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autoCompressPictures="0"/>
  <mc:AlternateContent xmlns:mc="http://schemas.openxmlformats.org/markup-compatibility/2006">
    <mc:Choice Requires="x15">
      <x15ac:absPath xmlns:x15ac="http://schemas.microsoft.com/office/spreadsheetml/2010/11/ac" url="C:\Users\lenovo\Desktop\"/>
    </mc:Choice>
  </mc:AlternateContent>
  <xr:revisionPtr revIDLastSave="0" documentId="13_ncr:1_{7AEF8335-1D4E-4A5C-9FB3-207C75BC86DC}" xr6:coauthVersionLast="47" xr6:coauthVersionMax="47" xr10:uidLastSave="{00000000-0000-0000-0000-000000000000}"/>
  <bookViews>
    <workbookView xWindow="-110" yWindow="-110" windowWidth="19420" windowHeight="10300" firstSheet="1" activeTab="5" xr2:uid="{00000000-000D-0000-FFFF-FFFF00000000}"/>
  </bookViews>
  <sheets>
    <sheet name="PERSYARATAN ADMINISTRASI" sheetId="16" r:id="rId1"/>
    <sheet name="PAK" sheetId="17" r:id="rId2"/>
    <sheet name="DUPAK" sheetId="7" r:id="rId3"/>
    <sheet name="PENDIDIKAN" sheetId="8" r:id="rId4"/>
    <sheet name="PENELITIAN" sheetId="18" r:id="rId5"/>
    <sheet name="PENGABDIAN" sheetId="10" r:id="rId6"/>
    <sheet name="PENUNJANG" sheetId="11" r:id="rId7"/>
    <sheet name="Resume PENILAIAN TPJA UNAND " sheetId="14" r:id="rId8"/>
  </sheets>
  <definedNames>
    <definedName name="_xlnm.Print_Area" localSheetId="2">DUPAK!$A$1:$M$301</definedName>
    <definedName name="_xlnm.Print_Area" localSheetId="1">PAK!$A$1:$H$50</definedName>
    <definedName name="_xlnm.Print_Area" localSheetId="3">PENDIDIKAN!$A$1:$M$617</definedName>
    <definedName name="_xlnm.Print_Area" localSheetId="4">PENELITIAN!$A$1:$N$961</definedName>
    <definedName name="_xlnm.Print_Area" localSheetId="5">PENGABDIAN!$A$1:$N$84</definedName>
    <definedName name="_xlnm.Print_Area" localSheetId="6">PENUNJANG!$A$1:$N$128</definedName>
    <definedName name="_xlnm.Print_Area" localSheetId="0">'PERSYARATAN ADMINISTRASI'!$A$1:$E$45</definedName>
    <definedName name="_xlnm.Print_Area" localSheetId="7">'Resume PENILAIAN TPJA UNAND '!$A$1:$N$69</definedName>
    <definedName name="_xlnm.Print_Titles" localSheetId="3">PENDIDIKAN!$19:$19</definedName>
    <definedName name="_xlnm.Print_Titles" localSheetId="4">PENELITIAN!$20:$20</definedName>
    <definedName name="_xlnm.Print_Titles" localSheetId="5">PENGABDIAN!$20:$21</definedName>
    <definedName name="_xlnm.Print_Titles" localSheetId="6">PENUNJANG!$20:$21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184" i="8" l="1"/>
  <c r="K183" i="8"/>
  <c r="K182" i="8"/>
  <c r="K181" i="8"/>
  <c r="K180" i="8"/>
  <c r="K184" i="8" l="1"/>
  <c r="M905" i="18"/>
  <c r="N905" i="18" s="1"/>
  <c r="N879" i="18"/>
  <c r="N853" i="18"/>
  <c r="M840" i="18"/>
  <c r="N840" i="18" s="1"/>
  <c r="N827" i="18"/>
  <c r="M827" i="18"/>
  <c r="N814" i="18"/>
  <c r="M801" i="18"/>
  <c r="N801" i="18" s="1"/>
  <c r="N788" i="18"/>
  <c r="M788" i="18"/>
  <c r="M775" i="18"/>
  <c r="N775" i="18" s="1"/>
  <c r="N762" i="18"/>
  <c r="M762" i="18"/>
  <c r="M741" i="18"/>
  <c r="N741" i="18" s="1"/>
  <c r="N725" i="18"/>
  <c r="M725" i="18"/>
  <c r="M709" i="18"/>
  <c r="N709" i="18" s="1"/>
  <c r="N693" i="18"/>
  <c r="M693" i="18"/>
  <c r="N661" i="18"/>
  <c r="N677" i="18"/>
  <c r="N645" i="18"/>
  <c r="M629" i="18"/>
  <c r="N629" i="18" s="1"/>
  <c r="N613" i="18"/>
  <c r="M613" i="18"/>
  <c r="N597" i="18"/>
  <c r="M581" i="18"/>
  <c r="N581" i="18" s="1"/>
  <c r="M549" i="18"/>
  <c r="N549" i="18" s="1"/>
  <c r="M533" i="18"/>
  <c r="N533" i="18" s="1"/>
  <c r="M517" i="18"/>
  <c r="N517" i="18" s="1"/>
  <c r="N484" i="18"/>
  <c r="N468" i="18"/>
  <c r="N452" i="18"/>
  <c r="M436" i="18"/>
  <c r="N436" i="18" s="1"/>
  <c r="N420" i="18"/>
  <c r="M383" i="18"/>
  <c r="N383" i="18" s="1"/>
  <c r="N362" i="18"/>
  <c r="N342" i="18"/>
  <c r="N302" i="18"/>
  <c r="M282" i="18"/>
  <c r="N282" i="18" s="1"/>
  <c r="N242" i="18"/>
  <c r="N222" i="18"/>
  <c r="M202" i="18"/>
  <c r="N202" i="18" s="1"/>
  <c r="N162" i="18"/>
  <c r="N142" i="18"/>
  <c r="M142" i="18"/>
  <c r="M122" i="18"/>
  <c r="N122" i="18" s="1"/>
  <c r="N102" i="18"/>
  <c r="N82" i="18"/>
  <c r="N62" i="18"/>
  <c r="M30" i="18"/>
  <c r="N30" i="18" s="1"/>
  <c r="M262" i="18"/>
  <c r="N262" i="18" s="1"/>
  <c r="L100" i="11" l="1"/>
  <c r="L104" i="11"/>
  <c r="I243" i="7" s="1"/>
  <c r="K589" i="8"/>
  <c r="K588" i="8"/>
  <c r="K587" i="8"/>
  <c r="K586" i="8"/>
  <c r="K570" i="8"/>
  <c r="K571" i="8"/>
  <c r="K572" i="8"/>
  <c r="K573" i="8"/>
  <c r="K574" i="8"/>
  <c r="K563" i="8"/>
  <c r="K562" i="8"/>
  <c r="L101" i="11"/>
  <c r="L102" i="11"/>
  <c r="L103" i="11"/>
  <c r="L75" i="11"/>
  <c r="L71" i="11"/>
  <c r="I212" i="7" s="1"/>
  <c r="L29" i="14" s="1"/>
  <c r="L70" i="11"/>
  <c r="L67" i="11" s="1"/>
  <c r="I209" i="7" s="1"/>
  <c r="L28" i="14" s="1"/>
  <c r="L61" i="11"/>
  <c r="L62" i="11"/>
  <c r="L69" i="10"/>
  <c r="L65" i="10" s="1"/>
  <c r="I178" i="7" s="1"/>
  <c r="L60" i="10"/>
  <c r="L39" i="10"/>
  <c r="L35" i="10" s="1"/>
  <c r="L33" i="10"/>
  <c r="L32" i="10"/>
  <c r="L31" i="10"/>
  <c r="L28" i="10" s="1"/>
  <c r="I161" i="7" s="1"/>
  <c r="N892" i="18"/>
  <c r="N761" i="18" s="1"/>
  <c r="N866" i="18"/>
  <c r="N565" i="18"/>
  <c r="N516" i="18"/>
  <c r="I118" i="7" s="1"/>
  <c r="N41" i="18"/>
  <c r="N42" i="18"/>
  <c r="N28" i="18"/>
  <c r="N382" i="18"/>
  <c r="I116" i="7" s="1"/>
  <c r="L43" i="11"/>
  <c r="L42" i="11"/>
  <c r="L41" i="11"/>
  <c r="L39" i="11"/>
  <c r="L38" i="11"/>
  <c r="K575" i="8"/>
  <c r="K576" i="8"/>
  <c r="K577" i="8"/>
  <c r="K578" i="8"/>
  <c r="K579" i="8"/>
  <c r="K580" i="8"/>
  <c r="K581" i="8"/>
  <c r="K582" i="8"/>
  <c r="K583" i="8"/>
  <c r="K569" i="8"/>
  <c r="K585" i="8"/>
  <c r="N29" i="18"/>
  <c r="K520" i="8"/>
  <c r="K297" i="8"/>
  <c r="K296" i="8"/>
  <c r="K295" i="8"/>
  <c r="K423" i="8"/>
  <c r="I423" i="8"/>
  <c r="I347" i="8"/>
  <c r="K346" i="8"/>
  <c r="K347" i="8" s="1"/>
  <c r="K517" i="8"/>
  <c r="I518" i="8"/>
  <c r="K516" i="8"/>
  <c r="K518" i="8" s="1"/>
  <c r="I514" i="8"/>
  <c r="K513" i="8"/>
  <c r="K512" i="8"/>
  <c r="K511" i="8"/>
  <c r="I509" i="8"/>
  <c r="K508" i="8"/>
  <c r="K509" i="8" s="1"/>
  <c r="K294" i="8"/>
  <c r="K293" i="8"/>
  <c r="I373" i="8"/>
  <c r="K372" i="8"/>
  <c r="K371" i="8"/>
  <c r="K370" i="8"/>
  <c r="I344" i="8"/>
  <c r="K343" i="8"/>
  <c r="K342" i="8"/>
  <c r="K341" i="8"/>
  <c r="K505" i="8"/>
  <c r="K504" i="8"/>
  <c r="K503" i="8"/>
  <c r="K502" i="8"/>
  <c r="I506" i="8"/>
  <c r="K501" i="8"/>
  <c r="K500" i="8"/>
  <c r="K499" i="8"/>
  <c r="K420" i="8"/>
  <c r="I420" i="8"/>
  <c r="I497" i="8"/>
  <c r="K496" i="8"/>
  <c r="I339" i="8"/>
  <c r="K338" i="8"/>
  <c r="K339" i="8" s="1"/>
  <c r="K495" i="8"/>
  <c r="K494" i="8"/>
  <c r="I492" i="8"/>
  <c r="I479" i="8"/>
  <c r="I434" i="8"/>
  <c r="K416" i="8"/>
  <c r="I416" i="8"/>
  <c r="K404" i="8"/>
  <c r="I404" i="8"/>
  <c r="K393" i="8"/>
  <c r="I393" i="8"/>
  <c r="K385" i="8"/>
  <c r="I385" i="8"/>
  <c r="K379" i="8"/>
  <c r="I379" i="8"/>
  <c r="I336" i="8"/>
  <c r="I323" i="8"/>
  <c r="I320" i="8"/>
  <c r="I313" i="8"/>
  <c r="I307" i="8"/>
  <c r="I316" i="8"/>
  <c r="K466" i="8"/>
  <c r="K465" i="8"/>
  <c r="K456" i="8"/>
  <c r="K455" i="8"/>
  <c r="K482" i="8"/>
  <c r="K442" i="8"/>
  <c r="K292" i="8"/>
  <c r="K289" i="8"/>
  <c r="K288" i="8"/>
  <c r="I358" i="8"/>
  <c r="K357" i="8"/>
  <c r="K358" i="8" s="1"/>
  <c r="I355" i="8"/>
  <c r="K354" i="8"/>
  <c r="K355" i="8" s="1"/>
  <c r="I352" i="8"/>
  <c r="K351" i="8"/>
  <c r="K352" i="8" s="1"/>
  <c r="K283" i="8"/>
  <c r="K230" i="8"/>
  <c r="K491" i="8"/>
  <c r="K335" i="8"/>
  <c r="I331" i="8"/>
  <c r="K330" i="8"/>
  <c r="K331" i="8" s="1"/>
  <c r="I368" i="8"/>
  <c r="K367" i="8"/>
  <c r="K368" i="8" s="1"/>
  <c r="K409" i="8"/>
  <c r="I409" i="8"/>
  <c r="K490" i="8"/>
  <c r="K334" i="8"/>
  <c r="K333" i="8"/>
  <c r="K398" i="8"/>
  <c r="I398" i="8"/>
  <c r="K477" i="8"/>
  <c r="K473" i="8"/>
  <c r="K472" i="8"/>
  <c r="K471" i="8"/>
  <c r="K470" i="8"/>
  <c r="K479" i="8" s="1"/>
  <c r="I484" i="8"/>
  <c r="K483" i="8"/>
  <c r="K481" i="8"/>
  <c r="K478" i="8"/>
  <c r="K476" i="8"/>
  <c r="K475" i="8"/>
  <c r="K474" i="8"/>
  <c r="I468" i="8"/>
  <c r="K467" i="8"/>
  <c r="K464" i="8"/>
  <c r="K463" i="8"/>
  <c r="K462" i="8"/>
  <c r="K461" i="8"/>
  <c r="K460" i="8"/>
  <c r="I458" i="8"/>
  <c r="K457" i="8"/>
  <c r="K454" i="8"/>
  <c r="K453" i="8"/>
  <c r="K452" i="8"/>
  <c r="K325" i="8"/>
  <c r="K488" i="8"/>
  <c r="I450" i="8"/>
  <c r="K449" i="8"/>
  <c r="K448" i="8"/>
  <c r="K447" i="8"/>
  <c r="K446" i="8"/>
  <c r="I444" i="8"/>
  <c r="K443" i="8"/>
  <c r="K441" i="8"/>
  <c r="K440" i="8"/>
  <c r="I362" i="8"/>
  <c r="K361" i="8"/>
  <c r="K362" i="8" s="1"/>
  <c r="K318" i="8"/>
  <c r="K322" i="8"/>
  <c r="K323" i="8" s="1"/>
  <c r="K319" i="8"/>
  <c r="K315" i="8"/>
  <c r="K316" i="8" s="1"/>
  <c r="K312" i="8"/>
  <c r="K311" i="8"/>
  <c r="K310" i="8"/>
  <c r="K309" i="8"/>
  <c r="K329" i="8"/>
  <c r="K489" i="8"/>
  <c r="K487" i="8"/>
  <c r="K486" i="8"/>
  <c r="K431" i="8"/>
  <c r="K430" i="8"/>
  <c r="K432" i="8"/>
  <c r="K304" i="8"/>
  <c r="K303" i="8"/>
  <c r="K305" i="8"/>
  <c r="K306" i="8"/>
  <c r="I301" i="8"/>
  <c r="K300" i="8"/>
  <c r="K301" i="8"/>
  <c r="I327" i="8"/>
  <c r="K326" i="8"/>
  <c r="K327" i="8" s="1"/>
  <c r="K248" i="8"/>
  <c r="K242" i="8"/>
  <c r="K236" i="8"/>
  <c r="K224" i="8"/>
  <c r="K213" i="8"/>
  <c r="K202" i="8"/>
  <c r="K193" i="8"/>
  <c r="K290" i="8"/>
  <c r="K286" i="8"/>
  <c r="K284" i="8"/>
  <c r="K271" i="8"/>
  <c r="K266" i="8"/>
  <c r="K260" i="8"/>
  <c r="K254" i="8"/>
  <c r="K219" i="8"/>
  <c r="K177" i="8"/>
  <c r="I178" i="8"/>
  <c r="K176" i="8"/>
  <c r="K171" i="8"/>
  <c r="K172" i="8"/>
  <c r="K173" i="8"/>
  <c r="K174" i="8"/>
  <c r="K175" i="8"/>
  <c r="K170" i="8"/>
  <c r="K167" i="8"/>
  <c r="K163" i="8"/>
  <c r="K164" i="8"/>
  <c r="K165" i="8"/>
  <c r="K166" i="8"/>
  <c r="K162" i="8"/>
  <c r="K158" i="8"/>
  <c r="K156" i="8"/>
  <c r="K157" i="8"/>
  <c r="K159" i="8"/>
  <c r="K155" i="8"/>
  <c r="K149" i="8"/>
  <c r="K150" i="8"/>
  <c r="K151" i="8"/>
  <c r="K152" i="8"/>
  <c r="K148" i="8"/>
  <c r="K141" i="8"/>
  <c r="K142" i="8"/>
  <c r="K143" i="8"/>
  <c r="K144" i="8"/>
  <c r="K145" i="8"/>
  <c r="K140" i="8"/>
  <c r="I138" i="8"/>
  <c r="K133" i="8"/>
  <c r="K134" i="8"/>
  <c r="K135" i="8"/>
  <c r="K136" i="8"/>
  <c r="K137" i="8"/>
  <c r="K132" i="8"/>
  <c r="K124" i="8"/>
  <c r="K125" i="8"/>
  <c r="K126" i="8"/>
  <c r="K127" i="8"/>
  <c r="K128" i="8"/>
  <c r="K129" i="8"/>
  <c r="K123" i="8"/>
  <c r="K94" i="8"/>
  <c r="K120" i="8"/>
  <c r="K119" i="8"/>
  <c r="K118" i="8"/>
  <c r="K114" i="8"/>
  <c r="K113" i="8"/>
  <c r="K112" i="8"/>
  <c r="I153" i="8"/>
  <c r="I160" i="8"/>
  <c r="I168" i="8"/>
  <c r="I146" i="8"/>
  <c r="I130" i="8"/>
  <c r="I121" i="8"/>
  <c r="I116" i="8"/>
  <c r="I110" i="8"/>
  <c r="K104" i="8"/>
  <c r="K103" i="8"/>
  <c r="K102" i="8"/>
  <c r="I5" i="18"/>
  <c r="I438" i="8"/>
  <c r="K437" i="8"/>
  <c r="I428" i="8"/>
  <c r="K433" i="8"/>
  <c r="K364" i="8"/>
  <c r="K365" i="8" s="1"/>
  <c r="I365" i="8"/>
  <c r="K208" i="8"/>
  <c r="K187" i="8"/>
  <c r="I100" i="8"/>
  <c r="I90" i="8"/>
  <c r="K73" i="8"/>
  <c r="K72" i="8"/>
  <c r="K71" i="8"/>
  <c r="K70" i="8"/>
  <c r="I39" i="8"/>
  <c r="F25" i="17"/>
  <c r="K93" i="8"/>
  <c r="K92" i="8"/>
  <c r="K63" i="8"/>
  <c r="K64" i="8"/>
  <c r="K519" i="8"/>
  <c r="I68" i="7" s="1"/>
  <c r="F29" i="14" s="1"/>
  <c r="K427" i="8"/>
  <c r="K44" i="8"/>
  <c r="K43" i="8"/>
  <c r="K42" i="8"/>
  <c r="K41" i="8"/>
  <c r="J128" i="11"/>
  <c r="J127" i="11"/>
  <c r="J84" i="10"/>
  <c r="J83" i="10"/>
  <c r="J960" i="18"/>
  <c r="J959" i="18"/>
  <c r="K436" i="8"/>
  <c r="K426" i="8"/>
  <c r="K428" i="8" s="1"/>
  <c r="I68" i="8"/>
  <c r="K62" i="8"/>
  <c r="I60" i="8"/>
  <c r="K30" i="8"/>
  <c r="K29" i="8"/>
  <c r="K31" i="8"/>
  <c r="L36" i="11"/>
  <c r="L35" i="11"/>
  <c r="J953" i="18"/>
  <c r="J954" i="18"/>
  <c r="J952" i="18"/>
  <c r="J121" i="11"/>
  <c r="J122" i="11"/>
  <c r="J120" i="11"/>
  <c r="J77" i="10"/>
  <c r="J78" i="10"/>
  <c r="J76" i="10"/>
  <c r="G16" i="11"/>
  <c r="G15" i="11"/>
  <c r="G13" i="11"/>
  <c r="G14" i="11"/>
  <c r="G12" i="11"/>
  <c r="G9" i="11"/>
  <c r="G8" i="11"/>
  <c r="G6" i="11"/>
  <c r="G7" i="11"/>
  <c r="G5" i="11"/>
  <c r="G16" i="10"/>
  <c r="G15" i="10"/>
  <c r="G13" i="10"/>
  <c r="G14" i="10"/>
  <c r="G12" i="10"/>
  <c r="G9" i="10"/>
  <c r="G8" i="10"/>
  <c r="G6" i="10"/>
  <c r="G7" i="10"/>
  <c r="G5" i="10"/>
  <c r="I6" i="18"/>
  <c r="I7" i="18"/>
  <c r="I8" i="18"/>
  <c r="I9" i="18"/>
  <c r="I12" i="18"/>
  <c r="I13" i="18"/>
  <c r="I14" i="18"/>
  <c r="I15" i="18"/>
  <c r="I16" i="18"/>
  <c r="H20" i="7"/>
  <c r="H21" i="7"/>
  <c r="N943" i="18"/>
  <c r="N924" i="18"/>
  <c r="N921" i="18"/>
  <c r="N936" i="18"/>
  <c r="N927" i="18"/>
  <c r="I176" i="7"/>
  <c r="H28" i="7"/>
  <c r="H27" i="7"/>
  <c r="D244" i="7"/>
  <c r="C243" i="7"/>
  <c r="H29" i="7"/>
  <c r="H26" i="7"/>
  <c r="H25" i="7"/>
  <c r="H24" i="7"/>
  <c r="H23" i="7"/>
  <c r="H22" i="7"/>
  <c r="H18" i="7"/>
  <c r="H187" i="7"/>
  <c r="H245" i="7" s="1"/>
  <c r="H154" i="7"/>
  <c r="I16" i="14"/>
  <c r="I15" i="14"/>
  <c r="I14" i="14"/>
  <c r="I13" i="14"/>
  <c r="I12" i="14"/>
  <c r="K24" i="14"/>
  <c r="K38" i="14" s="1"/>
  <c r="I24" i="14"/>
  <c r="I38" i="14" s="1"/>
  <c r="C24" i="14"/>
  <c r="C38" i="14"/>
  <c r="H105" i="7"/>
  <c r="H181" i="7" s="1"/>
  <c r="H42" i="7"/>
  <c r="K22" i="8"/>
  <c r="I36" i="7" s="1"/>
  <c r="H36" i="7"/>
  <c r="C42" i="17"/>
  <c r="F28" i="17"/>
  <c r="D24" i="14"/>
  <c r="D25" i="14"/>
  <c r="I237" i="7"/>
  <c r="L32" i="14" s="1"/>
  <c r="I228" i="7"/>
  <c r="L31" i="14" s="1"/>
  <c r="I219" i="7"/>
  <c r="L30" i="14" s="1"/>
  <c r="I207" i="7"/>
  <c r="L27" i="14" s="1"/>
  <c r="I191" i="7"/>
  <c r="L25" i="14" s="1"/>
  <c r="I174" i="7"/>
  <c r="J28" i="14"/>
  <c r="I170" i="7"/>
  <c r="J27" i="14" s="1"/>
  <c r="I157" i="7"/>
  <c r="J25" i="14" s="1"/>
  <c r="I155" i="7"/>
  <c r="J24" i="14" s="1"/>
  <c r="H28" i="14"/>
  <c r="H26" i="14"/>
  <c r="H25" i="14"/>
  <c r="I92" i="7"/>
  <c r="F36" i="14" s="1"/>
  <c r="I89" i="7"/>
  <c r="I86" i="7"/>
  <c r="F34" i="14" s="1"/>
  <c r="I75" i="7"/>
  <c r="I72" i="7"/>
  <c r="F32" i="14" s="1"/>
  <c r="I70" i="7"/>
  <c r="F30" i="14" s="1"/>
  <c r="E24" i="14"/>
  <c r="E38" i="14" s="1"/>
  <c r="L41" i="14"/>
  <c r="J41" i="14"/>
  <c r="H41" i="14"/>
  <c r="F41" i="14"/>
  <c r="N39" i="14"/>
  <c r="H27" i="14"/>
  <c r="I47" i="7"/>
  <c r="F26" i="14" s="1"/>
  <c r="K497" i="8" l="1"/>
  <c r="L23" i="11"/>
  <c r="K160" i="8"/>
  <c r="K444" i="8"/>
  <c r="D37" i="14"/>
  <c r="D40" i="14" s="1"/>
  <c r="G24" i="14"/>
  <c r="G38" i="14" s="1"/>
  <c r="M38" i="14" s="1"/>
  <c r="M41" i="14" s="1"/>
  <c r="F29" i="17"/>
  <c r="K21" i="8"/>
  <c r="J36" i="7"/>
  <c r="K506" i="8"/>
  <c r="K344" i="8"/>
  <c r="K373" i="8"/>
  <c r="K359" i="8" s="1"/>
  <c r="I55" i="7" s="1"/>
  <c r="K90" i="8"/>
  <c r="K336" i="8"/>
  <c r="K438" i="8"/>
  <c r="K60" i="8"/>
  <c r="K492" i="8"/>
  <c r="K313" i="8"/>
  <c r="K68" i="8"/>
  <c r="K110" i="8"/>
  <c r="K116" i="8"/>
  <c r="K121" i="8"/>
  <c r="K146" i="8"/>
  <c r="K168" i="8"/>
  <c r="K307" i="8"/>
  <c r="K434" i="8"/>
  <c r="K100" i="8"/>
  <c r="K138" i="8"/>
  <c r="K153" i="8"/>
  <c r="K320" i="8"/>
  <c r="K450" i="8"/>
  <c r="K458" i="8"/>
  <c r="K468" i="8"/>
  <c r="K514" i="8"/>
  <c r="I115" i="7"/>
  <c r="I111" i="7"/>
  <c r="L27" i="10"/>
  <c r="I165" i="7"/>
  <c r="L54" i="11"/>
  <c r="I198" i="7" s="1"/>
  <c r="L26" i="14" s="1"/>
  <c r="I188" i="7"/>
  <c r="K178" i="8"/>
  <c r="K349" i="8"/>
  <c r="N419" i="18"/>
  <c r="I117" i="7" s="1"/>
  <c r="I123" i="7"/>
  <c r="N760" i="18"/>
  <c r="K39" i="8"/>
  <c r="K375" i="8"/>
  <c r="K130" i="8"/>
  <c r="K279" i="8"/>
  <c r="K185" i="8"/>
  <c r="I45" i="7" s="1"/>
  <c r="F25" i="14" s="1"/>
  <c r="K484" i="8"/>
  <c r="K558" i="8"/>
  <c r="I77" i="7" s="1"/>
  <c r="F33" i="14" s="1"/>
  <c r="L98" i="11"/>
  <c r="I241" i="7" s="1"/>
  <c r="L33" i="14" s="1"/>
  <c r="L116" i="11" l="1"/>
  <c r="K298" i="8"/>
  <c r="I50" i="7" s="1"/>
  <c r="K277" i="8"/>
  <c r="I49" i="7" s="1"/>
  <c r="F27" i="14" s="1"/>
  <c r="K424" i="8"/>
  <c r="I67" i="7" s="1"/>
  <c r="K27" i="8"/>
  <c r="I43" i="7" s="1"/>
  <c r="N759" i="18"/>
  <c r="I121" i="7" s="1"/>
  <c r="I122" i="7"/>
  <c r="L22" i="11"/>
  <c r="G27" i="17" s="1"/>
  <c r="N40" i="18"/>
  <c r="I66" i="7"/>
  <c r="I187" i="7"/>
  <c r="L24" i="14"/>
  <c r="L37" i="14" s="1"/>
  <c r="L40" i="14" s="1"/>
  <c r="I159" i="7"/>
  <c r="L22" i="10"/>
  <c r="K374" i="8" l="1"/>
  <c r="I65" i="7" s="1"/>
  <c r="F28" i="14" s="1"/>
  <c r="H27" i="17"/>
  <c r="H28" i="17" s="1"/>
  <c r="G28" i="17"/>
  <c r="I42" i="7"/>
  <c r="J42" i="7" s="1"/>
  <c r="F24" i="14"/>
  <c r="F37" i="14" s="1"/>
  <c r="G24" i="17"/>
  <c r="H24" i="17" s="1"/>
  <c r="L72" i="10"/>
  <c r="I114" i="7"/>
  <c r="N24" i="18"/>
  <c r="N23" i="18" s="1"/>
  <c r="J26" i="14"/>
  <c r="J37" i="14" s="1"/>
  <c r="J40" i="14" s="1"/>
  <c r="I154" i="7"/>
  <c r="J187" i="7"/>
  <c r="J245" i="7" s="1"/>
  <c r="I245" i="7"/>
  <c r="K26" i="8"/>
  <c r="N22" i="18" l="1"/>
  <c r="N948" i="18" s="1"/>
  <c r="I106" i="7"/>
  <c r="F40" i="14"/>
  <c r="J154" i="7"/>
  <c r="G22" i="17"/>
  <c r="K605" i="8"/>
  <c r="H22" i="17" l="1"/>
  <c r="H24" i="14"/>
  <c r="H37" i="14" s="1"/>
  <c r="I105" i="7"/>
  <c r="J105" i="7" l="1"/>
  <c r="J181" i="7" s="1"/>
  <c r="G23" i="17"/>
  <c r="I181" i="7"/>
  <c r="H40" i="14"/>
  <c r="N40" i="14" s="1"/>
  <c r="N37" i="14"/>
  <c r="H23" i="17" l="1"/>
  <c r="H25" i="17" s="1"/>
  <c r="H29" i="17" s="1"/>
  <c r="G25" i="17"/>
  <c r="G29" i="17" s="1"/>
</calcChain>
</file>

<file path=xl/sharedStrings.xml><?xml version="1.0" encoding="utf-8"?>
<sst xmlns="http://schemas.openxmlformats.org/spreadsheetml/2006/main" count="6830" uniqueCount="2256">
  <si>
    <t>a.</t>
  </si>
  <si>
    <t>NO</t>
  </si>
  <si>
    <t>a</t>
  </si>
  <si>
    <t>b</t>
  </si>
  <si>
    <t>c</t>
  </si>
  <si>
    <t>I</t>
  </si>
  <si>
    <t>II</t>
  </si>
  <si>
    <t>PENDIDIKAN</t>
  </si>
  <si>
    <t>III</t>
  </si>
  <si>
    <t>B</t>
  </si>
  <si>
    <t>A</t>
  </si>
  <si>
    <t>C</t>
  </si>
  <si>
    <t>IV</t>
  </si>
  <si>
    <t>D</t>
  </si>
  <si>
    <t>20 (dua puluh) tahun</t>
  </si>
  <si>
    <t>10 (sepuluh) tahun</t>
  </si>
  <si>
    <t>G</t>
  </si>
  <si>
    <t>Doktor (S3)</t>
  </si>
  <si>
    <t>Magister (S2)</t>
  </si>
  <si>
    <t>Pendidikan dan pelatihan Prajabatan</t>
  </si>
  <si>
    <t>1.</t>
  </si>
  <si>
    <t>b.</t>
  </si>
  <si>
    <t>2.</t>
  </si>
  <si>
    <t>Ketua</t>
  </si>
  <si>
    <t>Anggota</t>
  </si>
  <si>
    <t>c.</t>
  </si>
  <si>
    <t>30 (tiga puluh) tahun</t>
  </si>
  <si>
    <t>Ketua/Wakil Ketua</t>
  </si>
  <si>
    <t>3.</t>
  </si>
  <si>
    <t xml:space="preserve">PERATURAN BERSAMA </t>
  </si>
  <si>
    <t>KEPALA BADAN KEPEGAWAIAN NEGARA</t>
  </si>
  <si>
    <t>TENTANG</t>
  </si>
  <si>
    <t>CONTOH</t>
  </si>
  <si>
    <t>DAFTAR USUL PENETAPAN ANGKA KREDIT</t>
  </si>
  <si>
    <t xml:space="preserve">MASA PENILAIAN :   </t>
  </si>
  <si>
    <t>KETERANGAN PERORANGAN</t>
  </si>
  <si>
    <t xml:space="preserve"> Nama</t>
  </si>
  <si>
    <t xml:space="preserve"> Nomor Seri Kartu Pegawai</t>
  </si>
  <si>
    <t>4.</t>
  </si>
  <si>
    <t xml:space="preserve"> Tempat dan Tanggal Lahir</t>
  </si>
  <si>
    <t>5.</t>
  </si>
  <si>
    <t xml:space="preserve"> Jenis Kelamin</t>
  </si>
  <si>
    <t>6.</t>
  </si>
  <si>
    <t xml:space="preserve"> Pendidikan yang diperhitungkan angka kreditnya</t>
  </si>
  <si>
    <t>7.</t>
  </si>
  <si>
    <t>8.</t>
  </si>
  <si>
    <t xml:space="preserve"> Masa kerja golongan lama</t>
  </si>
  <si>
    <t>9.</t>
  </si>
  <si>
    <t xml:space="preserve"> Masa kerja golongan baru</t>
  </si>
  <si>
    <t>10.</t>
  </si>
  <si>
    <t xml:space="preserve"> Unit Kerja </t>
  </si>
  <si>
    <t>UNSUR YANG DINILAI</t>
  </si>
  <si>
    <t>UNSUR, SUB UNSUR DAN BUTIR KEGIATAN</t>
  </si>
  <si>
    <t>ANGKA KREDIT MENURUT</t>
  </si>
  <si>
    <t>INSTANSI PENGUSUL</t>
  </si>
  <si>
    <t>TIM PENILAI</t>
  </si>
  <si>
    <t>LAMA</t>
  </si>
  <si>
    <t>BARU</t>
  </si>
  <si>
    <t>JUMLAH</t>
  </si>
  <si>
    <t>JUMLAH UNSUR PENUNJANG</t>
  </si>
  <si>
    <t>LAMPIRAN PENDUKUNG DUPAK :</t>
  </si>
  <si>
    <t>dan seterusnya</t>
  </si>
  <si>
    <t>…………………….,…………………………</t>
  </si>
  <si>
    <t>NIP.</t>
  </si>
  <si>
    <t>Catatan Pejabat Pengusul :</t>
  </si>
  <si>
    <t>……</t>
  </si>
  <si>
    <t xml:space="preserve">NIP. </t>
  </si>
  <si>
    <t>V</t>
  </si>
  <si>
    <t>Catatan Anggota Tim Penilai :</t>
  </si>
  <si>
    <t>( Nama Penilai  I  )</t>
  </si>
  <si>
    <t>(Nama Penilai  II )</t>
  </si>
  <si>
    <t>VI</t>
  </si>
  <si>
    <t>Catatan  Ketua Tim Penilai :</t>
  </si>
  <si>
    <t xml:space="preserve">Ketua  Tim Penilai, </t>
  </si>
  <si>
    <t xml:space="preserve"> ( N a m a  )</t>
  </si>
  <si>
    <t>NIP .</t>
  </si>
  <si>
    <t xml:space="preserve">Surat pernyataan melakukan kegiatan penunjang </t>
  </si>
  <si>
    <t>LAMPIRAN III</t>
  </si>
  <si>
    <t>MENTERI PENDIDIKAN DAN KEBUDAYAAN DAN</t>
  </si>
  <si>
    <t>JABATAN AKADEMIK DOSEN</t>
  </si>
  <si>
    <t>Pendidikan formal</t>
  </si>
  <si>
    <t>Melaksanakan perkulihan/ tutorial dan membimbing, menguji serta menyelenggarakan pendidikan di laboratorium, praktek keguruan bengkel/ studio/kebun percobaan/teknologi pengajaran dan praktek lapangan</t>
  </si>
  <si>
    <t>Membimbing seminar</t>
  </si>
  <si>
    <t>Membimbing mahasiswa seminar</t>
  </si>
  <si>
    <t xml:space="preserve">Membing kuliah kerja nyata, pratek kerja nyata, praktek kerja lapangan </t>
  </si>
  <si>
    <t xml:space="preserve">Membimbing mahasiswa kuliah kerja nyata, pratek kerja nyata, praktek kerja lapangan </t>
  </si>
  <si>
    <t>Membimbing dan ikut membimbing dalam menghasilkan disertasi, thesis, skripsi dan laporan akhir studi</t>
  </si>
  <si>
    <t xml:space="preserve">Pembimbing utama </t>
  </si>
  <si>
    <t>Disertasi</t>
  </si>
  <si>
    <t>Thesis</t>
  </si>
  <si>
    <t>Skripsi</t>
  </si>
  <si>
    <t>d.</t>
  </si>
  <si>
    <t>Laporan akhir</t>
  </si>
  <si>
    <t>Pembimbing pendamping/pembantu</t>
  </si>
  <si>
    <t>E</t>
  </si>
  <si>
    <t>Bertugas sebagai penguji pada ujian akhir</t>
  </si>
  <si>
    <t>Ketua penguji</t>
  </si>
  <si>
    <t>Anggota penguji</t>
  </si>
  <si>
    <t>F</t>
  </si>
  <si>
    <t>Membina kegiatan mahasiswa</t>
  </si>
  <si>
    <t>Melakukan pembinaan kegiatan mahasiswa di bidang Akademik dan kemahasiswaan</t>
  </si>
  <si>
    <t>Mengembangkan program kuliah</t>
  </si>
  <si>
    <t>Melakukan kegiatan pengembangan program kuliah</t>
  </si>
  <si>
    <t>H</t>
  </si>
  <si>
    <t>Mengembangkan bahan pengajaran</t>
  </si>
  <si>
    <t>Buku ajar</t>
  </si>
  <si>
    <t>Menyampaikan orasi ilmiah</t>
  </si>
  <si>
    <t xml:space="preserve">Melakukan kegiatan orasi ilmiah pada perguruan tinggi tiap tahun </t>
  </si>
  <si>
    <t>J</t>
  </si>
  <si>
    <t>Menduduki jabatan pimpinan perguruan tinggi</t>
  </si>
  <si>
    <t>Rektor</t>
  </si>
  <si>
    <t>Pembantu rektor/dekan/direktur program pasca sarjana</t>
  </si>
  <si>
    <t>Ketua sekolah tinggi/pembantu dekan/asisten direktur program pasca sarjana/direktur politeknik</t>
  </si>
  <si>
    <t xml:space="preserve">Pembantu ketua sekolah tinggi/pembantu direktur politeknik </t>
  </si>
  <si>
    <t>Direktur akademi</t>
  </si>
  <si>
    <t>Ketua jurusan pada politeknik/akademi/sekretaris jurusan/bagian pada universitas/institut/sekolah tinggi</t>
  </si>
  <si>
    <t>Sekretaris jurusan pada politeknik/akademik dan kepala laboratorium universitas/institut/sekolah tinggi/politeknik/akademi</t>
  </si>
  <si>
    <t>K</t>
  </si>
  <si>
    <t>Membimbing Akademik Dosen yang lebih rendah jabatannya</t>
  </si>
  <si>
    <t>Pembimbing pencangkokan</t>
  </si>
  <si>
    <t>Reguler</t>
  </si>
  <si>
    <t>L</t>
  </si>
  <si>
    <t>Melaksanakan kegiatan Detasering dan pencangkokan Akademik Dosen</t>
  </si>
  <si>
    <t>Detasering</t>
  </si>
  <si>
    <t>Pencangkokan</t>
  </si>
  <si>
    <t>Lamanya lebih dari 960 jam</t>
  </si>
  <si>
    <t>Lamanya 641-960 jam</t>
  </si>
  <si>
    <t>Lamanya 481-640 jam</t>
  </si>
  <si>
    <t>Lamanya 161-480 jam</t>
  </si>
  <si>
    <t>Lamanya 81-160 jam</t>
  </si>
  <si>
    <t>Lamanya 31-80 jam</t>
  </si>
  <si>
    <t>Lamanya 10-30 jam</t>
  </si>
  <si>
    <t>M</t>
  </si>
  <si>
    <t>1)</t>
  </si>
  <si>
    <t>Monograf</t>
  </si>
  <si>
    <t>2)</t>
  </si>
  <si>
    <t>Internasional</t>
  </si>
  <si>
    <t>3)</t>
  </si>
  <si>
    <t>Diterbitkan dan diedarkan secara nasional.</t>
  </si>
  <si>
    <t>Nasional</t>
  </si>
  <si>
    <t>Tingkat internasional</t>
  </si>
  <si>
    <t>Tingkat nasional</t>
  </si>
  <si>
    <t>Tingkat lokal</t>
  </si>
  <si>
    <t>Menduduki jabatan pimpinan</t>
  </si>
  <si>
    <t>Menduduki jabatan pimpinan pada lembaga pemerintahan/pejabat negara yang harus dibebaskan dari jabatan organiknya</t>
  </si>
  <si>
    <t>Melaksankan pengembangan hasil pendidikan dan penelitian</t>
  </si>
  <si>
    <t>Melaksanakan pengembangan hasil pendidikan dan penelitian yang dapat dimanfaatkan oleh masyarakat</t>
  </si>
  <si>
    <t>Terjadwal/terprogram</t>
  </si>
  <si>
    <t>Dalam satu semester atau lebih</t>
  </si>
  <si>
    <t>Kurang dari satu semester dan minimal satu bulan</t>
  </si>
  <si>
    <t>Insidental</t>
  </si>
  <si>
    <t>Memberi pelayanan kepada masyarakat atau kegiatan lain yang menunjang pelaksanaan tugas umum pemerintah dan pembangunan</t>
  </si>
  <si>
    <t>Berdasarkan bidang keahlian</t>
  </si>
  <si>
    <t>Berdasarkan penugasan lembaga perguruan tinggi</t>
  </si>
  <si>
    <t>Berdasarkan fungsi/jabatan</t>
  </si>
  <si>
    <t xml:space="preserve">Membuat/menulis karya pengabdian </t>
  </si>
  <si>
    <t>Membuat/menulis karya pengabdian pada masyarakat yang tidak dipublikasikan</t>
  </si>
  <si>
    <t>Menjadi anggota dalam suatu Panitia/Badan pada perguruan tinggi</t>
  </si>
  <si>
    <t>Sebagai ketua/wakil ketua merangkap anggota</t>
  </si>
  <si>
    <t>Sebagai anggota</t>
  </si>
  <si>
    <t>Menjadi anggota panitia/badan pada lembaga pemerintah</t>
  </si>
  <si>
    <t>Panitia pusat</t>
  </si>
  <si>
    <t>Panitia daerah</t>
  </si>
  <si>
    <t>Menjadi anggota organisasi profesi</t>
  </si>
  <si>
    <t>Pengurus</t>
  </si>
  <si>
    <t>Anggota atas permintaan</t>
  </si>
  <si>
    <t>Mewakili perguruan tinggi/lembaga pemerintah</t>
  </si>
  <si>
    <t>Mewakili perguruan tinggi/lembaga pemerintah duduk dalam panitia antar lembaga</t>
  </si>
  <si>
    <t>Menjadi anggota delegasi nasional ke pertemuan internasional</t>
  </si>
  <si>
    <t>Sebagai ketua delegasi</t>
  </si>
  <si>
    <t>Sebagai anggota delegasi</t>
  </si>
  <si>
    <t>Berperan serta aktif dalam pertemuan ilmiah</t>
  </si>
  <si>
    <t>Tingkat internasional/nasional/regional sebagai :</t>
  </si>
  <si>
    <t>Di lingkungan perguruan tinggi sebagai :</t>
  </si>
  <si>
    <t>Mendapat penghargaan/ tanda jasa</t>
  </si>
  <si>
    <t>Penghargaan/tanda jasa Satya Lancana Karya Satya</t>
  </si>
  <si>
    <t>Memperoleh penghargaan lainnya</t>
  </si>
  <si>
    <t>Tingkat provinsi</t>
  </si>
  <si>
    <t>Buku SD atau setingkat</t>
  </si>
  <si>
    <t>Mempunyai prestasi di bidang olahraga/humaniora</t>
  </si>
  <si>
    <t>Tingkat daerah/lokal</t>
  </si>
  <si>
    <t xml:space="preserve">Keanggotaan dalam tim penilaian </t>
  </si>
  <si>
    <t>Menjadi anggota tim penilaian  jabatan Akademik Dosen</t>
  </si>
  <si>
    <t>PELAKSANAAN PENELITIAN</t>
  </si>
  <si>
    <t>PELAKSANAAN PENDIDIKAN</t>
  </si>
  <si>
    <t>PELAKSANAAN PENGABDIAN KEPADA MASYARAKAT</t>
  </si>
  <si>
    <t xml:space="preserve">JUMLAH UNSUR UTAMA </t>
  </si>
  <si>
    <t>Pembantu direktur akademi/ketua jurusan/bagian pada Universitas/institut/sekolah tinggi</t>
  </si>
  <si>
    <t>Surat pernyataan telah melaksanakan kegiatan pendidikan</t>
  </si>
  <si>
    <t>Surat pernyataan telah melakukan kegiatan pengajaran</t>
  </si>
  <si>
    <t>Surat pernyataan telah melakukan kegiatan pengabdian kepada masyarakat</t>
  </si>
  <si>
    <t>Pendidikan dan pelatihan Prajabatan golongan III</t>
  </si>
  <si>
    <t xml:space="preserve">Diktat, modul, petunjuk praktikum, model, alat bantu, audio visual, naskah tutorial </t>
  </si>
  <si>
    <t>Melakukan kegiatan pengembangan diri untuk meningkatkan kompetensi</t>
  </si>
  <si>
    <t>Memberi latihan/penyuluhan/penataran/ceramah pada masyarakat</t>
  </si>
  <si>
    <t>Menulis buku pelajaran SLTA ke bawah yang diterbitkan dan diedarkan secara nasional</t>
  </si>
  <si>
    <t>Buku SLTA atau setingkat</t>
  </si>
  <si>
    <t>Buku SLTP atau setingkat</t>
  </si>
  <si>
    <t>Melaksanakan perkulihan/tutorial dan membimbing, menguji serta menyelenggarakan pendidikan di Laboratorium, Praktik Keguruan Bengkel/Studio/ Kebun pada Fakultas/Sekolah Tinggi/Akademi/ Politeknik sendiri, pada fakultas lain dalam lingkungan Universitas/Institut sendiri, maupun di luar perguruan tinggi sendiri secara melembaga paling banyak 12 sks per semester</t>
  </si>
  <si>
    <t xml:space="preserve">KETENTUAN PELAKSANAAN PERATURAN MENTERI PENDAYAGUNAAN APARATUR NEGARA DAN REFORMASI BIROKRASI  NOMOR 17 TAHUN 2013  TENTANG JABATAN FUNGSIONAL DOSEN DAN ANGKA KREDITNYA, SEBAGAIMANA TELAH DIUBAH DENGAN PERATURAN MENTERI PENDAYAGUNAAN APARATUR NEGARA DAN REFORMASI BIROKRASI  REPUBLIK INDONESIA NOMOR 46 TAHUN 2013   </t>
  </si>
  <si>
    <t xml:space="preserve"> Jabatan Akademik Dosen/TMT</t>
  </si>
  <si>
    <t>Hasil penelitian atau pemikiran yang dipublikasikan</t>
  </si>
  <si>
    <t>PENUNJANG TUGAS DOSEN</t>
  </si>
  <si>
    <t>SALINAN</t>
  </si>
  <si>
    <t xml:space="preserve">NOMOR : 4/VIII/PB/2014        </t>
  </si>
  <si>
    <t xml:space="preserve">NOMOR : 24 TAHUN 2014 </t>
  </si>
  <si>
    <t>INSTANSI : UNIVERSITAS ANDALAS</t>
  </si>
  <si>
    <t xml:space="preserve">SURAT PERNYATAAN </t>
  </si>
  <si>
    <t>Yang bertanda tangan di bawah ini    :</t>
  </si>
  <si>
    <t xml:space="preserve">Nama                               </t>
  </si>
  <si>
    <t>:</t>
  </si>
  <si>
    <t xml:space="preserve">NIP                                                    </t>
  </si>
  <si>
    <t>Pangkat/Golongan Ruang</t>
  </si>
  <si>
    <t>Jabatan Fungsional</t>
  </si>
  <si>
    <t>Unit Kerja</t>
  </si>
  <si>
    <t>Menyatakan bahwa  :</t>
  </si>
  <si>
    <t>Nama</t>
  </si>
  <si>
    <t>NIP</t>
  </si>
  <si>
    <t>No.</t>
  </si>
  <si>
    <t>Tanggal</t>
  </si>
  <si>
    <t>Keterangan/ Bukti Fisik</t>
  </si>
  <si>
    <t>JUMLAH TOTAL</t>
  </si>
  <si>
    <t>MELAKSANAKAN PENDIDIKAN</t>
  </si>
  <si>
    <t>Uraian Kegiatan</t>
  </si>
  <si>
    <t>Satuan Hasil</t>
  </si>
  <si>
    <t>Jumlah
Volume
Kegiatan</t>
  </si>
  <si>
    <t>Angka Kredit</t>
  </si>
  <si>
    <t>Jumlah
Angka
Kredit</t>
  </si>
  <si>
    <t>MELAKSANAKAN PENELITIAN</t>
  </si>
  <si>
    <t>Telah melaksanakan penelitian sebagai berikut :</t>
  </si>
  <si>
    <t>Telah melaksanakan pendidikan sebagai berikut :</t>
  </si>
  <si>
    <t>MELAKSANAKAN PENGABDIAN KEPADA MASYARAKAT</t>
  </si>
  <si>
    <t>Telah melakukan melaksanakan pengabdian kepada masyarakat sebagai berikut :</t>
  </si>
  <si>
    <t>MELAKSANAKAN PENUNJANG TUGAS DOSEN</t>
  </si>
  <si>
    <t>Telah melaksanakan penunjang tugas Dosen sebagai berikut :</t>
  </si>
  <si>
    <t>Menduduki jabatan pimpinan.</t>
  </si>
  <si>
    <t>Kurang dari satu semester dan minimal satu bulan.</t>
  </si>
  <si>
    <t>Memberi pelayanan kepada masyarakat atau kegiatan lain yang menunjang pelaksanaan tugas umum pemerintah dan pembangunan.</t>
  </si>
  <si>
    <t>Membuat/menulis karya pengabdian pada masyarakat yang tidak dipublikasikan.</t>
  </si>
  <si>
    <t>Berdasarkan penugasan lembaga perguruan tinggi.</t>
  </si>
  <si>
    <t>Berdasarkan bidang keahlian.</t>
  </si>
  <si>
    <t>Berdasarkan fungsi/jabatan.</t>
  </si>
  <si>
    <t>Membuat/menulis karya pengabdian.</t>
  </si>
  <si>
    <t xml:space="preserve"> </t>
  </si>
  <si>
    <t>PENETAPAN ANGKA KREDIT</t>
  </si>
  <si>
    <t>I.</t>
  </si>
  <si>
    <t>Tempat dan Tanggal Lahir</t>
  </si>
  <si>
    <t>Jenis Kelamin</t>
  </si>
  <si>
    <t>Pangkat dan Golongan Ruang/TMT</t>
  </si>
  <si>
    <t>Jabatan Fungsional/TMT</t>
  </si>
  <si>
    <t>UNSUR UTAMA</t>
  </si>
  <si>
    <t>A.</t>
  </si>
  <si>
    <t>B.</t>
  </si>
  <si>
    <t>UNSUR PENUNJANG</t>
  </si>
  <si>
    <t>JUMLAH UNSUR UTAMA DAN UNSUR PENUNJANG</t>
  </si>
  <si>
    <t>Universitas Andalas</t>
  </si>
  <si>
    <t xml:space="preserve">Kepada </t>
  </si>
  <si>
    <t xml:space="preserve">Alamat </t>
  </si>
  <si>
    <t>Kampus Universitas Andalas Limau Manis Padang</t>
  </si>
  <si>
    <t>Tembusan disampaikan dengan hormat kepada :</t>
  </si>
  <si>
    <t>1. Pimpinan Unit Kerja Dosen yang bersangkutan</t>
  </si>
  <si>
    <t>2. Kepala Badan Kepegawaian Negara</t>
  </si>
  <si>
    <t>3. Sekretaris Tim Penilai yang bersangkutan</t>
  </si>
  <si>
    <t>4. Pertinggal pada pejabat yang menetapkan angka kredit tersebut</t>
  </si>
  <si>
    <t xml:space="preserve">Masa Penilaian : </t>
  </si>
  <si>
    <t>C.</t>
  </si>
  <si>
    <t>D.</t>
  </si>
  <si>
    <t>Pendidikan Terakhir</t>
  </si>
  <si>
    <t>Lama</t>
  </si>
  <si>
    <t>Baru</t>
  </si>
  <si>
    <t>Pendidikan</t>
  </si>
  <si>
    <t>Ketua jurusan pada politeknik/akademi/ sekretaris jurusan/bagian pada universitas/ institut/sekolah tinggi</t>
  </si>
  <si>
    <t>Pelaksanaan pendidikan</t>
  </si>
  <si>
    <t>Pelaksanaan penelitian</t>
  </si>
  <si>
    <t>Pelaksanaan pengabdian kepada masyarakat</t>
  </si>
  <si>
    <t>Jumlah Unsur Utama</t>
  </si>
  <si>
    <t>Jumlah Unsur Penunjang</t>
  </si>
  <si>
    <t>Penunjang tugas Dosen</t>
  </si>
  <si>
    <t xml:space="preserve">II. </t>
  </si>
  <si>
    <t>Jabatan</t>
  </si>
  <si>
    <t>Hasil penelitian atau hasil pemikiran yang dipublikasikan dalam bentuk buku</t>
  </si>
  <si>
    <t>Buku Referensi</t>
  </si>
  <si>
    <t>Hasil penelitian atau hasil pemikiran dalam buku yang dipublikasikan dan berisi berbagai tulisan dari berbagai penulis (book chapter):</t>
  </si>
  <si>
    <t>a)</t>
  </si>
  <si>
    <t>b)</t>
  </si>
  <si>
    <t>c)</t>
  </si>
  <si>
    <t>4)</t>
  </si>
  <si>
    <t>5)</t>
  </si>
  <si>
    <t>6)</t>
  </si>
  <si>
    <t>Menghasilkan karya ilmiah sesuai dengan bidang ilmunya:</t>
  </si>
  <si>
    <t>Hasil penelitian atau hasil pemikiran yang didesiminasikan :</t>
  </si>
  <si>
    <t>Dipresentasikan secara oral dan dimuat dalam prosiding yang dipublikasikan (ber ISSN/ISBN):</t>
  </si>
  <si>
    <t>Disajikan dalam bentuk poster dan dimuat dalam prosiding yang dipublikasikan:</t>
  </si>
  <si>
    <t>Disajikan dalam seminar/simposium/ lokakarya, tetapi tidak dimuat dalam prosiding yang dipublikasikan:</t>
  </si>
  <si>
    <t>Hasil penelitian/pemikiran yang tidak disajikan dalam seminar/simposium/ lokakarya, tetapi dimuat dalam prosiding:</t>
  </si>
  <si>
    <t>Hasil penelitian/pemikiran yang disajikan dalam koran/majalah populer/umum</t>
  </si>
  <si>
    <t>Hasil penelitian atau pemikiran atau kerjasama industri yang tidak dipublikasikan (tersimpan dalam perpustakaan)</t>
  </si>
  <si>
    <t>Menerjemahkan/menyadur buku ilmiah yang diterbitkan (ber ISBN)</t>
  </si>
  <si>
    <t>Mengedit/menyunting karya ilmiah dalam bentuk buku yang diterbitkan (ber ISBN)</t>
  </si>
  <si>
    <t>Membuat rancangan dan karya teknologi/ seni yang dipatenkan secara nasional atau internasional</t>
  </si>
  <si>
    <t>Internasional (paling sedikit diakui oleh 4 Negara)</t>
  </si>
  <si>
    <t>Membuat rancangan dan karya teknologi yang tidak dipatenkan; rancangan dan karya seni monumental/seni pertunjukan; karya sastra:</t>
  </si>
  <si>
    <t>Demikian pernyataan ini dibuat untuk dapat dipergunakan sebagaimana mestinya.</t>
  </si>
  <si>
    <t>Melaksanakan perkulihan / tutorial dan membimbing, menguji serta menyelenggarakan pendidikan di laboratorium, praktek keguruan bengkel/ studio/kebun percobaan/teknologi pengajaran dan praktek lapangan.</t>
  </si>
  <si>
    <t>Sub total per semester</t>
  </si>
  <si>
    <t>Membimbing seminar (maksimum 1 kum per semester)</t>
  </si>
  <si>
    <t>Semester</t>
  </si>
  <si>
    <t>Membimbing dan ikut membimbing dalam menghasilkan disertasi, thesis, skripsi dan laporan akhir studi (maksimum 32 kum per semester)</t>
  </si>
  <si>
    <t>Pembimbing 1</t>
  </si>
  <si>
    <t>Sub total pembimbing Pendamping</t>
  </si>
  <si>
    <t>Anggota Penguji</t>
  </si>
  <si>
    <t>Kegiatan</t>
  </si>
  <si>
    <t xml:space="preserve">Membimbing kuliah kerja nyata, pratek kerja nyata, praktek kerja lapangan </t>
  </si>
  <si>
    <t>Pembimbing Utama (Skripsi)</t>
  </si>
  <si>
    <t>Sub total Ketua Penguji</t>
  </si>
  <si>
    <t>Penasehat Akademik</t>
  </si>
  <si>
    <t>RESUME USUL PENETAPAN ANGKA KREDIT</t>
  </si>
  <si>
    <t>JABATAN AKADEMIK DOSEN UNIVERSITAS ANDALAS</t>
  </si>
  <si>
    <t>Jurusan</t>
  </si>
  <si>
    <t xml:space="preserve">Tanggal Penilaian </t>
  </si>
  <si>
    <t>KETERANGAN  PERORANGAN</t>
  </si>
  <si>
    <t>N a m a</t>
  </si>
  <si>
    <t>Pangkat dan Golongan Ruang / TMT</t>
  </si>
  <si>
    <t>Fakultas</t>
  </si>
  <si>
    <t xml:space="preserve">Diusulkan menjadi </t>
  </si>
  <si>
    <t>Sub Unsur</t>
  </si>
  <si>
    <t>BIDANG DAN BUTIR KEGIATAN YANG DINILAI</t>
  </si>
  <si>
    <t xml:space="preserve">Pendidikan Sekolah </t>
  </si>
  <si>
    <t>Penelitian</t>
  </si>
  <si>
    <t>Pengabdian</t>
  </si>
  <si>
    <t>Penunjang</t>
  </si>
  <si>
    <t>Jumlah</t>
  </si>
  <si>
    <t>Jml Usul Angka Kredit</t>
  </si>
  <si>
    <t>Kelebihan AK yang lalu</t>
  </si>
  <si>
    <t>Kelebihan yang Diakui Kelompok C - Pelaksanaan Penelitian Sebesar 80 %</t>
  </si>
  <si>
    <t>Jml AK Seluruhnya</t>
  </si>
  <si>
    <t>Jml AK Seharusnya</t>
  </si>
  <si>
    <t>≤ 10 %</t>
  </si>
  <si>
    <t>Tanda Centang</t>
  </si>
  <si>
    <t xml:space="preserve">1. </t>
  </si>
  <si>
    <t>Karena Telah Memenuhi Seluruh Persyaratan.</t>
  </si>
  <si>
    <t>Menyetujui :</t>
  </si>
  <si>
    <t>Lampiran IV.e.</t>
  </si>
  <si>
    <t>Dalam Bidang Ilmu</t>
  </si>
  <si>
    <t>Pertimbangan TPJA Fakultas</t>
  </si>
  <si>
    <t>Nama Tim Penilai</t>
  </si>
  <si>
    <t>Tanda Tangan</t>
  </si>
  <si>
    <t>......................</t>
  </si>
  <si>
    <t>setelah melengkapi persyaratan sbb :</t>
  </si>
  <si>
    <t>Keterangan :</t>
  </si>
  <si>
    <t>Kolom Warna Kuning :  Angka Kredit Kumulatif Inpasing Dosen (sesuai Lampiran III)</t>
  </si>
  <si>
    <t>URL Peer Review</t>
  </si>
  <si>
    <t>URL Dokumen/ Bukti Fisik</t>
  </si>
  <si>
    <t>Artikel/ Jurnal</t>
  </si>
  <si>
    <t>Jurnal Internasional Bereputasi</t>
  </si>
  <si>
    <t>Jurnal Internasional</t>
  </si>
  <si>
    <t>Pembimbing Pendamping/Pembantu (Skripsi)</t>
  </si>
  <si>
    <t xml:space="preserve">Ketua Penguji </t>
  </si>
  <si>
    <t>Sub total Anggota Penguji</t>
  </si>
  <si>
    <t>Jabatan/ Semester</t>
  </si>
  <si>
    <t>:  .............................</t>
  </si>
  <si>
    <t>_______________________</t>
  </si>
  <si>
    <t xml:space="preserve"> NIP ............................</t>
  </si>
  <si>
    <t>Kolom Warna Biru : Diisi oleh sesuai dengan hasil penilaian angka kredit Tim TPJA.</t>
  </si>
  <si>
    <t>Ketua TPJA</t>
  </si>
  <si>
    <t>Jenis Dokumen</t>
  </si>
  <si>
    <t>URL Dokumen</t>
  </si>
  <si>
    <t>SCAN SK Jabatan Terakhir</t>
  </si>
  <si>
    <t>SCAN SK Pangkat Terakhir</t>
  </si>
  <si>
    <t>SCAN Persetujuan/Pertimbangan Senat Fakultas</t>
  </si>
  <si>
    <t>SCAN Daftar Hadir Anggota Senat Fakultas</t>
  </si>
  <si>
    <t>SCAN Surat Pernyataan Keabsahan Karya Ilmiah</t>
  </si>
  <si>
    <t>SCAN Sertifikat Pendidik (Serdos)</t>
  </si>
  <si>
    <t>9</t>
  </si>
  <si>
    <t>PERSYARATAN ADMINSITRASI (FORMAT PDF UKURAN FILE MAKSIMAL 2 MB)</t>
  </si>
  <si>
    <t>A. Persyaratan Umum</t>
  </si>
  <si>
    <t>Petunjuk Pengisian</t>
  </si>
  <si>
    <t>SCAN Ijazah Terakhir, Sertifikat Akreditasi Prodi (Khusus S3 lulusan Dalam Negeri), dan Penyetaraan Ijazah (untuk lulusan Luar Negeri)</t>
  </si>
  <si>
    <t>Dokumen disusun sesuai urutan dalam bentuk 1 (satu) file dengan format PDF dan  URL Dokumen direct link ke https://drive.google.com/</t>
  </si>
  <si>
    <t>SCAN Surat Keputusan Pemberian Tugas Belajar/Izin Belajar (Bila Mengusulkan Ijazah Baru)</t>
  </si>
  <si>
    <t>Dokumen dalam bentuk 1 (satu) file dengan format PDF dan URL Dokumen direct link ke https://drive.google.com/</t>
  </si>
  <si>
    <t>SCAN Surat Keputusan Pengaktifan Kembali (Bila Tugas Belajar)</t>
  </si>
  <si>
    <t>PDF Ringkasan (dilengkapi dengan cover, lembar pengesahan, daftar isi) Disertasi/Thesis (sesuai pendidikan terakhir)</t>
  </si>
  <si>
    <t>SCAN Penetapan Angka Kredit Terakhir</t>
  </si>
  <si>
    <t xml:space="preserve"> SCAN PPKP (DP3) 2 Tahun Terakhir</t>
  </si>
  <si>
    <t>SCAN Surat Pernyataan Pengesahan Hasil Validasi Karya Ilmiah dari Dekan</t>
  </si>
  <si>
    <t>Dokumen dalam bentuk 1 (satu) file dengan format PDF yang telah ditandatangan diatas materai Rp. 6.000,- dan URL Dokumen direct link ke https://drive.google.com/</t>
  </si>
  <si>
    <t>SCAN SK Pengangkatan Pertama dalam Jabatan Asisten Ahli</t>
  </si>
  <si>
    <t>B. Persyaratan Khusus</t>
  </si>
  <si>
    <t>Deskripsi</t>
  </si>
  <si>
    <t>Kuantitas/ Angka Kredit</t>
  </si>
  <si>
    <t>Usulan Kenaikan Jabatan Akademik ke Profesor</t>
  </si>
  <si>
    <t>Deskripsi berisi informasi/penjelasan secara kuantitas atau keterangan tambahan dari masing-masing kegiatan yang diajukan.</t>
  </si>
  <si>
    <t>Bukti pernah mendapatkan hibah penelitian kompetitif/penugasan tingkat daerah/nasional/kementerian/internasional/korporasi, atau kompetitif internal Perguruan Tinggi (sebagai ketua); atau</t>
  </si>
  <si>
    <t>Dokumen disusun sesuai urutan tahun kegiatan dalam bentuk 1 (satu) file dengan format PDF dan  URL Dokumen direct link ke https://drive.google.com/</t>
  </si>
  <si>
    <t>Bukti pernah membimbing/membantu membimbing program doktor; atau</t>
  </si>
  <si>
    <t xml:space="preserve">Bukti pernah menguji sekurang-kurangnya 3 (tiga) mahasiswa program doktor (baik di perguruan tinggi sendiri maupun perguruan tinggi lain); atau  </t>
  </si>
  <si>
    <t>Bukti sebagai reviewer sekurang-kurangnya pada 2 (dua) jurnal internasional bereputasi yang berbeda.</t>
  </si>
  <si>
    <t>Usulan Kenaikan Jabatan Akademik ke Lektor Kepala dengan masa kerja kurang 8 (delapan) tahun sejak pengangkatan pertama dalam jabatan Asisten Ahli</t>
  </si>
  <si>
    <t>Membimbing Skripsi/Tugas Akhir</t>
  </si>
  <si>
    <t>Dokumen disusun sesuai urutan tanggal kegiatan dalam bentuk 1 (satu) file dengan format PDF dan  URL Dokumen direct link ke https://drive.google.com/</t>
  </si>
  <si>
    <t>Membimbing Tesis/Disertasi</t>
  </si>
  <si>
    <t>Membimbing KKN</t>
  </si>
  <si>
    <t>Membimbing PKL</t>
  </si>
  <si>
    <t>e.</t>
  </si>
  <si>
    <t>Membimbing KKL</t>
  </si>
  <si>
    <t>f.</t>
  </si>
  <si>
    <t>Membimbing Kegiatan Mahasiswa</t>
  </si>
  <si>
    <t>Usulan Kenaikan Jabatan Akademik dari Lektor Kepala ke Profesor dengan masa kerja 10 (sepuluh) sampai 20 (dua puluh) tahun</t>
  </si>
  <si>
    <t>Nama legkap dengan gelar (termasuk Gelar Ijazah yang akan diusulkan)</t>
  </si>
  <si>
    <t>NIP/NIDN/NIDK</t>
  </si>
  <si>
    <t>NIP dan NIDN/NIDK</t>
  </si>
  <si>
    <t>Nomor Seri Kartu Pegawai</t>
  </si>
  <si>
    <t>Harus diisi</t>
  </si>
  <si>
    <t>SK Jabatan Akademik/Fungsional terakhir dan TMT (Terhitung Mulai Tanggal) SK</t>
  </si>
  <si>
    <t>SK Pangkat terakhir (kalau SK Pangkat sebelumnya berstatus CPNS maka di input TMT CPNS)</t>
  </si>
  <si>
    <t>Masa Kerja Golongan</t>
  </si>
  <si>
    <t>Lihat masa karja Golongan pada SK Pangkat Terakhir (Harus sama)</t>
  </si>
  <si>
    <t>Dihitung dari selisih TMT CPNS Ybs. sampai bulan dan tahun pengusulan DUPAK ini.</t>
  </si>
  <si>
    <t xml:space="preserve">Ketentuan Pengisian Penetapan Angka Kredit LAMA (Kolom Kuning): </t>
  </si>
  <si>
    <t>Pendidikan Sekolah</t>
  </si>
  <si>
    <t>2. Apabila SK  jabatan akademik/fungsional terakhir Pengusul diterbitkan setelah tahun 2014  dan berdasarkan Peraturan Menteri PAN dan RB Nomor 17 Tahun 2013 (lihat pada konsideran SK tsb), maka Penetapan Angka Kredit LAMA di input sama dengan Kolom Jumlah pada SK Jabatan tsb, dan sesuai ketentuan terbaru dapat dipergunanakan 80% dari kebutuhan minimal unsur penelitian dalam usulan kenaikan jabatan/pangkat berikutnya.</t>
  </si>
  <si>
    <t>Dalam Mata Kuliah (untuk usul Asisten Ahli, Lektor, dan Lektor Kepala ) dan Dalam Bidang Ilmu (untuk usulan ke Guru Besar/Profesor) Wajib di isi sesuai dengan pertimbangan Ketua Jurusan/Bagian masing-masing sesuai dengan ketentuan yang berlaku.</t>
  </si>
  <si>
    <t xml:space="preserve">pada tanggal : </t>
  </si>
  <si>
    <t>Kolom biru harus disi</t>
  </si>
  <si>
    <t>Berita Acara Seminar</t>
  </si>
  <si>
    <t>Berita Acara Ujian</t>
  </si>
  <si>
    <t>Tanggal Terbit/ Publish</t>
  </si>
  <si>
    <t>Menghasilkan karya ilmiah:</t>
  </si>
  <si>
    <t>Hasil penelitian atau hasil pemikiran yang dipublikasikan dalam bentuk buku:</t>
  </si>
  <si>
    <t>Penerbit</t>
  </si>
  <si>
    <t>Penulis</t>
  </si>
  <si>
    <t>Hasil penelitian atau hasil pemikiran yang dipublikasikan dalam bentuk jurnal ilmiah :</t>
  </si>
  <si>
    <t>Nama Jurnal</t>
  </si>
  <si>
    <t>Volume Jurnal</t>
  </si>
  <si>
    <t>Nomor Jurnal</t>
  </si>
  <si>
    <t>Tahun Terbit</t>
  </si>
  <si>
    <t>Halaman</t>
  </si>
  <si>
    <t>ISSN</t>
  </si>
  <si>
    <t>DOI</t>
  </si>
  <si>
    <t>Alamat Web Jurnal</t>
  </si>
  <si>
    <t>URL Dokumen Cek Similarity :</t>
  </si>
  <si>
    <t>URL Index Jurnal</t>
  </si>
  <si>
    <t>URL Dokumen Bukti Korespondensi</t>
  </si>
  <si>
    <t>Apakah ini syarat khusus?</t>
  </si>
  <si>
    <t>Keterangan Tambahan</t>
  </si>
  <si>
    <t>Judul Artikel</t>
  </si>
  <si>
    <t>Jurnal Nasional Terakreditasi/Peringkat 1 dan 2 (SINTA)</t>
  </si>
  <si>
    <t>Jurnal Nasional DOAJ/CABI/Copernicus/Peringkat 3 dan 4 (SINTA)</t>
  </si>
  <si>
    <t>Jurnal Nasional Peringkat 5 dan 6 (SINTA)</t>
  </si>
  <si>
    <t>Dipresentasikan secara oral dan dimuat dalam prosiding yang dipublikasikan (ber ISSN/ISBN) :</t>
  </si>
  <si>
    <t>Internasional terindeks pada Scimagojr dan Scopus</t>
  </si>
  <si>
    <t>Internasional terindeks pada Scopus, IEEE, SPIE</t>
  </si>
  <si>
    <t xml:space="preserve"> Internasional</t>
  </si>
  <si>
    <t xml:space="preserve">Hasil penelitian/pemikiran yang disajikan dalam koran/majalah populer/umum: </t>
  </si>
  <si>
    <t>Hasil penelitian atau hasil pemikiran yang tidak di publikasikan (tersimpan di perpustakaan perguruan tinggi) :</t>
  </si>
  <si>
    <t>Membuat rancangan dan karya teknologi yang dipatenkan atau seni yang yang terdaftar di HAKI secara nasional dan internasional</t>
  </si>
  <si>
    <t xml:space="preserve">Internasional yang sudah diimplementasikan di industri (paling sedikit diakui oleh 4 Negara) </t>
  </si>
  <si>
    <t xml:space="preserve">Internasional yang belum diimplementasikan di industri (paling sedikit diakui oleh 4 Negara) </t>
  </si>
  <si>
    <t>Nasional yang sudah diimplementasikan di industri</t>
  </si>
  <si>
    <t>Nasional yang belum diimplementasikan di industri</t>
  </si>
  <si>
    <t>Nasional, dalam bentuk Paten Sederhana yang memiliki sertifikat dari Direktorat Jenderal Kekayaan Intelektual, Kemenkumham.</t>
  </si>
  <si>
    <t>Karya ciptaan, desain industri, indikasi geografis yang memiliki sertifikat dari Direktorat Jenderal Kekayaan Intelektual, Kemenkumham (Sertifikat Penciptaan)</t>
  </si>
  <si>
    <t xml:space="preserve">Membuat rancangan dan karya teknologi yang tidak dipatenkan; rancangan dan karya seni monumental yang tidak terdaftar di HKI tetapi telah dipresentasikan pada forum yang teragenda: </t>
  </si>
  <si>
    <t xml:space="preserve">NIP/NIDN/NIDK </t>
  </si>
  <si>
    <t>Jabatan Akademik Dosen / TMT</t>
  </si>
  <si>
    <t xml:space="preserve"> NIP/NIDN/NIDK</t>
  </si>
  <si>
    <t>Keanggotaan dalam tim penilai jabatan akademik dosen (tiap semester)</t>
  </si>
  <si>
    <t>Menjadi Asesor kegiatan seperti PAK, BKD, Hibah Penelitian dan Pengabdian (tiap kegiatan)</t>
  </si>
  <si>
    <t>Menjadi Asesor</t>
  </si>
  <si>
    <t>Hasil kegiatan pengabdian kepada masyarakat yang dipublikasikan di sebuah terbitan berkala/jurnal pengabdian kepada masyarakat atau teknologi tepat guna, merupakan diseminasi dari luaran program kegiatan Pengabdian kepada masvarakat, tiap karya</t>
  </si>
  <si>
    <t>Hasil kegiatan pengabdian kepada masyarakat yang dipublikasikan</t>
  </si>
  <si>
    <t>Berperan serta aktif dalam pengelolaan jurnal ilmiah (per-tahun)</t>
  </si>
  <si>
    <t>Editor/dewan penyunting/dewan redaksi jurnal ilmiah internasional</t>
  </si>
  <si>
    <t>Editor/dewan penyunting/dewan redaksi jurnal ilmiah nasional</t>
  </si>
  <si>
    <t>Tingkat internasional, tiap program</t>
  </si>
  <si>
    <t>Tingkat nasional, tiap program</t>
  </si>
  <si>
    <t>Tingkat lokal, tiap program</t>
  </si>
  <si>
    <t>Memberi latihan/penyuluhan/penataran/ ceramah pada masyarakat terjadwal/ terpogram</t>
  </si>
  <si>
    <t>Melaksanakan pengembangan hasil pendidikan, dan penelitian yang dapat dimanfaatkan oleh masyarakat/indusri, setiap program</t>
  </si>
  <si>
    <t>Menduduki jabatan pimpinan pada lembaga pemerintahan/pejabat negara yang harus dibebaskan dari jabatan organiknya, setiap semester</t>
  </si>
  <si>
    <t>jabatan/ semester</t>
  </si>
  <si>
    <t>Fakultas MIPA Universitas Andalas</t>
  </si>
  <si>
    <t>1. Apabila SK jabatan akademik/fungsional terakhir Pengusul diterbitkan sebelum tahun 2014 dan berdasarkan Keputusan Menkowasbangpan Nomor 38/Kep/Mk.Waspan/8/1999 (lihat pada konsideran SK tsb), maka Angka Kredit Lama dikenakan kebijakan penyesuaian/inpassing sehingga seluruh kelebihan angka kredit sebelumnya tidak diakui dan angka kredit lama disesuaikan dengan Jumlah Angka Kredit Kumulatif Inpassing sesuai Lampiran III Buku Pedoman PAK Unand tahun 2017 URL: http://repo.unand.ac.id/5581/</t>
  </si>
  <si>
    <t>Fakultas MIPA</t>
  </si>
  <si>
    <t>Sekretaris jurusan pada politeknik/ akademik dan kepala laboratorium universitas/ institut/ sekolah tinggi/ politeknik/ akademi</t>
  </si>
  <si>
    <r>
      <t>Hasil penelitian atau hasil pemikiran dalam buku yang dipublikasikan dan berisi berbagai tulisan dari berbagai penulis (</t>
    </r>
    <r>
      <rPr>
        <b/>
        <i/>
        <sz val="10"/>
        <rFont val="Bookman Old Style"/>
        <family val="1"/>
      </rPr>
      <t>book chapter</t>
    </r>
    <r>
      <rPr>
        <b/>
        <sz val="10"/>
        <rFont val="Bookman Old Style"/>
        <family val="1"/>
      </rPr>
      <t>):</t>
    </r>
  </si>
  <si>
    <t>Jurnal Nasional DOAJ/ CABI/ Copernicus/ Peringkat 3 dan 4 (SINTA)</t>
  </si>
  <si>
    <t>Jurnal Nasional di Luar Peringkat 1-6</t>
  </si>
  <si>
    <t>Melaksanakan pengembangan hasil pendidikan dan penelitian.</t>
  </si>
  <si>
    <t xml:space="preserve">Internasional </t>
  </si>
  <si>
    <t>Jurnal Nasional/Nasional di Luar Peringkat 1-6</t>
  </si>
  <si>
    <t xml:space="preserve">Ketua Jurusan Biologi </t>
  </si>
  <si>
    <t>Fakultas MIPA Univesitas Andalas</t>
  </si>
  <si>
    <t>No</t>
  </si>
  <si>
    <t>Pembimbing Utama (Disertasi)</t>
  </si>
  <si>
    <t>Pembimbing Utama (Tesis)</t>
  </si>
  <si>
    <t>Pembimbing Pendamping/Pembantu (Disertasi)</t>
  </si>
  <si>
    <t>Pembimbing Pendamping/Pembantu (Tesis)</t>
  </si>
  <si>
    <t>SK Dekan FMIPA Unand No:65/UN16.03.D/XIII/KPT/2020</t>
  </si>
  <si>
    <t>16/01/2020</t>
  </si>
  <si>
    <t>18/08/2020</t>
  </si>
  <si>
    <t>MIPA</t>
  </si>
  <si>
    <t>Biologi</t>
  </si>
  <si>
    <t>: MIPA</t>
  </si>
  <si>
    <t xml:space="preserve">Ditetapkan di : </t>
  </si>
  <si>
    <t>__________________________________</t>
  </si>
  <si>
    <t>Dr. Wilson Novarino, M.Si</t>
  </si>
  <si>
    <t>NIP. 19711103 199802 1 001</t>
  </si>
  <si>
    <t>Penata Tk. I / III.d</t>
  </si>
  <si>
    <t>03/05/2019</t>
  </si>
  <si>
    <t>07/05/2019</t>
  </si>
  <si>
    <r>
      <t xml:space="preserve">Melampirkan bukti  proses  pembimbingan  </t>
    </r>
    <r>
      <rPr>
        <b/>
        <sz val="11"/>
        <rFont val="Bookman Old Style"/>
        <family val="1"/>
      </rPr>
      <t xml:space="preserve">paling  sedikit  setara  40  (empat  puluh)  </t>
    </r>
    <r>
      <rPr>
        <sz val="11"/>
        <rFont val="Bookman Old Style"/>
        <family val="1"/>
      </rPr>
      <t>angka kredit  yang  berasal dari :</t>
    </r>
  </si>
  <si>
    <r>
      <t xml:space="preserve">Melampirkan  bukti  proses  pembimbingan  </t>
    </r>
    <r>
      <rPr>
        <b/>
        <sz val="11"/>
        <rFont val="Bookman Old Style"/>
        <family val="1"/>
      </rPr>
      <t xml:space="preserve">paling  sedikit  setara  80 (delapan puluh) </t>
    </r>
    <r>
      <rPr>
        <sz val="11"/>
        <rFont val="Bookman Old Style"/>
        <family val="1"/>
      </rPr>
      <t>angka kredit yang berasal dari:</t>
    </r>
  </si>
  <si>
    <t>Lektor Kepala</t>
  </si>
  <si>
    <t>Fisiologi Hewan</t>
  </si>
  <si>
    <t>≥ 40 %</t>
  </si>
  <si>
    <t>DISETUJUI/DIUSULKAN menjadi Lektor Kepala (700 Kum)</t>
  </si>
  <si>
    <t>DITOLAK DIUSULKAN menjadi Lektor Kepala (700 Kum) dengan alasan sbb:</t>
  </si>
  <si>
    <t>Dekan Fakultas MIPA Universitas Andalas</t>
  </si>
  <si>
    <t>Prof. Dr. Syukri Arief, M.Eng</t>
  </si>
  <si>
    <t>NIP. 196609181991031005</t>
  </si>
  <si>
    <t>Padang, 6 Agustus 2021</t>
  </si>
  <si>
    <t>Padang, 30 September 2021</t>
  </si>
  <si>
    <t xml:space="preserve"> SKS</t>
  </si>
  <si>
    <t xml:space="preserve">  SKS</t>
  </si>
  <si>
    <t>Laki-Laki</t>
  </si>
  <si>
    <t>Padang, 31 September 2021</t>
  </si>
  <si>
    <t>4. Semester Genap 2020/2021 (Februari 2021 s/d Juli 2021)</t>
  </si>
  <si>
    <t>26/02/2021</t>
  </si>
  <si>
    <t>09/08/2021</t>
  </si>
  <si>
    <t>Dr.techn. Marzuki</t>
  </si>
  <si>
    <t>'19790908 200212 1 002</t>
  </si>
  <si>
    <t>19790908 200212 1 002</t>
  </si>
  <si>
    <t>Pembina / IV.a</t>
  </si>
  <si>
    <t>Dr. Afdhal Muttaqin, M.Si</t>
  </si>
  <si>
    <t>19770429 200501 1 002</t>
  </si>
  <si>
    <t>Ketua Jurusan Fisika</t>
  </si>
  <si>
    <t>Nomor :              /UN16.03.D/KP/2022</t>
  </si>
  <si>
    <t>19790908 200212 1 002/ 0008097903</t>
  </si>
  <si>
    <t>Doktor (S3) tahun 2011</t>
  </si>
  <si>
    <t>Semester Ganjil 2014/2015</t>
  </si>
  <si>
    <t>Alampanjang, 08 September 1979</t>
  </si>
  <si>
    <t>1. Semester Ganjil 2014/2015  (Agustus 2014 s/d Januari 2015) maksimum 11  SKS per semester</t>
  </si>
  <si>
    <t>2. Semester Genap 2014/2015 (Februari 2015 s/d Juli 2015) maksimum 11  SKS per semester</t>
  </si>
  <si>
    <t>3. Semester Ganjil 2015/2016  (Agustus 2015 s/d Januari 2016) maksimum 11  SKS per semester</t>
  </si>
  <si>
    <t>4. Semester Genap 2015/2016 (Februari 2016 s/d Juli 2016) maksimum 11  SKS per semester</t>
  </si>
  <si>
    <t>5. Semester Ganjil 2016/2017  (Agustus 2016 s/d Januari 2017) maksimum 11  SKS per semester</t>
  </si>
  <si>
    <t>6. Semester Genap 2016/2017 (Februari 2017 s/d Juli 2017) maksimum 11  SKS per semester</t>
  </si>
  <si>
    <t>7. Semester Ganjil 2017/2018  (Agustus 2017 s/d Januari 2018) maksimum 11  SKS per semester</t>
  </si>
  <si>
    <t>8. Semester Genap 2017/2018 (Februari 2018 s/d Juli 2018) maksimum 11  SKS per semester</t>
  </si>
  <si>
    <t>9. Semester Ganjil 2018/2019  (Agustus 2018 s/d Januari 2019) maksimum 11  SKS per semester</t>
  </si>
  <si>
    <t>10. Semester Genap 2018/2019 (Februari 2019 s/d Juli 2019) maksimum 11  SKS per semester</t>
  </si>
  <si>
    <t>11. Semester Ganjil 2019/2020  (Agustus 2019 s/d Januari 2020) maksimum 11  SKS per semester</t>
  </si>
  <si>
    <t>12. Semester Genap 2019/2020 (Februari 2020 s/d Juli 2020) maksimum 11  SKS per semester</t>
  </si>
  <si>
    <t>13. Semester Ganjil 2020/2021  (Agustus 2020 s/d Januari 2021) maksimum 11  SKS per semester</t>
  </si>
  <si>
    <t>14. Semester Genap 2020/2021 (Februari 2021 s/d Juli 2021) maksimum 11  SKS per semester</t>
  </si>
  <si>
    <t>15. Semester Ganjil 2021/2022  (Agustus 2021 s/d Januari 2022) maksimum 11  SKS per semester</t>
  </si>
  <si>
    <t>SK Dekan FMIPA Unand No.: 78/XIII/D/FMIPA-2015</t>
  </si>
  <si>
    <t>Kuliah Fisika Atmosfer, Kls. A (38 pertemuan, 3 SKS)</t>
  </si>
  <si>
    <t>SK Dekan FMIPA Unand No.: 568/XIII/D/FMIPA-2014</t>
  </si>
  <si>
    <t>Kuliah Komunikasi Ilmiah, Kls. A (16 pertemuan, 2 SKS)</t>
  </si>
  <si>
    <t>Kuliah Komunikasi Ilmiah, Kls. B (16 pertemuan, 2 SKS)</t>
  </si>
  <si>
    <t>Kuliah Analisis Data Iklim dan Cuaca, Kls. A (15 pertemuan, 2 SKS)</t>
  </si>
  <si>
    <t>SK Dekan FMIPA Unand No.: 466/XIII/D/FMIPA-2015</t>
  </si>
  <si>
    <t>SK Dekan FMIPA Unand No.: 325/XIII/D/FMIPA-2015</t>
  </si>
  <si>
    <t>Semester Genap 2014/2015</t>
  </si>
  <si>
    <t>Kuliah Termodinamika Kls.C (24 pertemuan, 3 SKS)</t>
  </si>
  <si>
    <t>SK Dekan FMIPA Unand No.: 161/UN16.03.D/KPT/2016</t>
  </si>
  <si>
    <t>Kuliah Fisika Atmosfer, Kls. A (24 pertemuan, 3 SKS)</t>
  </si>
  <si>
    <t>Praktikum Fisika, Kls. A (12 pertemuan, 1 SKS)</t>
  </si>
  <si>
    <t xml:space="preserve"> Semester Ganjil 2015/2016</t>
  </si>
  <si>
    <t>Kuliah Analisis Data Iklim dan Cuaca, Kls. A (16 pertemuan, 2 SKS)</t>
  </si>
  <si>
    <t>SK Dekan FMIPA Unand No.: 216/XIII/D/FMIPA-2016</t>
  </si>
  <si>
    <t>SK Dekan FMIPA Unand No.: 76/XIII/D/FMIPA-2017</t>
  </si>
  <si>
    <t>Kuliah Termodinamika Kls.A (23 pertemuan, 3 SKS)</t>
  </si>
  <si>
    <t>Kuliah Bahasa Inggris II, Kls. C (24 pertemuan, 2 SKS)</t>
  </si>
  <si>
    <t>Kuliah Komunikasi Ilmiah, Kls. C (15 pertemuan, 2 SKS)</t>
  </si>
  <si>
    <t>Semester Genap 2016/2017</t>
  </si>
  <si>
    <t>SK Dekan FMIPA Unand No.: 300/XIII/D/FMIPA-2016</t>
  </si>
  <si>
    <t>SK Dekan FMIPA Unand No.: 333/XIII/D/FMIPA-2017</t>
  </si>
  <si>
    <t>SK Dekan FMIPA Unand No.: 345/XIII/D/FMIPA-2016</t>
  </si>
  <si>
    <t>Semester Genap 2015/2016</t>
  </si>
  <si>
    <t>Semester Ganjil 2020/2021</t>
  </si>
  <si>
    <t>Kuliah Termodinamika Kls.A (27 pertemuan, 3 SKS)</t>
  </si>
  <si>
    <t>Kuliah Fisika Atmosfer, Kls. A (17 pertemuan, 3 SKS)</t>
  </si>
  <si>
    <t>Kuliah Remote Sensing Atmosfir, (14 pertemuan, 3 SKS)</t>
  </si>
  <si>
    <t>SK Dekan FMIPA Unand No.: 158/XIII/D/FMIPA-2018</t>
  </si>
  <si>
    <t>Kuliah Komunikasi Ilmiah, Kls. C (17 pertemuan, 2 SKS)</t>
  </si>
  <si>
    <t>Kuliah Dinamika Atmosfir (16 pertemuan, 2 SKS)</t>
  </si>
  <si>
    <t>SK Dekan FMIPA Unand No.: 225/XIII/D/FMIPA-2018</t>
  </si>
  <si>
    <t>Kuliah Fisika Dasar I Kls.C (16 pertemuan, 1.5 SKS)</t>
  </si>
  <si>
    <t>Kuliah Instrumentasi Kebencanaan, (8 pertemuan, 1.5 SKS)</t>
  </si>
  <si>
    <t>Kuliah Topik Khusus Fisika Bumi, Kls. A (- pertemuan, 1 SKS)</t>
  </si>
  <si>
    <t>Kuliah Fisika Bencana Alam (- pertemuan, 1 SKS)</t>
  </si>
  <si>
    <t>Kuliah Fisika Bencana Alam (7 pertemuan, 1 SKS)</t>
  </si>
  <si>
    <t>Praktikum Fisika Dasar I, Kls. C (4 pertemuan, 0.5 SKS)</t>
  </si>
  <si>
    <t>Kuliah Termodinamika, Kls. A (22 pertemuan, 3 SKS)</t>
  </si>
  <si>
    <t>Kuliah Termodinamika, Kls. C (12 pertemuan, 1.5 SKS)</t>
  </si>
  <si>
    <t>Kuliah Fisika Atmosfer, Kls. A (8 pertemuan, 1.5 SKS)</t>
  </si>
  <si>
    <t>Kuliah Fisika Bencana Alam (8 pertemuan, 1 SKS)</t>
  </si>
  <si>
    <t>Kuliah Remote Sensing Atmosfir, (16 pertemuan, 2 SKS)</t>
  </si>
  <si>
    <t>SK Dekan FMIPA Unand No.: 548/XIII/D/FMIPA-2018</t>
  </si>
  <si>
    <t>SK Dekan FMIPA Unand No.: 201/XIII/D/FMIPA-2018</t>
  </si>
  <si>
    <t>Kuliah Fisika Dasar II, Kls. A (13 pertemuan, 1.5 SKS)</t>
  </si>
  <si>
    <t>Praktikum Fisika Dasar II, Kls. A (4 pertemuan, 0.5 SKS)</t>
  </si>
  <si>
    <t>Kuliah Komunikasi Ilmiah, Kls. A (17 pertemuan, 2 SKS)</t>
  </si>
  <si>
    <t>Kuliah Dinamika Atmosfir (14 pertemuan, 2 SKS)</t>
  </si>
  <si>
    <t>Kuliah Fisika Dasar I Kls.A (15 pertemuan, 2 SKS)</t>
  </si>
  <si>
    <t>Kuliah Fisika Lingkungan dan Kebencanaan, Kls. B (12 pertemuan, 1.5 SKS)</t>
  </si>
  <si>
    <t>Kuliah Fisika Termal, Kls. A (29 pertemuan, 4 SKS)</t>
  </si>
  <si>
    <t>Kuliah Fisika Atmosfer I, Kls. A (8 pertemuan, 1 SKS)</t>
  </si>
  <si>
    <t>Kuliah Metodologi Riset (3 pertemuan, 1 SKS)</t>
  </si>
  <si>
    <t>Kuliah Remote Sensing Atmosfir, (14 pertemuan, 2 SKS)</t>
  </si>
  <si>
    <t>SK Dekan FMIPA Unand No.: 473/XIII/D/FMIPA-2019</t>
  </si>
  <si>
    <t>Kuliah Fisika Dasar II, Kls. C (28 pertemuan, 4 SKS)</t>
  </si>
  <si>
    <t>Praktikum Fisika Dasar II, Kls. C (8 pertemuan, 1 SKS)</t>
  </si>
  <si>
    <t>Kuliah Komunikasi Ilmiah, Kls. A (14 pertemuan, 2 SKS)</t>
  </si>
  <si>
    <t>Kuliah Fisika Atmosfer II, Kls. A (14 pertemuan, 1 SKS)</t>
  </si>
  <si>
    <t>SK Dekan FMIPA Unand No.: 106/UN16.03.D/KPT/2020</t>
  </si>
  <si>
    <t>Kuliah Dinamika Atmosfir, S2 (14 pertemuan, 2 SKS)</t>
  </si>
  <si>
    <t>Kuliah Analisis Data Iklim dan Cuaca, Kls. A (14 pertemuan, 2 SKS)</t>
  </si>
  <si>
    <t>Kuliah Fisika Termal, Kls. B (28 pertemuan, 4 SKS)</t>
  </si>
  <si>
    <t>Kuliah Metodologi Riset S2, Kls. A (6 pertemuan, 1.5 SKS)</t>
  </si>
  <si>
    <t>Kuliah Remote Sensing Atmosfir, (13 pertemuan, 2 SKS)</t>
  </si>
  <si>
    <t>SK Dekan FMIPA Unand No.: 137/UN16.03.D/XIII/KPT/2021</t>
  </si>
  <si>
    <t>SK Dekan FMIPA Unand No.: 304/UN16.03.D/XIII/KPT/2020</t>
  </si>
  <si>
    <t>Kuliah Fisika Dasar II, Kls. KBI (15 pertemuan, 4 SKS)</t>
  </si>
  <si>
    <t>Praktikum Fisika Dasar II, Kls. KBI (1 pertemuan, 1 SKS)</t>
  </si>
  <si>
    <t>Kuliah Elektromagnet I, Kls. A (13 pertemuan, 3 SKS)</t>
  </si>
  <si>
    <t>Kuliah Komunikasi Ilmiah, Kls. B (14 pertemuan, 2 SKS)</t>
  </si>
  <si>
    <t>Kuliah Fisika Atmosfer II, Kls. A (6 pertemuan, 1 SKS)</t>
  </si>
  <si>
    <t>SK Dekan FMIPA Unand No.: 324/UN16.03.D/XIII/KPT/2021</t>
  </si>
  <si>
    <t>Kuliah Fisika Dasar I Kls.KBI (16 pertemuan,2 SKS)</t>
  </si>
  <si>
    <t>Praktikum Fisika Dasar I, Kls. KBI (1 pertemuan, 0,5 SKS)</t>
  </si>
  <si>
    <t>Kuliah Termodinamika dan Fisika Statistik, Kls. A (14 pertemuan, 2 SKS)</t>
  </si>
  <si>
    <t>Kuliah Fisika Kebencanaan, Kls. KBI (14 pertemuan, 2 SKS)</t>
  </si>
  <si>
    <t>Kuliah Analisis Data Atmosfer, Kls. A (14 pertemuan, 2 SKS)</t>
  </si>
  <si>
    <t>Kuliah Metodologi Riset, S2 (2 pertemuan, 1,5 SKS)</t>
  </si>
  <si>
    <t>Semester Genap 2017/2018</t>
  </si>
  <si>
    <t xml:space="preserve">Semester Ganjil 2018/2019 </t>
  </si>
  <si>
    <t>Semester Genap 2018/2019</t>
  </si>
  <si>
    <t xml:space="preserve">Semester Ganjil 2019/2020 </t>
  </si>
  <si>
    <t>Semester Genap 2019/2020</t>
  </si>
  <si>
    <t>Semester Genap 2020/2021</t>
  </si>
  <si>
    <t>Semester Ganjil 2021/2022</t>
  </si>
  <si>
    <t xml:space="preserve">1. Semester Ganjil 2014/2015  (Agustus 2014 s/d Januari 2015) </t>
  </si>
  <si>
    <t>2. Semester Genap 2014/2015 (Februari 2015 s/d Juli 2015)</t>
  </si>
  <si>
    <t>Poltak Sandro Rumahorbo, S1 (BP. 1110442031)</t>
  </si>
  <si>
    <t>28/11/2014</t>
  </si>
  <si>
    <t>Muchtia Rahma, S1 (BP. 1110442005)</t>
  </si>
  <si>
    <t>11/12/2014</t>
  </si>
  <si>
    <t>3. Semester Ganjil 2015/2016 (Agustus 2015 s/d Januari 2016)</t>
  </si>
  <si>
    <t>Lusiana Br. Turnip, S1 (BP.1010442010)</t>
  </si>
  <si>
    <t>Yeni Fitri, S1 (BP.1010443013)</t>
  </si>
  <si>
    <t>Herifa, S1 (BP.1010443002)</t>
  </si>
  <si>
    <t>Sri Wahyuni, S1 (BP.0810443047)</t>
  </si>
  <si>
    <t>25/02/2015</t>
  </si>
  <si>
    <t>Rio Candra, S1 (BP.1110442037)</t>
  </si>
  <si>
    <t>4/05/2015</t>
  </si>
  <si>
    <t>09/12/2014</t>
  </si>
  <si>
    <t>17/12/2014</t>
  </si>
  <si>
    <t>19/12/2014</t>
  </si>
  <si>
    <t>Dira Rezki Marten, S1 (BP.1110442007)</t>
  </si>
  <si>
    <t>30/06/2015</t>
  </si>
  <si>
    <t>Eko Budi Nugroho, S1 (BP.1110442008)</t>
  </si>
  <si>
    <t>Ade Saputra, S1 (BP.1110442035)</t>
  </si>
  <si>
    <t>Marlinda Febri, S1 (BP.0810443043)</t>
  </si>
  <si>
    <t>Ira Olimpiani, S1 (BP.1010441002)</t>
  </si>
  <si>
    <t>31/08/2015</t>
  </si>
  <si>
    <t>Frizky Norman, S1 (BP.1110442041)</t>
  </si>
  <si>
    <t>26/10/2015</t>
  </si>
  <si>
    <t>Khairiati Husni, S1 (BP.1210442021)</t>
  </si>
  <si>
    <t>Tri Ananda Komala, S1 (BP.1210443019)</t>
  </si>
  <si>
    <t>29/03/2016</t>
  </si>
  <si>
    <t>Randa Permanda, S1 (BP.1210442034)</t>
  </si>
  <si>
    <t>9/05/2016</t>
  </si>
  <si>
    <t>Harum Cahyani, S1 (BP.1210442027)</t>
  </si>
  <si>
    <t>Ulfa Azmi, S1 (BP.1210442035)</t>
  </si>
  <si>
    <t>26/04/2016</t>
  </si>
  <si>
    <t>Elfira Saufina, S1 (BP.1210442007)</t>
  </si>
  <si>
    <t>25/04/2016</t>
  </si>
  <si>
    <t>Nur Faddillah, S1 (BP.1210442016)</t>
  </si>
  <si>
    <t>Indah Rahayu, S1 (BP.1210442032)</t>
  </si>
  <si>
    <t>Meri Yosefa, S1 (BP.1210442031)</t>
  </si>
  <si>
    <t>7/09/2016</t>
  </si>
  <si>
    <t>Afdal Rahman, S1 (BP.1210442028)</t>
  </si>
  <si>
    <t>24/11/2016</t>
  </si>
  <si>
    <t>Esa Wahyu Fadillah, S1 (BP.1310442030)</t>
  </si>
  <si>
    <t>Nadira Guslihutri, S1 (BP.1310442036)</t>
  </si>
  <si>
    <t>Fitria Khairunnisa, S1 (BP.1310442039)</t>
  </si>
  <si>
    <t>Efrizal, S1 (BP.1310441058)</t>
  </si>
  <si>
    <t>04/04/2017</t>
  </si>
  <si>
    <t>Helfi Syukriani, S1 (BP.1210441008)</t>
  </si>
  <si>
    <t>21/02/2017</t>
  </si>
  <si>
    <t>Ovandriyove, S1 (BP.1210443004)</t>
  </si>
  <si>
    <t>10/04/2017</t>
  </si>
  <si>
    <t>Lisna Meylani, S1 (BP.1210442008)</t>
  </si>
  <si>
    <t>Havizullah, S1 (BP.1310441055)</t>
  </si>
  <si>
    <t>23/10/2018</t>
  </si>
  <si>
    <t>Annisa Humaira, S1 (BP.1310441001)</t>
  </si>
  <si>
    <t>Darma Yulia Inanda, S1 (BP.1310441045)</t>
  </si>
  <si>
    <t>02/08/2017</t>
  </si>
  <si>
    <t>Ahmad Ripai, S1 (BP.1510442042)</t>
  </si>
  <si>
    <t>22/10/2018</t>
  </si>
  <si>
    <t>Harmayeni, S1 (BP.1410442036)</t>
  </si>
  <si>
    <t>Hanifah Azzaura Musyayyadah, S1 (BP.1410442007)</t>
  </si>
  <si>
    <t>Indra Julika Putra, S1 (BP.1410441051)</t>
  </si>
  <si>
    <t>Ummi Salamah, S1 (BP.1410442019)</t>
  </si>
  <si>
    <t>Bagindo Ichsan Rangkuti, S1 (BP.1410442021)</t>
  </si>
  <si>
    <t>Febri Naldi, S1 (BP.1410441048)</t>
  </si>
  <si>
    <t>26/02/2018</t>
  </si>
  <si>
    <t>Ayu Azzura, S1 (BP.1410441033)</t>
  </si>
  <si>
    <t>Weni Yulistia, S1 (BP.1410441044)</t>
  </si>
  <si>
    <t>Arif Safitra, S1 (BP.1410442034)</t>
  </si>
  <si>
    <t>Rahmat Ravvi Qodri, S1 (BP.1310442037)</t>
  </si>
  <si>
    <t>15/05/2018</t>
  </si>
  <si>
    <t>Gita Okta Diana, S1 (BP.1410442048)</t>
  </si>
  <si>
    <t>18/04/2018</t>
  </si>
  <si>
    <t>Toni Widianto, S1 (BP.1310442001)</t>
  </si>
  <si>
    <t>Sundari Fatma Effendi, S1 (BP.1310441028)</t>
  </si>
  <si>
    <t>Alexandros Andreas, S1 (BP.1310441043)</t>
  </si>
  <si>
    <t>Imam Wahyudi, S1 (BP.1310441024)</t>
  </si>
  <si>
    <t>Helmi Yusnaini, S1 (BP.1410442008)</t>
  </si>
  <si>
    <t>09/05/2018</t>
  </si>
  <si>
    <t>Rini Oktaviani, S1 (BP.1410442050)</t>
  </si>
  <si>
    <t>17/04/2018</t>
  </si>
  <si>
    <t>Wanda Feri Rezki, S1 (BP.1410442038)</t>
  </si>
  <si>
    <t>Sixtinah Deswilan, S1 (BP.1510442047)</t>
  </si>
  <si>
    <t>18/02/2019</t>
  </si>
  <si>
    <t>Lukman Palum H. Cibro, S1 (BP.1410441025)</t>
  </si>
  <si>
    <t>09/04/2019</t>
  </si>
  <si>
    <t>Husna Dhia, S1 (BP.1510442017)</t>
  </si>
  <si>
    <t>Regina Mai Anggraini Br. Sitanggang, S1 (BP.1510442004)</t>
  </si>
  <si>
    <t>Mayang Putri Andini, S1 (BP.1510442039)</t>
  </si>
  <si>
    <t>11/07/2019</t>
  </si>
  <si>
    <t>Nanang Sumitra, S1 (BP.1510441017)</t>
  </si>
  <si>
    <t>Chahyo Shaputra, S1 (BP.1510442025)</t>
  </si>
  <si>
    <t>Ilham Perdana AT, S1 (BP.1510442051)</t>
  </si>
  <si>
    <t>Sri Mai Dewi, S1 (BP.1510441041)</t>
  </si>
  <si>
    <t>25/03/2019</t>
  </si>
  <si>
    <t>Irza Utami, S1 (BP.1510441051)</t>
  </si>
  <si>
    <t>Dea Kurnia Harysandi, S1 (BP.1410442035)</t>
  </si>
  <si>
    <t>12/02/2019</t>
  </si>
  <si>
    <t>Ravidho Ramadhan, S1 (BP.1510442023)</t>
  </si>
  <si>
    <t>15/02/2019</t>
  </si>
  <si>
    <t>Silvia Wahyuni, S1 (BP.1510441023)</t>
  </si>
  <si>
    <t>6/08/2019</t>
  </si>
  <si>
    <t>Nursakinah Aulia Fitria, S1 (BP. 1510442033</t>
  </si>
  <si>
    <t>Bunga Aprilia, S1 (BP.1610442004)</t>
  </si>
  <si>
    <t>14/01/2020</t>
  </si>
  <si>
    <t>Murda Jasmita, S1 (BP.1510442013)</t>
  </si>
  <si>
    <t>Novia Anggraini, S1 (BP.1510442038)</t>
  </si>
  <si>
    <t>Rahmi Riya Putri, S1 (BP.1510441036)</t>
  </si>
  <si>
    <t>Eldiani Arifya, S1 (BP.1610441024)</t>
  </si>
  <si>
    <t>Ella Fitria Sukma Nova, S1 (BP.1310442045)</t>
  </si>
  <si>
    <t>Hanif Hidayat, S1 (BP.1610442038)</t>
  </si>
  <si>
    <t>15/05/2020</t>
  </si>
  <si>
    <t>Harry Jamatul Kristie, S1 (BP.1610443004)</t>
  </si>
  <si>
    <t>19/07/2020</t>
  </si>
  <si>
    <t>Luthfia Hafizhah, S1 (BP.1610441002)</t>
  </si>
  <si>
    <t>Ovi Yanti Oktavia, S1 (BP.1610442024)</t>
  </si>
  <si>
    <t>Putri Trisa Vinanda, S1 (BP.1610442008)</t>
  </si>
  <si>
    <t>Rohadatul Aisy Syafda, S1 (BP.1510442020)</t>
  </si>
  <si>
    <t>Widi Satria Indriani, S1 (BP.1610441022)</t>
  </si>
  <si>
    <t>Dinda Maulani Adfy, S1 (BP.1610442003)</t>
  </si>
  <si>
    <t>14/05/2020</t>
  </si>
  <si>
    <t>Faridah Salma, S1 (BP.1610442018)</t>
  </si>
  <si>
    <t>Sucy Lestari Wirma, S1 (BP.1610441026)</t>
  </si>
  <si>
    <t>Gina Felita, S1 (BP.1610442031)</t>
  </si>
  <si>
    <t>07/01/2021</t>
  </si>
  <si>
    <t>Shania Ellens Novita, S1 (BP.1710442009)</t>
  </si>
  <si>
    <t>Muhammad Fajrin, S1 (BP.1410442009)</t>
  </si>
  <si>
    <t>07/09/2020</t>
  </si>
  <si>
    <t>Muhammad Ridho Amirudin, S1 (BP.1610442036)</t>
  </si>
  <si>
    <t>11/12/2020</t>
  </si>
  <si>
    <t>Riska Wulan Dari, S1 (BP.1710442020)</t>
  </si>
  <si>
    <t>06/04/2021</t>
  </si>
  <si>
    <t>Aviva Fajriati, S1 (BP.1710442022)</t>
  </si>
  <si>
    <t>15/04/2021</t>
  </si>
  <si>
    <t>Wildah Trimulyati, S1 (BP.1710443010)</t>
  </si>
  <si>
    <t>13/10/2021</t>
  </si>
  <si>
    <t>Lailatul Marhamah, S1 (BP.1610441010)</t>
  </si>
  <si>
    <t>31/08/2021</t>
  </si>
  <si>
    <t>Bella Deswanti, S1 (BP.1710441019)</t>
  </si>
  <si>
    <t>07/12/2021</t>
  </si>
  <si>
    <t>Nurdin, S1 (BP.1810441004)</t>
  </si>
  <si>
    <t>09/03/2022</t>
  </si>
  <si>
    <t>08/02/2022</t>
  </si>
  <si>
    <t>Annisa Arfahmina, S1 (BP.1810442066)</t>
  </si>
  <si>
    <t>08/03/2022</t>
  </si>
  <si>
    <t>Efi Luci Yanti, S1 (BP.1110442003)</t>
  </si>
  <si>
    <t>19/07/2015</t>
  </si>
  <si>
    <t>Afdal Fajri Salim, S1 (BP.1110442026)</t>
  </si>
  <si>
    <t>Resti Nanda Sari, S1 (BP.1210442006)</t>
  </si>
  <si>
    <t>Fadli Nauval, S1 (BP.1310442028)</t>
  </si>
  <si>
    <t>07/11/2016</t>
  </si>
  <si>
    <t>Feri Helmi Basri, S1 (BP.1210442017)</t>
  </si>
  <si>
    <t>21/06/2017</t>
  </si>
  <si>
    <t>Martha Gesella, S1 (BP.1310442006)</t>
  </si>
  <si>
    <t>Nopra Yuliza, S1 (BP.1310441008)</t>
  </si>
  <si>
    <t>Osi Yusdesra, S1 (BP.1310441053)</t>
  </si>
  <si>
    <t>15/08/2017</t>
  </si>
  <si>
    <t>Elga Sri Wahyuni, S1 (BP.1310442010)</t>
  </si>
  <si>
    <t>Azri Risandi, S1 (BP.1310442004)</t>
  </si>
  <si>
    <t>11/10/2017</t>
  </si>
  <si>
    <t>Ira Febri Winda, S1 (BP.1310441012)</t>
  </si>
  <si>
    <t>Widya Sardi, S1 (BP.1310441041)</t>
  </si>
  <si>
    <t>Rany Audia Dwianda, S1 (BP.1210443014)</t>
  </si>
  <si>
    <t>03/11/2017</t>
  </si>
  <si>
    <t>1. Semester Ganjil 2014/2015 (Agustus 2014 s/d Januari 2015)</t>
  </si>
  <si>
    <t>Rika Juniarti Waleza, S1 (BP.1010441001)</t>
  </si>
  <si>
    <t>13/10/2014</t>
  </si>
  <si>
    <t>Vivi Lispa Yenti, S1 (BP.1010442013)</t>
  </si>
  <si>
    <t>24/10/2014</t>
  </si>
  <si>
    <t>Lusi Fitrian Sani, S1 (BP.1010442012)</t>
  </si>
  <si>
    <t>05/12/2014</t>
  </si>
  <si>
    <t>20/04/2015</t>
  </si>
  <si>
    <t>27/07/2015</t>
  </si>
  <si>
    <t>27/07/2016</t>
  </si>
  <si>
    <t>28/07/2017</t>
  </si>
  <si>
    <t>28/07/2015</t>
  </si>
  <si>
    <t>08/04/2015</t>
  </si>
  <si>
    <t>28/04/2015</t>
  </si>
  <si>
    <t>29/04/2015</t>
  </si>
  <si>
    <t>14/04/2016</t>
  </si>
  <si>
    <t>Aulia Sri Hipma, S1 (BP.1110442033)</t>
  </si>
  <si>
    <t>13/07/2016</t>
  </si>
  <si>
    <t>14/07/2016</t>
  </si>
  <si>
    <t>15/07/2016</t>
  </si>
  <si>
    <t>15/07/2017</t>
  </si>
  <si>
    <t>15/07/2018</t>
  </si>
  <si>
    <t>07/10/20016</t>
  </si>
  <si>
    <t>11/10/2016</t>
  </si>
  <si>
    <t>11/01/2017</t>
  </si>
  <si>
    <t>12/01/2017</t>
  </si>
  <si>
    <t>4. Semester Genap 2016/2017 (Februari 2017 s/d Juli 2017)</t>
  </si>
  <si>
    <t>Pembimbing 2</t>
  </si>
  <si>
    <t>10/01/2017</t>
  </si>
  <si>
    <t>1. Semester Ganjil 2016/2017 (Agustus 2016 s/d Januari 2017)</t>
  </si>
  <si>
    <t>13/10/2016</t>
  </si>
  <si>
    <t>Ira Fenta, S1 (BP.1210442005)</t>
  </si>
  <si>
    <t>16/01/2017</t>
  </si>
  <si>
    <t>07/04/2017</t>
  </si>
  <si>
    <t>Oqely Wahyudi, S1 (BP.1310441034)</t>
  </si>
  <si>
    <t>16/06/2017</t>
  </si>
  <si>
    <t>Helvi Syukriani, S1 (BP.1210441008)</t>
  </si>
  <si>
    <t>12/07/2017</t>
  </si>
  <si>
    <t>13/07/2017</t>
  </si>
  <si>
    <t>05/04/2017</t>
  </si>
  <si>
    <t>04/10/2017</t>
  </si>
  <si>
    <t>04/10/2018</t>
  </si>
  <si>
    <t>05/10/2018</t>
  </si>
  <si>
    <t>2. Semester Ganjil 2017/2018 (Agustus 2017 s/d Januari 2018)</t>
  </si>
  <si>
    <t>5/01/2018</t>
  </si>
  <si>
    <t>5. Semester Ganjil 2017/2018 (Agustus 2017 s/d Januari 2018)</t>
  </si>
  <si>
    <t>6. Semester Genap 2017/2018 (Februari 2018 s/d Juli 2018)</t>
  </si>
  <si>
    <t>26/09/2017</t>
  </si>
  <si>
    <t>16/10/2017</t>
  </si>
  <si>
    <t>19/10/2017</t>
  </si>
  <si>
    <t>20/10/2018</t>
  </si>
  <si>
    <t>03/01/2018</t>
  </si>
  <si>
    <t>21/12/2017</t>
  </si>
  <si>
    <t>08/01/2018</t>
  </si>
  <si>
    <t>06/04/2018</t>
  </si>
  <si>
    <t>24/05/2018</t>
  </si>
  <si>
    <t>03/07/2018</t>
  </si>
  <si>
    <t>Vinny Alvionita, S1 (BP.1410441029)</t>
  </si>
  <si>
    <t>04/07/2018</t>
  </si>
  <si>
    <t>Mona Vadila, S1 (BP.1410441023)</t>
  </si>
  <si>
    <t>27/03/2018</t>
  </si>
  <si>
    <t>09/07/2018</t>
  </si>
  <si>
    <t>23/04/2018</t>
  </si>
  <si>
    <t>14/09/2018</t>
  </si>
  <si>
    <t>Syafitri, S1 (BP.1410441037)</t>
  </si>
  <si>
    <t>02/10/2018</t>
  </si>
  <si>
    <t>02/10/2019</t>
  </si>
  <si>
    <t>03/10/2020</t>
  </si>
  <si>
    <t>04/10/2021</t>
  </si>
  <si>
    <t>08/01/2019</t>
  </si>
  <si>
    <t>Harli Handa Hidayat, S1 (BP.1410442043)</t>
  </si>
  <si>
    <t>09/01/2019</t>
  </si>
  <si>
    <t>09/01/2020</t>
  </si>
  <si>
    <t>Reni Asnita, S1 (BP.1310441037)</t>
  </si>
  <si>
    <t>10/01/2019</t>
  </si>
  <si>
    <t>10/01/2020</t>
  </si>
  <si>
    <t>7. Semester Ganjil 2018/2019 (Agustus 2018 s/d Januari 2019)</t>
  </si>
  <si>
    <t>9. Semester Ganjil 2019/2020 (Agustus 2019 s/d Januari 2020)</t>
  </si>
  <si>
    <t>25/09/2018</t>
  </si>
  <si>
    <t>29/01/2019</t>
  </si>
  <si>
    <t>08/05/2019</t>
  </si>
  <si>
    <t>09/10/2019</t>
  </si>
  <si>
    <t>10/10/2019</t>
  </si>
  <si>
    <t>Husnul Ckhotimah, S1 (BP. 1510441049</t>
  </si>
  <si>
    <t>15/10/2019</t>
  </si>
  <si>
    <t>03/12/2019</t>
  </si>
  <si>
    <t>05/04/2019</t>
  </si>
  <si>
    <t>27/05/2019</t>
  </si>
  <si>
    <t>11/10/2019</t>
  </si>
  <si>
    <t>19/12/2019</t>
  </si>
  <si>
    <t>3. Semester Genap 2018/2019 (Februari 2019 s/d Juli 2019)</t>
  </si>
  <si>
    <t>10/05/2019</t>
  </si>
  <si>
    <t>16/07/2019</t>
  </si>
  <si>
    <t>14/10/2019</t>
  </si>
  <si>
    <t>Chintia Gestarila, S1 (BP. 1410441002)</t>
  </si>
  <si>
    <t>20/01/2020</t>
  </si>
  <si>
    <t>Meri Yosefa, S2 (BP.1720442003)</t>
  </si>
  <si>
    <t>Elfira Saufina, S2 (BP.1720442002)</t>
  </si>
  <si>
    <t>07/11/2018</t>
  </si>
  <si>
    <t>08/11/2018</t>
  </si>
  <si>
    <t>Krisna Suryanti, S2 (BP. 1820442003</t>
  </si>
  <si>
    <t>29/10/2019</t>
  </si>
  <si>
    <t>Ravidho Ramadhan, S2 (BP.1920441001)</t>
  </si>
  <si>
    <t>28/01/2020</t>
  </si>
  <si>
    <t>Bunga Aprilia, S2 (BP.2020441001)</t>
  </si>
  <si>
    <t>15/12/2020</t>
  </si>
  <si>
    <t>Lismalini, S2 (BP. 1820442002)</t>
  </si>
  <si>
    <t>11/02/2020</t>
  </si>
  <si>
    <t>M. Hamidi, S2 (BP. 1920442001)</t>
  </si>
  <si>
    <t>01/02/2021</t>
  </si>
  <si>
    <t>Fadilla monica, S2 (BP. 2020441004)</t>
  </si>
  <si>
    <t>22/02/2021</t>
  </si>
  <si>
    <t>Vira Friska, S2 (BP. 2020441002)</t>
  </si>
  <si>
    <t>Ayu Putri Ningsih, S2 (BP. 1920442006)</t>
  </si>
  <si>
    <t>Syarifatul Ulfah, S2 (BP. 2020442002)</t>
  </si>
  <si>
    <t>Melly Angglena, S2 (BP. 2020442006)</t>
  </si>
  <si>
    <t>21/10/2021</t>
  </si>
  <si>
    <t>Ikhwan Fikri Maulidan, S2 (BP.2120441002</t>
  </si>
  <si>
    <t>14/04/2022</t>
  </si>
  <si>
    <t>Ramadani Safitri, S2 (BP. 2120441004)</t>
  </si>
  <si>
    <t>21/04/2022</t>
  </si>
  <si>
    <t>Awaluddin, S2 (BP. 1620442002)</t>
  </si>
  <si>
    <t>Sri Herlinda, S2 (BP. 1520442004)</t>
  </si>
  <si>
    <t>19/10/2018</t>
  </si>
  <si>
    <t>Anggia Arista, S2 (BP. 1320442001)</t>
  </si>
  <si>
    <t>18/05/2015</t>
  </si>
  <si>
    <t>Winda Surya Bery, S2 (BP. 1420442001)</t>
  </si>
  <si>
    <t>24/03/2016</t>
  </si>
  <si>
    <t>30/11/2016</t>
  </si>
  <si>
    <t>Rhahmi Adni Pesma, S2 (BP. 1420442007)</t>
  </si>
  <si>
    <t>Nola Fridayanti, S2 (BP. 1520442002)</t>
  </si>
  <si>
    <t>29/03/2017</t>
  </si>
  <si>
    <t>Helmi Septaria Herlin, S2 (BP. 1620442006)</t>
  </si>
  <si>
    <t>Rahmawati Yusri, S2 (BP. 1820442006)</t>
  </si>
  <si>
    <t>20/12/2019</t>
  </si>
  <si>
    <t>Wira Indrayani, S2 (BP.1220442005)</t>
  </si>
  <si>
    <t>27/01/2015</t>
  </si>
  <si>
    <t>Elvira Saufina, S2 (BP.1720442002)</t>
  </si>
  <si>
    <t>25/04/2019</t>
  </si>
  <si>
    <t>13/01/2020</t>
  </si>
  <si>
    <t>1. Semester Ganjil 2018/2019 (Agustus 2018 s/d Januari 2019)</t>
  </si>
  <si>
    <t>2. Semester Genap 2018/2019 (Februari 2019 s/d Juni 2019)</t>
  </si>
  <si>
    <t>26/06/2019</t>
  </si>
  <si>
    <t>Rifa Lihayati, S2 (BP.1920442007)</t>
  </si>
  <si>
    <t>31/12/2021</t>
  </si>
  <si>
    <t>Helmi Yusnaini, S2 (BP.1920442007)</t>
  </si>
  <si>
    <t>Herizon Primadona, S2 (BP.1820442001)</t>
  </si>
  <si>
    <t>30/04/2021</t>
  </si>
  <si>
    <t>01/07/2021</t>
  </si>
  <si>
    <t>07/09/2021</t>
  </si>
  <si>
    <t>20/08/2021</t>
  </si>
  <si>
    <t>21/12/2021</t>
  </si>
  <si>
    <t>Nurry Putri Tissos, S2 (BP.1520442003)</t>
  </si>
  <si>
    <t>11/12/2017</t>
  </si>
  <si>
    <t>Febrielviyanti, S2 (BP.1620442001)</t>
  </si>
  <si>
    <t>16/07/2018</t>
  </si>
  <si>
    <t>24/07/2019</t>
  </si>
  <si>
    <t>Sonya Yuliantika, S2 (BP.1520442005)</t>
  </si>
  <si>
    <t>09/01/2018</t>
  </si>
  <si>
    <t>Silva Azaria Mahaputri, S2 (BP.1520442001)</t>
  </si>
  <si>
    <t>26/01/2018</t>
  </si>
  <si>
    <t>Mieke Ritaliah, S2 (BP.1620442005)</t>
  </si>
  <si>
    <t>02/07/2018</t>
  </si>
  <si>
    <t>https://drive.google.com/file/d/16pkMo_OjHKqPZwcnh1DdB18lmOyQJLJ0/view?usp=sharing</t>
  </si>
  <si>
    <t>https://drive.google.com/file/d/1enWXUjXdslOCsKKEcacZZtwOceXxKAEj/view?usp=sharing</t>
  </si>
  <si>
    <t>https://drive.google.com/file/d/1zlXthyNStJ0_vHlkocX5vOPYBgDkHTV8/view?usp=sharing</t>
  </si>
  <si>
    <t>https://drive.google.com/file/d/1Y_otpZkTZYGEAI6KgvJLtqjsDySMs7Q4/view?usp=sharing</t>
  </si>
  <si>
    <t>https://drive.google.com/file/d/1iqS93CIxLA0OBsaIETaAOl2VyYWfrMxG/view?usp=sharing</t>
  </si>
  <si>
    <t>https://drive.google.com/file/d/1HWXupXcGqfHlSSBW4yZpYGIbrRojjbv5/view?usp=sharing</t>
  </si>
  <si>
    <t>https://drive.google.com/file/d/1hFKAw5_h4H9Ng6vaI37t2z8pyQvQLPnh/view?usp=sharing</t>
  </si>
  <si>
    <t>https://drive.google.com/file/d/1Uv4tKB8ySECtTO-pBdhmylMBEJtQ66T6/view?usp=sharing</t>
  </si>
  <si>
    <t>https://drive.google.com/file/d/1bfrs5D1D9TJnOhMdk3kx2uE9JqSjlyAA/view?usp=sharing</t>
  </si>
  <si>
    <t>https://drive.google.com/file/d/17w4hVnYu5LGc262_pCHoCHX-RYXEzNmO/view?usp=sharing</t>
  </si>
  <si>
    <t>https://drive.google.com/file/d/1uJlhFNGdic4bF_n-Vq5zcdcArFVPbcF1/view?usp=sharing</t>
  </si>
  <si>
    <t>https://drive.google.com/file/d/1nL5Yy1xssaZaEvjESQy58NTB7JU2TYwY/view?usp=sharing</t>
  </si>
  <si>
    <t>https://drive.google.com/file/d/18sI7AHPR1JL_wRhW_IAO1wqwRqZu5etI/view?usp=sharing</t>
  </si>
  <si>
    <t>https://drive.google.com/file/d/1fNwNAHfrtqcaD1ywdf9Ah20lFbDQn5V7/view?usp=sharing</t>
  </si>
  <si>
    <t>https://drive.google.com/file/d/1FeJHW6WiTL0LXPp85Vw0MfUgCJFWscuU/view?usp=sharing</t>
  </si>
  <si>
    <t>https://drive.google.com/file/d/1nBlqnJjQqjd9UJ-6UNnAaHQmuQxJyqkf/view?usp=sharing</t>
  </si>
  <si>
    <t>https://drive.google.com/file/d/1r4G_VbV2Q1P7n1hPaArOE0v-fatevP_1/view?usp=sharing</t>
  </si>
  <si>
    <t>https://drive.google.com/file/d/1-Bl6phv6P_iS_Q1Z2XoWhuWI630EM3Mm/view?usp=sharing</t>
  </si>
  <si>
    <t>https://drive.google.com/file/d/1Z2uuPgCdTgEVRQD7UX4JVI2wD3e-MfQs/view?usp=sharing</t>
  </si>
  <si>
    <t>3. Semester Genap 2015/2016 (Februari 2016 s/d Juli 2016)</t>
  </si>
  <si>
    <t>4. Semester Ganjil 2016/2017 (Agustus 2016 s/d Januari 2017)</t>
  </si>
  <si>
    <t>5. Semester Genap 2016/2017 (Februari 2017 s/d Juli 2017)</t>
  </si>
  <si>
    <t>6. Semester Ganjil 2017/2018 (Agustus 2017 s/d Januari 2018)</t>
  </si>
  <si>
    <t>7. Semester Genap 2017/2018 (Februari 2018 s/d Juli 2018)</t>
  </si>
  <si>
    <t>8. Semester Ganjil 2018/2019 (Agustus 2018 s/d Januari 2019)</t>
  </si>
  <si>
    <t>9. Semester Genap 2018/2019 (Februari 2019 s/d Juli 2019)</t>
  </si>
  <si>
    <t>10. Semester Ganjil 2019/2020 (Agustus 2019 s/d Januari 2020)</t>
  </si>
  <si>
    <t>11. Semester Genap 2019/2020 (Februari 2020 s/d Juli 2020)</t>
  </si>
  <si>
    <t>12. Semester Ganjil 2020/2021 (Agustus 2020 s/d Januari 2021)</t>
  </si>
  <si>
    <t>13. Semester Genap 2020/2021 (Februari 2021 s/d Juli 2021)</t>
  </si>
  <si>
    <t>14. Semester Ganjil 2021/2022 (Agustus 2021 s/d Januari 2022)</t>
  </si>
  <si>
    <t>15. Semester Genap 2021/2022 (Februari 2022 s/d Juli 2022)</t>
  </si>
  <si>
    <t>2. Semester Genap 2018/2019 (Februari 2019 s/d Juli 2019)</t>
  </si>
  <si>
    <t>3. Semester Ganjil 2019/2020 (Agustus 2019 s/d Januari 2020)</t>
  </si>
  <si>
    <t>5. Semester Ganjil 2021/2022 (Agustus 2021 s/d Januari 2022)</t>
  </si>
  <si>
    <t>8. Semester Genap 2018/2019(Februari 2019 s/d Juli 2019)</t>
  </si>
  <si>
    <t>1. Semester Genap 2014/2015 (Februari 2015 s/d Juli 2015)</t>
  </si>
  <si>
    <t>2. Semester Ganjil 2016/2017 (Agustus 2016 s/d Januari 2017)</t>
  </si>
  <si>
    <t>3. Semester Ganjil 2017/2018 (Agustus 2017 s/d Januari 2018)</t>
  </si>
  <si>
    <t>4. Semester Genap 2017/2018 (Februari 2018 s/d Juli 2018)</t>
  </si>
  <si>
    <t>5. Semester Ganjil 2018/2019 (Agustus 2018 s/d Januari 2019)</t>
  </si>
  <si>
    <t>6. Semester Genap 2018/2019 (Februari 2019 s/d Juli 2019)</t>
  </si>
  <si>
    <t>7. Semester Ganjil 2019/2020 (Agustus 2019 s/d Januari 2020)</t>
  </si>
  <si>
    <t>https://drive.google.com/file/d/1ZlnMbCDxHbiCYMgDAKlr5Ta21KtLaTFJ/view?usp=sharing</t>
  </si>
  <si>
    <t>https://drive.google.com/file/d/1S2BbE67ISxuwcC3vCCRMu6V_bIdqL2jh/view?usp=sharing</t>
  </si>
  <si>
    <t>https://drive.google.com/file/d/1P7FHIKGXS_03U3wd9ukdCJsb8vAdKQ7t/view?usp=sharing</t>
  </si>
  <si>
    <t>https://drive.google.com/file/d/1cxbr1m5RH1jOkVV4llANppIwM10d5aS_/view?usp=sharing</t>
  </si>
  <si>
    <t>15/04/2020</t>
  </si>
  <si>
    <t>26/06/2020</t>
  </si>
  <si>
    <t>17/06/2020</t>
  </si>
  <si>
    <t>10. Semester Genap 2019/2020 (Februari 2020 s/d Juli 2020)</t>
  </si>
  <si>
    <t>29/07/2020</t>
  </si>
  <si>
    <t>8. Semester Ganjil 2020/2021 (Agustus 2020 s/d Januari 2021)</t>
  </si>
  <si>
    <t>5/08/2020</t>
  </si>
  <si>
    <t>04/08/2020</t>
  </si>
  <si>
    <t>03/11/2020</t>
  </si>
  <si>
    <t>23/11/2020</t>
  </si>
  <si>
    <t>09/12/2020</t>
  </si>
  <si>
    <t>21/01/2021</t>
  </si>
  <si>
    <t>20/01/2021</t>
  </si>
  <si>
    <t>08/01/2021</t>
  </si>
  <si>
    <t>11. Semester Ganjil 2020/2021 (Agustus 2020 s/d Januari 2021)</t>
  </si>
  <si>
    <t>06/10/2020</t>
  </si>
  <si>
    <t>30/09/2020</t>
  </si>
  <si>
    <t>27/01/2021</t>
  </si>
  <si>
    <t>4. Semester Ganjil 2021/2022 (Agustus 2021 s/d Januari 2022)</t>
  </si>
  <si>
    <t>07/08/2021</t>
  </si>
  <si>
    <t>Nina, S1 (BP.1710441021)</t>
  </si>
  <si>
    <t>28/01/2022</t>
  </si>
  <si>
    <t>Ramadani Safitri, S1 (BP. 1710442019)</t>
  </si>
  <si>
    <t>31/01/2022</t>
  </si>
  <si>
    <t>3. Semester Ganjil 2021/2022 (Agustus 2021 s/d Januari 2022)</t>
  </si>
  <si>
    <t>05/08/2021</t>
  </si>
  <si>
    <t>27/08/2021</t>
  </si>
  <si>
    <t>06/12/2021</t>
  </si>
  <si>
    <t>Inggi Dwi Putri, S1 (BP.1810441006)</t>
  </si>
  <si>
    <t>17/05/2022</t>
  </si>
  <si>
    <t>17/02/2022</t>
  </si>
  <si>
    <t>12. Semester Genap 2021/2022 (Februari 2022 s/d Juli 2022)</t>
  </si>
  <si>
    <t>Sri Hamdiyessi, S1 (BP.1610442033)</t>
  </si>
  <si>
    <t>9. Semester Ganjil 2021/2022 (Agustus 2021 s/d Januari 2022)</t>
  </si>
  <si>
    <t>27/12/2021</t>
  </si>
  <si>
    <t>https://drive.google.com/file/d/1wynUH5CsfuHtMc8yndzMLa7KLfpVIf38/view?usp=sharing</t>
  </si>
  <si>
    <t>https://drive.google.com/file/d/1FBCBV_axvHZh2HO_Albkg5RraR4fwSD4/view?usp=sharing</t>
  </si>
  <si>
    <t>https://drive.google.com/file/d/1saegn6TtrUVjYFwbtczY4xaIOpPct6ZA/view?usp=sharing</t>
  </si>
  <si>
    <t>https://drive.google.com/file/d/1rEx3Mwv5uhDwejdS2NxZdKWGr92Vi_7p/view?usp=sharing</t>
  </si>
  <si>
    <t>https://drive.google.com/file/d/181FE4K_GiN1A04XLT866VIT4JOqI2v_9/view?usp=sharing</t>
  </si>
  <si>
    <t>https://drive.google.com/file/d/1ruZg-yYOSSfy60hZvUulyzSATXxLnBqz/view?usp=sharing</t>
  </si>
  <si>
    <t>https://drive.google.com/file/d/1CCXZ5fi6IKKsjCIyms8lIrotGMBbmMl9/view?usp=sharing</t>
  </si>
  <si>
    <t>https://drive.google.com/file/d/1ugLwdySRF986WVcjLKlcgJoLIqSSyrl3/view?usp=sharing</t>
  </si>
  <si>
    <t>https://drive.google.com/file/d/1IXNZzVcm6qSpN-fTyQWULHhM5EJ5eIGJ/view?usp=sharing</t>
  </si>
  <si>
    <t>https://drive.google.com/file/d/12Yhwhukc1KwV8YqiOpOkSWIKLiB1om02/view?usp=sharing</t>
  </si>
  <si>
    <t>https://drive.google.com/file/d/1nuXzh6gTCn4uhYkK2EPTWMIlHtPFe-L0/view?usp=sharing</t>
  </si>
  <si>
    <t>https://drive.google.com/file/d/1069cCAqV2msNwDW3HNlLWOyNPTupiYfG/view?usp=sharing</t>
  </si>
  <si>
    <t>https://drive.google.com/file/d/1MS66FXvBuoJzdBsOJhVKtcAefMeylnIH/view?usp=sharing</t>
  </si>
  <si>
    <t>https://drive.google.com/file/d/1U3VxwYhUNoDXuq7PEO4ByNO2yhPP5Rl5/view?usp=sharing</t>
  </si>
  <si>
    <t>https://drive.google.com/file/d/1Pmgf1xvqBAsE43FZv_UI2LgdwJ54Fla7/view?usp=sharing</t>
  </si>
  <si>
    <t>https://drive.google.com/file/d/1NjMPY5z4mbsu1o56gwqJsBYtQ8b0pl6E/view?usp=sharing</t>
  </si>
  <si>
    <t>https://drive.google.com/file/d/1KLzgxtmq7KnJgRDro1TJz5JFEZ4vwGzQ/view?usp=sharing</t>
  </si>
  <si>
    <t>https://drive.google.com/file/d/1hQKJk6iYbudF4NYGXGVx47GmoJmPP_yp/view?usp=sharing</t>
  </si>
  <si>
    <t>https://drive.google.com/file/d/1aJHTfAWGMhdirWIFuizsDTx6Gf8nyKvX/view?usp=sharing</t>
  </si>
  <si>
    <t>https://drive.google.com/file/d/1L3bglwBXaJcqOTpVakP6GLFYRvzHY-8I/view?usp=sharing</t>
  </si>
  <si>
    <t>https://drive.google.com/file/d/1AUBspps8Jr1M8phyCA7Er1AIgGXR92E-/view?usp=sharing</t>
  </si>
  <si>
    <t>https://drive.google.com/file/d/1JEa0KJEqJ4Gp0-t9kTkmqEw35GRX-295/view?usp=sharing</t>
  </si>
  <si>
    <t>https://drive.google.com/file/d/1upS04zUZS5sQQpb1WWtAcyn7rYEh1w_s/view?usp=sharing</t>
  </si>
  <si>
    <t>https://drive.google.com/file/d/1iw9HJ9l99BGst7OScNhJfkFM-PtdguDX/view?usp=sharing</t>
  </si>
  <si>
    <t>https://drive.google.com/file/d/1aAonPpyPFYXxw5oCLQNSyTvJV4M_QVna/view?usp=sharing</t>
  </si>
  <si>
    <t>https://drive.google.com/file/d/1W5YwObaepAktQQQxR8YOaRASLwaTwBny/view?usp=sharing</t>
  </si>
  <si>
    <t>https://drive.google.com/file/d/12hweaT9OjEiky_zEpcEOjF7N06htimZU/view?usp=sharing</t>
  </si>
  <si>
    <t>https://drive.google.com/file/d/1Qfow7o7ETtQRzOTWyM4PsCBWZLxI-VDT/view?usp=sharing</t>
  </si>
  <si>
    <t>https://drive.google.com/file/d/1OQmksDwCJ7BNBR4TiOB9TAzGHrs_MVfW/view?usp=sharing</t>
  </si>
  <si>
    <t>https://drive.google.com/file/d/18JktDIGd3_-rk7xbXlFeqr3f74Fnv1Jz/view?usp=sharing</t>
  </si>
  <si>
    <t>https://drive.google.com/file/d/1cQZaWMZOY-0SAUFknF20TouWotPF404V/view?usp=sharing</t>
  </si>
  <si>
    <t>https://drive.google.com/file/d/1NJtH8P10C9I7oqiU6WSreW0dhc4yBzrV/view?usp=sharing</t>
  </si>
  <si>
    <t>https://drive.google.com/file/d/1KGoK1h6AEQyqiGfLtZGnjGGQf-N3e38s/view?usp=sharing</t>
  </si>
  <si>
    <t>https://drive.google.com/file/d/1FbVJX3cM8eYNPLPChLtblgpMDhl4Twwv/view?usp=sharing</t>
  </si>
  <si>
    <t>https://drive.google.com/file/d/1BEA19BzmqGcyAmz0mXREHVMysws_vB8k/view?usp=sharing</t>
  </si>
  <si>
    <t>https://drive.google.com/file/d/161zlazOFT9UhkmzEvc7TmRVun1kdNz01/view?usp=sharing</t>
  </si>
  <si>
    <t>https://drive.google.com/file/d/1-0ITmiF_Ay6wzHMOnA4WRh-Kfaxrhh2c/view?usp=sharing</t>
  </si>
  <si>
    <t>https://drive.google.com/file/d/1htOrMUhipTGkTR4vR7HbZM4jz7GjqY4Q/view?usp=sharing</t>
  </si>
  <si>
    <t>https://drive.google.com/file/d/1NsnpB2hne4tg2qqBPYS9QII01LwQccJw/view?usp=sharing</t>
  </si>
  <si>
    <t>https://drive.google.com/file/d/1DhWLmD0cY3rWD0C4D2KmXmfrgWoVn9Q_/view?usp=sharing</t>
  </si>
  <si>
    <t>https://drive.google.com/file/d/1-9BH25VB8fWKSiB-fPGY16ctv2MpVW6R/view?usp=sharing</t>
  </si>
  <si>
    <t>https://drive.google.com/file/d/1VsM7ez4Ck9xjmMDJr5fKkNo_t07MIjE6/view?usp=sharing</t>
  </si>
  <si>
    <t>https://drive.google.com/file/d/1Nj14PdhoysmzRIH7TbOM6E_1o1Ol-jvT/view?usp=sharing</t>
  </si>
  <si>
    <t>https://drive.google.com/file/d/1CPXtlLGSRuBeGTi25tJFLzv1sSCRpUeL/view?usp=sharing</t>
  </si>
  <si>
    <t>https://drive.google.com/file/d/12b_hp2tJ4CyBzx8S4hdq8xS0gJB-2PiS/view?usp=sharing</t>
  </si>
  <si>
    <t>https://drive.google.com/file/d/1sOIg0AjoLkeRHHHKXu5snr1rLZq_manq/view?usp=sharing</t>
  </si>
  <si>
    <t>https://drive.google.com/file/d/1NN7PWOiYO8lftg4v_HTS8NBgtdRln6fc/view?usp=sharing</t>
  </si>
  <si>
    <t>https://drive.google.com/file/d/1RmJbi3v0mqrD_eHJLZ4CHH6zcC_uel0x/view?usp=sharing</t>
  </si>
  <si>
    <t>https://drive.google.com/file/d/1FvTmJlv7COdACYblAtYtWG-Mg0EUr9Yf/view?usp=sharing</t>
  </si>
  <si>
    <t>https://drive.google.com/file/d/1EMy7Yr50y-OdLQmhjCr3BDCDF04aPhMC/view?usp=sharing</t>
  </si>
  <si>
    <t xml:space="preserve">Penasehat Akademik Smt. Ganjil T.A. 2014/2015
BP: 1310441002 - 1410442005 </t>
  </si>
  <si>
    <t>01/09/2014</t>
  </si>
  <si>
    <t>01/09/2015</t>
  </si>
  <si>
    <t>SK Dekan FMIPA Unand No: 393/XIII/D/FMIPA-2014</t>
  </si>
  <si>
    <t>SK Dekan FMIPA Unand No:463/XIII/D/FMIPA-2015</t>
  </si>
  <si>
    <t>4. Semester Genap 2015/2016 (Februari 2016 s/d Juli 2016)</t>
  </si>
  <si>
    <t>Penasehat Akademik Smt. Ganjil T.A. 2015/2016
BP: 1310441002 - 1510442011</t>
  </si>
  <si>
    <t xml:space="preserve">Penasehat Akademik Smt. Genap T.A. 2014/2015
BP: 1310441002 - 1410442005 </t>
  </si>
  <si>
    <t xml:space="preserve">Penasehat Akademik Smt. Genap T.A. 2015/2016
BP: 1310441002 - 1510442011 </t>
  </si>
  <si>
    <t>5. Semester Ganjil 2016/2017 (Agustus 2016 s/d Januari 2017)</t>
  </si>
  <si>
    <t>Penasehat Akademik Smt. Ganjil T.A. 2016/2017</t>
  </si>
  <si>
    <t>04/01/2016</t>
  </si>
  <si>
    <t>SK Dekan FMIPA Unand No: 179/XIII/D/FMIPA-2016</t>
  </si>
  <si>
    <t>6. Semester Genap 2016/2017 (Februari 2017 s/d Juli 2017)</t>
  </si>
  <si>
    <t>Penasehat Akademik Smt. Genap T.A. 2016/2017</t>
  </si>
  <si>
    <t>7. Semester Ganjil 2017/2018 (Agustus 2017 s/d Januari 2018)</t>
  </si>
  <si>
    <t>Penasehat Akademik Smt. Ganjil T.A. 2017/2018</t>
  </si>
  <si>
    <t>03/01/2017</t>
  </si>
  <si>
    <t>SK Dekan FMIPA Unand No:146/XIII/D/FMIPA-2017</t>
  </si>
  <si>
    <t>8. Semester Genap 2017/2018 (Februari 2018 s/d Juli 2018)</t>
  </si>
  <si>
    <t>Penasehat Akademik Smt. Genap T.A. 2017/2018</t>
  </si>
  <si>
    <t>SK Dekan FMIPA Unand No:234/XIII/D/FMIPA-2018</t>
  </si>
  <si>
    <t>9. Semester Ganjil 2018/2019 (Agustus 2018 s/d Januari 2019)</t>
  </si>
  <si>
    <t>Penasehat Akademik Smt. Ganjil T.A. 2018/2019</t>
  </si>
  <si>
    <t>01/08/2018</t>
  </si>
  <si>
    <t>SK Dekan FMIPA Unand No: 560/XIII/D/FMIPA-2018</t>
  </si>
  <si>
    <t>10. Semester Genap 2018/2019 (Februari 2019 s/d Juli 2019)</t>
  </si>
  <si>
    <t>Penasehat Akademik Smt. Genap T.A. 2018/2019</t>
  </si>
  <si>
    <t>03/01/2019</t>
  </si>
  <si>
    <t>SK Dekan FMIPA Unand No: 188/UN16.03.D/KPT/2019</t>
  </si>
  <si>
    <t>11. Semester Ganjil 2019/2020 (Agustus 2019 s/d Januari 2020)</t>
  </si>
  <si>
    <t>Penasehat Akademik Smt. Ganjil T.A. 2019/2020
BP: 1410441013 - 1810442049</t>
  </si>
  <si>
    <t>01/08/2019</t>
  </si>
  <si>
    <t>SK Dekan FMIPA Unand No:429/XIII/D/FMIPA-2019</t>
  </si>
  <si>
    <t>12. Semester Genap 2019/2020 (Februari 2020 s/d Juli 2020)</t>
  </si>
  <si>
    <t xml:space="preserve">Penasehat Akademik Smt. Genap T.A. 2019/2020
BP: 1410441013 - 1810442045 </t>
  </si>
  <si>
    <t>13. Semester Ganjil 2020/2021 (Agustus 2020 s/d Januari 2021)</t>
  </si>
  <si>
    <t>14. Semester Genap 2020/2021 (Februari 2021 s/d Juli 2021)</t>
  </si>
  <si>
    <t>Penasehat Akademik Smt. Ganjil T.A. 2020/2021
BP: 1410441013 - 2010441032</t>
  </si>
  <si>
    <t>SK Dekan FMIPA Unand No: 276/UN16.03.D/XIII/KPT/2020</t>
  </si>
  <si>
    <t>15. Semester Ganjil 2021/2022 (Agustus 2021 s/d Januari 2022)</t>
  </si>
  <si>
    <t>Penasehat Akademik Smt. Genap T.A. 2020/2021
BP: 1510442009 - 2010441032</t>
  </si>
  <si>
    <t>SK Dekan FMIPA Unand No: 62/UN16.03.D/XIII/KPT/2021</t>
  </si>
  <si>
    <t>Penasehat Akademik Smt. Ganjil T.A. 2021/2022
BP: 1510442009 - 2110442003</t>
  </si>
  <si>
    <t>06/09/2021</t>
  </si>
  <si>
    <t>SK Dekan FMIPA Unand No:219/UN16.03.D/XIII/KPT/2021</t>
  </si>
  <si>
    <t>https://drive.google.com/file/d/1RxQrv1wo4cI--tavgOcrmrnHYNShQIer/view?usp=sharing</t>
  </si>
  <si>
    <t>https://drive.google.com/file/d/1YV5d4jpzuC3LGeJovjkpr1nBirBajxb2/view?usp=sharing</t>
  </si>
  <si>
    <t>https://drive.google.com/file/d/19kr7QH-GXtS-aK7FHmekiVpGKfxO_QYs/view?usp=sharing</t>
  </si>
  <si>
    <t>https://drive.google.com/file/d/1EItfWf7e1J0YOYS7OIiudxN6yjyC_q-Q/view?usp=sharing</t>
  </si>
  <si>
    <t>https://drive.google.com/file/d/1AVsoarF-3ffIBnj9gz7FbZ4rU9aArMBI/view?usp=sharing</t>
  </si>
  <si>
    <t>https://drive.google.com/file/d/1bA9ClmCjnHaRM3kj3A3wWCFpK9__rlEW/view?usp=sharing</t>
  </si>
  <si>
    <t>https://drive.google.com/file/d/1dhGBODmkP-DPkj3edtu2hcO-O3M9y74d/view?usp=sharing</t>
  </si>
  <si>
    <t>https://drive.google.com/file/d/1uwK6-vg9fBOQiL2LQH8zbUDUzZa3GvR6/view?usp=sharing</t>
  </si>
  <si>
    <t>https://drive.google.com/file/d/1XVU8NLiMe6cAxQEE5SvTo8DWm-CxpgZt/view?usp=sharing</t>
  </si>
  <si>
    <t>https://drive.google.com/file/d/1dipD86rx2TB3z45wFYZ-6lrPHOiA6JuI/view?usp=sharing</t>
  </si>
  <si>
    <t>https://drive.google.com/file/d/1NnzE0JaiUTkI9LC6LRRDUKY809uNlCkz/view?usp=sharing</t>
  </si>
  <si>
    <t>https://drive.google.com/file/d/15QJbSJAttyOjLcBOLJ2mMcjhn9wgGdgZ/view?usp=sharing</t>
  </si>
  <si>
    <t>https://drive.google.com/file/d/1OUgRQPhMo7RqCpJ-GO0wO_h6QEI8P5l1/view?usp=sharing</t>
  </si>
  <si>
    <t>https://drive.google.com/file/d/1V63mcg_bfUfpO8AJ_6F-a2jeffekdoYL/view?usp=sharing</t>
  </si>
  <si>
    <t>https://drive.google.com/file/d/1hgaWS-92xIImsG3HFCUcsvo-fl8QkCT8/view?usp=sharing</t>
  </si>
  <si>
    <t>https://drive.google.com/file/d/1qnov3Jjj88U8tplKutXRrCYNgaKupGRM/view?usp=sharing</t>
  </si>
  <si>
    <t>https://drive.google.com/file/d/1WKcRR1NX4qnn873aUmiaAiJ94a6io2eM/view?usp=sharing</t>
  </si>
  <si>
    <t>https://drive.google.com/file/d/1WkkQof1Z0ozFF5XyYSpVTe-uK_uF3UjJ/view?usp=sharing</t>
  </si>
  <si>
    <t>https://drive.google.com/file/d/1WkrI6BcxInm_EqupD6F5gzwRItrWhr6M/view?usp=sharing</t>
  </si>
  <si>
    <t>https://drive.google.com/file/d/1mNWhCZr2dSZXS5KlfUwBlqgxhsEq1A_l/view?usp=sharing</t>
  </si>
  <si>
    <t>https://drive.google.com/file/d/1e2D-WdQbLF8voxEyGdExwHC-VuBfAUnV/view?usp=sharing</t>
  </si>
  <si>
    <t>https://drive.google.com/file/d/1rnKtkadU8NyYaDPLL3Ou4lanP4TDDQTt/view?usp=sharing</t>
  </si>
  <si>
    <t>https://drive.google.com/file/d/1Ida3EucFVxvWC-RZ7PEFBTg1xEjCCRTt/view?usp=sharing</t>
  </si>
  <si>
    <t>https://drive.google.com/file/d/1u58r3Xkg1VhWLH6aza4G2sqWNdi9pTxS/view?usp=sharing</t>
  </si>
  <si>
    <t>https://drive.google.com/file/d/12jkUz3v8V6jKrVjHE03fX1WJ4H1n3Tcf/view?usp=sharing</t>
  </si>
  <si>
    <t>https://drive.google.com/file/d/17kat_8Nwo5b4R8jRDVrS40C9jQ-jUNyt/view?usp=sharing</t>
  </si>
  <si>
    <t>https://drive.google.com/file/d/1G34HV8BB4p3ck45aDqJBaAsGIekDNrCX/view?usp=sharing</t>
  </si>
  <si>
    <t>https://drive.google.com/file/d/1SPW-KgwkR2xYFk1_lgyg3878SPC2qi7y/view?usp=sharing</t>
  </si>
  <si>
    <t>https://drive.google.com/file/d/1777zXTh3xp1unn8FGFx5M9j4MfCEsTW8/view?usp=sharing</t>
  </si>
  <si>
    <t>https://drive.google.com/file/d/1sLynhAVD9BT9-SqUnGDZdjgcn6NvTjfX/view?usp=sharing</t>
  </si>
  <si>
    <t>https://drive.google.com/file/d/1AJv793y7MpRgKBTmB8ngoiSLp5m6QFam/view?usp=sharing</t>
  </si>
  <si>
    <t>https://drive.google.com/file/d/1biY3YvXbtnIhLclz490QiI1qWPCF5HDe/view?usp=sharing</t>
  </si>
  <si>
    <t>https://drive.google.com/file/d/1Jq3X5sqDjCbKosZBVqytmU5qBWk5LfxA/view?usp=sharing</t>
  </si>
  <si>
    <t>https://drive.google.com/file/d/1Fq4yopsJvj-CyKoVXlchCK_uAI2nSEQs/view?usp=sharing</t>
  </si>
  <si>
    <t>https://drive.google.com/file/d/1afVdJmN8T-zlMrgzazGlkbAP9rNwOYcZ/view?usp=sharing</t>
  </si>
  <si>
    <t>https://drive.google.com/file/d/13UlhqktuAwFI001uZLtY6ecQzd84mowH/view?usp=sharing</t>
  </si>
  <si>
    <t>https://drive.google.com/file/d/15CR3xG9STK49wSvRXODivC6xs9gGhAO0/view?usp=sharing</t>
  </si>
  <si>
    <t>https://drive.google.com/file/d/1NUu4gkCfGIzBUdPk_L3L1lw3MBzOlb_p/view?usp=sharing</t>
  </si>
  <si>
    <t>https://drive.google.com/file/d/1nIlKJPNYvUfnLQ0WYrg9Wcdzhq8hNf0E/view?usp=sharing</t>
  </si>
  <si>
    <t>https://drive.google.com/file/d/13WNitRkd-D0_-Jc_Xsoz2tMifkMAeGAn/view?usp=sharing</t>
  </si>
  <si>
    <t>https://drive.google.com/file/d/1mrAy2ZP4VDISVcFeFoN6i2FiZyOohdtK/view?usp=sharing</t>
  </si>
  <si>
    <t>https://drive.google.com/file/d/1sCsld914E7Yb4-iW1xU0lEJerMnHIUXB/view?usp=sharing</t>
  </si>
  <si>
    <t>https://drive.google.com/file/d/1S1Rh-o9HfM7mPUavPbO88jb98do3KAFO/view?usp=sharing</t>
  </si>
  <si>
    <t>https://drive.google.com/file/d/1ZWAP9Vmqgq8_U7le1mll9kOCjsBEPjdA/view?usp=sharing</t>
  </si>
  <si>
    <t>https://drive.google.com/file/d/1s0eHiZjymVaWSv5FAL_8HLnRWf_gdJS-/view?usp=sharing</t>
  </si>
  <si>
    <t>https://drive.google.com/file/d/1PksjgwQXEsQ5kTUjLBds6FHCWdxeFWqq/view?usp=sharing</t>
  </si>
  <si>
    <t>https://drive.google.com/file/d/1Bvif7qXQW5wcdfXvk7Pl7FId9cMLnwaJ/view?usp=sharing</t>
  </si>
  <si>
    <t>30/03/2020</t>
  </si>
  <si>
    <t>https://drive.google.com/file/d/1GuA_mrpvVjeIQkotGpDgppUeg3EtVefa/view?usp=sharing</t>
  </si>
  <si>
    <t>https://drive.google.com/file/d/1JLZ4qxFFJtcXoSt8qAiTDPu1Ws8C0jyI/view?usp=sharing</t>
  </si>
  <si>
    <t>18/09/2020</t>
  </si>
  <si>
    <t>Ridha Putri Yanti, S1 (BP.1410441013)</t>
  </si>
  <si>
    <t>24/08/2020</t>
  </si>
  <si>
    <t>https://drive.google.com/file/d/1XelaDCYvPIADCL6dUoPr--0SCs4MOB2A/view?usp=sharing</t>
  </si>
  <si>
    <t>https://drive.google.com/file/d/1_eAEIDkVOUsvNkj-72PbbRHeZIs3Lxvg/view?usp=sharing</t>
  </si>
  <si>
    <t>https://drive.google.com/file/d/1AfgN-LzLCLLT-pCIvD1DP6OrdpeWt5Bv/view?usp=sharing</t>
  </si>
  <si>
    <t>https://drive.google.com/file/d/12qArLUtfLUHO3_bSP0KT2uZrc1zNr3Xt/view?usp=sharing</t>
  </si>
  <si>
    <t>Nining Jumianti, S2 (BP.2020441003)</t>
  </si>
  <si>
    <t>19/04/2021</t>
  </si>
  <si>
    <t>23/02/2021</t>
  </si>
  <si>
    <t>https://drive.google.com/file/d/1Ec7dE3FxpM-SKKIbY9DRZYsmQxrSgVJH/view?usp=sharing</t>
  </si>
  <si>
    <t>https://drive.google.com/file/d/1hsgjbTft3qJY9iH27qTsCAFeQ4nUIJKd/view?usp=sharing</t>
  </si>
  <si>
    <t>https://drive.google.com/file/d/1hDjpo3FRp8N-XpGa3HvIrYTsoMfjsuAP/view?usp=sharing</t>
  </si>
  <si>
    <t>https://drive.google.com/file/d/1LMOF200pnt5waVk22WV-dn5SI8xlutyx/view?usp=sharing</t>
  </si>
  <si>
    <t>https://drive.google.com/file/d/1-N4FaGJaXaDS6CPLVBQDvuTRCM03sxOG/view?usp=sharing</t>
  </si>
  <si>
    <t>https://drive.google.com/file/d/1u4ASgJjTmuyjh2_iw4BOfYueBLlPDXEI/view?usp=sharing</t>
  </si>
  <si>
    <t>https://drive.google.com/file/d/1lwxLsmN5E9BFiN5A95RaG3kyni-N9Qs6/view?usp=sharing</t>
  </si>
  <si>
    <t>https://drive.google.com/file/d/1aLThiw-xxRyFNbhux1JOcn_pf5DVhwDz/view?usp=sharing</t>
  </si>
  <si>
    <t>https://drive.google.com/file/d/1J6g6VtqAZWwAJSES0zc5FWnnXFnbReRg/view?usp=sharing</t>
  </si>
  <si>
    <t>Sarah Khairunnisa Putri Elwira, S1 (BP.1810441020)</t>
  </si>
  <si>
    <t>https://drive.google.com/file/d/15_WDG3OMn0bjjHtQHQ9grGUn5sdzRJzH/view?usp=sharing</t>
  </si>
  <si>
    <t>https://drive.google.com/file/d/1o9mgmL1yIKQITX5tSl-OKtmHaEklVeYN/view?usp=sharing</t>
  </si>
  <si>
    <t>https://drive.google.com/file/d/1N0LAhBfhy8eYTrg05jGvN4LtwaMMZOOR/view?usp=sharing</t>
  </si>
  <si>
    <t>https://drive.google.com/file/d/1_VXiu9eJa9WqlTQMS-btsrr9DnqFxNli/view?usp=sharing</t>
  </si>
  <si>
    <t>https://drive.google.com/file/d/1cCcyrUDfbwsSZPb136GXJLihHsSvGSqv/view?usp=sharing</t>
  </si>
  <si>
    <t>https://drive.google.com/file/d/1H2EKMBwzC0ijo23AoLTjQl5wuEyATloE/view?usp=sharing</t>
  </si>
  <si>
    <t>https://drive.google.com/file/d/1fZKcA2EzbsxSJFH4ndo-nZkURt37CwHA/view?usp=sharing</t>
  </si>
  <si>
    <t>https://drive.google.com/file/d/1HLr6wnUgN9mWbXmmWfofUA9uwZzJkDnR/view?usp=sharing</t>
  </si>
  <si>
    <t>https://drive.google.com/file/d/1bAnxTMaPue3npcogvT42YRvGWD7CTXue/view?usp=sharing</t>
  </si>
  <si>
    <t>https://drive.google.com/file/d/1dwjZC9PeVlLtnZBoQDRpVO_qMozFqsno/view?usp=sharing</t>
  </si>
  <si>
    <t>https://drive.google.com/file/d/1Dvi9KVUN0-pUXwoWdHmQHiH1KGphz9cv/view?usp=sharing</t>
  </si>
  <si>
    <t>https://drive.google.com/file/d/1hgKlhrwuNHC-0dw1RaixgBUQT8iTnyMj/view?usp=sharing</t>
  </si>
  <si>
    <t>https://drive.google.com/file/d/1pEhgG0qEfCw1_DHouAx5AK9mj4KktWfb/view?usp=sharing</t>
  </si>
  <si>
    <t>https://drive.google.com/file/d/1PrCyrs_UGZPyUTAsHmYIvxZ5TbFzyRey/view?usp=sharing</t>
  </si>
  <si>
    <t>https://drive.google.com/file/d/1pman4-VtmHGW2IkqNMtyy7zEJ9xMzjTB/view?usp=sharing</t>
  </si>
  <si>
    <t>https://drive.google.com/file/d/1VfQPLZ0I7psJj6LSJiYKNlA-YdEB2LCx/view?usp=sharing</t>
  </si>
  <si>
    <t>https://drive.google.com/file/d/16pZ2OuLXxIyO0f1q4-2XNbxlbjmlYQWi/view?usp=sharing</t>
  </si>
  <si>
    <t>https://drive.google.com/file/d/1m_xFIn26QyJ5o57ub2FsdBwnB9OR0DSA/view?usp=sharing</t>
  </si>
  <si>
    <t>https://drive.google.com/file/d/11vj6lEe8-StqB81qD3CNzh4et0qMJDcz/view?usp=sharing</t>
  </si>
  <si>
    <t>https://drive.google.com/file/d/1MXx99uWWlLiZ9URTp_jXwNG_i2UT8xfP/view?usp=sharing</t>
  </si>
  <si>
    <t>https://drive.google.com/file/d/1Nd5tYZf85ImAmx4jVP0wdU6wkMgvBekc/view?usp=sharing</t>
  </si>
  <si>
    <t>https://drive.google.com/file/d/1kCDEMTP460FkCW3qgVGa_zR5TwsFZ6cR/view?usp=sharing</t>
  </si>
  <si>
    <t>https://drive.google.com/file/d/1ibFW4SxcGdB6x7HGbq0hWKBS_kw5kAB_/view?usp=sharing</t>
  </si>
  <si>
    <t>https://drive.google.com/file/d/1w4pUU__DCQ50zjSCtbctfxrK8NzAhtla/view?usp=sharing</t>
  </si>
  <si>
    <t>https://drive.google.com/file/d/1uwLa7XydnPY0hZiVgq9xJKMym-V6chJp/view?usp=sharing</t>
  </si>
  <si>
    <t>https://drive.google.com/file/d/1rr22FlUYM-G9Tm6wb0lt4XPttpSmEG5F/view?usp=sharing</t>
  </si>
  <si>
    <t>https://drive.google.com/file/d/19ZSNCSB5W80gm1avrxS10QL3X5uBrebq/view?usp=sharing</t>
  </si>
  <si>
    <t>https://drive.google.com/file/d/1ZXxcdZrW2OiNekOvr_Va4iLKy6_Q6OPB/view?usp=sharing</t>
  </si>
  <si>
    <t>https://drive.google.com/file/d/1yPiJOpIXuKKy9WHmIz4xkMDmJwGKPdhu/view?usp=sharing</t>
  </si>
  <si>
    <t>https://drive.google.com/file/d/18-p18QIFCdDfPlTvXlzZqqt4rP0G4mkQ/view?usp=sharing</t>
  </si>
  <si>
    <t>https://drive.google.com/file/d/1vlTCPXC8EZQiHNXM2Q0JXT5V_oH5uYhz/view?usp=sharing</t>
  </si>
  <si>
    <t>https://drive.google.com/file/d/1zXRsMh8u_jOCT2N0fyrW6Fv7RH7ymH1G/view?usp=sharing</t>
  </si>
  <si>
    <t>https://drive.google.com/file/d/1qKbwHl0OKl0UGNfmMBn0Sxd9i-nCzq8J/view?usp=sharing</t>
  </si>
  <si>
    <t>https://drive.google.com/file/d/1gG4-p7XLZg7srTNXn6qXR5ld5YSiM4cP/view?usp=sharing</t>
  </si>
  <si>
    <t>https://drive.google.com/file/d/1Wl-86tCLGBWpsicvgmml_Mm24zFBczqc/view?usp=sharing</t>
  </si>
  <si>
    <t>https://drive.google.com/file/d/1l5kVVZtWl8QVNMJap68AMdcDgNPW2kKd/view?usp=sharing</t>
  </si>
  <si>
    <t>https://drive.google.com/file/d/14j5sUC4zHkyJFU6dX0f32i8LDzFBHwzM/view?usp=sharing</t>
  </si>
  <si>
    <t>https://drive.google.com/file/d/1TURwJeZnts7M7EpY98a7pcZLmvoVgcY5/view?usp=sharing</t>
  </si>
  <si>
    <t>https://drive.google.com/file/d/1VodoWCklwEoqAAf1IZayn1dhW6efFU6y/view?usp=sharing</t>
  </si>
  <si>
    <t>https://drive.google.com/file/d/1fwLvHDJsUkmXMubzsfuWo1VKzERUQUTL/view?usp=sharing</t>
  </si>
  <si>
    <t>https://drive.google.com/file/d/1KZVTz1uxP3T4xHtsJRpbGLBgOXZbt7DC/view?usp=sharing</t>
  </si>
  <si>
    <t>https://drive.google.com/file/d/1Jap7F_HnqWH6l_TuD0PqD817xn4jr7_v/view?usp=sharing</t>
  </si>
  <si>
    <t>https://drive.google.com/file/d/1aUinF-WIW5yGMFetLh8rzcHD0XAgfLUW/view?usp=sharing</t>
  </si>
  <si>
    <t>https://drive.google.com/file/d/16BbFbhQ-YP1ZyhgSfvoQoDiCzLGhU3xs/view?usp=sharing</t>
  </si>
  <si>
    <t>https://drive.google.com/file/d/1s7t9OZ1MkvTqTWpb6Fzw-6wFCXT_w_V-/view?usp=sharing</t>
  </si>
  <si>
    <t>https://drive.google.com/file/d/1Gt_2Grrd4TNenSBww_WpaSHr70OTICtA/view?usp=sharing</t>
  </si>
  <si>
    <t>https://drive.google.com/file/d/1t6Ffa_vY1GWIGTrLsua1qwDzmRx8CF9t/view?usp=sharing</t>
  </si>
  <si>
    <t>https://drive.google.com/file/d/1pWy8acejfDfkjY_CeXpOtURi_H53CCPi/view?usp=sharing</t>
  </si>
  <si>
    <t>https://drive.google.com/file/d/1rxP8h8KwtSxAik0p2paJ1Jzsioj6WNWb/view?usp=sharing</t>
  </si>
  <si>
    <t>https://drive.google.com/file/d/1nHD3ubU236PBOutzqK5QMg0AYpsNYncl/view?usp=sharing</t>
  </si>
  <si>
    <t>https://drive.google.com/file/d/11SKCKVRiwSLa0ZTikEznSRXa6nJLGO08/view?usp=sharing</t>
  </si>
  <si>
    <t>https://drive.google.com/file/d/1WTKvChbo25nRM4MWNppszT33xh8f4nrC/view?usp=sharing</t>
  </si>
  <si>
    <t>https://drive.google.com/file/d/1jbCO16_q7VXpzBXD9t0ZS44KJvChEPVJ/view?usp=sharing</t>
  </si>
  <si>
    <t>https://drive.google.com/file/d/1zUEkRs7swHce4qfGGvYw9-f9WbQJqXkX/view?usp=sharing</t>
  </si>
  <si>
    <t>https://drive.google.com/file/d/1RBl3NxqvPF1SCwa8MOweeJ_UBZtMf_lD/view?usp=sharing</t>
  </si>
  <si>
    <t>https://drive.google.com/file/d/1BOWf3T0b_snoHiLsJtxAa5Dd6jJgPQ9K/view?usp=sharing</t>
  </si>
  <si>
    <t>https://drive.google.com/file/d/1feyTRug4woLoby6gUKcF9c1TeIMCgiJ-/view?usp=sharing</t>
  </si>
  <si>
    <t>https://drive.google.com/file/d/1C09y_95zUN8zX6YpuJosIzcu2juPvTAE/view?usp=sharing</t>
  </si>
  <si>
    <t>https://drive.google.com/file/d/1igEVY5h8qMimoQ2dr07jMkH0zfaKVy5v/view?usp=sharing</t>
  </si>
  <si>
    <t>https://drive.google.com/file/d/12pwzK_sT-RBtDNFGqU2_y0jhkClVkyv9/view?usp=sharing</t>
  </si>
  <si>
    <t>https://drive.google.com/file/d/1zjWSAeoYdmtbjpU7f25jMMxM1ttSyB-1/view?usp=sharing</t>
  </si>
  <si>
    <t>https://drive.google.com/file/d/1syD3N0bYkj0QAFe4dkChm7AOr1QfxZpb/view?usp=sharing</t>
  </si>
  <si>
    <t>https://drive.google.com/file/d/1BaTe90M2F-kob8h8bYiWxAPU_SxeDkH2/view?usp=sharing</t>
  </si>
  <si>
    <t>https://drive.google.com/file/d/17PHYeXd7mhcx3W-wCmdl7G7WOBBan7td/view?usp=sharing</t>
  </si>
  <si>
    <t>https://drive.google.com/file/d/1eJltDItb_GMz1gDeM8Pt3cI5XqGdnBRx/view?usp=sharing</t>
  </si>
  <si>
    <t>https://drive.google.com/file/d/1KKJnaFEIDLsAJ0SR8EuxO0JwDRmfAMBU/view?usp=sharing</t>
  </si>
  <si>
    <t>https://drive.google.com/file/d/1jv0zPvOYfU0t-tDkevDjNOTkzXqCxXwQ/view?usp=sharing</t>
  </si>
  <si>
    <t>https://drive.google.com/file/d/1Y9c5phPyMCslYU124jbMsQ3a0oFYKOKm/view?usp=sharing</t>
  </si>
  <si>
    <t>https://drive.google.com/file/d/118V0QdNT5VJXtNgnFZSrPplxZyX5ugL9/view?usp=sharing</t>
  </si>
  <si>
    <t>https://drive.google.com/file/d/186b-eKS5WmGD3r89b2_9ino2Re6EdFug/view?usp=sharing</t>
  </si>
  <si>
    <t>https://drive.google.com/file/d/15rUtrfE6C2Ms6SVR1R0_nzVomgSdko-b/view?usp=sharing</t>
  </si>
  <si>
    <t>https://drive.google.com/file/d/1W50VzzzyNAUAuqKlg2F6vniX2ihOenwW/view?usp=sharing</t>
  </si>
  <si>
    <t>https://drive.google.com/file/d/1InG5O9UDzh1dk6I8RACuZSGYst_5_sJo/view?usp=sharing</t>
  </si>
  <si>
    <t>https://drive.google.com/file/d/1A0EH2A0PJN1AThLrdi8jZf2mIs5Tq1VE/view?usp=sharing</t>
  </si>
  <si>
    <t>https://drive.google.com/file/d/1IqcH8FMznwQjje66Ctah8udxJ55q_uQ_/view?usp=sharing</t>
  </si>
  <si>
    <t>https://drive.google.com/file/d/1q-hRMiz-4UEU3iqnorZgJLV8VdgyMkxa/view?usp=sharing</t>
  </si>
  <si>
    <t>https://drive.google.com/file/d/1B9c8FDjFZ4WHw6PA3OhiGBihoNlG06hw/view?usp=sharing</t>
  </si>
  <si>
    <t>https://drive.google.com/file/d/150e-a0pWY5bx3S3dhxcDDuTcA6H5txbR/view?usp=sharing</t>
  </si>
  <si>
    <t>https://drive.google.com/file/d/10pgUnyu59nO1U89vDeQTB92InZeB3amO/view?usp=sharing</t>
  </si>
  <si>
    <t>https://drive.google.com/file/d/1t5vGO2RaN9y37xWBD7gR-BRGHPsOqnsS/view?usp=sharing</t>
  </si>
  <si>
    <t>https://drive.google.com/file/d/1bFX_lEMB20CSTLWIvenJwSTDmTVbZ1iS/view?usp=sharing</t>
  </si>
  <si>
    <t>Mursida, S2 (BP.1620442004)</t>
  </si>
  <si>
    <t>https://drive.google.com/file/d/1hQEJNSJ6ZMoOmla5ya3vRbYcL04dAOvL/view?usp=sharing</t>
  </si>
  <si>
    <t>https://drive.google.com/file/d/1AMbYgt_OOBJHqFy6tsJgKJltUCB9i_SJ/view?usp=sharing</t>
  </si>
  <si>
    <t>https://drive.google.com/file/d/1XrMmm6o5P3fwSW0U28okJNZg3MnHNSO8/view?usp=sharing</t>
  </si>
  <si>
    <t>https://drive.google.com/file/d/1NRfa18zv2mVePjStdyDdcLvAwwmmsu4P/view?usp=sharing</t>
  </si>
  <si>
    <t>https://drive.google.com/file/d/1Cfqx6YwWIoIU30CCSv9KUywg25gqrWHC/view?usp=sharing</t>
  </si>
  <si>
    <t>https://drive.google.com/file/d/16-uCiCd2ZsosOL0e2ni4mM_BIt6KRvX5/view?usp=sharing</t>
  </si>
  <si>
    <t>https://drive.google.com/file/d/1uzfFLQ5-7OBhntGgV4L15IDHH-qItXhg/view?usp=sharing</t>
  </si>
  <si>
    <t>https://drive.google.com/file/d/1Qkem9kiqGj2h984Iibw5T_F9NLZD-qQF/view?usp=sharing</t>
  </si>
  <si>
    <t>https://drive.google.com/file/d/1c9G8jYUG2oUIgg99OstINqacvZq-jVwj/view?usp=sharing</t>
  </si>
  <si>
    <t>https://drive.google.com/file/d/1GXu4cVY7FHvE1BA85hXxO6S_NJEfINSM/view?usp=sharing</t>
  </si>
  <si>
    <t>https://drive.google.com/file/d/1P6Mw26GNxWXc32VJUJ4fL2MgfYuKI0-6/view?usp=sharing</t>
  </si>
  <si>
    <t>https://drive.google.com/file/d/1Rwb2PDNovya01gSPzJOLTt9fnP9i-PN5/view?usp=sharing</t>
  </si>
  <si>
    <t>https://drive.google.com/file/d/1fZfbP3FlmWriJmNXQ9G6xKAmZWxRD2M4/view?usp=sharing</t>
  </si>
  <si>
    <t>https://drive.google.com/file/d/1zPs0Z_HQ1nYXaC8NQj0ReEzfy40RsO1b/view?usp=sharing</t>
  </si>
  <si>
    <t>https://drive.google.com/file/d/1WVm0x0gjvRyTw0xR_4opa2zYr0bPl4le/view?usp=sharing</t>
  </si>
  <si>
    <t>https://drive.google.com/file/d/12TcClDJvRPUS0kK5ZzS8OYyNJXCfsnSl/view?usp=sharing</t>
  </si>
  <si>
    <t>https://drive.google.com/file/d/1DzTPOiDvRPz8UsT9eYrMv7hMLv5iXQ9Z/view?usp=sharing</t>
  </si>
  <si>
    <t>https://drive.google.com/file/d/1S-R9G14bkox6yHIjaO-fOMW2CNKFAuVh/view?usp=sharing</t>
  </si>
  <si>
    <t>https://drive.google.com/file/d/1LdPFSxeFYQqdMWO3El7xtq49FvQtML3B/view?usp=sharing</t>
  </si>
  <si>
    <t>https://drive.google.com/file/d/1oLyMWJgw0jpf7yBgE4DKXIahbH4hrKcT/view?usp=sharing</t>
  </si>
  <si>
    <t>https://drive.google.com/file/d/1PX4c11P0AtMT2gKitoUs-R5ujUUG3hn8/view?usp=sharing</t>
  </si>
  <si>
    <t>https://drive.google.com/file/d/1_OnG6fyIbpbEd1w6BaPI3wd3vVb44Uqn/view?usp=sharing</t>
  </si>
  <si>
    <t>Judul Bab (Chapter)</t>
  </si>
  <si>
    <t>18 April 2018</t>
  </si>
  <si>
    <t>Book chapter</t>
  </si>
  <si>
    <t>Jumlah Halaman</t>
  </si>
  <si>
    <t>75-185 (71 Halaman)</t>
  </si>
  <si>
    <t>Judul Buku</t>
  </si>
  <si>
    <t>Engineering and Mathematical Topics in Rainfall</t>
  </si>
  <si>
    <t>Editor</t>
  </si>
  <si>
    <t>Theodore V Hromadka II and Prasada Rao</t>
  </si>
  <si>
    <t>ISBN</t>
  </si>
  <si>
    <t>P-ISBN : 978-1-78923-018-5, E-ISBN: 978-1-78923-019-2</t>
  </si>
  <si>
    <t>Cloud statistics over the Indonesian Maritime Continent during the first and second CPEA campaigns</t>
  </si>
  <si>
    <t>Atmospheric Research</t>
  </si>
  <si>
    <t>-</t>
  </si>
  <si>
    <t>99-110</t>
  </si>
  <si>
    <t>0169-8095</t>
  </si>
  <si>
    <t>Elsevier</t>
  </si>
  <si>
    <t>https://doi.org/10.1016/j.atmosres.2017.01.019</t>
  </si>
  <si>
    <t xml:space="preserve">SJR (Opsional) : </t>
  </si>
  <si>
    <t>Impact Factor (Opsional) :</t>
  </si>
  <si>
    <t>https://www.scimagojr.com/journalsearch.php?q=12092&amp;tip=sid&amp;clean=0</t>
  </si>
  <si>
    <t>Tidak</t>
  </si>
  <si>
    <t>Determination of Intraseasonal Variation of Precipitation Microphysics in the Southern Indian Ocean from Joss–Waldvogel Disdrometer Observation during the CINDY Field Campaign</t>
  </si>
  <si>
    <t>November 2018</t>
  </si>
  <si>
    <t>Advances in Atmospheric Sciences</t>
  </si>
  <si>
    <t>1415–1427</t>
  </si>
  <si>
    <t>0256-1530</t>
  </si>
  <si>
    <t>Science Press</t>
  </si>
  <si>
    <t>10.1007/s00376-018-8026-5</t>
  </si>
  <si>
    <t>http://www.iapjournals.ac.cn/aas/en/article/doi/10.1007/s00376-018-8026-5</t>
  </si>
  <si>
    <t>http://www.iapjournals.ac.cn/fileDQKXJZ/journal/article/dqkxjz/2018/11/PDF/20180026.pdf</t>
  </si>
  <si>
    <t>https://www.scimagojr.com/journalsearch.php?q=12064&amp;tip=sid&amp;clean=0</t>
  </si>
  <si>
    <t>Diurnal Variation in the Vertical Profile of the Raindrop Size Distribution for Stratiform Rain as Inferred from Micro Rain Radar Observations in Sumatra</t>
  </si>
  <si>
    <t>2 Juli 2020</t>
  </si>
  <si>
    <t>832-846</t>
  </si>
  <si>
    <t>10.1007/s00376-020-9176-9</t>
  </si>
  <si>
    <t>http://www.iapjournals.ac.cn/aas/en/article/doi/10.1007/s00376-020-9176-9</t>
  </si>
  <si>
    <t>http://www.iapjournals.ac.cn/fileDQKXJZ/journal/article/dqkxjz/2020/8/PDF/190176.pdf</t>
  </si>
  <si>
    <t>Diurnal variation of precipitation from the perspectives of precipitation amount, intensity and duration over Sumatra from rain gauge observations</t>
  </si>
  <si>
    <t>International Journal of Climatology</t>
  </si>
  <si>
    <t>4386-4397</t>
  </si>
  <si>
    <t>0899-8418, 1097-0088</t>
  </si>
  <si>
    <t>John Wiley &amp; Sons, Ltd</t>
  </si>
  <si>
    <t>https://doi.org/10.1002/joc.7078</t>
  </si>
  <si>
    <t>https://rmets.onlinelibrary.wiley.com/doi/abs/10.1002/joc.7078</t>
  </si>
  <si>
    <t>https://www.scimagojr.com/journalsearch.php?q=13507&amp;tip=sid&amp;clean=0</t>
  </si>
  <si>
    <t>d)</t>
  </si>
  <si>
    <t>Characteristics of Precipitation Diurnal Cycle over a Mountainous Area of Sumatra Island including MJO and Seasonal Signatures Based on the 15-Year Optical Rain Gauge Data, WRF Model and IMERG</t>
  </si>
  <si>
    <t>30 Desember 2021</t>
  </si>
  <si>
    <t>Atmosphere</t>
  </si>
  <si>
    <t>63(1-17)</t>
  </si>
  <si>
    <t>2073-4433</t>
  </si>
  <si>
    <t>Multidisciplinary Digital Publishing Institute (MDPI)</t>
  </si>
  <si>
    <t>https://doi.org/10.3390/atmos13010063</t>
  </si>
  <si>
    <t>https://www.mdpi.com/2073-4433/13/1/63/htm</t>
  </si>
  <si>
    <t>https://www.scimagojr.com/journalsearch.php?q=15838&amp;tip=sid&amp;clean=0</t>
  </si>
  <si>
    <t>e)</t>
  </si>
  <si>
    <t>Capability of GPM IMERG Products for Extreme Precipitation Analysis over the Indonesian Maritime Continent</t>
  </si>
  <si>
    <t>2022</t>
  </si>
  <si>
    <t>Remote Sensing</t>
  </si>
  <si>
    <t>2072-4292</t>
  </si>
  <si>
    <t>https://doi.org/10.3390/rs14020412</t>
  </si>
  <si>
    <t>https://www.mdpi.com/2072-4292/14/2/412</t>
  </si>
  <si>
    <t>https://www.mdpi.com/2072-4292/14/2/412/htm</t>
  </si>
  <si>
    <t>https://www.scimagojr.com/journalsearch.php?q=86430&amp;tip=sid&amp;clean=0</t>
  </si>
  <si>
    <t>f)</t>
  </si>
  <si>
    <t>Evaluation of GPM IMERG Performance Using Gauge Data over Indonesian Maritime Continent at Different Time Scales</t>
  </si>
  <si>
    <t>27 Februari 2022</t>
  </si>
  <si>
    <t>1172</t>
  </si>
  <si>
    <t>https://doi.org/10.3390/rs14051172</t>
  </si>
  <si>
    <t>https://www.mdpi.com/2072-4292/14/5/1172</t>
  </si>
  <si>
    <t>https://www.mdpi.com/2072-4292/14/5/1172/htm</t>
  </si>
  <si>
    <t>g)</t>
  </si>
  <si>
    <t>Land–sea contrast of diurnal cycle characteristics and rain event propagations over Sumatra according to different rain duration and seasons</t>
  </si>
  <si>
    <t>1 June 2022</t>
  </si>
  <si>
    <t>106051</t>
  </si>
  <si>
    <t>https://doi.org/10.1016/j.atmosres.2022.106051</t>
  </si>
  <si>
    <t>https://www.sciencedirect.com/science/article/pii/S0169809522000370</t>
  </si>
  <si>
    <t>h)</t>
  </si>
  <si>
    <t>Retrieval of Vertical Structure of Raindrop Size Distribution from Equatorial Atmosphere Radar and Boundary Layer Radar</t>
  </si>
  <si>
    <t>Emerging Science Journal</t>
  </si>
  <si>
    <t>448-459</t>
  </si>
  <si>
    <t>E-ISSN:2610-9182</t>
  </si>
  <si>
    <t>Ital Publication</t>
  </si>
  <si>
    <t>10.28991/ESJ-2022-06-03-02</t>
  </si>
  <si>
    <t>https://www.ijournalse.org/index.php/ESJ/article/view/852</t>
  </si>
  <si>
    <t>https://www.ijournalse.org/index.php/ESJ/article/view/852/pdf</t>
  </si>
  <si>
    <t>https://www.scimagojr.com/journalsearch.php?q=21101017598&amp;tip=sid&amp;clean=0</t>
  </si>
  <si>
    <t>i)</t>
  </si>
  <si>
    <t>Performance Evaluation of Micro Rain Radar Over Sumatra through Comparison with Disdrometer and Wind Profiler</t>
  </si>
  <si>
    <t>33-46</t>
  </si>
  <si>
    <t>1937-8726</t>
  </si>
  <si>
    <t>https://www.scimagojr.com/journalsearch.php?q=19700186909&amp;tip=sid&amp;clean=0</t>
  </si>
  <si>
    <t>October 2020</t>
  </si>
  <si>
    <t>2292-2303</t>
  </si>
  <si>
    <t>https://www.scimagojr.com/journalsearch.php?q=21100256101&amp;tip=sid&amp;clean=0</t>
  </si>
  <si>
    <t>Statistical Properties of Cloud Propagation over Sumatra during CPEA-I</t>
  </si>
  <si>
    <t>22 Januari 2016</t>
  </si>
  <si>
    <t>Makara Journal of Science</t>
  </si>
  <si>
    <t>181-192</t>
  </si>
  <si>
    <t>P-ISSN: 2339-1995,   E-ISSN: 2356-0851</t>
  </si>
  <si>
    <t>Universitas Indonesia</t>
  </si>
  <si>
    <t>https://doi.org/10.7454/mss.v20i4.6706</t>
  </si>
  <si>
    <t>https://scholarhub.ui.ac.id/science/vol20/iss4/5/</t>
  </si>
  <si>
    <t>Estimation of raindrop size distribution parameters using rain attenuation data from a ku-band communications satellite</t>
  </si>
  <si>
    <t>25 Januari 2016</t>
  </si>
  <si>
    <t>145-154</t>
  </si>
  <si>
    <t>https://doi.org/10.7454/mss.v20i3.6245</t>
  </si>
  <si>
    <t>https://scholarhub.ui.ac.id/science/vol20/iss3/7/</t>
  </si>
  <si>
    <t>Seasonal and Diurnal Variations of Lightning Activity Over West Sumatra and Its Correlation with Precipitation Type</t>
  </si>
  <si>
    <t>20 Juni 2018</t>
  </si>
  <si>
    <t>95-104</t>
  </si>
  <si>
    <t xml:space="preserve">https://doi.org/10.7454/mss.v22i2.8089
</t>
  </si>
  <si>
    <t>https://scholarhub.ui.ac.id/science/vol22/iss2/6/</t>
  </si>
  <si>
    <t>Comparison of Bright Band Radar from GPM and MRR Observation in West Sumatera</t>
  </si>
  <si>
    <t>Juni 2021</t>
  </si>
  <si>
    <t>Jurnal Penelitian Fisika dan Aplikasinya (JPFA)</t>
  </si>
  <si>
    <t>50-62</t>
  </si>
  <si>
    <t>p-ISSN: 2087-9946, e-ISSN: 2477-1775</t>
  </si>
  <si>
    <t>Fakultas Matematika dan Ilmu Pengetahuan Alam Universitas Negeri Surabaya</t>
  </si>
  <si>
    <t>https://doi.org/10.26740/jpfa.v11n1.p%25p</t>
  </si>
  <si>
    <t>https://journal.unesa.ac.id/index.php/jpfa/article/view/9952</t>
  </si>
  <si>
    <t>Ground validation of GPM IMERG-F precipitation products with the point rain gauge records on the extreme rainfall over a mountainous area of Sumatra Island</t>
  </si>
  <si>
    <t>10 Januari 2022</t>
  </si>
  <si>
    <t>Jurnal Penelitian Pendidikan IPA</t>
  </si>
  <si>
    <t>163-170</t>
  </si>
  <si>
    <t>E-ISSN : 2407-795X | P-ISSN : 2407-795X</t>
  </si>
  <si>
    <t>Program Studi Magister Pendidikan IPA Universitas Mataram</t>
  </si>
  <si>
    <t>10.29303/jppipa.v8i1.1155</t>
  </si>
  <si>
    <t>https://www.jppipa.unram.ac.id/index.php/jppipa/article/view/1155</t>
  </si>
  <si>
    <t>https://www.jppipa.unram.ac.id/index.php/jppipa/article/view/1155/947</t>
  </si>
  <si>
    <t>Jurnal Fisika Unand</t>
  </si>
  <si>
    <t>P-ISSN: 2302-8491, E-ISSN : 2686-2433</t>
  </si>
  <si>
    <t>Jurusan Fisika, FMIPA Universitas Andalas</t>
  </si>
  <si>
    <t>Sinta 4</t>
  </si>
  <si>
    <t>2019</t>
  </si>
  <si>
    <t>2021</t>
  </si>
  <si>
    <t>Statistical Comparison of IMERG Precipitation Products with Optical Rain Gauge Observations over Kototabang, Indonesia</t>
  </si>
  <si>
    <t>10-20</t>
  </si>
  <si>
    <t>E-ISSN : 2614-7386, P-ISSN: 1979-4657</t>
  </si>
  <si>
    <t>Jurusan Fisika, Universitas Andalas</t>
  </si>
  <si>
    <t>http://jif.fmipa.unand.ac.id/index.php/jif/article/view/450/237</t>
  </si>
  <si>
    <t>https://sinta.kemdikbud.go.id/journals/detail?q=Statistical+Comparison+of+IMERG+Precipitation+Products+with+Optical+Rain+Gauge+Observations+over+Kototabang%2C+Indonesia&amp;search=1&amp;id=4020</t>
  </si>
  <si>
    <t>Sinta 3</t>
  </si>
  <si>
    <t>Analisis Dampak Perubahan Tutupan Lahan di Kalimantan Terhadap Temperatur Permukaan</t>
  </si>
  <si>
    <t>1 April 2022</t>
  </si>
  <si>
    <t>173-179</t>
  </si>
  <si>
    <t>https://doi.org/10.25077/jfu.11.2.173-179.2022</t>
  </si>
  <si>
    <t>http://jfu.fmipa.unand.ac.id/index.php/jfu/article/view/802</t>
  </si>
  <si>
    <t>http://jfu.fmipa.unand.ac.id/index.php/jfu/article/view/802/639</t>
  </si>
  <si>
    <t>ZR relationships for weather radar in Indonesia from the particle size and velocity (Parsivel) optical disdrometer</t>
  </si>
  <si>
    <t>Artikel/ Prosiding</t>
  </si>
  <si>
    <t>Nama Seminar/Konferensi/Simposium</t>
  </si>
  <si>
    <t>20The 40th PIERS in Toyama, JAPAN</t>
  </si>
  <si>
    <t xml:space="preserve">Penyelenggara Seminar/Konferensi/Simposium </t>
  </si>
  <si>
    <t>PIERS Committee</t>
  </si>
  <si>
    <t>Tanggal/ Waktu Pelaksanaan</t>
  </si>
  <si>
    <t>1-4 Agustus 2018 (Rabu - Sabtu)</t>
  </si>
  <si>
    <t xml:space="preserve">URL Web Prosiding </t>
  </si>
  <si>
    <t xml:space="preserve">ISBN/ISSN </t>
  </si>
  <si>
    <t>E-ISSN : 1559-9450</t>
  </si>
  <si>
    <t>URL Index Prosiding</t>
  </si>
  <si>
    <t>https://www.scimagojr.com/journalsearch.php?q=21000195302&amp;tip=sid&amp;clean=0</t>
  </si>
  <si>
    <t>URL Dokumen Cek Similarity atau Originality</t>
  </si>
  <si>
    <t>Long-term change in rainfall rate and melting layer height in Indonesia</t>
  </si>
  <si>
    <t>https://ieeexplore.ieee.org/abstract/document/8597606</t>
  </si>
  <si>
    <t>Characteristics of Rain Attenuation for Microwave-to-terahertz Waveband from Raindrop Size Distribution Observation in Indonesia</t>
  </si>
  <si>
    <t>The 41st PIERS in Rome, Italy</t>
  </si>
  <si>
    <t>17-20 Juni 2019</t>
  </si>
  <si>
    <t>1559-9450</t>
  </si>
  <si>
    <t>https://ieeexplore.ieee.org/abstract/document/9017627</t>
  </si>
  <si>
    <t>Regional Variability of Raindrop Size Distributions in Indonesia as Inferred from Principal Component Analysis</t>
  </si>
  <si>
    <t>https://ieeexplore.ieee.org/abstract/document/9017233</t>
  </si>
  <si>
    <t>Performance of Principal Component Analysis to Classify Precipitation Type from Raindrop Size Distribution Data at Kototabang, Indonesia</t>
  </si>
  <si>
    <t>2 Agustus 2019</t>
  </si>
  <si>
    <t>1st International Conference On Tropical Meteorology And Atmospheric Sciences (ICTMAS)</t>
  </si>
  <si>
    <t>PSTA LAPAN dengan Departemen Meteorologi  Indonesia, Institut Teknologi Bandung</t>
  </si>
  <si>
    <t>19-20 September 2018</t>
  </si>
  <si>
    <t>https://iopscience.iop.org/article/10.1088/1755-1315/303/1/012054/meta</t>
  </si>
  <si>
    <t>1755-1307, 1755-1315</t>
  </si>
  <si>
    <t>https://iopscience.iop.org/article/10.1088/1755-1315/303/1/012054/pdf</t>
  </si>
  <si>
    <t>https://www.scimagojr.com/journalsearch.php?q=19900195068&amp;tip=sid&amp;clean=0</t>
  </si>
  <si>
    <t>Seasonal variation in the vertical profile of the raindrop size distribution for stratiform rain as inferred from micro rain radar observations at Kototabang</t>
  </si>
  <si>
    <t>31 Maret 2020</t>
  </si>
  <si>
    <t>Jurusan Fisika, Universitas Sumatera Utara</t>
  </si>
  <si>
    <t>12 – 13 September 2019</t>
  </si>
  <si>
    <t>https://aip.scitation.org/doi/abs/10.1063/5.0003181</t>
  </si>
  <si>
    <t>0094-243X, 1551-7616</t>
  </si>
  <si>
    <t>https://aip.scitation.org/doi/pdf/10.1063/5.0003181</t>
  </si>
  <si>
    <t>https://www.scimagojr.com/journalsearch.php?q=26916&amp;tip=sid&amp;clean=0</t>
  </si>
  <si>
    <t>Diurnal rainfall variability in West Sumatra from rain gauge observation</t>
  </si>
  <si>
    <t>https://aip.scitation.org/doi/abs/10.1063/5.0003182</t>
  </si>
  <si>
    <t>https://aip.scitation.org/doi/pdf/10.1063/5.0003182</t>
  </si>
  <si>
    <t>Influence of topography on lightning density in Sumatra</t>
  </si>
  <si>
    <t>3rd International Conference on Research and Learning of Physics (ICRLP) 2020</t>
  </si>
  <si>
    <t>Kolaborasi Universitas Negeri Padang dan Universiti Pendidikan Sultan Idris</t>
  </si>
  <si>
    <t xml:space="preserve">3 -4 September, 2020 (Kamis-Jumat) </t>
  </si>
  <si>
    <t>1742-6588, 1742-6596</t>
  </si>
  <si>
    <t>https://iopscience.iop.org/article/10.1088/1742-6596/1876/1/012022/pdf</t>
  </si>
  <si>
    <t>https://www.scimagojr.com/journalsearch.php?q=130053&amp;tip=sid&amp;clean=0</t>
  </si>
  <si>
    <t>NIP. 197704292005011002</t>
  </si>
  <si>
    <r>
      <rPr>
        <b/>
        <sz val="10"/>
        <color theme="1"/>
        <rFont val="Bookman Old Style"/>
        <family val="1"/>
      </rPr>
      <t>Marzuki</t>
    </r>
    <r>
      <rPr>
        <sz val="10"/>
        <color theme="1"/>
        <rFont val="Bookman Old Style"/>
        <family val="1"/>
      </rPr>
      <t>*, Hiroyuki Hashiguchi, Mutya Vonnisa and Harmadi</t>
    </r>
  </si>
  <si>
    <r>
      <rPr>
        <b/>
        <sz val="10"/>
        <rFont val="Bookman Old Style"/>
        <family val="1"/>
      </rPr>
      <t>Marzuki</t>
    </r>
    <r>
      <rPr>
        <sz val="10"/>
        <rFont val="Bookman Old Style"/>
        <family val="1"/>
      </rPr>
      <t>*, Mutya Vonnisa, Aulya Rahayu, Hiroyuki Hashiguchi</t>
    </r>
  </si>
  <si>
    <r>
      <rPr>
        <b/>
        <sz val="10"/>
        <rFont val="Bookman Old Style"/>
        <family val="1"/>
      </rPr>
      <t>Marzuki</t>
    </r>
    <r>
      <rPr>
        <sz val="10"/>
        <rFont val="Bookman Old Style"/>
        <family val="1"/>
      </rPr>
      <t xml:space="preserve">*, Hiroyuki Hashiguchi, Mutya Vonnisa, Harmadi &amp; Masaki Katsumata </t>
    </r>
  </si>
  <si>
    <r>
      <t xml:space="preserve">Ravidho Ramadhan, </t>
    </r>
    <r>
      <rPr>
        <b/>
        <sz val="10"/>
        <rFont val="Bookman Old Style"/>
        <family val="1"/>
      </rPr>
      <t>Marzuki</t>
    </r>
    <r>
      <rPr>
        <sz val="10"/>
        <rFont val="Bookman Old Style"/>
        <family val="1"/>
      </rPr>
      <t xml:space="preserve">*, Mutya Vonnisa, Harmadi, Hiroyuki Hashiguchi &amp; Toyoshi Shimomai </t>
    </r>
  </si>
  <si>
    <r>
      <rPr>
        <b/>
        <sz val="10"/>
        <rFont val="Bookman Old Style"/>
        <family val="1"/>
      </rPr>
      <t>Marzuki Marzuki</t>
    </r>
    <r>
      <rPr>
        <sz val="10"/>
        <rFont val="Bookman Old Style"/>
        <family val="1"/>
      </rPr>
      <t>*, Krisna Suryanti, Helmi Yusnaini, Fredolin Tangang, Robi Muharsyah, Mutya Vonnisa, Dodi Devianto</t>
    </r>
  </si>
  <si>
    <r>
      <rPr>
        <b/>
        <sz val="10"/>
        <rFont val="Bookman Old Style"/>
        <family val="1"/>
      </rPr>
      <t>Marzuki Marzuki</t>
    </r>
    <r>
      <rPr>
        <sz val="10"/>
        <rFont val="Bookman Old Style"/>
        <family val="1"/>
      </rPr>
      <t>*, Helmi Yusnaini, Ravidho Ramadhan, Fredolin Tangang, Abdul Azim Bin Amirudin, Hiroyuki Hashiguchi, Toyoshi Shimomai and Mutya Vonnisa</t>
    </r>
  </si>
  <si>
    <r>
      <t xml:space="preserve">Ravidho Ramadhan, </t>
    </r>
    <r>
      <rPr>
        <b/>
        <sz val="10"/>
        <rFont val="Bookman Old Style"/>
        <family val="1"/>
      </rPr>
      <t>Marzuki Marzuki</t>
    </r>
    <r>
      <rPr>
        <sz val="10"/>
        <rFont val="Bookman Old Style"/>
        <family val="1"/>
      </rPr>
      <t xml:space="preserve">*, Helmi Yusnaini, Robi Muharsyah, Wiwit Suryanto, Sholihun Sholihun, Mutya Vonnisa, Alessandro Battaglia and Hiroyuki Hashiguchi
</t>
    </r>
  </si>
  <si>
    <r>
      <t xml:space="preserve">Ravidho Ramadhan, Helmi Yusnaini, </t>
    </r>
    <r>
      <rPr>
        <b/>
        <sz val="10"/>
        <rFont val="Bookman Old Style"/>
        <family val="1"/>
      </rPr>
      <t>Marzuki Marzuki</t>
    </r>
    <r>
      <rPr>
        <sz val="10"/>
        <rFont val="Bookman Old Style"/>
        <family val="1"/>
      </rPr>
      <t>*, Robi Muharsyah, Wiwit Suryanto, Sholihun Sholihun,</t>
    </r>
    <r>
      <rPr>
        <b/>
        <sz val="10"/>
        <rFont val="Bookman Old Style"/>
        <family val="1"/>
      </rPr>
      <t xml:space="preserve"> Mutya Vonnisa</t>
    </r>
    <r>
      <rPr>
        <sz val="10"/>
        <rFont val="Bookman Old Style"/>
        <family val="1"/>
      </rPr>
      <t>, Harmadi Harmadi, Ayu Putri Ningsih, Alessandro Battaglia, Hiroyuki Hashiguchi, and Ali Tokay</t>
    </r>
  </si>
  <si>
    <r>
      <rPr>
        <b/>
        <sz val="10"/>
        <rFont val="Bookman Old Style"/>
        <family val="1"/>
      </rPr>
      <t>Marzuki Marzuki</t>
    </r>
    <r>
      <rPr>
        <sz val="10"/>
        <rFont val="Bookman Old Style"/>
        <family val="1"/>
      </rPr>
      <t>*, Helmi Yusnaini, FredolinTangang, Robi Muharsyah, Mutya Vonnisa, Harmadi Harmadi</t>
    </r>
  </si>
  <si>
    <r>
      <rPr>
        <sz val="10"/>
        <rFont val="Bookman Old Style"/>
        <family val="1"/>
      </rPr>
      <t>Mutya Vonnisa</t>
    </r>
    <r>
      <rPr>
        <b/>
        <sz val="10"/>
        <rFont val="Bookman Old Style"/>
        <family val="1"/>
      </rPr>
      <t>*</t>
    </r>
    <r>
      <rPr>
        <sz val="10"/>
        <rFont val="Bookman Old Style"/>
        <family val="1"/>
      </rPr>
      <t xml:space="preserve">, Toyoshi Shimomai, Hiroyuki Hashiguchi, </t>
    </r>
    <r>
      <rPr>
        <b/>
        <sz val="10"/>
        <rFont val="Bookman Old Style"/>
        <family val="1"/>
      </rPr>
      <t>Marzuki Marzuki</t>
    </r>
  </si>
  <si>
    <r>
      <t xml:space="preserve">Aulya Rahayu, </t>
    </r>
    <r>
      <rPr>
        <b/>
        <sz val="10"/>
        <rFont val="Bookman Old Style"/>
        <family val="1"/>
      </rPr>
      <t>Marzuki</t>
    </r>
    <r>
      <rPr>
        <sz val="10"/>
        <rFont val="Bookman Old Style"/>
        <family val="1"/>
      </rPr>
      <t>*, Mutya Vonnisa</t>
    </r>
  </si>
  <si>
    <r>
      <t>Wira Indrayani,</t>
    </r>
    <r>
      <rPr>
        <b/>
        <sz val="10"/>
        <rFont val="Bookman Old Style"/>
        <family val="1"/>
      </rPr>
      <t xml:space="preserve"> Marzuki</t>
    </r>
    <r>
      <rPr>
        <sz val="10"/>
        <rFont val="Bookman Old Style"/>
        <family val="1"/>
      </rPr>
      <t>*,</t>
    </r>
    <r>
      <rPr>
        <b/>
        <sz val="10"/>
        <rFont val="Bookman Old Style"/>
        <family val="1"/>
      </rPr>
      <t xml:space="preserve"> </t>
    </r>
    <r>
      <rPr>
        <sz val="10"/>
        <rFont val="Bookman Old Style"/>
        <family val="1"/>
      </rPr>
      <t>Mutya Vonnisa</t>
    </r>
  </si>
  <si>
    <r>
      <t xml:space="preserve">Elfira Saufina, </t>
    </r>
    <r>
      <rPr>
        <b/>
        <sz val="10"/>
        <rFont val="Bookman Old Style"/>
        <family val="1"/>
      </rPr>
      <t>Marzuki Marzuki</t>
    </r>
    <r>
      <rPr>
        <sz val="10"/>
        <rFont val="Bookman Old Style"/>
        <family val="1"/>
      </rPr>
      <t>*, Mutya Vonnisa, Hiroyuki Hashiguchi, Harmadi Harmadi</t>
    </r>
  </si>
  <si>
    <r>
      <t xml:space="preserve">Ravidho Ramadhan, </t>
    </r>
    <r>
      <rPr>
        <b/>
        <sz val="10"/>
        <rFont val="Bookman Old Style"/>
        <family val="1"/>
      </rPr>
      <t xml:space="preserve">Marzuki </t>
    </r>
    <r>
      <rPr>
        <sz val="10"/>
        <rFont val="Bookman Old Style"/>
        <family val="1"/>
      </rPr>
      <t>*, Mutya Vonnisa, Harmadi, Hiroyuki Hashiguchi, and
Toyoshi Shimomai</t>
    </r>
  </si>
  <si>
    <r>
      <t xml:space="preserve">Ravidho Ramadhan , </t>
    </r>
    <r>
      <rPr>
        <b/>
        <sz val="10"/>
        <rFont val="Bookman Old Style"/>
        <family val="1"/>
      </rPr>
      <t>Marzuki Marzuki</t>
    </r>
    <r>
      <rPr>
        <sz val="10"/>
        <rFont val="Bookman Old Style"/>
        <family val="1"/>
      </rPr>
      <t>*, Helmi Yusnaini , Ayu Putri Ningsih , Hiroyuki Hashiguchi  , Toyoshi Shimomai , Mutya Vonnisa , Syarifatul Ulfah , Wiwit Suryanto , Sholihun Sholihun</t>
    </r>
  </si>
  <si>
    <r>
      <t xml:space="preserve">Yusnaini, H., Ramadhan, R., </t>
    </r>
    <r>
      <rPr>
        <b/>
        <sz val="10"/>
        <color theme="1"/>
        <rFont val="Bookman Old Style"/>
        <family val="1"/>
      </rPr>
      <t>Marzuki, M</t>
    </r>
    <r>
      <rPr>
        <sz val="10"/>
        <color theme="1"/>
        <rFont val="Bookman Old Style"/>
        <family val="1"/>
      </rPr>
      <t>*., Ningsih, A. P., Hashiguchi, H., Shimomai, T., Vonnisa, M., Harmadi, H., Suryanto, W., &amp; Sholihun, S</t>
    </r>
  </si>
  <si>
    <r>
      <t xml:space="preserve">Ramadani Safitri*, Mutya Vonnisa, </t>
    </r>
    <r>
      <rPr>
        <b/>
        <sz val="10"/>
        <color theme="1"/>
        <rFont val="Bookman Old Style"/>
        <family val="1"/>
      </rPr>
      <t>Marzuki Marzuki</t>
    </r>
  </si>
  <si>
    <r>
      <rPr>
        <b/>
        <sz val="10"/>
        <color theme="1"/>
        <rFont val="Bookman Old Style"/>
        <family val="1"/>
      </rPr>
      <t>Marzuki</t>
    </r>
    <r>
      <rPr>
        <sz val="10"/>
        <color theme="1"/>
        <rFont val="Bookman Old Style"/>
        <family val="1"/>
      </rPr>
      <t>; H. Hashiguchi; M. Vonnisa; Harmadi; Muzirwan; Sugeng Nugroho; Meri Yoseva</t>
    </r>
  </si>
  <si>
    <r>
      <rPr>
        <b/>
        <sz val="10"/>
        <color theme="1"/>
        <rFont val="Bookman Old Style"/>
        <family val="1"/>
      </rPr>
      <t>Marzuki</t>
    </r>
    <r>
      <rPr>
        <sz val="10"/>
        <color theme="1"/>
        <rFont val="Bookman Old Style"/>
        <family val="1"/>
      </rPr>
      <t>; H. Hashiguchi; M. Vonnisa; Harmadi; Muzirwan</t>
    </r>
  </si>
  <si>
    <r>
      <rPr>
        <b/>
        <sz val="10"/>
        <color theme="1"/>
        <rFont val="Bookman Old Style"/>
        <family val="1"/>
      </rPr>
      <t>Marzuki</t>
    </r>
    <r>
      <rPr>
        <sz val="10"/>
        <color theme="1"/>
        <rFont val="Bookman Old Style"/>
        <family val="1"/>
      </rPr>
      <t>; M. Yoseva; H. Hashiguchi; M. Vonnisa; Harmadi; L. Luini; S. Nugroho; Muzirwan; M. A. Shafii</t>
    </r>
  </si>
  <si>
    <r>
      <rPr>
        <b/>
        <sz val="10"/>
        <color theme="1"/>
        <rFont val="Bookman Old Style"/>
        <family val="1"/>
      </rPr>
      <t>Marzuki</t>
    </r>
    <r>
      <rPr>
        <sz val="10"/>
        <color theme="1"/>
        <rFont val="Bookman Old Style"/>
        <family val="1"/>
      </rPr>
      <t>; H. Hashiguchi; S. Nugroho; Muzirwan; M. Vonnisa; Harmadi</t>
    </r>
  </si>
  <si>
    <r>
      <rPr>
        <b/>
        <sz val="10"/>
        <color theme="1"/>
        <rFont val="Bookman Old Style"/>
        <family val="1"/>
      </rPr>
      <t>Marzuki</t>
    </r>
    <r>
      <rPr>
        <sz val="10"/>
        <color theme="1"/>
        <rFont val="Bookman Old Style"/>
        <family val="1"/>
      </rPr>
      <t>, H Hashiguchi, M Vonnisa, Harmadi, T Shimomai, M Yoseva and E Saufina</t>
    </r>
  </si>
  <si>
    <r>
      <t xml:space="preserve">Ravidho Ramadhan, </t>
    </r>
    <r>
      <rPr>
        <b/>
        <sz val="10"/>
        <color theme="1"/>
        <rFont val="Bookman Old Style"/>
        <family val="1"/>
      </rPr>
      <t>Marzuki</t>
    </r>
    <r>
      <rPr>
        <sz val="10"/>
        <color theme="1"/>
        <rFont val="Bookman Old Style"/>
        <family val="1"/>
      </rPr>
      <t>, Mutya Vonnisa, Harmadi H. Hashiguhci, and T. Shimomai</t>
    </r>
  </si>
  <si>
    <r>
      <t xml:space="preserve">Krisna Suryanti, </t>
    </r>
    <r>
      <rPr>
        <b/>
        <sz val="10"/>
        <color theme="1"/>
        <rFont val="Bookman Old Style"/>
        <family val="1"/>
      </rPr>
      <t>Marzuki</t>
    </r>
    <r>
      <rPr>
        <sz val="10"/>
        <color theme="1"/>
        <rFont val="Bookman Old Style"/>
        <family val="1"/>
      </rPr>
      <t>, Robi Muharsyah, Mutya Vonnisa, and Fredolin Tangang</t>
    </r>
  </si>
  <si>
    <r>
      <t xml:space="preserve">H Yusnaini, </t>
    </r>
    <r>
      <rPr>
        <b/>
        <sz val="10"/>
        <color theme="1"/>
        <rFont val="Bookman Old Style"/>
        <family val="1"/>
      </rPr>
      <t xml:space="preserve">Marzuki 1 </t>
    </r>
    <r>
      <rPr>
        <sz val="10"/>
        <color theme="1"/>
        <rFont val="Bookman Old Style"/>
        <family val="1"/>
      </rPr>
      <t>*, R Muharsyah, M Vonnisa, and F Tangang</t>
    </r>
  </si>
  <si>
    <t>Petunjuk Pengisian, Batas Kepatutan Pengusulan, dan Angka Kredit Paling Tinggi setiap Item Usulan Karya Ilmiah</t>
  </si>
  <si>
    <t>Maksimum 1 buku/ tahun</t>
  </si>
  <si>
    <t>Angka kredit paling tinggi 40</t>
  </si>
  <si>
    <t>Alamat menuju repository/server softcopy dari buku. Bagian yang harus ada : judul, kata pengantar, daftar isi dan minimal 50% isi buku (termasuk kesimpulan)</t>
  </si>
  <si>
    <t>URL menuju dokumen peer review (direct link ke http://repo.unand.ac.id/) Format PDF, 1 File, Minimal 2 hasil peer review.</t>
  </si>
  <si>
    <t>Angka kredit paling tinggi 20</t>
  </si>
  <si>
    <t>Angka kredit paling tinggi 15</t>
  </si>
  <si>
    <t>Angka kredit paling tinggi 10</t>
  </si>
  <si>
    <t>Alamat menuju http://repo.unand.ac.id atau URL e-book resmi, dokumen terdiri dari : scan judul buku, daftar isi, chapter atau bab yang ditulis (termasuk kesimpulan)</t>
  </si>
  <si>
    <t>URL menuju dokumen peer review (direct link ke http://repo.unand.ac.id/) Format PDF, 1 File, Minimal 2 hasil peer reviewer.</t>
  </si>
  <si>
    <t>Batas kepatutan/pengakuan banyaknya publikasi di setiap nomor terbitan paling banyak 2 (dua) artikel karya ilmiah</t>
  </si>
  <si>
    <t>Angka kredit paling tinggi 40 (terindeks pada database internasional bereputasi dan berfaktor dampak)</t>
  </si>
  <si>
    <t>Opsional/jika ada mohon diisi Issue/Nomor Jurnal</t>
  </si>
  <si>
    <r>
      <rPr>
        <sz val="11"/>
        <color theme="1"/>
        <rFont val="Bookman Old Style"/>
        <family val="1"/>
      </rPr>
      <t xml:space="preserve">Opsional/jika ada mohon diisi lengkap dengan format direct link seperti contoh: </t>
    </r>
    <r>
      <rPr>
        <b/>
        <sz val="11"/>
        <color theme="1"/>
        <rFont val="Bookman Old Style"/>
        <family val="1"/>
      </rPr>
      <t>https://doi.org/</t>
    </r>
    <r>
      <rPr>
        <sz val="11"/>
        <color theme="1"/>
        <rFont val="Bookman Old Style"/>
        <family val="1"/>
      </rPr>
      <t>10.25077/ajis.6.1.57-78.2017</t>
    </r>
  </si>
  <si>
    <t>Mulai tahun 2012, alamat ini harus mengarah ke web jurnal resmi, bukan sekadar repository. Sebaiknya, alamat ini langsung menuju halaman artikel (abstrak), bukan hanya halaman depan (homepage).</t>
  </si>
  <si>
    <t>URL menuju dokumen/full artikel jurnal atau menuju direct link ke http://repo.unand.ac.id/ jika artikel ini (jika tidak open access) yang meliputi: sampul jurnal, informasi dewan redaksi/editor, daftar isi, dan artikel</t>
  </si>
  <si>
    <t>Apabila Jurnal terindek Scimago, harus di isi nilai SJR sesuai tahun terbit artikel pada jurnal tersebut.</t>
  </si>
  <si>
    <t>Apabila Jurnal terindek Thomson Reuters, harus di isi Nilai Impact Factor sesuai tahun terbit artikel pada jurnal tersebut.</t>
  </si>
  <si>
    <t>URL menuju dokumen hasil pengecekan similarity atau originality (direct link ke http://repo.unand.ac.id/), bukan hasil scan tetapi hasil uji dari aplikasi turnitin.</t>
  </si>
  <si>
    <t>Contoh: https://www.scimagojr.com/journalsearch.php?q=28773&amp;tip=sid&amp;clean=0</t>
  </si>
  <si>
    <t>Opsional/URL menuju dokumen bukti korespondensi karya ilmiah direct link ke http://repo.unand.ac.id/, apabila artikel diterbitkan pada jurnal/penerbit yang diragukan oleh Ditjen Dikti Kemendikbud</t>
  </si>
  <si>
    <t>Diisi "YA/TIDAK"</t>
  </si>
  <si>
    <t>Opsional/keterangan tambahan, misalnya apabila URL dokumen terproteksi/tidak open access berikan informasi password disini.</t>
  </si>
  <si>
    <t>1. Angka kredit paling tinggi 30 kalau terindeks pada basis data internasional bereputasi (Scopus).
2. Angka kredit paling tinggi 20 kalau terindeks pada basis data internasional di luar kategori No. 1 (Web of Science Clarivate Analystic Kelompok Emerging Sources Citation Index - ESCI).</t>
  </si>
  <si>
    <t>Angka kredit paling tinggi  25</t>
  </si>
  <si>
    <t>Contoh: http://sinta.ristekbrin.go.id/journals/detail?id=6324</t>
  </si>
  <si>
    <t xml:space="preserve">Angka kredit paling tinggi 15 </t>
  </si>
  <si>
    <t>Angka kredit paling tinggi 10 dan Paling tinggi 25% dari angka kredit unsur penelitian yang diperlukan untuk pengusulan ke Lektor Kepala dan Profesor</t>
  </si>
  <si>
    <t>1. Batas kepatutan/pengakuan banyaknya publikasi di setiap event/kegiatan desemilasi paling banyak 2 (dua) artikel karya ilmiah.
2. Jumlah angka kredit karya ilmiah butir: 2.a.4); 2.b.2); 2.c.2), dan 2.d.2); paling tinggi 25% dari angka kredit unsur penelitian yang diperlukan untuk pengusulan ke Lektor Kepala dan Profesor.</t>
  </si>
  <si>
    <t>Angka kredit paling tinggi  30</t>
  </si>
  <si>
    <t>Opsional/alamat menuju web prosiding (jika ada)</t>
  </si>
  <si>
    <t>URL menuju direct link ke http://repo.unand.ac.id/  berisi dokumen meliputi : Sampul proceeding, informasi dewan redaksi/editor/steering committee dan panitia pelaksana, daftar isi, artikel dan sertifikat/pasport (jika tidak ada sertifikat)</t>
  </si>
  <si>
    <t>Contoh: https://www.scimagojr.com/journalsearch.php?q=17700156736&amp;tip=sid&amp;clean=0</t>
  </si>
  <si>
    <t>Opsional/URL menuju dokumen bukti korespondensi karya ilmiah direct link ke https://drive.google.com/, apabila artikel diterbitkan pada prosiding/penerbit yang diragukan oleh Ditjen Dikti Kemendikbud</t>
  </si>
  <si>
    <t>Opsional/keterangan tambahan, misalnya apabila URL dokumen/arikel terproteksi/tidak open access berikan informasi password disini.</t>
  </si>
  <si>
    <t>Angka kredit paling tinggi 25</t>
  </si>
  <si>
    <t>Contoh: https://www.scimagojr.com/journalsearch.php?q=40067&amp;tip=sid&amp;clean=0</t>
  </si>
  <si>
    <t>Angka kredit paling tinggi 5</t>
  </si>
  <si>
    <t>Angka kredit paling tinggi 3</t>
  </si>
  <si>
    <t>1. Angka kredit paling tinggi 1.
2. Jumlah angka kredit karya ilmiah butir 2.e dan 3 paling banyak 5% dari angka kredit unsur penelitian untuk pengajuan ke semua jenjang.</t>
  </si>
  <si>
    <t>1. Angka kredit paling tinggi 2.
2. Jumlah angka kredit karya ilmiah butir 2.e dan 3 paling banyak 5% dari angka kredit unsur penelitian untuk pengajuan ke semua jenjang.</t>
  </si>
  <si>
    <t>URL menuju direct link ke http://repo.unand.ac.id/, berisi Scan Artikel atau URL artikel Koran/Majalah.</t>
  </si>
  <si>
    <t>Opsional/keterangan tambahan Nomor Kontrak dan Nomor Surat Keterangan dokumen tersimpan/menjadi koleksi di Perpustakaan Universitas.</t>
  </si>
  <si>
    <t>Angka kredit paling tinggi 60</t>
  </si>
  <si>
    <t>Angka kredit paling tinggi 50</t>
  </si>
  <si>
    <t>Angka kredit paling tinggi 30</t>
  </si>
  <si>
    <t xml:space="preserve">1. Angka kredit paling tinggi 15
2. Karya ciptaan berupa bahan pengajaran (buku ajar, modul, dan lainnya) yang telah mendapatkan sertifikat karya ciptaan dari Direktorat Jenderal Kekayaan Intelektual, Kemenkumham, maka karya ciptaan tersebut tidak dapat diajukkan sebagai bukti kegiatan melaksanakan penelitian.
</t>
  </si>
  <si>
    <t>1/10/2015 s/d 31/01/2016</t>
  </si>
  <si>
    <t>01/02/2016 s/d 31/07/2016</t>
  </si>
  <si>
    <t>01/08/2016 s/d 31/01/2017</t>
  </si>
  <si>
    <t>01/02/2017 s/d 31/07/2017</t>
  </si>
  <si>
    <t>SK Rektor Unand No: 932/XIII/D/unand-2015</t>
  </si>
  <si>
    <t>01/09/2018 s/d 31/01/2019</t>
  </si>
  <si>
    <t>SK Rektor Unand No: 2583/XIII/R/KPT/2018</t>
  </si>
  <si>
    <t>01/02/2019 s/d 31/07/2019</t>
  </si>
  <si>
    <t>01/08/2019 s/d 31/01/2020</t>
  </si>
  <si>
    <t>01/02/2020 s/d 31/07/2020</t>
  </si>
  <si>
    <t>01/08/2020 s/d 31/01/2021</t>
  </si>
  <si>
    <t>10) Ketua Jurusan Fisika FMIPA Unand Periode 2017-2021</t>
  </si>
  <si>
    <t>https://drive.google.com/file/d/19rk2ddQEdSzVhO-5wophEExEqY3YQ25Q/view?usp=sharing</t>
  </si>
  <si>
    <t>https://drive.google.com/file/d/1Ay4VxQXwecMn1xGIea_9zaGGcAv9JK58/view?usp=sharing</t>
  </si>
  <si>
    <t>Lembar Pengesahan dan Bukti Kinerja</t>
  </si>
  <si>
    <t>The 1st International Conference on Physics and Applied Physics (ICPAP 2019)</t>
  </si>
  <si>
    <t>Tim Perumus Kurikulum KKNI</t>
  </si>
  <si>
    <t>4 Januari 2017</t>
  </si>
  <si>
    <t>Tiap Tahun</t>
  </si>
  <si>
    <t>Tim Perumus Pedoman Akademik Program S1 FMIPA UNAND</t>
  </si>
  <si>
    <t>27 April 2017</t>
  </si>
  <si>
    <t>ST Dekan FMIPA 
No.1605/UN.16.03/PP/2017</t>
  </si>
  <si>
    <t>Tim Sosialisasi Surat Keterangan Pendamping Ijazah (SKPI) untuk Lulusan Sarjana pada Fakultas Matematika dan Ilmu Pengetahuan Alam Universitas Andalas</t>
  </si>
  <si>
    <t>5 Februari 2018</t>
  </si>
  <si>
    <t>ST Dekan FMIPA No. 407/UN-16.3.D/PP/2018</t>
  </si>
  <si>
    <t>Tim Evaluasi Kurikulum Fisika Tahun 2019 Jurusan Fisika Fakultas MIPA Universitas Andalas</t>
  </si>
  <si>
    <t>1 November 2019</t>
  </si>
  <si>
    <t>SK Dekan FMIPA No. 494/UN16.03.D/KPT/2019</t>
  </si>
  <si>
    <t>ST Dekan FMIPA No.67/UN.16.3.D/PP/2018</t>
  </si>
  <si>
    <t>ST Dekan FMIPA 
No. 012/UN16.03.D/PG/2017</t>
  </si>
  <si>
    <t>Tim Penyusun Rubrik Penilaian Mata Kuliah Tahun 2019</t>
  </si>
  <si>
    <t>26 Agustus 2019</t>
  </si>
  <si>
    <t>Selesai 13 November 2017 (3 kali pertemuan setiap sabtu 2X50 menit)</t>
  </si>
  <si>
    <t>Mulai Juli - November 2017</t>
  </si>
  <si>
    <t>Setiap hari Sabtu; Mulai 23 September - 28 Oktober 2018</t>
  </si>
  <si>
    <t>2 Maret 2019</t>
  </si>
  <si>
    <t>27 Juli 2019</t>
  </si>
  <si>
    <t>9 Oktober 2021</t>
  </si>
  <si>
    <t>Tiap Kegiatan</t>
  </si>
  <si>
    <t>SK Dekan FMIPA No.227/VIII/D/FMIPA/2017</t>
  </si>
  <si>
    <t>Penunjukan/Pengangkatan Panitia Student Fair Tingkat Nasional Fakultas MIPA UNAND 2017</t>
  </si>
  <si>
    <t>14 Juni 2017</t>
  </si>
  <si>
    <t>SK Dekan FMIPA No.222/VIII/D/FMIPA/2017</t>
  </si>
  <si>
    <t>Panitia Pelaksana BAKTI 2017</t>
  </si>
  <si>
    <t>12 Juni 2017</t>
  </si>
  <si>
    <t>SK Dekan FMIPA No.316/VIII/D/FMIPA/2018</t>
  </si>
  <si>
    <t>Panitia Pelaksana BAKTI 2018</t>
  </si>
  <si>
    <t>23 Juli 2018</t>
  </si>
  <si>
    <t>Penunjukan/Pengangkatan Panitia FGD Kurikulum bersama Alumni Jurusan Fisika FMIPA Universitas Andalas tahun 2018</t>
  </si>
  <si>
    <t>3 Desember 2018</t>
  </si>
  <si>
    <t>Penunjukan/Pengangkatan Panitia Pemlihan Mahasiswa Berprestasi Jurusan Fisika Fakultas MIPA Universitas Andalas Tahun 2019</t>
  </si>
  <si>
    <t>4 Februari 2019</t>
  </si>
  <si>
    <t>SK Dekan FMIPA: No.229/UN.16.03/D/KPT/2019</t>
  </si>
  <si>
    <t>SK Dekan FMIPA: No.562/XIII/D/FMIPA-2018</t>
  </si>
  <si>
    <t>SK Dekan FMIPA: No.143/XIII/D/FMIPA-2019</t>
  </si>
  <si>
    <t>Penunjukan/Pengangkatan Tim Perumus Rencana Strategis Fakultas Matematika dan Ilmu Pengetahuan Alam tahun 2019-2023</t>
  </si>
  <si>
    <t>8 Juli 2019</t>
  </si>
  <si>
    <t>d) Insidental, tiap program/kegiatan</t>
  </si>
  <si>
    <t>SK Dekan FMIPA: No.377/UN16.03.D//KPT/2019</t>
  </si>
  <si>
    <t>Penunjukan/Pengangkatan Reviewer Jurnal FMIPA Universitas Andalas Periode Juli-Desembar Tahun 2019</t>
  </si>
  <si>
    <t>1 Agustus 2019</t>
  </si>
  <si>
    <t>Panitia AUN-QA Jurusan Fisika Fakultas MIPA Universitas Andalas</t>
  </si>
  <si>
    <t>4 September 2020</t>
  </si>
  <si>
    <t>Penunjukan/Pengangkatan Reviewer Jurnal FMIPA Universitas Andalas Periode Januari-Juni 2021</t>
  </si>
  <si>
    <t>8 Januari 2021</t>
  </si>
  <si>
    <t>SK Dekan FMIPA: No.224/UN16.03.D/KPT/2020</t>
  </si>
  <si>
    <t>SK Dekan FMIPA: No.157/UN16.03.D/XIII/KPT/2021</t>
  </si>
  <si>
    <t>SK Dekan FMIPA: No.211/UN16.03.D/XIII/KPT/2021</t>
  </si>
  <si>
    <t>Pengangkatan Tim Kurikulum Jurusan Fisika Fakultas MIPA Universitas Andalas Tahun 2021</t>
  </si>
  <si>
    <t>11 Januari 2021</t>
  </si>
  <si>
    <t>30 Juni 2021</t>
  </si>
  <si>
    <t>Sub Total Jumlah</t>
  </si>
  <si>
    <t>2 Januari  2018</t>
  </si>
  <si>
    <t>Precipitation microstructure in different Madden–Julian Oscillation phases over Sumatra</t>
  </si>
  <si>
    <r>
      <rPr>
        <b/>
        <sz val="10"/>
        <rFont val="Bookman Old Style"/>
        <family val="1"/>
      </rPr>
      <t>Marzuki⁎</t>
    </r>
    <r>
      <rPr>
        <sz val="10"/>
        <rFont val="Bookman Old Style"/>
        <family val="1"/>
      </rPr>
      <t>, Hiroyuki Hashiguchi, Toshiaki Kozu, Toyoshi Shimomai,Yoshiaki Shibagaki, Yukihiro Takahashi</t>
    </r>
  </si>
  <si>
    <t>1 Februari 2016</t>
  </si>
  <si>
    <t>121-138</t>
  </si>
  <si>
    <t>https://doi.org/10.1016/j.atmosres.2015.08.022</t>
  </si>
  <si>
    <t>https://www.sciencedirect.com/science/article/pii/S0169809515002707</t>
  </si>
  <si>
    <t>https://bit.ly/3yMg28c</t>
  </si>
  <si>
    <t>SJR 1.619/Q1 (2016)</t>
  </si>
  <si>
    <t>4.224 (2016)</t>
  </si>
  <si>
    <t>https://bit.ly/3alyo6A</t>
  </si>
  <si>
    <t>Ya</t>
  </si>
  <si>
    <t>https://www.intechopen.com/chapters/59261</t>
  </si>
  <si>
    <t>IntechOpen</t>
  </si>
  <si>
    <t>Cumulative Distributions of Rainfall Rate over Sumatra</t>
  </si>
  <si>
    <r>
      <rPr>
        <b/>
        <sz val="10"/>
        <rFont val="Bookman Old Style"/>
        <family val="1"/>
      </rPr>
      <t xml:space="preserve">Marzuki*, </t>
    </r>
    <r>
      <rPr>
        <sz val="10"/>
        <rFont val="Bookman Old Style"/>
        <family val="1"/>
      </rPr>
      <t>Hiroyuki Hashiguchi, Toyoshi Shimomai, and Walter L. Randeu</t>
    </r>
  </si>
  <si>
    <t>EMW Publishing.</t>
  </si>
  <si>
    <t>30 Juni 2016</t>
  </si>
  <si>
    <t>https://www.jpier.org/PIERM/pierm49/01.16043007.pdf</t>
  </si>
  <si>
    <t>https://www.jpier.org/PIERM/pier.php?paper=16043007</t>
  </si>
  <si>
    <t>https://doi.org/10.2528/PIERM16043007</t>
  </si>
  <si>
    <t>Progress In Electromagnetics Research (PIER) M</t>
  </si>
  <si>
    <t>SJR 0.188 /Q4 (2016)</t>
  </si>
  <si>
    <t>https://bit.ly/3Pen5w5</t>
  </si>
  <si>
    <t>https://bit.ly/3uu6TyS</t>
  </si>
  <si>
    <r>
      <rPr>
        <b/>
        <sz val="10"/>
        <rFont val="Bookman Old Style"/>
        <family val="1"/>
      </rPr>
      <t xml:space="preserve">Marzuki*, </t>
    </r>
    <r>
      <rPr>
        <sz val="10"/>
        <rFont val="Bookman Old Style"/>
        <family val="1"/>
      </rPr>
      <t>Hiroyuki Hashiguchi, Toyoshi Shimomai, Indah Rahayu, Mutya Vonnisa, and Afdal</t>
    </r>
  </si>
  <si>
    <t>14 September 2016</t>
  </si>
  <si>
    <t>https://doi.org/10.2528/PIERM16072808</t>
  </si>
  <si>
    <t>https://www.jpier.org/pierm/pier.php?paper=16072808</t>
  </si>
  <si>
    <t>https://www.jpier.org/PIERM/pierm50/04.16072808.pdf</t>
  </si>
  <si>
    <t>https://bit.ly/3yKEIhy</t>
  </si>
  <si>
    <t>https://bit.ly/3NT1JTI</t>
  </si>
  <si>
    <t>1 Juni 2017</t>
  </si>
  <si>
    <t>SJR 1.553/ Q1 (2017)</t>
  </si>
  <si>
    <t>https://www.sciencedirect.com/science/article/pii/S0169809517301096</t>
  </si>
  <si>
    <t>https://reader.elsevier.com/reader/sd/pii/S0169809517301096?token=EF0672667D4686C5D0323AC3C8966E621A91BED5FF93582B3407F66E7CC8AAB20EDD78EF651FCC55C9B223F759769829&amp;originRegion=eu-west-1&amp;originCreation=20220707041335</t>
  </si>
  <si>
    <t>4.062 (2017)</t>
  </si>
  <si>
    <t>https://bit.ly/3ypaC1K</t>
  </si>
  <si>
    <t>https://bit.ly/3P6MTKm</t>
  </si>
  <si>
    <t>Regional and Diurnal Variations of Rain Attenuation Obtained from Measurement of Raindrop Size Distribution Over Indonesia at Ku, Ka and W Bands</t>
  </si>
  <si>
    <r>
      <t xml:space="preserve">Fadli Nauval, </t>
    </r>
    <r>
      <rPr>
        <b/>
        <sz val="10"/>
        <rFont val="Bookman Old Style"/>
        <family val="1"/>
      </rPr>
      <t>Marzuki*</t>
    </r>
    <r>
      <rPr>
        <sz val="10"/>
        <rFont val="Bookman Old Style"/>
        <family val="1"/>
      </rPr>
      <t>, and Hiroyuki Hashiguchi</t>
    </r>
  </si>
  <si>
    <t>25-34</t>
  </si>
  <si>
    <t>https://doi.org/10.2528/PIERM17030503</t>
  </si>
  <si>
    <t>https://www.jpier.org/pierm/pier.php?paper=17030503</t>
  </si>
  <si>
    <t>https://www.jpier.org/PIERM/pierm57/03.17030503.pdf</t>
  </si>
  <si>
    <t>SJR 0.187 /Q4 (2017)</t>
  </si>
  <si>
    <t>https://bit.ly/3uSxqpN</t>
  </si>
  <si>
    <t>https://bit.ly/3NPThom</t>
  </si>
  <si>
    <t>2.075 (2018)</t>
  </si>
  <si>
    <t>SJR 1.14 Q2 (2018)</t>
  </si>
  <si>
    <t>https://bit.ly/3yOu2OI</t>
  </si>
  <si>
    <t>https://bit.ly/3RdHYJr</t>
  </si>
  <si>
    <t>Diurnal Variations in the concentrations of PM10 at Several Locations in Indonesia</t>
  </si>
  <si>
    <t>Research Journal of Chemistry and Environment</t>
  </si>
  <si>
    <t>SJR 1.14/ Q2 (2020)</t>
  </si>
  <si>
    <t>2.89 (2020)</t>
  </si>
  <si>
    <t>https://bit.ly/3NPA85G</t>
  </si>
  <si>
    <t>https://bit.ly/3Axxrmv</t>
  </si>
  <si>
    <t>Social-media and news paper reports reveal large-scale meteorological drivers of floods onSumatra</t>
  </si>
  <si>
    <r>
      <t xml:space="preserve">Dariusz B.Baranowski, Maria K.Flatau, Piotr J.Flatau, Dwikorita Karnawati, Katarzyna Barabasz,
Michal Labuz, Beata Latos, Jerome M.Schmidt, Jaka A.I.Paski &amp; </t>
    </r>
    <r>
      <rPr>
        <b/>
        <sz val="10"/>
        <rFont val="Bookman Old Style"/>
        <family val="1"/>
      </rPr>
      <t>Marzuki</t>
    </r>
  </si>
  <si>
    <t>Nature Communications</t>
  </si>
  <si>
    <t>https://doi.org/10.1038/s41467-020-16171-2</t>
  </si>
  <si>
    <t>Nature Publishing Group</t>
  </si>
  <si>
    <t>https://www.scimagojr.com/journalsearch.php?q=19700182758&amp;tip=sid&amp;clean=0</t>
  </si>
  <si>
    <t>https://www.nature.com/articles/s41467-020-16171-2</t>
  </si>
  <si>
    <t>https://www.nature.com/articles/s41467-020-16171-2.pdf</t>
  </si>
  <si>
    <t>19 Mei 2020</t>
  </si>
  <si>
    <t>1-10</t>
  </si>
  <si>
    <t>SJR 5.559/ Q1 (2020)</t>
  </si>
  <si>
    <t>14.919 (2020)</t>
  </si>
  <si>
    <t>https://bit.ly/3uwWpOZ</t>
  </si>
  <si>
    <t>International Telecommunication Union-Radiocommunication Sector (ITU-R) P.837-6 and P.837-7 performance to estimate Indonesian rainfall</t>
  </si>
  <si>
    <r>
      <rPr>
        <b/>
        <sz val="10"/>
        <rFont val="Bookman Old Style"/>
        <family val="1"/>
      </rPr>
      <t>Marzuki*</t>
    </r>
    <r>
      <rPr>
        <sz val="10"/>
        <rFont val="Bookman Old Style"/>
        <family val="1"/>
      </rPr>
      <t>, Dea Kurnia Harysandi, Rini Oktaviani, Lisna Meylani, Mutya Vonnisa, Harmadi, Hiroyuki Hashiguchi, Toyoshi Shimomai, L. Luini, Sugeng Nugroho, Muzirwan, Nor Azlan Mohd Aris</t>
    </r>
  </si>
  <si>
    <t>Telkomnika (Telecommunication Computing Electronics and Control)</t>
  </si>
  <si>
    <t>Universitas Ahmad Dahlan</t>
  </si>
  <si>
    <t>16936930, 2087278X</t>
  </si>
  <si>
    <t>https://doi.org/10.12928/TELKOMNIKA.v18i5.14316</t>
  </si>
  <si>
    <t>http://telkomnika.uad.ac.id/index.php/TELKOMNIKA/article/view/14316/0</t>
  </si>
  <si>
    <t>http://telkomnika.uad.ac.id/index.php/TELKOMNIKA/article/view/14316/9126</t>
  </si>
  <si>
    <t>SJR 0.258/ Q3 (2020)</t>
  </si>
  <si>
    <t>https://bit.ly/3R9EDLo</t>
  </si>
  <si>
    <t>https://bit.ly/3uxr1zX</t>
  </si>
  <si>
    <t>j)</t>
  </si>
  <si>
    <t>https://bit.ly/3nKzR9N</t>
  </si>
  <si>
    <t>3.651 (2021)</t>
  </si>
  <si>
    <t>https://drive.google.com/file/d/1Yl0WmnkheXfeoO4Oe-lNfoT2MV1jJN4k/view?usp=sharing</t>
  </si>
  <si>
    <t>https://bit.ly/3OQKgwB</t>
  </si>
  <si>
    <t>k)</t>
  </si>
  <si>
    <t>3.11</t>
  </si>
  <si>
    <t>SJR 0.692 Q2 (2021)</t>
  </si>
  <si>
    <t>https://bit.ly/3Au1F9R</t>
  </si>
  <si>
    <t>SJR 1.179/ Q2 (2021)</t>
  </si>
  <si>
    <t>SJR 1.283/ Q1 (2021)</t>
  </si>
  <si>
    <t>5.349 (2021)</t>
  </si>
  <si>
    <t>l)</t>
  </si>
  <si>
    <t>https://bit.ly/3uuKh0W</t>
  </si>
  <si>
    <t>https://bit.ly/3o3B7VP</t>
  </si>
  <si>
    <t>17 January 2022</t>
  </si>
  <si>
    <t>m)</t>
  </si>
  <si>
    <t>n)</t>
  </si>
  <si>
    <t>o)</t>
  </si>
  <si>
    <t>https://bit.ly/3apDy1p</t>
  </si>
  <si>
    <t>https://bit.ly/3ADjQu5</t>
  </si>
  <si>
    <t>SJR 1.386/Q1 (2021)</t>
  </si>
  <si>
    <t>5.965 (2021)</t>
  </si>
  <si>
    <t>https://bit.ly/3bX3aDs</t>
  </si>
  <si>
    <t>https://bit.ly/3OSaHlA</t>
  </si>
  <si>
    <t>https://bit.ly/3PcMHZU</t>
  </si>
  <si>
    <t>SJR 0.60 Q1 (2021)</t>
  </si>
  <si>
    <t>https://bit.ly/3AuLY2p</t>
  </si>
  <si>
    <t>p)</t>
  </si>
  <si>
    <t>Vertical Characteristics of Raindrops Size Distribution over Sumatra Region from Global Precipitation Measurement Observation</t>
  </si>
  <si>
    <r>
      <rPr>
        <sz val="10"/>
        <rFont val="Bookman Old Style"/>
        <family val="1"/>
      </rPr>
      <t xml:space="preserve">Ravidho Ramadhan, </t>
    </r>
    <r>
      <rPr>
        <b/>
        <sz val="10"/>
        <rFont val="Bookman Old Style"/>
        <family val="1"/>
      </rPr>
      <t>Marzuki*</t>
    </r>
    <r>
      <rPr>
        <sz val="10"/>
        <rFont val="Bookman Old Style"/>
        <family val="1"/>
      </rPr>
      <t>, Harmadi</t>
    </r>
  </si>
  <si>
    <t>June 2021</t>
  </si>
  <si>
    <t>http://dx.doi.org/10.28991/esj-2021-01274</t>
  </si>
  <si>
    <t>https://www.ijournalse.org/index.php/ESJ/article/view/500</t>
  </si>
  <si>
    <t>https://www.ijournalse.org/index.php/ESJ/article/view/500/pdf</t>
  </si>
  <si>
    <t>https://bit.ly/3ux0mDh</t>
  </si>
  <si>
    <t>257-268</t>
  </si>
  <si>
    <t>https://bit.ly/3AFVaki</t>
  </si>
  <si>
    <t>q)</t>
  </si>
  <si>
    <t>On the utilization of RDCA method for detecting and predicting the occurrence of heavy rainfall in Indonesia</t>
  </si>
  <si>
    <t>W.Harjupa, M.R.Abdillah, A.Azura, M.F.Putranto, M.Marzuki, F.Nauval, Risyanto, E.Saufina, N.Jumianti, I.Fathrio</t>
  </si>
  <si>
    <t>Januari 2022</t>
  </si>
  <si>
    <t>Remote Sensing Applications: Society and Environment</t>
  </si>
  <si>
    <t>E-ISSN:23529385</t>
  </si>
  <si>
    <t>100681</t>
  </si>
  <si>
    <t>https://doi.org/10.1016/j.rsase.2021.100681</t>
  </si>
  <si>
    <t>https://www.sciencedirect.com/science/article/abs/pii/S2352938521002172</t>
  </si>
  <si>
    <t>https://bit.ly/3P99OVh</t>
  </si>
  <si>
    <t>https://www.scimagojr.com/journalsearch.php?q=21100416071&amp;tip=sid&amp;clean=0</t>
  </si>
  <si>
    <t>https://bit.ly/3yMvtx9</t>
  </si>
  <si>
    <t>SJR 0.84 Q1 (2021)</t>
  </si>
  <si>
    <t>Relationship Between MODIS-based Aerosol Optical Depth and PM10 over Sumatra to Overcome the Limitations of Air Quality Monitoring Data Availability</t>
  </si>
  <si>
    <r>
      <t xml:space="preserve">Syafrijon, </t>
    </r>
    <r>
      <rPr>
        <b/>
        <sz val="10"/>
        <color theme="1"/>
        <rFont val="Bookman Old Style"/>
        <family val="1"/>
      </rPr>
      <t>Marzuki*</t>
    </r>
    <r>
      <rPr>
        <sz val="10"/>
        <color theme="1"/>
        <rFont val="Bookman Old Style"/>
        <family val="1"/>
      </rPr>
      <t>, Emriadi dan Ridho Pratama</t>
    </r>
  </si>
  <si>
    <t>Oriental Scientific Publishing Company (India)</t>
  </si>
  <si>
    <t>2163-2169</t>
  </si>
  <si>
    <t>0970020X, 22315039</t>
  </si>
  <si>
    <t>Oriental Journal of Chemistry</t>
  </si>
  <si>
    <t>http://dx.doi.org/10.13005/ojc/3404058</t>
  </si>
  <si>
    <t>http://www.orientjchem.org/vol34no4/relationship-between-modis-based-aerosol-optical-depth-and-pm10-over-sumatra-to-overcome-the-limitations-of-air-quality-monitoring-data-availability/</t>
  </si>
  <si>
    <t>https://www.orientjchem.org/download/49276</t>
  </si>
  <si>
    <t>https://bit.ly/3nN4I5K</t>
  </si>
  <si>
    <t>https://www.scimagojr.com/journalsearch.php?q=11900154394&amp;tip=sid&amp;clean=0</t>
  </si>
  <si>
    <t>https://bit.ly/3ImMLnO</t>
  </si>
  <si>
    <r>
      <rPr>
        <sz val="10"/>
        <color theme="1"/>
        <rFont val="Bookman Old Style"/>
        <family val="1"/>
      </rPr>
      <t xml:space="preserve">Syafrijon, </t>
    </r>
    <r>
      <rPr>
        <b/>
        <sz val="10"/>
        <color theme="1"/>
        <rFont val="Bookman Old Style"/>
        <family val="1"/>
      </rPr>
      <t>Marzuki</t>
    </r>
    <r>
      <rPr>
        <sz val="10"/>
        <color theme="1"/>
        <rFont val="Bookman Old Style"/>
        <family val="1"/>
      </rPr>
      <t>*, Emriadi, Hermansyah Aziz and Ridho Pratama</t>
    </r>
  </si>
  <si>
    <t>Desember 2019</t>
  </si>
  <si>
    <t>42-49</t>
  </si>
  <si>
    <t>SJR 0.168/Q4 (2018)</t>
  </si>
  <si>
    <t>International Congress of Chemistry and Environment</t>
  </si>
  <si>
    <t>https://www.scimagojr.com/journalsearch.php?q=5300152224&amp;tip=sid&amp;clean=0</t>
  </si>
  <si>
    <t>https://worldresearchersassociations.com/Archives/RJCE/Vol(23)2019/December2019.aspx</t>
  </si>
  <si>
    <t>https://bit.ly/3O5h4kp</t>
  </si>
  <si>
    <t>https://bit.ly/3AuRDW9</t>
  </si>
  <si>
    <t>SJR 0.134/Q4 (2019)</t>
  </si>
  <si>
    <t>26 Juli 2018</t>
  </si>
  <si>
    <t>https://bit.ly/3nNfZ5U</t>
  </si>
  <si>
    <t>https://sinta.kemdikbud.go.id/journals/profile/738</t>
  </si>
  <si>
    <t>Tahun 2016 Makara terakreditasi B, Sinta belum ada waktu itu. Jurnal juga teridek DOAJ.</t>
  </si>
  <si>
    <t>Jurnal ini juga terindek DOAJ (https://doaj.org/toc/1693-6671)</t>
  </si>
  <si>
    <t>https://sinta.kemdikbud.go.id/journals/profile/2074</t>
  </si>
  <si>
    <t>Analisis Variasi Diurnal Curah Hujan di Sumatera Barat Menggunakan Data Rain Gauge dan IMERG</t>
  </si>
  <si>
    <r>
      <t>Krisna Suryanti, Dian Fitriyani, Robi Muharsyah,</t>
    </r>
    <r>
      <rPr>
        <b/>
        <sz val="10"/>
        <rFont val="Bookman Old Style"/>
        <family val="1"/>
      </rPr>
      <t xml:space="preserve"> Marzuki Marzuki*</t>
    </r>
  </si>
  <si>
    <t>Positron</t>
  </si>
  <si>
    <t>https://sinta.kemdikbud.go.id/journals/profile/313</t>
  </si>
  <si>
    <t>https://jurnal.untan.ac.id/index.php/jpositron/article/view/38469/pdf</t>
  </si>
  <si>
    <t>https://jurnal.untan.ac.id/index.php/jpositron/article/view/38469</t>
  </si>
  <si>
    <t>https://doi.org/10.26418/positron.v10i2.38469</t>
  </si>
  <si>
    <t>Jurusan Fisika, Fakultas Matematika Dan Ilmu Pengetahuan Alam, Universitas Tanjungpura</t>
  </si>
  <si>
    <t xml:space="preserve"> P-ISSN : 23014970  E-ISSN : 2549936X </t>
  </si>
  <si>
    <t>80-87</t>
  </si>
  <si>
    <t>https://sinta.kemdikbud.go.id/journals/profile/3490</t>
  </si>
  <si>
    <t>Karakteristik Ketinggian Melting Layer di Indoneisa Berdasarkan Radar Hujan Yang Terpasang di Satelit TRMM</t>
  </si>
  <si>
    <r>
      <t xml:space="preserve">Rany Audia Dwianda, </t>
    </r>
    <r>
      <rPr>
        <b/>
        <sz val="10"/>
        <color theme="1"/>
        <rFont val="Bookman Old Style"/>
        <family val="1"/>
      </rPr>
      <t>Marzuki Marzuki*</t>
    </r>
  </si>
  <si>
    <t>Jurnal Ilmu Fisika</t>
  </si>
  <si>
    <t>2018</t>
  </si>
  <si>
    <t>73-82</t>
  </si>
  <si>
    <t xml:space="preserve"> P-ISSN : 19794657  E-ISSN : 26147386 </t>
  </si>
  <si>
    <t>10.25077/jif.10.2.73-82.2018</t>
  </si>
  <si>
    <t>http://jif.fmipa.unand.ac.id/index.php/jif/issue/view/38</t>
  </si>
  <si>
    <t>http://jif.fmipa.unand.ac.id/index.php/jif/article/view/236/153</t>
  </si>
  <si>
    <t>https://sinta.kemdikbud.go.id/journals/profile/4020</t>
  </si>
  <si>
    <t>September 2018</t>
  </si>
  <si>
    <t>Pemanfaatan Data Satelit Tropical Rainfall Measuring Mission 3A25 dan 3B43 Sebagai Input Model ITU-R untuk Mengestimasi Intensitas Curah Hujan di Indonesia</t>
  </si>
  <si>
    <r>
      <t xml:space="preserve">Dea Kurnia Harysandi, </t>
    </r>
    <r>
      <rPr>
        <b/>
        <sz val="10"/>
        <color theme="1"/>
        <rFont val="Bookman Old Style"/>
        <family val="1"/>
      </rPr>
      <t>Marzuki Marzuki*</t>
    </r>
  </si>
  <si>
    <t>72-80</t>
  </si>
  <si>
    <t>https://doi.org/10.25077/jif.11.2.72-80.2019</t>
  </si>
  <si>
    <t>http://jif.fmipa.unand.ac.id/index.php/jif/article/view/290</t>
  </si>
  <si>
    <t>http://jif.fmipa.unand.ac.id/index.php/jif/article/view/290/177</t>
  </si>
  <si>
    <t>Rancang Bangun Sistem Pengukuran Diameter Butiran Air Menggunakan Fotodioda Array dan Transceiver nRF24L01+</t>
  </si>
  <si>
    <t>88-94</t>
  </si>
  <si>
    <t>https://doi.org/10.25077/jif.11.2.88-94.2019</t>
  </si>
  <si>
    <t>http://jif.fmipa.unand.ac.id/index.php/jif/article/view/292</t>
  </si>
  <si>
    <t>http://jif.fmipa.unand.ac.id/index.php/jif/article/view/292/183</t>
  </si>
  <si>
    <t>Estimation of Raindrop Size Distribution Parameters Using Lightning Data over West Sumatra</t>
  </si>
  <si>
    <r>
      <t xml:space="preserve">Faridah Salma, </t>
    </r>
    <r>
      <rPr>
        <b/>
        <sz val="10"/>
        <color theme="1"/>
        <rFont val="Bookman Old Style"/>
        <family val="1"/>
      </rPr>
      <t>Marzuki Marzuki*</t>
    </r>
    <r>
      <rPr>
        <sz val="10"/>
        <color theme="1"/>
        <rFont val="Bookman Old Style"/>
        <family val="1"/>
      </rPr>
      <t>, Hiroyuki Hashiguchi, Fadli Nauval</t>
    </r>
  </si>
  <si>
    <t>September 2019</t>
  </si>
  <si>
    <t>92-100</t>
  </si>
  <si>
    <t>https://doi.org/10.25077/jif.13.2.92-100.2021</t>
  </si>
  <si>
    <t>http://jif.fmipa.unand.ac.id/index.php/jif/article/view/414</t>
  </si>
  <si>
    <t>http://jif.fmipa.unand.ac.id/index.php/jif/article/view/414/231</t>
  </si>
  <si>
    <t>Sinta 3 &amp; terindek DOAJ (https://doaj.org/toc/2614-7386)</t>
  </si>
  <si>
    <t>Long-Term Change in Characteristics of Cloud Vertical Structures Over Sumatra from Radiosonde Observations</t>
  </si>
  <si>
    <r>
      <t xml:space="preserve">Lismalini Lismalini, </t>
    </r>
    <r>
      <rPr>
        <b/>
        <sz val="10"/>
        <color theme="1"/>
        <rFont val="Bookman Old Style"/>
        <family val="1"/>
      </rPr>
      <t>Marzuki Marzuki*</t>
    </r>
    <r>
      <rPr>
        <sz val="10"/>
        <color theme="1"/>
        <rFont val="Bookman Old Style"/>
        <family val="1"/>
      </rPr>
      <t>, Mohammad Ali Shafii</t>
    </r>
  </si>
  <si>
    <t>March 2021</t>
  </si>
  <si>
    <t>http://jif.fmipa.unand.ac.id/index.php/jif/article/view/411</t>
  </si>
  <si>
    <t>http://jif.fmipa.unand.ac.id/index.php/jif/article/view/411/218</t>
  </si>
  <si>
    <t>https://doi.org/10.25077/jif.13.1.41-53.2021</t>
  </si>
  <si>
    <t>March 2022</t>
  </si>
  <si>
    <t>https://doi.org/10.25077/jif.14.1.10-20.2022</t>
  </si>
  <si>
    <t>Analisis Kecepatan Aliran Air Berbasis Metode Laser Speckle Imaging</t>
  </si>
  <si>
    <t>Havizzullah Havizzullah, Harmadi Harmadi, Marzuki Marzuki</t>
  </si>
  <si>
    <t>Jurnal  Fisika Unand</t>
  </si>
  <si>
    <t>178-183</t>
  </si>
  <si>
    <t>https://doi.org/10.25077/jfu.8.2.178-183.2019</t>
  </si>
  <si>
    <t>http://jfu.fmipa.unand.ac.id/index.php/jfu/article/view/410/0</t>
  </si>
  <si>
    <t>http://jfu.fmipa.unand.ac.id/index.php/jfu/article/view/410/372</t>
  </si>
  <si>
    <t>https://sinta.kemdikbud.go.id/journals/profile/5697</t>
  </si>
  <si>
    <t xml:space="preserve"> P-ISSN : 23028491  E-ISSN : 26862433</t>
  </si>
  <si>
    <t>Distribusi Arah Vertikal Butiran Hujan dari Hujan Stratiform di Kototabang dari Pengamatan Micro Rain Radar (MRR)</t>
  </si>
  <si>
    <t>252-259</t>
  </si>
  <si>
    <t>https://doi.org/10.25077/jfu.8.3.252-259.2019</t>
  </si>
  <si>
    <t>http://jfu.fmipa.unand.ac.id/index.php/jfu/article/view/422</t>
  </si>
  <si>
    <t>http://jfu.fmipa.unand.ac.id/index.php/jfu/article/view/422/383</t>
  </si>
  <si>
    <r>
      <t xml:space="preserve">Ravidho Ramadhan, </t>
    </r>
    <r>
      <rPr>
        <b/>
        <sz val="10"/>
        <color theme="1"/>
        <rFont val="Bookman Old Style"/>
        <family val="1"/>
      </rPr>
      <t>Marzuki Marzuki*</t>
    </r>
  </si>
  <si>
    <t>Analisis Sistem Informasi Banjir Berbasis Media Twitter</t>
  </si>
  <si>
    <r>
      <t xml:space="preserve">Irza Utami, </t>
    </r>
    <r>
      <rPr>
        <b/>
        <sz val="10"/>
        <color theme="1"/>
        <rFont val="Bookman Old Style"/>
        <family val="1"/>
      </rPr>
      <t>Marzuki Marzuki</t>
    </r>
  </si>
  <si>
    <t>2020</t>
  </si>
  <si>
    <t>https://doi.org/10.25077/jfu.9.1.67-72.2020</t>
  </si>
  <si>
    <t>67-72</t>
  </si>
  <si>
    <t>http://jfu.fmipa.unand.ac.id/index.php/jfu/article/view/454</t>
  </si>
  <si>
    <t>http://jfu.fmipa.unand.ac.id/index.php/jfu/article/view/454/436</t>
  </si>
  <si>
    <t>Prediksi El Nino Southern Oscillation (ENSO) Menggunakan Jaringan Saraf Tiruan (JST)-Backpropagation</t>
  </si>
  <si>
    <r>
      <t xml:space="preserve">Bunga Aprilia, </t>
    </r>
    <r>
      <rPr>
        <b/>
        <sz val="10"/>
        <color theme="1"/>
        <rFont val="Bookman Old Style"/>
        <family val="1"/>
      </rPr>
      <t>Marzuki Marzuki</t>
    </r>
    <r>
      <rPr>
        <sz val="10"/>
        <color theme="1"/>
        <rFont val="Bookman Old Style"/>
        <family val="1"/>
      </rPr>
      <t>, Imam Taufiq</t>
    </r>
  </si>
  <si>
    <t>https://doi.org/10.25077/jfu.9.4.421-427.2020</t>
  </si>
  <si>
    <t>421-427</t>
  </si>
  <si>
    <t>http://jfu.fmipa.unand.ac.id/index.php/jfu/article/view/563</t>
  </si>
  <si>
    <t>http://jfu.fmipa.unand.ac.id/index.php/jfu/article/view/563/491</t>
  </si>
  <si>
    <t>Analisis Kerawanan Bencana Longsor dari Karakteristik Hujan, Pergerakan Tanah dan Kemiringan Lereng di Kabupaten Agam</t>
  </si>
  <si>
    <r>
      <t xml:space="preserve">Dinda Maulani Adfy, </t>
    </r>
    <r>
      <rPr>
        <b/>
        <sz val="10"/>
        <color theme="1"/>
        <rFont val="Bookman Old Style"/>
        <family val="1"/>
      </rPr>
      <t>Marzuki Marzuki</t>
    </r>
  </si>
  <si>
    <t>https://doi.org/10.25077/jfu.10.1.8-14.2021</t>
  </si>
  <si>
    <t>http://jfu.fmipa.unand.ac.id/index.php/jfu/article/view/562</t>
  </si>
  <si>
    <t>http://jfu.fmipa.unand.ac.id/index.php/jfu/article/view/562/516</t>
  </si>
  <si>
    <t>Analisis Pengaruh Pergeseran Lokasi ENSO terhadap Curah Hujan di Indonesia</t>
  </si>
  <si>
    <r>
      <t xml:space="preserve">Sri Mai Dewi, </t>
    </r>
    <r>
      <rPr>
        <b/>
        <sz val="10"/>
        <color theme="1"/>
        <rFont val="Bookman Old Style"/>
        <family val="1"/>
      </rPr>
      <t>Marzuki Marzuki*</t>
    </r>
  </si>
  <si>
    <t>https://doi.org/10.25077/jfu.9.2.176-182.2020</t>
  </si>
  <si>
    <t>176-182</t>
  </si>
  <si>
    <t>http://jfu.fmipa.unand.ac.id/index.php/jfu/article/view/474</t>
  </si>
  <si>
    <t>http://jfu.fmipa.unand.ac.id/index.php/jfu/article/view/474/452</t>
  </si>
  <si>
    <t>Kajian Suseptibilitas Magnetik Tanah Sebagai Indikator Longsor di Gunung Nago, Padang</t>
  </si>
  <si>
    <r>
      <t xml:space="preserve">Gina Felita, Afdal Afdal, </t>
    </r>
    <r>
      <rPr>
        <b/>
        <sz val="10"/>
        <color theme="1"/>
        <rFont val="Bookman Old Style"/>
        <family val="1"/>
      </rPr>
      <t>Marzuki Marzuki</t>
    </r>
  </si>
  <si>
    <t>75-81</t>
  </si>
  <si>
    <t>https://doi.org/10.25077/jfu.11.1.75-81.2022</t>
  </si>
  <si>
    <t>http://jfu.fmipa.unand.ac.id/index.php/jfu/article/view/786</t>
  </si>
  <si>
    <t>http://jfu.fmipa.unand.ac.id/index.php/jfu/article/view/786/624</t>
  </si>
  <si>
    <t>Rancang Bangun Prototipe Robot Pembersih Lantai 3 in 1 Berbasis Mikrokontroler</t>
  </si>
  <si>
    <r>
      <t xml:space="preserve">Nina Nina, Nini Firmawati, </t>
    </r>
    <r>
      <rPr>
        <b/>
        <sz val="10"/>
        <color theme="1"/>
        <rFont val="Bookman Old Style"/>
        <family val="1"/>
      </rPr>
      <t>Marzuki Marzuki</t>
    </r>
  </si>
  <si>
    <t>166-172</t>
  </si>
  <si>
    <t xml:space="preserve"> https://doi.org/10.25077/jfu.11.2.166-172.2022</t>
  </si>
  <si>
    <t>http://jfu.fmipa.unand.ac.id/index.php/jfu/article/view/811</t>
  </si>
  <si>
    <t>http://jfu.fmipa.unand.ac.id/index.php/jfu/article/view/811/658</t>
  </si>
  <si>
    <r>
      <t xml:space="preserve">Awaluddin Awaluddin, Harmadi Harmadi, </t>
    </r>
    <r>
      <rPr>
        <b/>
        <sz val="10"/>
        <color theme="1"/>
        <rFont val="Bookman Old Style"/>
        <family val="1"/>
      </rPr>
      <t>Marzuki Marzuki</t>
    </r>
  </si>
  <si>
    <t>https://ieeexplore.ieee.org/xpl/conhome/8579089/proceeding</t>
  </si>
  <si>
    <t>https://ieeexplore.ieee.org/document/8597693</t>
  </si>
  <si>
    <t>https://bit.ly/3alni1t</t>
  </si>
  <si>
    <t>Full paper dapat diakses pad: https://bit.ly/3nPbwjg</t>
  </si>
  <si>
    <t>Full paper dapat diakses pad: https://bit.ly/3RgjXS7</t>
  </si>
  <si>
    <t>https://bit.ly/3Rc1pSS</t>
  </si>
  <si>
    <t>https://bit.ly/3bYnXGP</t>
  </si>
  <si>
    <t>https://ieeexplore.ieee.org/xpl/conhome/8977603/proceeding</t>
  </si>
  <si>
    <t>https://bit.ly/3alU2HV</t>
  </si>
  <si>
    <t>Full paper dapat diakses pada: https://bit.ly/3yQLdiO</t>
  </si>
  <si>
    <t>https://bit.ly/3AIag8W</t>
  </si>
  <si>
    <t>https://bit.ly/3nLSHgy</t>
  </si>
  <si>
    <t>Full paper dapat juga dikases pada: https://bit.ly/3nO2zq9</t>
  </si>
  <si>
    <t>https://bit.ly/3P8YIja</t>
  </si>
  <si>
    <t>https://bit.ly/3IlZuam</t>
  </si>
  <si>
    <t>https://bit.ly/3bZF6Q8</t>
  </si>
  <si>
    <t>https://bit.ly/3bT8YO9</t>
  </si>
  <si>
    <t>https://bit.ly/3RkBhVT</t>
  </si>
  <si>
    <t>https://bit.ly/3NSfbHq</t>
  </si>
  <si>
    <t>https://bit.ly/3nOnhpW</t>
  </si>
  <si>
    <t>Vertical structure of raindrop size distribution over West
Sumatera from global precipitation measurement (GPM)
observation</t>
  </si>
  <si>
    <r>
      <t xml:space="preserve">R Ramadhan, </t>
    </r>
    <r>
      <rPr>
        <b/>
        <sz val="10"/>
        <color theme="1"/>
        <rFont val="Bookman Old Style"/>
        <family val="1"/>
      </rPr>
      <t>Marzuki*</t>
    </r>
    <r>
      <rPr>
        <sz val="10"/>
        <color theme="1"/>
        <rFont val="Bookman Old Style"/>
        <family val="1"/>
      </rPr>
      <t>, and Harmadi</t>
    </r>
  </si>
  <si>
    <t>https://iopscience.iop.org/article/10.1088/1742-6596/1876/1/012013/pdf</t>
  </si>
  <si>
    <t>https://iopscience.iop.org/issue/1742-6596/1876/1</t>
  </si>
  <si>
    <t>https://bit.ly/3uyUE3U</t>
  </si>
  <si>
    <t>Relationship of solar activity with magnetosphere and ionosphere disturbance during Coronal Mass Ejection (CME) Event on September 6, 2017</t>
  </si>
  <si>
    <t>S L Wirma, Marzuki*, and Afrizal</t>
  </si>
  <si>
    <t>The 10th International Conference on Theoretical and Applied Physics (ICTAP2020)</t>
  </si>
  <si>
    <t>Physical Society of Indonesia (PSI) dan beberapa universitas di Mataram</t>
  </si>
  <si>
    <t>https://iopscience.iop.org/issue/1742-6596/1816/1</t>
  </si>
  <si>
    <t>https://iopscience.iop.org/article/10.1088/1742-6596/1816/1/012096/pdf</t>
  </si>
  <si>
    <t>https://bit.ly/3yThea9</t>
  </si>
  <si>
    <t>https://bit.ly/3uy8kfF</t>
  </si>
  <si>
    <t xml:space="preserve">20-22 November 2020 (Jumat-Minggu) </t>
  </si>
  <si>
    <t>Diurnal varian in cloud vertical structure over Sumatra from radiosonde observations
during CPEA-I and CPEA- II campaigns</t>
  </si>
  <si>
    <t>https://aip.scitation.org/toc/apc/2391/1</t>
  </si>
  <si>
    <t>INTERNATIONAL CONFERENCE ON SCIENCE AND APPLIED SCIENCE (ICSAS) 2021</t>
  </si>
  <si>
    <t xml:space="preserve">6 April 2021 (Selasa) </t>
  </si>
  <si>
    <t>Physics Department, Graduate Program, Universitas Sebelas Maret, Indonesia</t>
  </si>
  <si>
    <t>https://aip.scitation.org/doi/abs/10.1063/5.0072369</t>
  </si>
  <si>
    <r>
      <t xml:space="preserve">Herizon Primadona, </t>
    </r>
    <r>
      <rPr>
        <b/>
        <sz val="10"/>
        <color theme="1"/>
        <rFont val="Bookman Old Style"/>
        <family val="1"/>
      </rPr>
      <t>Marzuki</t>
    </r>
    <r>
      <rPr>
        <sz val="10"/>
        <color theme="1"/>
        <rFont val="Bookman Old Style"/>
        <family val="1"/>
      </rPr>
      <t>, M. Ali Shafii, and Hiroyuki Hashiguchi</t>
    </r>
  </si>
  <si>
    <t>https://aip.scitation.org/doi/10.1063/5.0072368</t>
  </si>
  <si>
    <r>
      <t xml:space="preserve">Bunga Aprilia, </t>
    </r>
    <r>
      <rPr>
        <b/>
        <sz val="10"/>
        <color theme="1"/>
        <rFont val="Bookman Old Style"/>
        <family val="1"/>
      </rPr>
      <t>Marzuki</t>
    </r>
    <r>
      <rPr>
        <sz val="10"/>
        <color theme="1"/>
        <rFont val="Bookman Old Style"/>
        <family val="1"/>
      </rPr>
      <t>, Imam Taufiq, and Findy Renggono</t>
    </r>
  </si>
  <si>
    <t>Evaluation of ANN-backpropagation method to classify convective and stratiform rains from micro rain radar observation</t>
  </si>
  <si>
    <t>https://bit.ly/3NV3eAW</t>
  </si>
  <si>
    <t>https://bit.ly/3yU7WuA</t>
  </si>
  <si>
    <t>Full paper dapat juga dikases pada: https://bit.ly/3yoZMZG</t>
  </si>
  <si>
    <t>Fullpaper dapat diakses pada: https://bit.ly/3RhWyzE</t>
  </si>
  <si>
    <t>https://bit.ly/3ATE82s</t>
  </si>
  <si>
    <t>https://bit.ly/3IIUPzB</t>
  </si>
  <si>
    <t>https://bit.ly/3OdwbIn</t>
  </si>
  <si>
    <t>https://bit.ly/3O8j1wk</t>
  </si>
  <si>
    <t>https://bit.ly/3OetfLE</t>
  </si>
  <si>
    <t>Laporan PKM</t>
  </si>
  <si>
    <t>https://bit.ly/3aHpgtu</t>
  </si>
  <si>
    <t>https://bit.ly/3PxosGb</t>
  </si>
  <si>
    <t>https://bit.ly/3ocRkYO</t>
  </si>
  <si>
    <t>https://bit.ly/3J08oLf</t>
  </si>
  <si>
    <t>https://bit.ly/3zc9H69</t>
  </si>
  <si>
    <t>https://bit.ly/3ciSdfx</t>
  </si>
  <si>
    <t>https://bit.ly/3Pw9Re4</t>
  </si>
  <si>
    <t>https://bit.ly/3INJvlu</t>
  </si>
  <si>
    <t>Maret-Juni 2022</t>
  </si>
  <si>
    <t>https://bit.ly/3Oa2tnv</t>
  </si>
  <si>
    <t>1. PKM Dikti: Program Kemitraan Masyarakat Zonasi Seismik Dan Penerapan Hukum Bernoulli Untuk Mengatasi Krisis Air Pada Kelompok Tani Padi Jorong Batu Gadang, Nagari Katialo. Kab. Solok, Sumatera Barat</t>
  </si>
  <si>
    <t>2. Program Desa Berinovasi BRIN: Peningkatan Efesiensi Pengadaan Air Bersih Pedesaan Dengan Teknologi Hydraulic Ram Pam Di Nagari Sawah Tangah Kecamatan Pariangan Kabupaten Tanah Datar Sumatera Barat</t>
  </si>
  <si>
    <t>3. PKM Dikti: Program Kemitraan Masyarakat Pembuatan Pembangkit Listrik Tenaga Mikro Hidro (PLTMH) Untuk Daerah Jorong Tuah Sakato, Nagari Sawah Tangah Kecamatan Pariangan Kabupaten Tanah Datar, Sumatera Barat</t>
  </si>
  <si>
    <t>https://bit.ly/3IIXCsz</t>
  </si>
  <si>
    <t>1. Kegiatan Pengabdian Masyarakat ke Pondok Pesantren Sumatera Tawalib Parabek, dengan judul: Pengenalan Peran Ilmu Fisika dalam Perkembangan IPTEK Terkini pada Siswa Thawalib Parabek Bukittinggi</t>
  </si>
  <si>
    <t>2. Kegiatan Pengabdian Masyarakat ke Pondok Pesantren Sumatera Tawalib Parabek, dengan judul:Praktikum Fisika berbasis Laboratorium Digital dan Pembuatan Modul Penuntunnya, serta Penyerahan Alat Praktikum Fisika kepada Guru dan Siswa Thawalib Parabek.</t>
  </si>
  <si>
    <t>3. Pemantapan Materi Pengukuran dan Mekanika Pada Program Pembinaan Olimpiade IPA untuk Siswa SMPN 8 Padang</t>
  </si>
  <si>
    <t>4. Program IBdM: Pelatihan Penggunaan Kompor Gas dalam Rangka Mensukseskan Konversi Minyak Tanah ke Gas di Kelurahan Lambuang Bukik, Kecamatan Pauh</t>
  </si>
  <si>
    <t>5. Pemantapan Materi Mekanika dan Mekanika Fluida pada program pembinaan Olimpiade Fisika Untuk SMA N 10 Padang</t>
  </si>
  <si>
    <t>6. Pengabdian Jurusan Fisika: Sosialisasi Jurusan Fisika dan Prospek Kerjanya Kepada Siswa-Siswa SMA di Kota Lubuk Basung, Kabupaten Agam</t>
  </si>
  <si>
    <t>7. Sosialisasi Sistem Baru Seleksi Bersama Masuk Perguruan Tinggi Negeri (SBMPTN) Tahun 2019 di SMA N 1 Sungai Limau Pariaman</t>
  </si>
  <si>
    <t>8. Sosialisasi Sistem Baru Seleksi Bersama Masuk Perguruan Tinggi Negeri (SBMPTN) Tahun 2019 di SMA N 1 Batang Gasan Pariaman</t>
  </si>
  <si>
    <r>
      <t xml:space="preserve">9. Pelatihan </t>
    </r>
    <r>
      <rPr>
        <i/>
        <sz val="10"/>
        <color theme="1"/>
        <rFont val="Bookman Old Style"/>
        <family val="1"/>
      </rPr>
      <t>Setting</t>
    </r>
    <r>
      <rPr>
        <sz val="10"/>
        <color theme="1"/>
        <rFont val="Bookman Old Style"/>
        <family val="1"/>
      </rPr>
      <t xml:space="preserve"> Alat dan Modul Praktikum serta Pengenalan Laboratorium Digital Bagi Guru dan Siswa SMA N 1 Akabiluru Kabupaten 50 Kota</t>
    </r>
  </si>
  <si>
    <t>10. Trik Sukses Menjelajahi Eropa dengan Beasiswa untuk Masyarakat Peminat Beasiswa</t>
  </si>
  <si>
    <t>11. Pelatihan Penggunaan Virtual Laboratory untuk Guru dan Siswa SMA N 2 Harau dalam Rangka Meningkatkan Mutu Proses Pembelajaran Fisika Pada Masa Pandemi Covid-19</t>
  </si>
  <si>
    <t>12. Sosialisasi Daring Jurusan Fisika Dan Prospek Kerjanya Di SMAN 2 Koto Xi Tarusan</t>
  </si>
  <si>
    <t>13. Sosialisasi Jurusan Fisika Dan Prospek Kerjanya Di SMAN 2 Batusangkar</t>
  </si>
  <si>
    <t>14. Teknik Pengolahan Sampah Organik Secara Sederhana Untuk Penyelamatan Lingkungan dan Peningkatan Ekonomi Masyarakat Jorong Balai Barueh, Nagari Batu Bajanjang Kab. Solok</t>
  </si>
  <si>
    <t>1. Program Handsanitizer dan Masker Kain Gratis bagi Masyarakat Kurang Mampu di Sekitar Kampus Universitas Andalas dalam Rangka Mencegah Penularan COVID-19</t>
  </si>
  <si>
    <t>Artikel</t>
  </si>
  <si>
    <t>Warta Andalas, Vol 27 No 2 (2020)</t>
  </si>
  <si>
    <t>http://wartaandalas.lppm.unand.ac.id/index.php/jwa/article/view/408</t>
  </si>
  <si>
    <t xml:space="preserve">2. Pembangkit Listrik Tenaga Mikro Hidro (PLTMH) Memanfaatkan Air Buangan Rumah Tangga Di Nagari Sawah Tangah, Kecamatan Pariangan, Kabupaten Tanah Datar, Sumatera Barat
</t>
  </si>
  <si>
    <t>http://logista.fateta.unand.ac.id/index.php/logista/article/view/860/317</t>
  </si>
  <si>
    <t>Logista, Vol. 5 No. 2 (2021)</t>
  </si>
  <si>
    <t>3. Penerapan Konsep Hukum Bernoulli Untuk Mengatasi Krisis Air Pada Kelompok Tani Padi Di Kenagarian Katialo Kabupaten Solok</t>
  </si>
  <si>
    <t>Jurnal Hilirisasi IPTEKS, Vol. 4 No. 1 (2021)</t>
  </si>
  <si>
    <t>http://hilirisasi.lppm.unand.ac.id/index.php/hilirisasi/article/view/486/205</t>
  </si>
  <si>
    <t>1. Editor Jurnal Advances in Meteorology (Hindawi, Q2)</t>
  </si>
  <si>
    <t>Jurnal</t>
  </si>
  <si>
    <t>Daftar editor di website Jurnal</t>
  </si>
  <si>
    <t>https://www.hindawi.com/journals/amete/editors/</t>
  </si>
  <si>
    <t>1. Editor Jurnal Ilmu Fisika (JIF)</t>
  </si>
  <si>
    <t>2018-2021</t>
  </si>
  <si>
    <t>Daftar editor di website Jurnal dan SK</t>
  </si>
  <si>
    <t>http://jif.fmipa.unand.ac.id/index.php/jif/about/editorialTeam
http://fisika.fmipa.unand.ac.id/download/decrees-sk/editor-and-reviewer-jif-jfu.html</t>
  </si>
  <si>
    <t>2. Pengurus Physical Society of Indonesia (PSI) Cabang Sumatera Barat Periode 2021-2025 (Ketua)</t>
  </si>
  <si>
    <t>2021-2025</t>
  </si>
  <si>
    <t>Periode Jabatan</t>
  </si>
  <si>
    <t>SURAT KEPUTUSAN Ketua Majelis Umum Physical Society of Indonesia No: 14/SK/PSI/2017</t>
  </si>
  <si>
    <t>SURAT KEPUTUSAN Ketua Majelis Umum Physical Society of Indonesia No: 007/SK/PSI/2022</t>
  </si>
  <si>
    <t>1. Pengurus Physical Society of Indonesia (PSI) Cabang Sumatera Barat Periode 2017-2021 (Koordinator)</t>
  </si>
  <si>
    <t>2017-2015</t>
  </si>
  <si>
    <t>https://bit.ly/3RIDVoE</t>
  </si>
  <si>
    <t>https://bit.ly/3RRQ374</t>
  </si>
  <si>
    <t xml:space="preserve"> 1 - 5 Mei 2017</t>
  </si>
  <si>
    <t>Tiap kegiatan</t>
  </si>
  <si>
    <t>Undangan IPCC No. 5147-17/IPCC/AR6</t>
  </si>
  <si>
    <t>https://bit.ly/3yJYKaN</t>
  </si>
  <si>
    <t>1. Delegasi Indonesia pada Scoping meeting for the IPCC Sixth Assessment Report (AR6), di  Economic Commission for Africa, (UNECA), Addis Ababa, Ethiopia</t>
  </si>
  <si>
    <t>1. Scientific Committee 2nd International Conference on Tropical Meteorology and Atmospheric Sciences
In Conjunction with World Meteorological Day 20</t>
  </si>
  <si>
    <t>23-25 Maret 2021</t>
  </si>
  <si>
    <t>Website Panitia</t>
  </si>
  <si>
    <t>http://ictmas.bmkg.go.id/commite</t>
  </si>
  <si>
    <t>20-22 September 2021</t>
  </si>
  <si>
    <t>SK BRIN No: 304 Tahun 2021</t>
  </si>
  <si>
    <t>https://bit.ly/3RAhXUZ</t>
  </si>
  <si>
    <t>2.Scientific Committe The International Conference On Radioscience, Equatorial Atmospheric Science, And Environment (INCREASE) And The 6th Asia Research Node (ARN) Symposium</t>
  </si>
  <si>
    <t>3. Steering Committe International Conference on Basic Sciences and Its Application (ICBSA)</t>
  </si>
  <si>
    <t>23-24 Agustus 2018</t>
  </si>
  <si>
    <t>SK No: 61/XIII/D/FMIPA/2018</t>
  </si>
  <si>
    <t>https://bit.ly/3OeqASb</t>
  </si>
  <si>
    <t>Sebagai Tim Penilai Jabatan Akademik Fakultas (TPJA-F) Fakultas MIPA Universitas Andalas 2021-2023</t>
  </si>
  <si>
    <t>8 Maret 2021</t>
  </si>
  <si>
    <t>SK Dekan FMIPA No: 338/XIII/D/FMIPA-2021</t>
  </si>
  <si>
    <t>Sebagai Tim Penilai Jabatan Akademik Fakultas (TPJA-F) Fakultas MIPA Universitas Andala Tahun 2020</t>
  </si>
  <si>
    <t>SK Dekan FMIPA No: 125/XIII/D/FMIPA-2020</t>
  </si>
  <si>
    <t>17 Juli 2020</t>
  </si>
  <si>
    <t>https://bit.ly/3IIY9uw</t>
  </si>
  <si>
    <t>https://bit.ly/3uYZmIn</t>
  </si>
  <si>
    <t>Sebagai Tim Penilai Jabatan Akademik Fakultas (TPJA)  Universitas Andalas 2017-2019</t>
  </si>
  <si>
    <t>23 Februari 2018</t>
  </si>
  <si>
    <t>SK Rektor Unand No: 1299/XIII/R/KPT/2018</t>
  </si>
  <si>
    <t>Sebagai Tim Penilai Jabatan Akademik Fakultas (TPJA-F) Fakultas MIPA Universitas Andalas tahun 2018</t>
  </si>
  <si>
    <t>SK Dekan FMIPA No: 237/XIII/D/FMIPA-2018</t>
  </si>
  <si>
    <t>Asesor BKD pada Dosen Sekolah Tinggi Keguruan dan Ilmu Pengetahuan Alam Yayasan Dharma Bakti (STKIP-YDB)</t>
  </si>
  <si>
    <t>9 Februari 2022</t>
  </si>
  <si>
    <t>https://bit.ly/3cmwKCy</t>
  </si>
  <si>
    <t>Asesor BKD dosen FMIPA Universitas Andalas, Janjil 2021/2022</t>
  </si>
  <si>
    <t>SK Dekan FMIPA No:
83/UN16.03.D/KPT/2022</t>
  </si>
  <si>
    <t>18 Maret 2022</t>
  </si>
  <si>
    <t>Reviewer Proposal PKM Tingkat Nasional Tahun 2021</t>
  </si>
  <si>
    <t>SK Direktur Pembelajaran No: 1533/E2/KM.05.01/20211225/B/SK/2015</t>
  </si>
  <si>
    <t>Tim Seleksi Substansi Proposal Penelitian DIKTI Tahun 2022</t>
  </si>
  <si>
    <t>SK Dirjen DIKTI No:  052/E5/PG.02/2022</t>
  </si>
  <si>
    <t>Tim Asesor Badan Akreditasi Nasional Perguruan Tinggi, Asesmen Lapangan secara daring terhadap Program Studi Fisika pada program S1 Universitas San Pedro</t>
  </si>
  <si>
    <t>14 mei 2021</t>
  </si>
  <si>
    <t>Surat Tugas BAN PT No: 1714 / BAN-PT / SPT-AK / A / 2021</t>
  </si>
  <si>
    <t>https://bit.ly/3RGpjpX</t>
  </si>
  <si>
    <t>Tim Asesor Badan Akreditasi Nasional Perguruan Tinggi, Asesmen Lapangan secara daring terhadap Program Studi Pendidikan Fisika pada program S1 Universitas Garut</t>
  </si>
  <si>
    <t>Surat Tugas BAN PT No: 1272 / BAN-PT / SPT-AK / A / 2021</t>
  </si>
  <si>
    <t>https://bit.ly/3cfYmJn</t>
  </si>
  <si>
    <t>Tim Asesor Badan Akreditasi Nasional Perguruan Tinggi, Asesmen Lapangan secara daring terhadap Program Studi Pendidikan IPA pada program S1 STKIP Modern Ngawi</t>
  </si>
  <si>
    <t>Surat Tugas BAN PT No: 1375 / BAN-PT / SPT-AK / A / 2021</t>
  </si>
  <si>
    <t>https://bit.ly/3yNdrK5</t>
  </si>
  <si>
    <t>Reviewer TC PIMNAS ke- 34 Universitas Andalas ke- 34 Tahun 2021</t>
  </si>
  <si>
    <t>1 Oktober 2021</t>
  </si>
  <si>
    <t>SK Rektor Unand No: 2488/UN16.R/KPT/2021</t>
  </si>
  <si>
    <t>https://bit.ly/3PxjHMO</t>
  </si>
  <si>
    <t>Reviewer seleksi Desk Evaluasi Proposal Penelitian Tahun 2021 Skim RDP, RD, RT, RDD, KRP1GB, KRP2GB</t>
  </si>
  <si>
    <t>17 Februari 2021</t>
  </si>
  <si>
    <t>ST Ketua LPPM No: 10/UN16.17/PT/2021</t>
  </si>
  <si>
    <t>https://bit.ly/3clZE5w</t>
  </si>
  <si>
    <t>https://bit.ly/3aSQJrU</t>
  </si>
  <si>
    <t>https://bit.ly/3aKck63</t>
  </si>
  <si>
    <t>https://bit.ly/3cfuSeB</t>
  </si>
  <si>
    <t>https://bit.ly/3RJ4zh4</t>
  </si>
  <si>
    <t>https://bit.ly/3zfG5Fm</t>
  </si>
  <si>
    <t>https://bit.ly/3PyNlBd</t>
  </si>
  <si>
    <t>https://bit.ly/3PzqFRn</t>
  </si>
  <si>
    <t>https://bit.ly/3cg8xxz</t>
  </si>
  <si>
    <t>https://bit.ly/3yUbSdA</t>
  </si>
  <si>
    <t>https://bit.ly/3AWL8vr</t>
  </si>
  <si>
    <t>https://bit.ly/3OkpnZn</t>
  </si>
  <si>
    <t>https://bit.ly/3IMldbB</t>
  </si>
  <si>
    <t>https://bit.ly/3PARmoR</t>
  </si>
  <si>
    <t>https://bit.ly/3RFnycC</t>
  </si>
  <si>
    <t>https://bit.ly/3yMi2vZ</t>
  </si>
  <si>
    <t>Sekretaris senat FMIPA Universitas Andalas  Periode 2021-2025</t>
  </si>
  <si>
    <t>6 Juni 2022</t>
  </si>
  <si>
    <t>SK Dekan FMIPA: No.131/UN16.03.D/KPT/2022</t>
  </si>
  <si>
    <t>https://bit.ly/3yKi7R3</t>
  </si>
  <si>
    <t>Anggota senat Universitas Andalas  Periode 2021-2026</t>
  </si>
  <si>
    <t>11/24/2021</t>
  </si>
  <si>
    <t>SK Dekan FMIPA: No. 7/KPT/R/PTN-BH/UNAND/2021</t>
  </si>
  <si>
    <t>https://bit.ly/3zamJRQ</t>
  </si>
  <si>
    <t>01/02/2021 s/d 31/07/2021</t>
  </si>
  <si>
    <t>https://bit.ly/3PAsDAV</t>
  </si>
  <si>
    <t>1) Wakil Dekan 1 FMIPA Unand Periode 2016-2020</t>
  </si>
  <si>
    <t>29/01/2020 s/d 31/07/2020</t>
  </si>
  <si>
    <t>SK Rektor No: 145/UN.16.R/III/KPT/2020</t>
  </si>
  <si>
    <t>01/08/2020 s/d 30/09/2020</t>
  </si>
  <si>
    <t>20/09/2013 s/d 31/01/2014</t>
  </si>
  <si>
    <t>01/02/2014 s/d 31/07/2014</t>
  </si>
  <si>
    <t>01/08/2014 s/d 31/01/2015</t>
  </si>
  <si>
    <t>01/02/2015 s/d 31/07/2015</t>
  </si>
  <si>
    <t>01/08/2015 s/d 31/09/2015</t>
  </si>
  <si>
    <t>1) Sekretaris Jurusan Fisika FMIPA Unand Periode 2013-2017</t>
  </si>
  <si>
    <t>2) Sekretaris Jurusan Fisika FMIPA Unand Periode 2013-2018</t>
  </si>
  <si>
    <t>3) Sekretaris Jurusan Fisika FMIPA Unand Periode 2013-2019</t>
  </si>
  <si>
    <t>4) Sekretaris Jurusan Fisika FMIPA Unand Periode 2013-2020</t>
  </si>
  <si>
    <t>5) Sekretaris Jurusan Fisika FMIPA Unand Periode 2013-2021</t>
  </si>
  <si>
    <t>6) Ketua Jurusan Fisika FMIPA Unand Periode 2013-2017</t>
  </si>
  <si>
    <t>7) Ketua Jurusan Fisika FMIPA Unand Periode 2013-2017</t>
  </si>
  <si>
    <t>8) Ketua Jurusan Fisika FMIPA Unand Periode 2013-2017</t>
  </si>
  <si>
    <t>9) Ketua Jurusan Fisika FMIPA Unand Periode 2013-2017</t>
  </si>
  <si>
    <t>11) Ketua Jurusan Fisika FMIPA Unand Periode 2017-2021</t>
  </si>
  <si>
    <t>12) Ketua Jurusan Fisika FMIPA Unand Periode 2017-2021</t>
  </si>
  <si>
    <t>13) Ketua Jurusan Fisika FMIPA Unand Periode 2017-2021</t>
  </si>
  <si>
    <t>14) Ketua Jurusan Fisika FMIPA Unand Periode 2017-2021</t>
  </si>
  <si>
    <t>15) Ketua Jurusan Fisika FMIPA Unand Periode 2017-2021</t>
  </si>
  <si>
    <t>SK Rektor No: 1077/XIII/D/Unand-2013</t>
  </si>
  <si>
    <t>1) Kepala Laboratorium Fisika Bumi Jurusan Fisika FMIPA Universitas Andalas periode 2018-2022</t>
  </si>
  <si>
    <t>09/11/2020 s/d 31/01/2021</t>
  </si>
  <si>
    <t>01/08/2021 s/d 31/01/2022</t>
  </si>
  <si>
    <t>01/02/2022 s/d 31/07/2022</t>
  </si>
  <si>
    <t>2) Kepala Laboratorium Fisika Bumi Jurusan Fisika FMIPA Universitas Andalas periode 2018-2022</t>
  </si>
  <si>
    <t>3) Kepala Laboratorium Fisika Bumi Jurusan Fisika FMIPA Universitas Andalas periode 2018-2022</t>
  </si>
  <si>
    <t>4) Kepala Laboratorium Fisika Bumi Jurusan Fisika FMIPA Universitas Andalas periode 2018-2022</t>
  </si>
  <si>
    <t>SK Rektor Unand No: No: 1300/UN16.R/KPT/2020</t>
  </si>
  <si>
    <t>Foto : Vivi (Humas Jateng)</t>
  </si>
  <si>
    <t xml:space="preserve">https://bit.ly/3PqYHrt </t>
  </si>
  <si>
    <t>Pewawancara IISMA Kemdikbud Tahun 2022</t>
  </si>
  <si>
    <t>SK Dirjendiktiristek No: 125/E/KPT/2022</t>
  </si>
  <si>
    <t>Ketua  dan Sekretaris Jurusan Fisika</t>
  </si>
  <si>
    <t>Sub Total Ketua dan Sekretaris Jurusan</t>
  </si>
  <si>
    <t>https://bit.ly/3OnZ6tv</t>
  </si>
  <si>
    <t>ST Ketua LP3M No: B/49/UN16.18/JM.00/2022</t>
  </si>
  <si>
    <t>Sub total pembimbing utama</t>
  </si>
  <si>
    <t>https://drive.google.com/file/d/1s8LDOq1E3hz1lz8KJxPvUGRqxqi5a9os/view?usp=sharing</t>
  </si>
  <si>
    <t>https://drive.google.com/file/d/1gJ3DsklUUReesyIKH6yJ91yQ8UiGYq6L/view?usp=sharing</t>
  </si>
  <si>
    <t>https://drive.google.com/file/d/1kpVJ4YbzPAopysNomSp53InF45F164tn/view?usp=sharing</t>
  </si>
  <si>
    <t>Lektor Kepala/1 Oktober 2014</t>
  </si>
  <si>
    <t>Pembina, IV.a / 1 Oktober 2020</t>
  </si>
  <si>
    <t>Seasonal and dijurnal variations of vertical profile of precipitation over Indonesian maritime continent</t>
  </si>
  <si>
    <t>Menjadi anggota panitia / badan pada lembaga pemerintah</t>
  </si>
  <si>
    <t>Kuliah Termodinamika Kls.C (31 pertemuan, 3 SKS)</t>
  </si>
  <si>
    <t>L 227677</t>
  </si>
  <si>
    <t>19 tahun 8 bulan</t>
  </si>
  <si>
    <t>17 tahun 10 bulan</t>
  </si>
  <si>
    <t>https://bit.ly/3oEPG28</t>
  </si>
  <si>
    <t>https://bit.ly/3zl8GHM</t>
  </si>
  <si>
    <t>https://bit.ly/3cEXNZM</t>
  </si>
  <si>
    <t>https://bit.ly/3zHMOIk</t>
  </si>
  <si>
    <t>https://bit.ly/3OOjdAZ</t>
  </si>
  <si>
    <t>https://bit.ly/3zGKXDm</t>
  </si>
  <si>
    <r>
      <t xml:space="preserve">DAPAT DIPERTIMBANGKAN UNTUK DIANGKAT/DINAIKKAN DALAM 
JABATAN AKADEMIK </t>
    </r>
    <r>
      <rPr>
        <b/>
        <sz val="11"/>
        <rFont val="Bookman Old Style"/>
        <family val="1"/>
      </rPr>
      <t xml:space="preserve">GURU BESAR </t>
    </r>
    <r>
      <rPr>
        <sz val="11"/>
        <rFont val="Bookman Old Style"/>
        <family val="1"/>
      </rPr>
      <t xml:space="preserve">/ PANGKAT </t>
    </r>
    <r>
      <rPr>
        <b/>
        <sz val="11"/>
        <rFont val="Bookman Old Style"/>
        <family val="1"/>
      </rPr>
      <t>PEMBINA (IV.a)</t>
    </r>
    <r>
      <rPr>
        <sz val="11"/>
        <rFont val="Bookman Old Style"/>
        <family val="1"/>
      </rPr>
      <t xml:space="preserve">, DALAM MATA KULIAH </t>
    </r>
    <r>
      <rPr>
        <b/>
        <sz val="11"/>
        <rFont val="Bookman Old Style"/>
        <family val="1"/>
      </rPr>
      <t>FISIKA ATMOSFIR</t>
    </r>
    <r>
      <rPr>
        <sz val="11"/>
        <rFont val="Bookman Old Style"/>
        <family val="1"/>
      </rPr>
      <t>, TMT ……………….</t>
    </r>
  </si>
  <si>
    <t>https://bit.ly/3zGgy89</t>
  </si>
  <si>
    <t>https://bit.ly/3Q5uhLm</t>
  </si>
  <si>
    <t>https://bit.ly/3BrRx1Z</t>
  </si>
  <si>
    <t>https://bit.ly/3volufs</t>
  </si>
  <si>
    <t>https://bit.ly/3cSfepN</t>
  </si>
  <si>
    <t>https://bit.ly/3PDntol</t>
  </si>
  <si>
    <t>https://bit.ly/3PJ535F</t>
  </si>
  <si>
    <t>https://bit.ly/3SaFNqB</t>
  </si>
  <si>
    <t>https://bit.ly/3ODWpEh</t>
  </si>
  <si>
    <t>https://bit.ly/3SdiPiE</t>
  </si>
  <si>
    <t>https://bit.ly/3cSmMsD</t>
  </si>
  <si>
    <t>https://bit.ly/3zgT3RY</t>
  </si>
  <si>
    <t>https://bit.ly/3zf1ptm</t>
  </si>
  <si>
    <t>https://bit.ly/3oFFvud</t>
  </si>
  <si>
    <t>https://bit.ly/3cRxYG9</t>
  </si>
  <si>
    <t>https://bit.ly/3Jilljr</t>
  </si>
  <si>
    <t>https://bit.ly/3Q6Ti8Y</t>
  </si>
  <si>
    <t>https://bit.ly/3bepQio</t>
  </si>
  <si>
    <t>https://bit.ly/3OLhufK</t>
  </si>
  <si>
    <t>https://bit.ly/3JkpyTJ</t>
  </si>
  <si>
    <t>https://bit.ly/3zdKVl4</t>
  </si>
  <si>
    <t>https://bit.ly/3oDHoHR</t>
  </si>
  <si>
    <t>https://bit.ly/3bnWCO2</t>
  </si>
  <si>
    <t>https://bit.ly/3zlQwpl</t>
  </si>
  <si>
    <t>https://bit.ly/3zpz2J4</t>
  </si>
  <si>
    <t>https://bit.ly/3ScSdy1</t>
  </si>
  <si>
    <t>https://bit.ly/3vsIF8p</t>
  </si>
  <si>
    <t>https://bit.ly/3cS5An3</t>
  </si>
  <si>
    <t>https://bit.ly/3ScSXDj</t>
  </si>
  <si>
    <t>https://bit.ly/3vmwOc0</t>
  </si>
  <si>
    <t>https://bit.ly/3BAW6qC</t>
  </si>
  <si>
    <t>https://bit.ly/3BwAhsm</t>
  </si>
  <si>
    <t>https://bit.ly/3Sgp5pF</t>
  </si>
  <si>
    <t>https://bit.ly/3bjSMWj</t>
  </si>
  <si>
    <t>https://bit.ly/3BAXslc</t>
  </si>
  <si>
    <t>https://bit.ly/3zJ5J5r</t>
  </si>
  <si>
    <t>https://bit.ly/3BqHD0w</t>
  </si>
  <si>
    <t>https://bit.ly/3Q8w2Yc</t>
  </si>
  <si>
    <t>https://bit.ly/3Q8HRxC</t>
  </si>
  <si>
    <t>https://bit.ly/3boJisN</t>
  </si>
  <si>
    <t>https://bit.ly/3zda2UY</t>
  </si>
  <si>
    <t>https://bit.ly/3oJ41La</t>
  </si>
  <si>
    <t>https://bit.ly/3vriYFg</t>
  </si>
  <si>
    <t>https://bit.ly/3PQMfBu</t>
  </si>
  <si>
    <t>https://bit.ly/3Q7a5IZ</t>
  </si>
  <si>
    <t>https://bit.ly/3Q8xIRu</t>
  </si>
  <si>
    <t>16. Semester Genap 2021/2022  (Februari 2021 s/d Juli 2022) maksimum 11  SKS per semester</t>
  </si>
  <si>
    <t>SK Dekan FMIPA Unand No.: No. 158/UN16.03.D/XIII/KPT/2022</t>
  </si>
  <si>
    <t>Kuliah Termodinamika dan Fisika Statistik, Kls. C (28 pertemuan, 4 SKS)</t>
  </si>
  <si>
    <t>Kuliah Fisika Atmosfir I, Kls. A (7 pertemuan, 2 SKS)</t>
  </si>
  <si>
    <t>Kuliah Dinamika Atmosfer, S2 (14 pertemuan, 2 SKS)</t>
  </si>
  <si>
    <t>Kuliah Elektromagnet Kls.B (28 pertemuan,4 SKS)</t>
  </si>
  <si>
    <t>https://drive.google.com/file/d/1PIS6H1IZPrwjiASf0MHrLzGNTXVnP7SG/view?usp=sharing</t>
  </si>
  <si>
    <t>https://diglib.tugraz.at/download.php?id=576a7bd3293c7&amp;location=browse</t>
  </si>
  <si>
    <t>https://bit.ly/3Sgw6Xs</t>
  </si>
  <si>
    <t>https://bit.ly/3cQxBLW</t>
  </si>
  <si>
    <t>https://bit.ly/3Jk72uX</t>
  </si>
  <si>
    <t>https://bit.ly/3SfjbVJ</t>
  </si>
  <si>
    <t>https://bit.ly/3zNf2S1</t>
  </si>
  <si>
    <t>https://bit.ly/3Siw1CH</t>
  </si>
  <si>
    <t>https://drive.google.com/file/d/1jf4QiLZIZ7DTN74A347wC-ul9TXqwX8-/view?usp=sharing</t>
  </si>
  <si>
    <t>World Class Research (WCR), Judul: Validation of GPM Precipitation Products by Comparison with Ground-Based Observations over Indonesian Maritime Continent (Ketua Peneliti)</t>
  </si>
  <si>
    <t>https://drive.google.com/file/d/1AnrPX37hImylQ-F8ZGa3LXs0q-dEv7i4/view?usp=sharing</t>
  </si>
  <si>
    <t>Co-promotor Dari Syafrijon dengan judul disertasi: Pemodelan Kualitas Udara Berbasis Data Aerosol Optical Depth dan Data Particulate Matter 10 in Situ untuk Wilayah Indonesia.</t>
  </si>
  <si>
    <t>Reviewer pada Jurnal Atmospheric Research (Q1), Geocarto International (Q2), European Journal of Remote Sensing (Q2)</t>
  </si>
  <si>
    <t>1 Oktober 2014 s/d Juli 2022</t>
  </si>
  <si>
    <t xml:space="preserve">Laporan PKM                       </t>
  </si>
  <si>
    <t>OK</t>
  </si>
  <si>
    <t xml:space="preserve">https://bit.ly/3AYXQKa               </t>
  </si>
  <si>
    <t xml:space="preserve">https://bit.ly/3OnfnyU                    </t>
  </si>
  <si>
    <t>Laporan blm ada tandatangan Dekan</t>
  </si>
  <si>
    <t>catatan  : 40 ok</t>
  </si>
  <si>
    <t>Catatan : 44,50  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</si>
</sst>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2" formatCode="_-&quot;Rp&quot;* #,##0_-;\-&quot;Rp&quot;* #,##0_-;_-&quot;Rp&quot;* &quot;-&quot;_-;_-@_-"/>
    <numFmt numFmtId="41" formatCode="_-* #,##0_-;\-* #,##0_-;_-* &quot;-&quot;_-;_-@_-"/>
    <numFmt numFmtId="43" formatCode="_-* #,##0.00_-;\-* #,##0.00_-;_-* &quot;-&quot;??_-;_-@_-"/>
    <numFmt numFmtId="164" formatCode="_(* #,##0_);_(* \(#,##0\);_(* &quot;-&quot;_);_(@_)"/>
    <numFmt numFmtId="165" formatCode="_(* #,##0.00_);_(* \(#,##0.00\);_(* &quot;-&quot;??_);_(@_)"/>
    <numFmt numFmtId="166" formatCode="_(* #,##0.000_);_(* \(#,##0.000\);_(* &quot;-&quot;???_);_(@_)"/>
    <numFmt numFmtId="167" formatCode="0_)"/>
    <numFmt numFmtId="168" formatCode="0."/>
    <numFmt numFmtId="169" formatCode="0.0"/>
    <numFmt numFmtId="170" formatCode="[$-409]d\-mmm\-yy;@"/>
    <numFmt numFmtId="171" formatCode="_-* #,##0_-;\-* #,##0_-;_-* &quot;-&quot;??_-;_-@_-"/>
    <numFmt numFmtId="172" formatCode="_-* #,##0.000_-;\-* #,##0.000_-;_-* &quot;-&quot;??_-;_-@_-"/>
    <numFmt numFmtId="173" formatCode="[$-421]dd\ mmmm\ yyyy;@"/>
    <numFmt numFmtId="174" formatCode="[$-F800]dddd\,\ mmmm\ dd\,\ yyyy"/>
  </numFmts>
  <fonts count="73" x14ac:knownFonts="1">
    <font>
      <sz val="11"/>
      <color theme="1"/>
      <name val="Calibri"/>
      <family val="2"/>
      <scheme val="minor"/>
    </font>
    <font>
      <sz val="10"/>
      <name val="Arial"/>
      <family val="2"/>
    </font>
    <font>
      <sz val="11"/>
      <color indexed="8"/>
      <name val="Calibri"/>
      <family val="2"/>
    </font>
    <font>
      <sz val="11"/>
      <name val="Bookman Old Style"/>
      <family val="1"/>
    </font>
    <font>
      <b/>
      <sz val="11"/>
      <name val="Bookman Old Style"/>
      <family val="1"/>
    </font>
    <font>
      <sz val="11"/>
      <color theme="1"/>
      <name val="Calibri"/>
      <family val="2"/>
      <scheme val="minor"/>
    </font>
    <font>
      <sz val="10"/>
      <color theme="1"/>
      <name val="Bookman Old Style"/>
      <family val="1"/>
    </font>
    <font>
      <sz val="10"/>
      <name val="Bookman Old Style"/>
      <family val="1"/>
    </font>
    <font>
      <b/>
      <sz val="10"/>
      <name val="Bookman Old Style"/>
      <family val="1"/>
    </font>
    <font>
      <b/>
      <sz val="11"/>
      <name val="Times New Roman"/>
      <family val="1"/>
    </font>
    <font>
      <sz val="11"/>
      <name val="Times New Roman"/>
      <family val="1"/>
    </font>
    <font>
      <sz val="11"/>
      <color theme="1"/>
      <name val="Times New Roman"/>
      <family val="1"/>
    </font>
    <font>
      <sz val="10"/>
      <name val="Times New Roman"/>
      <family val="1"/>
    </font>
    <font>
      <sz val="12"/>
      <name val="Times New Roman"/>
      <family val="1"/>
    </font>
    <font>
      <b/>
      <sz val="10"/>
      <name val="Times New Roman"/>
      <family val="1"/>
    </font>
    <font>
      <b/>
      <sz val="10"/>
      <name val="Arial"/>
      <family val="2"/>
    </font>
    <font>
      <u/>
      <sz val="7.7"/>
      <color theme="10"/>
      <name val="Calibri"/>
      <family val="2"/>
    </font>
    <font>
      <b/>
      <sz val="10"/>
      <color theme="1"/>
      <name val="Bookman Old Style"/>
      <family val="1"/>
    </font>
    <font>
      <u/>
      <sz val="11"/>
      <color rgb="FF0000FF"/>
      <name val="Calibri"/>
      <family val="2"/>
      <scheme val="minor"/>
    </font>
    <font>
      <sz val="12"/>
      <name val="Bookman Old Style"/>
      <family val="1"/>
    </font>
    <font>
      <sz val="12"/>
      <name val="Trebuchet MS"/>
      <family val="2"/>
    </font>
    <font>
      <sz val="10"/>
      <color rgb="FF000000"/>
      <name val="Bookman Old Style"/>
      <family val="1"/>
    </font>
    <font>
      <b/>
      <sz val="10"/>
      <color indexed="8"/>
      <name val="Bookman Old Style"/>
      <family val="1"/>
    </font>
    <font>
      <sz val="10"/>
      <color theme="1"/>
      <name val="Calibri"/>
      <family val="2"/>
      <scheme val="minor"/>
    </font>
    <font>
      <sz val="10"/>
      <color indexed="8"/>
      <name val="Bookman Old Style"/>
      <family val="1"/>
    </font>
    <font>
      <sz val="10"/>
      <color indexed="10"/>
      <name val="Bookman Old Style"/>
      <family val="1"/>
    </font>
    <font>
      <b/>
      <i/>
      <u/>
      <sz val="10"/>
      <color indexed="8"/>
      <name val="Bookman Old Style"/>
      <family val="1"/>
    </font>
    <font>
      <b/>
      <i/>
      <sz val="10"/>
      <name val="Bookman Old Style"/>
      <family val="1"/>
    </font>
    <font>
      <i/>
      <sz val="8"/>
      <name val="Times New Roman"/>
      <family val="1"/>
    </font>
    <font>
      <i/>
      <sz val="8"/>
      <name val="Arial"/>
      <family val="2"/>
    </font>
    <font>
      <sz val="8"/>
      <color theme="1"/>
      <name val="Calibri"/>
      <family val="2"/>
      <scheme val="minor"/>
    </font>
    <font>
      <sz val="8"/>
      <name val="Arial"/>
      <family val="2"/>
    </font>
    <font>
      <b/>
      <sz val="10"/>
      <name val="Bookman Old Style"/>
      <family val="1"/>
      <charset val="204"/>
    </font>
    <font>
      <sz val="10"/>
      <name val="Bookman Old Style"/>
      <family val="1"/>
      <charset val="204"/>
    </font>
    <font>
      <b/>
      <sz val="9"/>
      <name val="Bookman Old Style"/>
      <family val="1"/>
    </font>
    <font>
      <b/>
      <sz val="11"/>
      <name val="Bookman Old Style"/>
      <family val="1"/>
      <charset val="204"/>
    </font>
    <font>
      <sz val="10"/>
      <color rgb="FFFF0000"/>
      <name val="Bookman Old Style"/>
      <family val="1"/>
    </font>
    <font>
      <b/>
      <sz val="10"/>
      <color rgb="FFFF0000"/>
      <name val="Bookman Old Style"/>
      <family val="1"/>
    </font>
    <font>
      <sz val="7.5"/>
      <color rgb="FFFF0000"/>
      <name val="Bookman Old Style"/>
      <family val="1"/>
    </font>
    <font>
      <sz val="7.5"/>
      <name val="Bookman Old Style"/>
      <family val="1"/>
    </font>
    <font>
      <b/>
      <sz val="7.5"/>
      <name val="Bookman Old Style"/>
      <family val="1"/>
    </font>
    <font>
      <b/>
      <sz val="10"/>
      <color theme="1"/>
      <name val="Bookman Old Style"/>
      <family val="1"/>
      <charset val="204"/>
    </font>
    <font>
      <u/>
      <sz val="7.7"/>
      <name val="Calibri"/>
      <family val="2"/>
    </font>
    <font>
      <u/>
      <sz val="7.5"/>
      <name val="Calibri"/>
      <family val="2"/>
    </font>
    <font>
      <u/>
      <sz val="10"/>
      <color theme="10"/>
      <name val="Bookman Old Style"/>
      <family val="1"/>
    </font>
    <font>
      <u/>
      <sz val="11"/>
      <name val="Bookman Old Style"/>
      <family val="1"/>
      <charset val="204"/>
    </font>
    <font>
      <u/>
      <sz val="11"/>
      <name val="Bookman Old Style"/>
      <family val="1"/>
    </font>
    <font>
      <b/>
      <u/>
      <sz val="11"/>
      <name val="Bookman Old Style"/>
      <family val="1"/>
    </font>
    <font>
      <sz val="7.7"/>
      <name val="Calibri"/>
      <family val="2"/>
    </font>
    <font>
      <u/>
      <sz val="11"/>
      <color theme="10"/>
      <name val="Bookman Old Style"/>
      <family val="1"/>
    </font>
    <font>
      <b/>
      <sz val="10"/>
      <color indexed="8"/>
      <name val="Bookman Old Style"/>
      <family val="1"/>
      <charset val="204"/>
    </font>
    <font>
      <sz val="11"/>
      <color theme="1"/>
      <name val="Arial"/>
      <family val="2"/>
    </font>
    <font>
      <u/>
      <sz val="11"/>
      <color theme="10"/>
      <name val="Arial"/>
      <family val="2"/>
    </font>
    <font>
      <u/>
      <sz val="10"/>
      <color rgb="FF800080"/>
      <name val="Bookman Old Style"/>
      <family val="1"/>
    </font>
    <font>
      <u/>
      <sz val="10"/>
      <color theme="10"/>
      <name val="Arial"/>
      <family val="2"/>
    </font>
    <font>
      <u/>
      <sz val="10"/>
      <color rgb="FF800080"/>
      <name val="Arial"/>
      <family val="2"/>
    </font>
    <font>
      <sz val="11"/>
      <color theme="1"/>
      <name val="Arial"/>
      <family val="2"/>
    </font>
    <font>
      <sz val="11"/>
      <color theme="1"/>
      <name val="Bookman Old Style"/>
      <family val="1"/>
    </font>
    <font>
      <b/>
      <sz val="11"/>
      <color theme="1"/>
      <name val="Bookman Old Style"/>
      <family val="1"/>
    </font>
    <font>
      <b/>
      <sz val="11"/>
      <color rgb="FF000000"/>
      <name val="Bookman Old Style"/>
      <family val="1"/>
    </font>
    <font>
      <sz val="10"/>
      <name val="Bookman Old Style"/>
      <family val="1"/>
    </font>
    <font>
      <sz val="10"/>
      <color theme="1"/>
      <name val="Bookman Old Style"/>
      <family val="1"/>
    </font>
    <font>
      <sz val="8"/>
      <name val="Calibri"/>
      <family val="2"/>
      <scheme val="minor"/>
    </font>
    <font>
      <i/>
      <sz val="10"/>
      <color theme="1"/>
      <name val="Bookman Old Style"/>
      <family val="1"/>
    </font>
    <font>
      <sz val="11"/>
      <color indexed="8"/>
      <name val="Bookman Old Style"/>
      <family val="1"/>
    </font>
    <font>
      <u/>
      <sz val="11"/>
      <color theme="10"/>
      <name val="Calibri"/>
      <family val="2"/>
    </font>
    <font>
      <sz val="11"/>
      <color rgb="FFFF0000"/>
      <name val="Bookman Old Style"/>
      <family val="1"/>
    </font>
    <font>
      <u/>
      <sz val="10"/>
      <color theme="10"/>
      <name val="Calibri"/>
      <family val="2"/>
    </font>
    <font>
      <sz val="8"/>
      <color rgb="FFA9A9A9"/>
      <name val="Arial"/>
      <family val="2"/>
    </font>
    <font>
      <u/>
      <sz val="12"/>
      <color theme="10"/>
      <name val="Calibri"/>
      <family val="2"/>
    </font>
    <font>
      <u/>
      <sz val="14"/>
      <color theme="10"/>
      <name val="Calibri"/>
      <family val="2"/>
    </font>
    <font>
      <b/>
      <sz val="12"/>
      <name val="Bookman Old Style"/>
      <family val="1"/>
    </font>
    <font>
      <sz val="14"/>
      <name val="Bookman Old Style"/>
      <family val="1"/>
    </font>
  </fonts>
  <fills count="18">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FF00"/>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CC"/>
        <bgColor indexed="64"/>
      </patternFill>
    </fill>
    <fill>
      <patternFill patternType="solid">
        <fgColor rgb="FFFFFFFF"/>
        <bgColor rgb="FFFFFFFF"/>
      </patternFill>
    </fill>
    <fill>
      <patternFill patternType="solid">
        <fgColor rgb="FF00B0F0"/>
        <bgColor rgb="FF00B0F0"/>
      </patternFill>
    </fill>
    <fill>
      <patternFill patternType="solid">
        <fgColor theme="7" tint="0.39997558519241921"/>
        <bgColor indexed="64"/>
      </patternFill>
    </fill>
    <fill>
      <patternFill patternType="solid">
        <fgColor theme="5" tint="0.39997558519241921"/>
        <bgColor indexed="64"/>
      </patternFill>
    </fill>
  </fills>
  <borders count="66">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8"/>
      </left>
      <right/>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indexed="8"/>
      </right>
      <top style="thin">
        <color auto="1"/>
      </top>
      <bottom style="thin">
        <color auto="1"/>
      </bottom>
      <diagonal/>
    </border>
    <border>
      <left style="thin">
        <color indexed="8"/>
      </left>
      <right/>
      <top style="thin">
        <color auto="1"/>
      </top>
      <bottom style="thin">
        <color auto="1"/>
      </bottom>
      <diagonal/>
    </border>
    <border>
      <left style="thin">
        <color auto="1"/>
      </left>
      <right style="thin">
        <color indexed="8"/>
      </right>
      <top/>
      <bottom/>
      <diagonal/>
    </border>
    <border>
      <left/>
      <right style="thin">
        <color auto="1"/>
      </right>
      <top/>
      <bottom/>
      <diagonal/>
    </border>
    <border>
      <left style="thin">
        <color auto="1"/>
      </left>
      <right style="thin">
        <color indexed="8"/>
      </right>
      <top/>
      <bottom style="thin">
        <color auto="1"/>
      </bottom>
      <diagonal/>
    </border>
    <border>
      <left style="thin">
        <color indexed="8"/>
      </left>
      <right/>
      <top/>
      <bottom style="thin">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style="thin">
        <color auto="1"/>
      </right>
      <top/>
      <bottom style="medium">
        <color auto="1"/>
      </bottom>
      <diagonal/>
    </border>
    <border>
      <left/>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right style="medium">
        <color auto="1"/>
      </right>
      <top style="thin">
        <color auto="1"/>
      </top>
      <bottom/>
      <diagonal/>
    </border>
    <border>
      <left style="thin">
        <color auto="1"/>
      </left>
      <right style="medium">
        <color auto="1"/>
      </right>
      <top style="thin">
        <color auto="1"/>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s>
  <cellStyleXfs count="569">
    <xf numFmtId="0" fontId="0" fillId="0" borderId="0"/>
    <xf numFmtId="164" fontId="2" fillId="0" borderId="0" applyFont="0" applyFill="0" applyBorder="0" applyAlignment="0" applyProtection="0"/>
    <xf numFmtId="0" fontId="1" fillId="0" borderId="0"/>
    <xf numFmtId="0" fontId="5" fillId="0" borderId="0"/>
    <xf numFmtId="0" fontId="1" fillId="0" borderId="0"/>
    <xf numFmtId="0" fontId="16" fillId="0" borderId="0" applyNumberFormat="0" applyFill="0" applyBorder="0" applyAlignment="0" applyProtection="0">
      <alignment vertical="top"/>
      <protection locked="0"/>
    </xf>
    <xf numFmtId="43" fontId="5" fillId="0" borderId="0" applyFont="0" applyFill="0" applyBorder="0" applyAlignment="0" applyProtection="0"/>
    <xf numFmtId="0" fontId="5" fillId="0" borderId="0"/>
    <xf numFmtId="41" fontId="2" fillId="0" borderId="0" applyFont="0" applyFill="0" applyBorder="0" applyAlignment="0" applyProtection="0">
      <alignment vertical="center"/>
    </xf>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2" fontId="2" fillId="0" borderId="0" applyFont="0" applyFill="0" applyBorder="0" applyAlignment="0" applyProtection="0"/>
    <xf numFmtId="0" fontId="18" fillId="0" borderId="0" applyNumberFormat="0" applyFill="0" applyBorder="0" applyAlignment="0" applyProtection="0">
      <alignment vertical="center"/>
    </xf>
    <xf numFmtId="0" fontId="1" fillId="0" borderId="0">
      <alignment vertical="center"/>
    </xf>
    <xf numFmtId="0" fontId="2" fillId="0" borderId="0">
      <alignment vertical="center"/>
    </xf>
    <xf numFmtId="0" fontId="51" fillId="0" borderId="0"/>
    <xf numFmtId="0" fontId="52" fillId="0" borderId="0" applyNumberFormat="0" applyFill="0" applyBorder="0" applyAlignment="0" applyProtection="0">
      <alignment vertical="top"/>
      <protection locked="0"/>
    </xf>
    <xf numFmtId="0" fontId="51" fillId="0" borderId="0"/>
    <xf numFmtId="0" fontId="52" fillId="0" borderId="0" applyNumberFormat="0" applyFill="0" applyBorder="0" applyAlignment="0" applyProtection="0">
      <alignment vertical="top"/>
      <protection locked="0"/>
    </xf>
    <xf numFmtId="0" fontId="51" fillId="0" borderId="0"/>
    <xf numFmtId="0" fontId="52" fillId="0" borderId="0" applyNumberFormat="0" applyFill="0" applyBorder="0" applyAlignment="0" applyProtection="0">
      <alignment vertical="top"/>
      <protection locked="0"/>
    </xf>
    <xf numFmtId="0" fontId="51" fillId="0" borderId="0"/>
    <xf numFmtId="0" fontId="52" fillId="0" borderId="0" applyNumberFormat="0" applyFill="0" applyBorder="0" applyAlignment="0" applyProtection="0">
      <alignment vertical="top"/>
      <protection locked="0"/>
    </xf>
    <xf numFmtId="0" fontId="51" fillId="0" borderId="0"/>
    <xf numFmtId="0" fontId="52" fillId="0" borderId="0" applyNumberFormat="0" applyFill="0" applyBorder="0" applyAlignment="0" applyProtection="0">
      <alignment vertical="top"/>
      <protection locked="0"/>
    </xf>
    <xf numFmtId="0" fontId="51" fillId="0" borderId="0"/>
    <xf numFmtId="0" fontId="52" fillId="0" borderId="0" applyNumberFormat="0" applyFill="0" applyBorder="0" applyAlignment="0" applyProtection="0">
      <alignment vertical="top"/>
      <protection locked="0"/>
    </xf>
    <xf numFmtId="0" fontId="56" fillId="0" borderId="0"/>
  </cellStyleXfs>
  <cellXfs count="1623">
    <xf numFmtId="0" fontId="0" fillId="0" borderId="0" xfId="0"/>
    <xf numFmtId="0" fontId="3" fillId="0" borderId="0" xfId="0" applyFont="1" applyAlignment="1">
      <alignment vertical="center"/>
    </xf>
    <xf numFmtId="0" fontId="6" fillId="0" borderId="0" xfId="0" applyFont="1"/>
    <xf numFmtId="0" fontId="6" fillId="0" borderId="0" xfId="0" applyFont="1" applyAlignment="1">
      <alignment vertical="center"/>
    </xf>
    <xf numFmtId="0" fontId="4" fillId="0" borderId="46" xfId="0" applyFont="1" applyBorder="1" applyAlignment="1">
      <alignment vertical="center"/>
    </xf>
    <xf numFmtId="0" fontId="3" fillId="0" borderId="0" xfId="0" applyFont="1" applyAlignment="1">
      <alignment vertical="center" wrapText="1"/>
    </xf>
    <xf numFmtId="0" fontId="3" fillId="0" borderId="0" xfId="0" applyFont="1" applyAlignment="1"/>
    <xf numFmtId="0" fontId="10" fillId="0" borderId="0" xfId="0" applyFont="1" applyAlignment="1">
      <alignment horizontal="left"/>
    </xf>
    <xf numFmtId="0" fontId="10" fillId="0" borderId="0" xfId="0" applyFont="1" applyAlignment="1">
      <alignment horizontal="center"/>
    </xf>
    <xf numFmtId="0" fontId="9" fillId="0" borderId="0" xfId="0" applyFont="1" applyAlignment="1">
      <alignment horizontal="center"/>
    </xf>
    <xf numFmtId="0" fontId="10" fillId="0" borderId="0" xfId="0" applyFont="1"/>
    <xf numFmtId="0" fontId="13" fillId="0" borderId="0" xfId="0" applyFont="1"/>
    <xf numFmtId="0" fontId="12" fillId="0" borderId="1" xfId="0" applyFont="1" applyBorder="1"/>
    <xf numFmtId="0" fontId="0" fillId="0" borderId="1" xfId="0" applyBorder="1"/>
    <xf numFmtId="0" fontId="12" fillId="0" borderId="4" xfId="0" applyFont="1" applyBorder="1" applyAlignment="1">
      <alignment horizontal="center"/>
    </xf>
    <xf numFmtId="0" fontId="12" fillId="0" borderId="8" xfId="0" applyFont="1" applyBorder="1" applyAlignment="1">
      <alignment horizontal="center"/>
    </xf>
    <xf numFmtId="0" fontId="14" fillId="0" borderId="9" xfId="0" applyFont="1" applyBorder="1" applyAlignment="1">
      <alignment horizontal="center" vertical="top" wrapText="1"/>
    </xf>
    <xf numFmtId="0" fontId="14" fillId="0" borderId="4" xfId="0" applyFont="1" applyBorder="1" applyAlignment="1">
      <alignment horizontal="center" wrapText="1"/>
    </xf>
    <xf numFmtId="0" fontId="14" fillId="0" borderId="7" xfId="0" applyFont="1" applyBorder="1" applyAlignment="1">
      <alignment horizontal="center" wrapText="1"/>
    </xf>
    <xf numFmtId="0" fontId="14" fillId="0" borderId="4" xfId="0" applyFont="1" applyBorder="1" applyAlignment="1">
      <alignment horizontal="center" vertical="top" wrapText="1"/>
    </xf>
    <xf numFmtId="0" fontId="12" fillId="0" borderId="4" xfId="0" applyNumberFormat="1" applyFont="1" applyBorder="1" applyAlignment="1">
      <alignment horizontal="center" vertical="top" wrapText="1"/>
    </xf>
    <xf numFmtId="0" fontId="12" fillId="6" borderId="4" xfId="0" applyNumberFormat="1" applyFont="1" applyFill="1" applyBorder="1" applyAlignment="1">
      <alignment horizontal="center" vertical="top" wrapText="1"/>
    </xf>
    <xf numFmtId="0" fontId="12" fillId="0" borderId="9" xfId="0" applyNumberFormat="1" applyFont="1" applyFill="1" applyBorder="1" applyAlignment="1">
      <alignment horizontal="center" vertical="top" wrapText="1"/>
    </xf>
    <xf numFmtId="0" fontId="12" fillId="0" borderId="8" xfId="0" applyNumberFormat="1" applyFont="1" applyBorder="1" applyAlignment="1">
      <alignment horizontal="center" vertical="center" wrapText="1"/>
    </xf>
    <xf numFmtId="0" fontId="12" fillId="0" borderId="0" xfId="0" applyNumberFormat="1" applyFont="1"/>
    <xf numFmtId="0" fontId="12" fillId="7" borderId="6" xfId="0" applyNumberFormat="1" applyFont="1" applyFill="1" applyBorder="1" applyAlignment="1">
      <alignment horizontal="center" vertical="center" wrapText="1"/>
    </xf>
    <xf numFmtId="0" fontId="12" fillId="0" borderId="1" xfId="0" applyNumberFormat="1" applyFont="1" applyBorder="1" applyAlignment="1">
      <alignment horizontal="center" vertical="center" wrapText="1"/>
    </xf>
    <xf numFmtId="0" fontId="12" fillId="0" borderId="6" xfId="0" applyNumberFormat="1" applyFont="1" applyBorder="1" applyAlignment="1">
      <alignment horizontal="center" vertical="center" wrapText="1"/>
    </xf>
    <xf numFmtId="0" fontId="12" fillId="6" borderId="6" xfId="0" applyNumberFormat="1" applyFont="1" applyFill="1" applyBorder="1" applyAlignment="1">
      <alignment horizontal="center" vertical="center" wrapText="1"/>
    </xf>
    <xf numFmtId="0" fontId="12" fillId="0" borderId="4" xfId="0" applyNumberFormat="1" applyFont="1" applyBorder="1" applyAlignment="1">
      <alignment horizontal="center" vertical="center" wrapText="1"/>
    </xf>
    <xf numFmtId="0" fontId="12" fillId="0" borderId="9" xfId="0" applyNumberFormat="1" applyFont="1" applyBorder="1" applyAlignment="1">
      <alignment horizontal="center" vertical="center" wrapText="1"/>
    </xf>
    <xf numFmtId="0" fontId="12" fillId="0" borderId="0" xfId="0" applyNumberFormat="1" applyFont="1" applyBorder="1" applyAlignment="1">
      <alignment horizontal="center" vertical="center" wrapText="1"/>
    </xf>
    <xf numFmtId="0" fontId="12" fillId="0" borderId="0" xfId="0" applyNumberFormat="1" applyFont="1" applyAlignment="1">
      <alignment horizontal="center" vertical="center"/>
    </xf>
    <xf numFmtId="0" fontId="12" fillId="0" borderId="6" xfId="0" applyNumberFormat="1" applyFont="1" applyBorder="1" applyAlignment="1">
      <alignment horizontal="center" vertical="center"/>
    </xf>
    <xf numFmtId="0" fontId="14" fillId="0" borderId="9" xfId="0" applyFont="1" applyBorder="1" applyAlignment="1">
      <alignment horizontal="center"/>
    </xf>
    <xf numFmtId="0" fontId="12" fillId="0" borderId="15" xfId="0" applyFont="1" applyBorder="1" applyAlignment="1">
      <alignment vertical="top" wrapText="1"/>
    </xf>
    <xf numFmtId="0" fontId="14" fillId="0" borderId="9" xfId="0" applyFont="1" applyBorder="1" applyAlignment="1">
      <alignment horizontal="center" wrapText="1"/>
    </xf>
    <xf numFmtId="0" fontId="12" fillId="0" borderId="13" xfId="0" applyFont="1" applyBorder="1" applyAlignment="1">
      <alignment vertical="top" wrapText="1"/>
    </xf>
    <xf numFmtId="0" fontId="12" fillId="0" borderId="19" xfId="0" applyFont="1" applyBorder="1" applyAlignment="1">
      <alignment vertical="top" wrapText="1"/>
    </xf>
    <xf numFmtId="0" fontId="12" fillId="0" borderId="11" xfId="0" applyFont="1" applyBorder="1" applyAlignment="1">
      <alignment horizontal="left" vertical="top" wrapText="1"/>
    </xf>
    <xf numFmtId="0" fontId="12" fillId="0" borderId="0" xfId="0" applyFont="1" applyBorder="1" applyAlignment="1">
      <alignment horizontal="left" vertical="top" wrapText="1"/>
    </xf>
    <xf numFmtId="0" fontId="12" fillId="0" borderId="19" xfId="0" applyFont="1" applyBorder="1" applyAlignment="1">
      <alignment horizontal="left" vertical="top" wrapText="1"/>
    </xf>
    <xf numFmtId="0" fontId="15" fillId="0" borderId="9" xfId="0" applyFont="1" applyBorder="1" applyAlignment="1">
      <alignment horizontal="center"/>
    </xf>
    <xf numFmtId="0" fontId="12" fillId="0" borderId="6" xfId="0" applyFont="1" applyBorder="1" applyAlignment="1">
      <alignment horizontal="left" wrapText="1"/>
    </xf>
    <xf numFmtId="0" fontId="12" fillId="0" borderId="0" xfId="0" applyFont="1" applyBorder="1" applyAlignment="1">
      <alignment wrapText="1"/>
    </xf>
    <xf numFmtId="0" fontId="14" fillId="0" borderId="0" xfId="0" applyFont="1" applyBorder="1" applyAlignment="1">
      <alignment wrapText="1"/>
    </xf>
    <xf numFmtId="0" fontId="12" fillId="0" borderId="12" xfId="0" applyFont="1" applyBorder="1" applyAlignment="1">
      <alignment horizontal="left" vertical="top" wrapText="1"/>
    </xf>
    <xf numFmtId="0" fontId="12" fillId="0" borderId="1" xfId="0" applyFont="1" applyBorder="1" applyAlignment="1">
      <alignment horizontal="left" vertical="top" wrapText="1"/>
    </xf>
    <xf numFmtId="0" fontId="12" fillId="0" borderId="13" xfId="0" applyFont="1" applyBorder="1" applyAlignment="1">
      <alignment horizontal="left" vertical="top" wrapText="1"/>
    </xf>
    <xf numFmtId="0" fontId="14" fillId="0" borderId="3" xfId="0" applyFont="1" applyBorder="1" applyAlignment="1">
      <alignment horizontal="center" vertical="center" wrapText="1"/>
    </xf>
    <xf numFmtId="0" fontId="14" fillId="0" borderId="4" xfId="0" applyFont="1" applyBorder="1" applyAlignment="1">
      <alignment horizontal="center" wrapText="1"/>
    </xf>
    <xf numFmtId="0" fontId="3" fillId="0" borderId="0" xfId="0" applyFont="1" applyBorder="1" applyAlignment="1">
      <alignment horizontal="left" vertical="center"/>
    </xf>
    <xf numFmtId="0" fontId="8" fillId="7" borderId="4" xfId="0" applyNumberFormat="1" applyFont="1" applyFill="1" applyBorder="1" applyAlignment="1">
      <alignment horizontal="center" vertical="center"/>
    </xf>
    <xf numFmtId="0" fontId="4" fillId="0" borderId="22" xfId="0" applyFont="1" applyBorder="1" applyAlignment="1">
      <alignment horizontal="center" vertical="center"/>
    </xf>
    <xf numFmtId="0" fontId="3" fillId="0" borderId="4" xfId="0" applyNumberFormat="1" applyFont="1" applyBorder="1" applyAlignment="1">
      <alignment horizontal="right" vertical="center" indent="1"/>
    </xf>
    <xf numFmtId="2" fontId="3" fillId="0" borderId="4" xfId="0" applyNumberFormat="1" applyFont="1" applyBorder="1" applyAlignment="1">
      <alignment horizontal="right" vertical="center" indent="1"/>
    </xf>
    <xf numFmtId="2" fontId="4" fillId="0" borderId="4" xfId="0" applyNumberFormat="1" applyFont="1" applyBorder="1" applyAlignment="1">
      <alignment horizontal="right" vertical="center" indent="1"/>
    </xf>
    <xf numFmtId="2" fontId="4" fillId="0" borderId="27" xfId="0" applyNumberFormat="1" applyFont="1" applyBorder="1" applyAlignment="1">
      <alignment horizontal="right" vertical="center" indent="1"/>
    </xf>
    <xf numFmtId="0" fontId="4" fillId="0" borderId="4" xfId="0" applyNumberFormat="1" applyFont="1" applyBorder="1" applyAlignment="1">
      <alignment horizontal="right" vertical="center" indent="1"/>
    </xf>
    <xf numFmtId="0" fontId="4" fillId="0" borderId="8" xfId="0" applyNumberFormat="1" applyFont="1" applyBorder="1" applyAlignment="1">
      <alignment horizontal="right" vertical="center" indent="1"/>
    </xf>
    <xf numFmtId="0" fontId="4" fillId="0" borderId="52" xfId="0" applyNumberFormat="1" applyFont="1" applyBorder="1" applyAlignment="1">
      <alignment horizontal="right" vertical="center" indent="1"/>
    </xf>
    <xf numFmtId="2" fontId="4" fillId="0" borderId="5" xfId="0" applyNumberFormat="1" applyFont="1" applyBorder="1" applyAlignment="1">
      <alignment horizontal="right" vertical="center" indent="1"/>
    </xf>
    <xf numFmtId="2" fontId="4" fillId="0" borderId="28" xfId="0" applyNumberFormat="1" applyFont="1" applyBorder="1" applyAlignment="1">
      <alignment horizontal="right" vertical="center" indent="1"/>
    </xf>
    <xf numFmtId="0" fontId="19" fillId="0" borderId="0" xfId="0" applyFont="1" applyAlignment="1">
      <alignment vertical="center"/>
    </xf>
    <xf numFmtId="0" fontId="20" fillId="0" borderId="0" xfId="0" applyFont="1" applyAlignment="1">
      <alignment vertical="center"/>
    </xf>
    <xf numFmtId="0" fontId="17" fillId="0" borderId="0" xfId="0" applyFont="1"/>
    <xf numFmtId="0" fontId="17" fillId="0" borderId="0" xfId="0" applyFont="1" applyAlignment="1">
      <alignment vertical="center"/>
    </xf>
    <xf numFmtId="0" fontId="14" fillId="0" borderId="0" xfId="0" applyFont="1" applyBorder="1" applyAlignment="1">
      <alignment horizontal="center" wrapText="1"/>
    </xf>
    <xf numFmtId="0" fontId="14" fillId="0" borderId="11" xfId="0" applyFont="1" applyBorder="1" applyAlignment="1">
      <alignment horizontal="center" wrapText="1"/>
    </xf>
    <xf numFmtId="0" fontId="12" fillId="0" borderId="11" xfId="0" applyFont="1" applyBorder="1" applyAlignment="1">
      <alignment horizontal="left" vertical="top" wrapText="1"/>
    </xf>
    <xf numFmtId="0" fontId="12" fillId="0" borderId="0" xfId="0" applyFont="1" applyBorder="1" applyAlignment="1">
      <alignment horizontal="left" vertical="top" wrapText="1"/>
    </xf>
    <xf numFmtId="0" fontId="12" fillId="0" borderId="19" xfId="0" applyFont="1" applyBorder="1" applyAlignment="1">
      <alignment horizontal="left" vertical="top" wrapText="1"/>
    </xf>
    <xf numFmtId="0" fontId="3" fillId="0" borderId="0" xfId="0" applyFont="1" applyFill="1" applyAlignment="1"/>
    <xf numFmtId="0" fontId="3" fillId="0" borderId="0" xfId="0" applyFont="1" applyFill="1" applyAlignment="1">
      <alignment horizontal="right"/>
    </xf>
    <xf numFmtId="0" fontId="4" fillId="0" borderId="4" xfId="0" applyNumberFormat="1" applyFont="1" applyFill="1" applyBorder="1" applyAlignment="1">
      <alignment horizontal="right" vertical="center" indent="1"/>
    </xf>
    <xf numFmtId="0" fontId="4" fillId="0" borderId="8" xfId="0" applyNumberFormat="1" applyFont="1" applyFill="1" applyBorder="1" applyAlignment="1">
      <alignment horizontal="right" vertical="center" indent="1"/>
    </xf>
    <xf numFmtId="0" fontId="6" fillId="0" borderId="0" xfId="0" applyFont="1" applyBorder="1" applyAlignment="1">
      <alignment horizontal="center" vertical="top"/>
    </xf>
    <xf numFmtId="0" fontId="6" fillId="0" borderId="0" xfId="0" applyFont="1" applyBorder="1"/>
    <xf numFmtId="0" fontId="6" fillId="0" borderId="0" xfId="0" applyFont="1" applyAlignment="1">
      <alignment horizontal="center" vertical="top"/>
    </xf>
    <xf numFmtId="0" fontId="6" fillId="0" borderId="0" xfId="0" applyFont="1" applyAlignment="1">
      <alignment vertical="top"/>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Fill="1"/>
    <xf numFmtId="0" fontId="7" fillId="0" borderId="0" xfId="0" applyFont="1" applyFill="1" applyAlignment="1">
      <alignment horizontal="left" vertical="center"/>
    </xf>
    <xf numFmtId="0" fontId="21" fillId="0" borderId="0" xfId="0" applyFont="1"/>
    <xf numFmtId="0" fontId="7" fillId="0" borderId="0" xfId="0" applyFont="1" applyFill="1" applyBorder="1"/>
    <xf numFmtId="0" fontId="7" fillId="0" borderId="0" xfId="0" applyFont="1" applyFill="1" applyBorder="1" applyAlignment="1">
      <alignment horizontal="left" vertical="center"/>
    </xf>
    <xf numFmtId="0" fontId="7" fillId="0" borderId="0" xfId="0" applyFont="1" applyFill="1" applyAlignment="1">
      <alignment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Border="1" applyAlignment="1">
      <alignment vertical="center"/>
    </xf>
    <xf numFmtId="0" fontId="7" fillId="0" borderId="0" xfId="0" applyFont="1" applyFill="1" applyAlignment="1">
      <alignment vertical="center"/>
    </xf>
    <xf numFmtId="0" fontId="7" fillId="0" borderId="4"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5" xfId="0" applyFont="1" applyFill="1" applyBorder="1" applyAlignment="1">
      <alignment horizontal="left" vertical="center"/>
    </xf>
    <xf numFmtId="0" fontId="7" fillId="0" borderId="2" xfId="0" applyFont="1" applyFill="1" applyBorder="1" applyAlignment="1">
      <alignment horizontal="center" vertical="center"/>
    </xf>
    <xf numFmtId="0" fontId="7" fillId="0" borderId="2" xfId="0" applyFont="1" applyFill="1" applyBorder="1" applyAlignment="1">
      <alignment horizontal="left" vertical="center" wrapText="1"/>
    </xf>
    <xf numFmtId="0" fontId="7" fillId="0" borderId="2" xfId="0" applyFont="1" applyFill="1" applyBorder="1" applyAlignment="1">
      <alignment vertical="center"/>
    </xf>
    <xf numFmtId="0" fontId="7" fillId="0" borderId="7" xfId="0" applyFont="1" applyFill="1" applyBorder="1" applyAlignment="1">
      <alignment vertical="center"/>
    </xf>
    <xf numFmtId="0" fontId="7" fillId="0" borderId="8" xfId="0" applyFont="1" applyFill="1" applyBorder="1" applyAlignment="1">
      <alignment horizontal="center" vertical="center"/>
    </xf>
    <xf numFmtId="0" fontId="22" fillId="0" borderId="8" xfId="0" applyFont="1" applyBorder="1" applyAlignment="1">
      <alignment horizontal="center" vertical="center"/>
    </xf>
    <xf numFmtId="1" fontId="8" fillId="0" borderId="4" xfId="0" applyNumberFormat="1" applyFont="1" applyFill="1" applyBorder="1" applyAlignment="1">
      <alignment horizontal="center" vertical="center"/>
    </xf>
    <xf numFmtId="0" fontId="8" fillId="0" borderId="4" xfId="0" applyFont="1" applyFill="1" applyBorder="1" applyAlignment="1">
      <alignment horizontal="center" vertical="center" wrapText="1"/>
    </xf>
    <xf numFmtId="0" fontId="8" fillId="0" borderId="4" xfId="0" applyFont="1" applyFill="1" applyBorder="1" applyAlignment="1">
      <alignment horizontal="center"/>
    </xf>
    <xf numFmtId="0" fontId="7" fillId="0" borderId="0" xfId="0" applyFont="1" applyFill="1" applyAlignment="1">
      <alignment horizontal="center"/>
    </xf>
    <xf numFmtId="0" fontId="7" fillId="0" borderId="9" xfId="0" applyFont="1" applyFill="1" applyBorder="1" applyAlignment="1">
      <alignment horizontal="center" vertical="center"/>
    </xf>
    <xf numFmtId="0" fontId="24" fillId="0" borderId="8" xfId="0" applyFont="1" applyBorder="1" applyAlignment="1">
      <alignment horizontal="center" vertical="center"/>
    </xf>
    <xf numFmtId="0" fontId="7" fillId="0" borderId="4" xfId="0" applyNumberFormat="1"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4" xfId="0" applyFont="1" applyFill="1" applyBorder="1" applyAlignment="1">
      <alignment horizontal="center"/>
    </xf>
    <xf numFmtId="0" fontId="6" fillId="0" borderId="9" xfId="0" applyFont="1" applyBorder="1" applyAlignment="1">
      <alignment vertical="center"/>
    </xf>
    <xf numFmtId="0" fontId="6" fillId="0" borderId="0" xfId="0" applyFont="1" applyBorder="1" applyAlignment="1">
      <alignment vertical="center"/>
    </xf>
    <xf numFmtId="0" fontId="6" fillId="0" borderId="4" xfId="0" applyFont="1" applyBorder="1" applyAlignment="1">
      <alignment horizontal="center" vertical="center"/>
    </xf>
    <xf numFmtId="0" fontId="24" fillId="0" borderId="4" xfId="0" applyFont="1" applyBorder="1" applyAlignment="1">
      <alignment horizontal="center" vertical="center"/>
    </xf>
    <xf numFmtId="0" fontId="6" fillId="0" borderId="4" xfId="0" applyFont="1" applyBorder="1"/>
    <xf numFmtId="0" fontId="6" fillId="0" borderId="9" xfId="0" applyFont="1" applyBorder="1" applyAlignment="1">
      <alignment horizontal="center" vertical="center"/>
    </xf>
    <xf numFmtId="0" fontId="6" fillId="0" borderId="19" xfId="0" applyFont="1" applyBorder="1" applyAlignment="1">
      <alignment vertical="center" wrapText="1"/>
    </xf>
    <xf numFmtId="0" fontId="6" fillId="0" borderId="5" xfId="0" applyFont="1" applyBorder="1" applyAlignment="1">
      <alignment vertical="center"/>
    </xf>
    <xf numFmtId="0" fontId="6" fillId="0" borderId="2"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horizontal="center" vertical="center"/>
    </xf>
    <xf numFmtId="0" fontId="6" fillId="0" borderId="6" xfId="0" applyFont="1" applyBorder="1" applyAlignment="1">
      <alignment vertical="center"/>
    </xf>
    <xf numFmtId="0" fontId="6" fillId="0" borderId="4" xfId="0" applyFont="1" applyBorder="1" applyAlignment="1">
      <alignment horizontal="center" vertical="center" wrapText="1"/>
    </xf>
    <xf numFmtId="0" fontId="8" fillId="0" borderId="9" xfId="0" applyFont="1" applyBorder="1" applyAlignment="1">
      <alignment horizontal="center" vertical="center"/>
    </xf>
    <xf numFmtId="0" fontId="22" fillId="0" borderId="4" xfId="0" applyFont="1" applyBorder="1" applyAlignment="1">
      <alignment horizontal="center" vertical="center"/>
    </xf>
    <xf numFmtId="0" fontId="17" fillId="0" borderId="4" xfId="0" applyFont="1" applyBorder="1" applyAlignment="1">
      <alignment horizontal="center" vertical="center" wrapText="1"/>
    </xf>
    <xf numFmtId="0" fontId="17" fillId="0" borderId="4" xfId="0" applyFont="1" applyBorder="1"/>
    <xf numFmtId="0" fontId="7" fillId="0" borderId="9" xfId="0" applyFont="1" applyBorder="1" applyAlignment="1">
      <alignment horizontal="center" vertical="top"/>
    </xf>
    <xf numFmtId="0" fontId="7" fillId="0" borderId="8" xfId="0" applyFont="1" applyBorder="1" applyAlignment="1">
      <alignment horizontal="center" vertical="top" wrapText="1"/>
    </xf>
    <xf numFmtId="0" fontId="6" fillId="0" borderId="7" xfId="0" applyFont="1" applyBorder="1" applyAlignment="1">
      <alignment horizontal="center" vertical="center" wrapText="1"/>
    </xf>
    <xf numFmtId="0" fontId="7" fillId="0" borderId="6" xfId="0" applyFont="1" applyBorder="1" applyAlignment="1">
      <alignment horizontal="center" vertical="top" wrapText="1"/>
    </xf>
    <xf numFmtId="0" fontId="21" fillId="0" borderId="5" xfId="0" applyFont="1" applyBorder="1" applyAlignment="1">
      <alignment vertical="top"/>
    </xf>
    <xf numFmtId="0" fontId="21" fillId="0" borderId="4" xfId="0" applyFont="1" applyBorder="1" applyAlignment="1">
      <alignment vertical="top"/>
    </xf>
    <xf numFmtId="0" fontId="7" fillId="0" borderId="9" xfId="0" applyFont="1" applyBorder="1" applyAlignment="1">
      <alignment vertical="top"/>
    </xf>
    <xf numFmtId="0" fontId="7" fillId="0" borderId="8" xfId="0" applyFont="1" applyBorder="1" applyAlignment="1">
      <alignment horizontal="center" vertical="center" wrapText="1"/>
    </xf>
    <xf numFmtId="0" fontId="7" fillId="0" borderId="6" xfId="0" applyFont="1" applyBorder="1" applyAlignment="1">
      <alignment horizontal="center" vertical="center" wrapText="1"/>
    </xf>
    <xf numFmtId="0" fontId="7" fillId="0" borderId="4" xfId="0" applyFont="1" applyBorder="1" applyAlignment="1">
      <alignment vertical="center" wrapText="1"/>
    </xf>
    <xf numFmtId="0" fontId="25" fillId="2" borderId="9" xfId="0" applyFont="1" applyFill="1" applyBorder="1" applyAlignment="1">
      <alignment horizontal="center" vertical="top" wrapText="1"/>
    </xf>
    <xf numFmtId="0" fontId="7" fillId="0" borderId="9" xfId="0" applyFont="1" applyBorder="1" applyAlignment="1">
      <alignment horizontal="center" vertical="top" wrapText="1"/>
    </xf>
    <xf numFmtId="0" fontId="24" fillId="2" borderId="4" xfId="0" applyFont="1" applyFill="1" applyBorder="1" applyAlignment="1">
      <alignment horizontal="center" vertical="center" wrapText="1"/>
    </xf>
    <xf numFmtId="0" fontId="24" fillId="2" borderId="9" xfId="0" applyFont="1" applyFill="1" applyBorder="1" applyAlignment="1">
      <alignment horizontal="center" vertical="top" wrapText="1"/>
    </xf>
    <xf numFmtId="0" fontId="7" fillId="0" borderId="9" xfId="0" applyFont="1" applyBorder="1" applyAlignment="1">
      <alignment horizontal="center" vertical="center" wrapText="1"/>
    </xf>
    <xf numFmtId="0" fontId="7" fillId="0" borderId="9" xfId="0" applyFont="1" applyBorder="1" applyAlignment="1">
      <alignment vertical="center" wrapText="1"/>
    </xf>
    <xf numFmtId="0" fontId="7" fillId="0" borderId="4" xfId="0" applyFont="1" applyBorder="1" applyAlignment="1">
      <alignment horizontal="center" vertical="center" wrapText="1"/>
    </xf>
    <xf numFmtId="0" fontId="24" fillId="2" borderId="9" xfId="0" applyFont="1" applyFill="1" applyBorder="1" applyAlignment="1">
      <alignment vertical="center" wrapText="1"/>
    </xf>
    <xf numFmtId="0" fontId="7" fillId="0" borderId="6" xfId="0" applyFont="1" applyBorder="1" applyAlignment="1">
      <alignment vertical="center" wrapText="1"/>
    </xf>
    <xf numFmtId="0" fontId="24" fillId="2" borderId="5" xfId="0" applyFont="1" applyFill="1" applyBorder="1" applyAlignment="1">
      <alignment vertical="center" wrapText="1"/>
    </xf>
    <xf numFmtId="0" fontId="24" fillId="2" borderId="4" xfId="0" applyFont="1" applyFill="1" applyBorder="1" applyAlignment="1">
      <alignment vertical="center" wrapText="1"/>
    </xf>
    <xf numFmtId="0" fontId="7" fillId="0" borderId="5" xfId="0" applyFont="1" applyFill="1" applyBorder="1" applyAlignment="1">
      <alignment vertical="center"/>
    </xf>
    <xf numFmtId="0" fontId="7" fillId="0" borderId="4" xfId="0" applyFont="1" applyFill="1" applyBorder="1" applyAlignment="1">
      <alignment vertical="center"/>
    </xf>
    <xf numFmtId="0" fontId="24" fillId="2" borderId="9" xfId="0" applyFont="1" applyFill="1" applyBorder="1" applyAlignment="1">
      <alignment horizontal="center" vertical="top"/>
    </xf>
    <xf numFmtId="0" fontId="24" fillId="2" borderId="5"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4" xfId="0" applyFont="1" applyBorder="1" applyAlignment="1">
      <alignment horizontal="left" vertical="center" wrapText="1"/>
    </xf>
    <xf numFmtId="0" fontId="7" fillId="0" borderId="4" xfId="0" applyFont="1" applyBorder="1" applyAlignment="1">
      <alignment horizontal="center" vertical="top" wrapText="1"/>
    </xf>
    <xf numFmtId="0" fontId="6" fillId="0" borderId="4" xfId="0" applyFont="1" applyBorder="1" applyAlignment="1">
      <alignment horizontal="center" vertical="top" wrapText="1"/>
    </xf>
    <xf numFmtId="0" fontId="24" fillId="0" borderId="4" xfId="0" applyFont="1" applyBorder="1" applyAlignment="1">
      <alignment horizontal="center" vertical="top"/>
    </xf>
    <xf numFmtId="0" fontId="6" fillId="0" borderId="4" xfId="0" applyFont="1" applyBorder="1" applyAlignment="1">
      <alignment vertical="top"/>
    </xf>
    <xf numFmtId="0" fontId="24" fillId="2" borderId="9" xfId="0" quotePrefix="1" applyFont="1" applyFill="1" applyBorder="1" applyAlignment="1">
      <alignment horizontal="center" vertical="top" wrapText="1"/>
    </xf>
    <xf numFmtId="0" fontId="7" fillId="2" borderId="14"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8" xfId="0" applyFont="1" applyBorder="1"/>
    <xf numFmtId="0" fontId="7" fillId="2" borderId="5" xfId="0" applyFont="1" applyFill="1" applyBorder="1" applyAlignment="1">
      <alignment horizontal="center" vertical="center" wrapText="1"/>
    </xf>
    <xf numFmtId="0" fontId="24" fillId="2" borderId="6" xfId="0" quotePrefix="1" applyFont="1" applyFill="1" applyBorder="1" applyAlignment="1">
      <alignment horizontal="center" vertical="top" wrapText="1"/>
    </xf>
    <xf numFmtId="0" fontId="24" fillId="2" borderId="8" xfId="0" applyFont="1" applyFill="1" applyBorder="1" applyAlignment="1">
      <alignment horizontal="center" vertical="top" wrapText="1"/>
    </xf>
    <xf numFmtId="0" fontId="7" fillId="2" borderId="12" xfId="0" applyFont="1" applyFill="1" applyBorder="1" applyAlignment="1">
      <alignment horizontal="center" vertical="center" wrapText="1"/>
    </xf>
    <xf numFmtId="0" fontId="6" fillId="0" borderId="6" xfId="0" applyFont="1" applyBorder="1" applyAlignment="1">
      <alignment horizontal="center" vertical="center" wrapText="1"/>
    </xf>
    <xf numFmtId="0" fontId="24" fillId="0" borderId="6" xfId="0" applyFont="1" applyBorder="1" applyAlignment="1">
      <alignment horizontal="center" vertical="center"/>
    </xf>
    <xf numFmtId="0" fontId="6" fillId="0" borderId="6" xfId="0" applyFont="1" applyBorder="1"/>
    <xf numFmtId="0" fontId="24" fillId="2" borderId="9" xfId="0" applyFont="1" applyFill="1" applyBorder="1" applyAlignment="1">
      <alignment horizontal="center" vertical="center" wrapText="1"/>
    </xf>
    <xf numFmtId="0" fontId="7" fillId="0" borderId="4" xfId="0" quotePrefix="1" applyFont="1" applyBorder="1" applyAlignment="1">
      <alignment horizontal="center" vertical="center"/>
    </xf>
    <xf numFmtId="0" fontId="24" fillId="2" borderId="9" xfId="0" quotePrefix="1" applyFont="1" applyFill="1" applyBorder="1" applyAlignment="1">
      <alignment horizontal="center" vertical="center" wrapText="1"/>
    </xf>
    <xf numFmtId="0" fontId="24" fillId="2" borderId="6" xfId="0" applyFont="1" applyFill="1" applyBorder="1" applyAlignment="1">
      <alignment horizontal="center" vertical="center" wrapText="1"/>
    </xf>
    <xf numFmtId="0" fontId="8" fillId="0" borderId="8" xfId="0" applyFont="1" applyBorder="1" applyAlignment="1">
      <alignment horizontal="center" vertical="center"/>
    </xf>
    <xf numFmtId="0" fontId="22" fillId="2" borderId="5" xfId="0" applyFont="1" applyFill="1" applyBorder="1" applyAlignment="1">
      <alignment horizontal="center" vertical="center" wrapText="1"/>
    </xf>
    <xf numFmtId="2" fontId="17" fillId="0" borderId="4" xfId="0" applyNumberFormat="1" applyFont="1" applyBorder="1" applyAlignment="1">
      <alignment horizontal="center" vertical="center" wrapText="1"/>
    </xf>
    <xf numFmtId="0" fontId="7" fillId="0" borderId="8" xfId="0" applyFont="1" applyBorder="1" applyAlignment="1">
      <alignment horizontal="center" vertical="center"/>
    </xf>
    <xf numFmtId="0" fontId="7" fillId="0" borderId="5" xfId="0" applyFont="1" applyBorder="1" applyAlignment="1">
      <alignment vertical="center"/>
    </xf>
    <xf numFmtId="0" fontId="7" fillId="0" borderId="9" xfId="0" applyFont="1" applyBorder="1" applyAlignment="1">
      <alignment horizontal="center" vertical="center"/>
    </xf>
    <xf numFmtId="0" fontId="7" fillId="0" borderId="8" xfId="0" applyNumberFormat="1" applyFont="1" applyBorder="1" applyAlignment="1">
      <alignment horizontal="center" vertical="top"/>
    </xf>
    <xf numFmtId="0" fontId="6" fillId="0" borderId="4" xfId="0" applyFont="1" applyBorder="1" applyAlignment="1">
      <alignment vertical="center"/>
    </xf>
    <xf numFmtId="0" fontId="7" fillId="0" borderId="8" xfId="0" applyFont="1" applyBorder="1" applyAlignment="1">
      <alignment horizontal="center" vertical="top"/>
    </xf>
    <xf numFmtId="0" fontId="7" fillId="0" borderId="5" xfId="0" applyFont="1" applyBorder="1" applyAlignment="1">
      <alignment vertical="center" wrapText="1"/>
    </xf>
    <xf numFmtId="0" fontId="7" fillId="0" borderId="6" xfId="0" applyFont="1" applyBorder="1" applyAlignment="1">
      <alignment horizontal="center" vertical="center"/>
    </xf>
    <xf numFmtId="0" fontId="7" fillId="0" borderId="9" xfId="0" applyFont="1" applyBorder="1" applyAlignment="1">
      <alignment horizontal="left" vertical="center" wrapText="1"/>
    </xf>
    <xf numFmtId="0" fontId="7" fillId="0" borderId="4" xfId="0" applyFont="1" applyBorder="1" applyAlignment="1">
      <alignment horizontal="center" vertical="center"/>
    </xf>
    <xf numFmtId="0" fontId="7" fillId="0" borderId="4" xfId="0" applyNumberFormat="1" applyFont="1" applyBorder="1" applyAlignment="1">
      <alignment horizontal="center" vertical="center"/>
    </xf>
    <xf numFmtId="1" fontId="22" fillId="2" borderId="5" xfId="0" applyNumberFormat="1" applyFont="1" applyFill="1" applyBorder="1" applyAlignment="1">
      <alignment horizontal="center" vertical="center" wrapText="1"/>
    </xf>
    <xf numFmtId="1" fontId="22" fillId="0" borderId="4" xfId="0" applyNumberFormat="1" applyFont="1" applyBorder="1" applyAlignment="1">
      <alignment horizontal="center" vertical="center"/>
    </xf>
    <xf numFmtId="0" fontId="17" fillId="0" borderId="4" xfId="0" applyFont="1" applyBorder="1" applyAlignment="1">
      <alignment vertical="center"/>
    </xf>
    <xf numFmtId="0" fontId="24" fillId="2" borderId="14" xfId="0" applyFont="1" applyFill="1" applyBorder="1" applyAlignment="1">
      <alignment horizontal="center" vertical="center" wrapText="1"/>
    </xf>
    <xf numFmtId="0" fontId="24" fillId="2" borderId="6" xfId="0" applyFont="1" applyFill="1" applyBorder="1" applyAlignment="1">
      <alignment horizontal="center" vertical="top" wrapText="1"/>
    </xf>
    <xf numFmtId="0" fontId="7" fillId="0" borderId="9" xfId="0" applyNumberFormat="1" applyFont="1" applyBorder="1" applyAlignment="1">
      <alignment vertical="center" wrapText="1"/>
    </xf>
    <xf numFmtId="0" fontId="7" fillId="0" borderId="4" xfId="0" applyFont="1" applyBorder="1" applyAlignment="1">
      <alignment vertical="center"/>
    </xf>
    <xf numFmtId="0" fontId="7" fillId="0" borderId="9" xfId="0" applyNumberFormat="1" applyFont="1" applyBorder="1" applyAlignment="1">
      <alignment horizontal="left" vertical="center" wrapText="1"/>
    </xf>
    <xf numFmtId="0" fontId="7" fillId="0" borderId="6" xfId="0" applyNumberFormat="1" applyFont="1" applyBorder="1" applyAlignment="1">
      <alignment horizontal="left" vertical="center" wrapText="1"/>
    </xf>
    <xf numFmtId="0" fontId="7" fillId="0" borderId="2" xfId="0" applyFont="1" applyBorder="1" applyAlignment="1">
      <alignment horizontal="left" vertical="center" wrapText="1"/>
    </xf>
    <xf numFmtId="0" fontId="22" fillId="2" borderId="6" xfId="0" applyFont="1" applyFill="1" applyBorder="1" applyAlignment="1">
      <alignment horizontal="center" vertical="top" wrapText="1"/>
    </xf>
    <xf numFmtId="1" fontId="8" fillId="2" borderId="5" xfId="0" applyNumberFormat="1" applyFont="1" applyFill="1" applyBorder="1" applyAlignment="1">
      <alignment horizontal="center" vertical="center" wrapText="1"/>
    </xf>
    <xf numFmtId="0" fontId="24" fillId="0" borderId="5" xfId="0" applyFont="1" applyBorder="1" applyAlignment="1">
      <alignment horizontal="center" vertical="center"/>
    </xf>
    <xf numFmtId="0" fontId="7" fillId="0" borderId="7" xfId="0" applyFont="1" applyBorder="1" applyAlignment="1">
      <alignment vertical="center" wrapText="1"/>
    </xf>
    <xf numFmtId="0" fontId="24" fillId="0" borderId="9" xfId="0" applyFont="1" applyFill="1" applyBorder="1" applyAlignment="1">
      <alignment vertical="center" wrapText="1"/>
    </xf>
    <xf numFmtId="0" fontId="6" fillId="0" borderId="4" xfId="0" applyFont="1" applyFill="1" applyBorder="1" applyAlignment="1">
      <alignment horizontal="center" vertical="center" wrapText="1"/>
    </xf>
    <xf numFmtId="0" fontId="6" fillId="0" borderId="0" xfId="0" applyFont="1" applyFill="1"/>
    <xf numFmtId="0" fontId="7" fillId="0" borderId="6" xfId="0" applyFont="1" applyFill="1" applyBorder="1" applyAlignment="1">
      <alignment horizontal="center" vertical="center"/>
    </xf>
    <xf numFmtId="0" fontId="7" fillId="0" borderId="7" xfId="0" applyFont="1" applyFill="1" applyBorder="1" applyAlignment="1">
      <alignment vertical="center" wrapText="1"/>
    </xf>
    <xf numFmtId="1" fontId="8" fillId="0" borderId="12" xfId="0" applyNumberFormat="1" applyFont="1" applyFill="1" applyBorder="1" applyAlignment="1">
      <alignment horizontal="center" vertical="center"/>
    </xf>
    <xf numFmtId="0" fontId="8" fillId="0" borderId="4" xfId="0" applyFont="1" applyFill="1" applyBorder="1" applyAlignment="1">
      <alignment horizontal="center" vertical="center"/>
    </xf>
    <xf numFmtId="0" fontId="17" fillId="0" borderId="0" xfId="0" applyFont="1" applyBorder="1" applyAlignment="1">
      <alignment horizontal="center" vertical="center"/>
    </xf>
    <xf numFmtId="0" fontId="6" fillId="0" borderId="1" xfId="0" applyFont="1" applyBorder="1" applyAlignment="1">
      <alignment horizontal="center" vertical="top"/>
    </xf>
    <xf numFmtId="0" fontId="24" fillId="0" borderId="1" xfId="0" applyFont="1" applyBorder="1"/>
    <xf numFmtId="0" fontId="24" fillId="0" borderId="1" xfId="0" applyFont="1" applyBorder="1" applyAlignment="1">
      <alignment horizontal="center" vertical="top"/>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24" fillId="0" borderId="1" xfId="0" applyFont="1" applyBorder="1" applyAlignment="1">
      <alignment horizontal="center"/>
    </xf>
    <xf numFmtId="0" fontId="6" fillId="0" borderId="1" xfId="0" applyFont="1" applyBorder="1"/>
    <xf numFmtId="167" fontId="22" fillId="0" borderId="16" xfId="0" applyNumberFormat="1" applyFont="1" applyFill="1" applyBorder="1" applyAlignment="1" applyProtection="1">
      <alignment horizontal="center" vertical="center"/>
    </xf>
    <xf numFmtId="167" fontId="22" fillId="0" borderId="17" xfId="0" applyNumberFormat="1" applyFont="1" applyFill="1" applyBorder="1" applyAlignment="1" applyProtection="1">
      <alignment vertical="center"/>
    </xf>
    <xf numFmtId="167" fontId="26" fillId="0" borderId="2" xfId="0" applyNumberFormat="1" applyFont="1" applyFill="1" applyBorder="1" applyAlignment="1" applyProtection="1">
      <alignment vertical="center"/>
    </xf>
    <xf numFmtId="167" fontId="24" fillId="0" borderId="2" xfId="0" applyNumberFormat="1" applyFont="1" applyFill="1" applyBorder="1" applyAlignment="1" applyProtection="1">
      <alignment horizontal="left" vertical="center"/>
    </xf>
    <xf numFmtId="167" fontId="24" fillId="0" borderId="2" xfId="0" applyNumberFormat="1" applyFont="1" applyFill="1" applyBorder="1" applyAlignment="1" applyProtection="1">
      <alignment vertical="center"/>
    </xf>
    <xf numFmtId="0" fontId="7" fillId="0" borderId="2" xfId="0" applyFont="1" applyFill="1" applyBorder="1" applyAlignment="1" applyProtection="1">
      <alignment vertical="center"/>
    </xf>
    <xf numFmtId="167" fontId="24" fillId="0" borderId="18" xfId="0" applyNumberFormat="1" applyFont="1" applyFill="1" applyBorder="1" applyAlignment="1" applyProtection="1">
      <alignment horizontal="center" vertical="top"/>
    </xf>
    <xf numFmtId="167" fontId="24" fillId="0" borderId="10" xfId="0" applyNumberFormat="1" applyFont="1" applyFill="1" applyBorder="1" applyAlignment="1" applyProtection="1">
      <alignment horizontal="center" vertical="top"/>
    </xf>
    <xf numFmtId="167" fontId="24" fillId="0" borderId="11" xfId="0" applyNumberFormat="1"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7" fillId="0" borderId="0" xfId="0" applyFont="1" applyFill="1" applyBorder="1" applyAlignment="1">
      <alignment horizontal="left" vertical="top"/>
    </xf>
    <xf numFmtId="0" fontId="7" fillId="0" borderId="19" xfId="0" applyFont="1" applyFill="1" applyBorder="1" applyAlignment="1">
      <alignment horizontal="left" vertical="top"/>
    </xf>
    <xf numFmtId="0" fontId="7" fillId="0" borderId="0" xfId="0" applyFont="1" applyFill="1" applyBorder="1" applyAlignment="1">
      <alignment vertical="top"/>
    </xf>
    <xf numFmtId="167" fontId="24" fillId="0" borderId="10" xfId="0" applyNumberFormat="1" applyFont="1" applyFill="1" applyBorder="1" applyAlignment="1" applyProtection="1">
      <alignment horizontal="center" vertical="center"/>
    </xf>
    <xf numFmtId="167" fontId="24" fillId="0" borderId="0" xfId="0" applyNumberFormat="1" applyFont="1" applyFill="1" applyBorder="1" applyAlignment="1" applyProtection="1">
      <alignment vertical="top"/>
    </xf>
    <xf numFmtId="0" fontId="7" fillId="0" borderId="0" xfId="0" applyFont="1" applyFill="1" applyBorder="1" applyAlignment="1">
      <alignment horizontal="center" vertical="top"/>
    </xf>
    <xf numFmtId="0" fontId="7" fillId="0" borderId="19" xfId="0" applyFont="1" applyFill="1" applyBorder="1" applyAlignment="1">
      <alignment vertical="top"/>
    </xf>
    <xf numFmtId="167" fontId="24" fillId="0" borderId="0" xfId="0" applyNumberFormat="1" applyFont="1" applyFill="1" applyBorder="1" applyAlignment="1" applyProtection="1">
      <alignment horizontal="left" vertical="center"/>
    </xf>
    <xf numFmtId="167" fontId="24" fillId="0" borderId="0" xfId="0" applyNumberFormat="1" applyFont="1" applyFill="1" applyBorder="1" applyAlignment="1" applyProtection="1">
      <alignment vertical="center"/>
    </xf>
    <xf numFmtId="167" fontId="24" fillId="0" borderId="11" xfId="0" applyNumberFormat="1" applyFont="1" applyFill="1" applyBorder="1" applyAlignment="1" applyProtection="1">
      <alignment vertical="center"/>
    </xf>
    <xf numFmtId="167" fontId="24" fillId="0" borderId="0" xfId="0" applyNumberFormat="1" applyFont="1" applyFill="1" applyBorder="1" applyAlignment="1" applyProtection="1">
      <alignment horizontal="left" vertical="top"/>
    </xf>
    <xf numFmtId="167" fontId="24" fillId="0" borderId="11" xfId="0" applyNumberFormat="1" applyFont="1" applyFill="1" applyBorder="1" applyAlignment="1" applyProtection="1">
      <alignment vertical="top"/>
    </xf>
    <xf numFmtId="0" fontId="7" fillId="0" borderId="19" xfId="0" applyFont="1" applyFill="1" applyBorder="1"/>
    <xf numFmtId="0" fontId="7" fillId="0" borderId="19" xfId="0" quotePrefix="1" applyFont="1" applyFill="1" applyBorder="1" applyAlignment="1">
      <alignment vertical="top"/>
    </xf>
    <xf numFmtId="0" fontId="7" fillId="0" borderId="0" xfId="0" quotePrefix="1" applyFont="1" applyFill="1" applyBorder="1" applyAlignment="1">
      <alignment vertical="top"/>
    </xf>
    <xf numFmtId="167" fontId="24" fillId="0" borderId="10" xfId="0" applyNumberFormat="1" applyFont="1" applyFill="1" applyBorder="1" applyAlignment="1" applyProtection="1">
      <alignment vertical="top"/>
    </xf>
    <xf numFmtId="167" fontId="24" fillId="0" borderId="20" xfId="0" applyNumberFormat="1" applyFont="1" applyFill="1" applyBorder="1" applyAlignment="1" applyProtection="1">
      <alignment horizontal="center" vertical="top"/>
    </xf>
    <xf numFmtId="167" fontId="24" fillId="0" borderId="21" xfId="0" applyNumberFormat="1" applyFont="1" applyFill="1" applyBorder="1" applyAlignment="1" applyProtection="1">
      <alignment vertical="top"/>
    </xf>
    <xf numFmtId="167" fontId="24" fillId="0" borderId="1" xfId="0" applyNumberFormat="1" applyFont="1" applyFill="1" applyBorder="1" applyAlignment="1" applyProtection="1">
      <alignment vertical="top"/>
    </xf>
    <xf numFmtId="167" fontId="24" fillId="0" borderId="1" xfId="0" applyNumberFormat="1" applyFont="1" applyFill="1" applyBorder="1" applyAlignment="1" applyProtection="1">
      <alignment horizontal="left" vertical="top"/>
    </xf>
    <xf numFmtId="167" fontId="24" fillId="0" borderId="12" xfId="0" applyNumberFormat="1" applyFont="1" applyFill="1" applyBorder="1" applyAlignment="1" applyProtection="1">
      <alignment vertical="top"/>
    </xf>
    <xf numFmtId="0" fontId="7" fillId="0" borderId="1" xfId="0" applyFont="1" applyFill="1" applyBorder="1" applyAlignment="1" applyProtection="1">
      <alignment vertical="top"/>
    </xf>
    <xf numFmtId="0" fontId="7" fillId="0" borderId="1" xfId="0" applyFont="1" applyFill="1" applyBorder="1" applyAlignment="1">
      <alignment horizontal="center" vertical="top"/>
    </xf>
    <xf numFmtId="0" fontId="7" fillId="0" borderId="1" xfId="0" applyFont="1" applyFill="1" applyBorder="1" applyAlignment="1">
      <alignment vertical="top"/>
    </xf>
    <xf numFmtId="0" fontId="7" fillId="0" borderId="13" xfId="0" applyFont="1" applyFill="1" applyBorder="1" applyAlignment="1">
      <alignment vertical="top"/>
    </xf>
    <xf numFmtId="167" fontId="22" fillId="0" borderId="20" xfId="0" applyNumberFormat="1" applyFont="1" applyFill="1" applyBorder="1" applyAlignment="1" applyProtection="1">
      <alignment horizontal="center" vertical="center"/>
    </xf>
    <xf numFmtId="167" fontId="22" fillId="0" borderId="21" xfId="0" applyNumberFormat="1" applyFont="1" applyFill="1" applyBorder="1" applyAlignment="1" applyProtection="1">
      <alignment vertical="center"/>
    </xf>
    <xf numFmtId="167" fontId="26" fillId="0" borderId="1" xfId="0" applyNumberFormat="1" applyFont="1" applyFill="1" applyBorder="1" applyAlignment="1" applyProtection="1">
      <alignment vertical="top"/>
    </xf>
    <xf numFmtId="167" fontId="22" fillId="0" borderId="1" xfId="0" applyNumberFormat="1" applyFont="1" applyFill="1" applyBorder="1" applyAlignment="1" applyProtection="1">
      <alignment horizontal="left" vertical="top"/>
    </xf>
    <xf numFmtId="167" fontId="22" fillId="0" borderId="1" xfId="0" applyNumberFormat="1" applyFont="1" applyFill="1" applyBorder="1" applyAlignment="1" applyProtection="1">
      <alignment vertical="top"/>
    </xf>
    <xf numFmtId="0" fontId="8" fillId="0" borderId="1" xfId="0" applyFont="1" applyFill="1" applyBorder="1" applyAlignment="1" applyProtection="1">
      <alignment vertical="top"/>
    </xf>
    <xf numFmtId="0" fontId="8" fillId="0" borderId="1" xfId="0" applyFont="1" applyFill="1" applyBorder="1" applyAlignment="1">
      <alignment horizontal="center" vertical="top"/>
    </xf>
    <xf numFmtId="0" fontId="8" fillId="0" borderId="1" xfId="0" applyFont="1" applyFill="1" applyBorder="1" applyAlignment="1">
      <alignment vertical="top"/>
    </xf>
    <xf numFmtId="0" fontId="8" fillId="0" borderId="13" xfId="0" applyFont="1" applyFill="1" applyBorder="1" applyAlignment="1">
      <alignment vertical="top"/>
    </xf>
    <xf numFmtId="0" fontId="8" fillId="0" borderId="0" xfId="0" applyFont="1" applyFill="1" applyBorder="1" applyAlignment="1">
      <alignment vertical="top"/>
    </xf>
    <xf numFmtId="0" fontId="8" fillId="0" borderId="0" xfId="0" applyFont="1" applyFill="1" applyBorder="1" applyAlignment="1">
      <alignment vertical="center"/>
    </xf>
    <xf numFmtId="0" fontId="8" fillId="0" borderId="0" xfId="0" applyFont="1" applyFill="1"/>
    <xf numFmtId="167" fontId="24" fillId="0" borderId="0" xfId="0" quotePrefix="1" applyNumberFormat="1" applyFont="1" applyFill="1" applyBorder="1" applyAlignment="1" applyProtection="1">
      <alignment horizontal="left" vertical="center"/>
    </xf>
    <xf numFmtId="0" fontId="7" fillId="0" borderId="0" xfId="0" applyFont="1" applyFill="1" applyBorder="1" applyAlignment="1" applyProtection="1">
      <alignment vertical="top"/>
    </xf>
    <xf numFmtId="0" fontId="7" fillId="0" borderId="1" xfId="0" applyFont="1" applyFill="1" applyBorder="1"/>
    <xf numFmtId="167" fontId="26" fillId="0" borderId="2" xfId="0" applyNumberFormat="1" applyFont="1" applyFill="1" applyBorder="1" applyAlignment="1" applyProtection="1">
      <alignment vertical="top"/>
    </xf>
    <xf numFmtId="167" fontId="22" fillId="0" borderId="2" xfId="0" applyNumberFormat="1" applyFont="1" applyFill="1" applyBorder="1" applyAlignment="1" applyProtection="1">
      <alignment horizontal="left" vertical="top"/>
    </xf>
    <xf numFmtId="167" fontId="22" fillId="0" borderId="2" xfId="0" applyNumberFormat="1" applyFont="1" applyFill="1" applyBorder="1" applyAlignment="1" applyProtection="1">
      <alignment vertical="top"/>
    </xf>
    <xf numFmtId="0" fontId="8" fillId="0" borderId="2" xfId="0" applyFont="1" applyFill="1" applyBorder="1" applyAlignment="1" applyProtection="1">
      <alignment vertical="top"/>
    </xf>
    <xf numFmtId="0" fontId="8" fillId="0" borderId="2" xfId="0" applyFont="1" applyFill="1" applyBorder="1" applyAlignment="1">
      <alignment horizontal="center" vertical="top"/>
    </xf>
    <xf numFmtId="0" fontId="8" fillId="0" borderId="2" xfId="0" applyFont="1" applyFill="1" applyBorder="1" applyAlignment="1">
      <alignment vertical="top"/>
    </xf>
    <xf numFmtId="0" fontId="8" fillId="0" borderId="7" xfId="0" applyFont="1" applyFill="1" applyBorder="1" applyAlignment="1">
      <alignment vertical="top"/>
    </xf>
    <xf numFmtId="0" fontId="7" fillId="0" borderId="11" xfId="0" applyFont="1" applyFill="1" applyBorder="1" applyAlignment="1">
      <alignment vertical="top"/>
    </xf>
    <xf numFmtId="167" fontId="24" fillId="0" borderId="0" xfId="0" quotePrefix="1" applyNumberFormat="1" applyFont="1" applyFill="1" applyBorder="1" applyAlignment="1" applyProtection="1">
      <alignment vertical="top"/>
    </xf>
    <xf numFmtId="0" fontId="7" fillId="0" borderId="0" xfId="0" quotePrefix="1" applyFont="1" applyFill="1" applyBorder="1" applyAlignment="1">
      <alignment horizontal="center" vertical="top"/>
    </xf>
    <xf numFmtId="0" fontId="7" fillId="0" borderId="19" xfId="0" quotePrefix="1" applyFont="1" applyFill="1" applyBorder="1" applyAlignment="1">
      <alignment horizontal="center" vertical="top"/>
    </xf>
    <xf numFmtId="167" fontId="24" fillId="0" borderId="9" xfId="0" applyNumberFormat="1" applyFont="1" applyFill="1" applyBorder="1" applyAlignment="1" applyProtection="1">
      <alignment horizontal="center" vertical="top"/>
    </xf>
    <xf numFmtId="167" fontId="24" fillId="0" borderId="6" xfId="0" applyNumberFormat="1" applyFont="1" applyFill="1" applyBorder="1" applyAlignment="1" applyProtection="1">
      <alignment horizontal="center" vertical="top"/>
    </xf>
    <xf numFmtId="0" fontId="6" fillId="0" borderId="0" xfId="0" applyFont="1" applyAlignment="1">
      <alignment horizontal="center" vertical="center"/>
    </xf>
    <xf numFmtId="0" fontId="6" fillId="0" borderId="0" xfId="0" applyFont="1" applyAlignment="1">
      <alignment horizontal="center" vertical="center" wrapText="1"/>
    </xf>
    <xf numFmtId="0" fontId="7" fillId="0" borderId="0" xfId="0" applyFont="1" applyBorder="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Alignment="1">
      <alignment horizontal="center" vertical="center" wrapText="1"/>
    </xf>
    <xf numFmtId="0" fontId="8" fillId="0" borderId="0" xfId="0" applyFont="1" applyBorder="1" applyAlignment="1">
      <alignment horizontal="left" vertical="center"/>
    </xf>
    <xf numFmtId="0" fontId="8" fillId="0" borderId="0" xfId="0" applyFont="1" applyAlignment="1">
      <alignment horizontal="left" vertical="center"/>
    </xf>
    <xf numFmtId="0" fontId="8" fillId="0" borderId="0" xfId="0" applyFont="1" applyAlignment="1">
      <alignment horizontal="center" vertical="center" wrapText="1"/>
    </xf>
    <xf numFmtId="0" fontId="8" fillId="0" borderId="0" xfId="0" applyFont="1" applyAlignment="1">
      <alignment vertical="center"/>
    </xf>
    <xf numFmtId="49" fontId="8" fillId="7" borderId="4" xfId="0" applyNumberFormat="1" applyFont="1" applyFill="1" applyBorder="1" applyAlignment="1">
      <alignment horizontal="center" vertical="center" wrapText="1"/>
    </xf>
    <xf numFmtId="0" fontId="24" fillId="7" borderId="4" xfId="0" applyFont="1" applyFill="1" applyBorder="1" applyAlignment="1">
      <alignment horizontal="center" vertical="center"/>
    </xf>
    <xf numFmtId="0" fontId="22" fillId="3" borderId="4" xfId="0" applyFont="1" applyFill="1" applyBorder="1" applyAlignment="1">
      <alignment horizontal="center" vertical="center"/>
    </xf>
    <xf numFmtId="0" fontId="8" fillId="3" borderId="4" xfId="0" applyFont="1" applyFill="1" applyBorder="1" applyAlignment="1">
      <alignment horizontal="center" vertical="center" wrapText="1"/>
    </xf>
    <xf numFmtId="0" fontId="8" fillId="3" borderId="4" xfId="0" applyFont="1" applyFill="1" applyBorder="1" applyAlignment="1">
      <alignment horizontal="center" vertical="center"/>
    </xf>
    <xf numFmtId="0" fontId="8" fillId="0" borderId="9" xfId="0" applyFont="1" applyBorder="1" applyAlignment="1">
      <alignment horizontal="center" vertical="center" wrapText="1"/>
    </xf>
    <xf numFmtId="0" fontId="6"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169" fontId="27" fillId="0" borderId="4" xfId="0" applyNumberFormat="1" applyFont="1" applyBorder="1" applyAlignment="1">
      <alignment horizontal="center" vertical="center"/>
    </xf>
    <xf numFmtId="0" fontId="6" fillId="0" borderId="0" xfId="0" applyFont="1" applyBorder="1" applyAlignment="1">
      <alignment horizontal="center" vertical="center"/>
    </xf>
    <xf numFmtId="0" fontId="8" fillId="11" borderId="4" xfId="0" applyFont="1" applyFill="1" applyBorder="1" applyAlignment="1">
      <alignment horizontal="center" vertical="center" wrapText="1"/>
    </xf>
    <xf numFmtId="0" fontId="8" fillId="0" borderId="0" xfId="0" applyFont="1" applyBorder="1" applyAlignment="1">
      <alignment vertical="center"/>
    </xf>
    <xf numFmtId="49" fontId="6" fillId="0" borderId="0" xfId="0" applyNumberFormat="1" applyFont="1" applyAlignment="1">
      <alignment horizontal="center" vertical="center"/>
    </xf>
    <xf numFmtId="49" fontId="7" fillId="0" borderId="0" xfId="0" applyNumberFormat="1" applyFont="1" applyAlignment="1">
      <alignment horizontal="center" vertical="center"/>
    </xf>
    <xf numFmtId="49" fontId="8" fillId="0" borderId="0" xfId="0" applyNumberFormat="1" applyFont="1" applyAlignment="1">
      <alignment horizontal="center" vertical="center"/>
    </xf>
    <xf numFmtId="0" fontId="22" fillId="2" borderId="9" xfId="0" applyFont="1" applyFill="1" applyBorder="1" applyAlignment="1">
      <alignment horizontal="center" vertical="top" wrapText="1"/>
    </xf>
    <xf numFmtId="0" fontId="8" fillId="6" borderId="5" xfId="0" applyFont="1" applyFill="1" applyBorder="1" applyAlignment="1">
      <alignment vertical="center"/>
    </xf>
    <xf numFmtId="0" fontId="17" fillId="6" borderId="4" xfId="0" applyFont="1" applyFill="1" applyBorder="1" applyAlignment="1">
      <alignment horizontal="center" vertical="center" wrapText="1"/>
    </xf>
    <xf numFmtId="0" fontId="22" fillId="6" borderId="4" xfId="0" applyFont="1" applyFill="1" applyBorder="1" applyAlignment="1">
      <alignment horizontal="center" vertical="center"/>
    </xf>
    <xf numFmtId="0" fontId="8" fillId="0" borderId="9" xfId="0" applyFont="1" applyBorder="1" applyAlignment="1">
      <alignment vertical="center" wrapText="1"/>
    </xf>
    <xf numFmtId="49" fontId="8" fillId="7" borderId="8" xfId="0" applyNumberFormat="1" applyFont="1" applyFill="1" applyBorder="1" applyAlignment="1">
      <alignment horizontal="center" vertical="center"/>
    </xf>
    <xf numFmtId="0" fontId="8" fillId="7" borderId="5" xfId="0" applyFont="1" applyFill="1" applyBorder="1" applyAlignment="1">
      <alignment vertical="center" wrapText="1"/>
    </xf>
    <xf numFmtId="0" fontId="17" fillId="7" borderId="4" xfId="0" applyFont="1" applyFill="1" applyBorder="1" applyAlignment="1">
      <alignment horizontal="center" vertical="center" wrapText="1"/>
    </xf>
    <xf numFmtId="0" fontId="22" fillId="7" borderId="4" xfId="0" applyFont="1" applyFill="1" applyBorder="1" applyAlignment="1">
      <alignment horizontal="center" vertical="center"/>
    </xf>
    <xf numFmtId="0" fontId="22" fillId="2" borderId="9" xfId="0" applyFont="1" applyFill="1" applyBorder="1" applyAlignment="1">
      <alignment horizontal="center" vertical="center" wrapText="1"/>
    </xf>
    <xf numFmtId="49" fontId="8" fillId="0" borderId="9" xfId="0" applyNumberFormat="1" applyFont="1" applyBorder="1" applyAlignment="1">
      <alignment horizontal="center" vertical="center"/>
    </xf>
    <xf numFmtId="0" fontId="8" fillId="3" borderId="5" xfId="0" applyFont="1" applyFill="1" applyBorder="1" applyAlignment="1">
      <alignment vertical="center" wrapText="1"/>
    </xf>
    <xf numFmtId="0" fontId="17" fillId="3" borderId="4" xfId="0" applyFont="1" applyFill="1" applyBorder="1" applyAlignment="1">
      <alignment vertical="center" wrapText="1"/>
    </xf>
    <xf numFmtId="49" fontId="7" fillId="0" borderId="9" xfId="0" applyNumberFormat="1" applyFont="1" applyBorder="1" applyAlignment="1">
      <alignment horizontal="center" vertical="center"/>
    </xf>
    <xf numFmtId="0" fontId="17" fillId="3" borderId="4" xfId="0" applyFont="1" applyFill="1" applyBorder="1" applyAlignment="1">
      <alignment horizontal="center" vertical="center" wrapText="1"/>
    </xf>
    <xf numFmtId="0" fontId="8" fillId="0" borderId="9" xfId="0" applyFont="1" applyBorder="1" applyAlignment="1">
      <alignment horizontal="left" vertical="center" wrapText="1"/>
    </xf>
    <xf numFmtId="49" fontId="8" fillId="0" borderId="9" xfId="0" applyNumberFormat="1" applyFont="1" applyBorder="1" applyAlignment="1">
      <alignment horizontal="center" vertical="center" wrapText="1"/>
    </xf>
    <xf numFmtId="0" fontId="22" fillId="2" borderId="9" xfId="0" applyFont="1" applyFill="1" applyBorder="1" applyAlignment="1">
      <alignment vertical="center" wrapText="1"/>
    </xf>
    <xf numFmtId="0" fontId="8" fillId="9" borderId="4" xfId="0" applyFont="1" applyFill="1" applyBorder="1" applyAlignment="1">
      <alignment horizontal="center" vertical="center" wrapText="1"/>
    </xf>
    <xf numFmtId="0" fontId="8" fillId="9" borderId="5" xfId="0" applyFont="1" applyFill="1" applyBorder="1" applyAlignment="1">
      <alignment vertical="center" wrapText="1"/>
    </xf>
    <xf numFmtId="0" fontId="22" fillId="9" borderId="4" xfId="0" applyFont="1" applyFill="1" applyBorder="1" applyAlignment="1">
      <alignment vertical="center" wrapText="1"/>
    </xf>
    <xf numFmtId="49" fontId="8" fillId="7" borderId="9" xfId="0" applyNumberFormat="1" applyFont="1" applyFill="1" applyBorder="1" applyAlignment="1">
      <alignment horizontal="center" vertical="center" wrapText="1"/>
    </xf>
    <xf numFmtId="0" fontId="8" fillId="7" borderId="4" xfId="0" applyFont="1" applyFill="1" applyBorder="1" applyAlignment="1">
      <alignment vertical="center"/>
    </xf>
    <xf numFmtId="0" fontId="8" fillId="3" borderId="5" xfId="0" applyFont="1" applyFill="1" applyBorder="1" applyAlignment="1">
      <alignment vertical="center"/>
    </xf>
    <xf numFmtId="0" fontId="8" fillId="3" borderId="2" xfId="0" applyFont="1" applyFill="1" applyBorder="1" applyAlignment="1">
      <alignment vertical="center"/>
    </xf>
    <xf numFmtId="0" fontId="17" fillId="3" borderId="7" xfId="0" applyFont="1" applyFill="1" applyBorder="1"/>
    <xf numFmtId="0" fontId="8" fillId="3" borderId="4" xfId="0" applyFont="1" applyFill="1" applyBorder="1" applyAlignment="1">
      <alignment vertical="center"/>
    </xf>
    <xf numFmtId="0" fontId="17" fillId="0" borderId="9" xfId="0" applyFont="1" applyBorder="1" applyAlignment="1">
      <alignment horizontal="left" vertical="center" wrapText="1"/>
    </xf>
    <xf numFmtId="49" fontId="17" fillId="0" borderId="9" xfId="0" applyNumberFormat="1" applyFont="1" applyBorder="1" applyAlignment="1">
      <alignment horizontal="center" vertical="center" wrapText="1"/>
    </xf>
    <xf numFmtId="0" fontId="17" fillId="3" borderId="6" xfId="0" applyFont="1" applyFill="1" applyBorder="1" applyAlignment="1">
      <alignment horizontal="center" vertical="center" wrapText="1"/>
    </xf>
    <xf numFmtId="0" fontId="17" fillId="3" borderId="5" xfId="0" applyFont="1" applyFill="1" applyBorder="1" applyAlignment="1">
      <alignment vertical="center"/>
    </xf>
    <xf numFmtId="0" fontId="17" fillId="3" borderId="2" xfId="0" applyFont="1" applyFill="1" applyBorder="1" applyAlignment="1">
      <alignment vertical="center"/>
    </xf>
    <xf numFmtId="0" fontId="17" fillId="3" borderId="7" xfId="0" applyFont="1" applyFill="1" applyBorder="1" applyAlignment="1">
      <alignment vertical="center"/>
    </xf>
    <xf numFmtId="0" fontId="8" fillId="3" borderId="5" xfId="0" applyFont="1" applyFill="1" applyBorder="1" applyAlignment="1">
      <alignment horizontal="center" vertical="center"/>
    </xf>
    <xf numFmtId="0" fontId="17" fillId="0" borderId="6" xfId="0" applyFont="1" applyBorder="1" applyAlignment="1">
      <alignment horizontal="left" vertical="center" wrapText="1"/>
    </xf>
    <xf numFmtId="49" fontId="17" fillId="7" borderId="4" xfId="0" applyNumberFormat="1" applyFont="1" applyFill="1" applyBorder="1" applyAlignment="1">
      <alignment horizontal="center" vertical="center"/>
    </xf>
    <xf numFmtId="0" fontId="17" fillId="10" borderId="4" xfId="0" applyFont="1" applyFill="1" applyBorder="1" applyAlignment="1">
      <alignment horizontal="center" vertical="center"/>
    </xf>
    <xf numFmtId="0" fontId="8" fillId="10" borderId="5" xfId="0" applyFont="1" applyFill="1" applyBorder="1" applyAlignment="1">
      <alignment vertical="center" wrapText="1"/>
    </xf>
    <xf numFmtId="0" fontId="17" fillId="10" borderId="4" xfId="0" applyFont="1" applyFill="1" applyBorder="1" applyAlignment="1">
      <alignment horizontal="center" vertical="center" wrapText="1"/>
    </xf>
    <xf numFmtId="0" fontId="22" fillId="10" borderId="4" xfId="0" applyFont="1" applyFill="1" applyBorder="1" applyAlignment="1">
      <alignment horizontal="center" vertical="center"/>
    </xf>
    <xf numFmtId="0" fontId="8" fillId="6" borderId="8" xfId="0" applyFont="1" applyFill="1" applyBorder="1" applyAlignment="1">
      <alignment horizontal="center" vertical="center" wrapText="1"/>
    </xf>
    <xf numFmtId="0" fontId="7" fillId="7" borderId="5" xfId="0" applyFont="1" applyFill="1" applyBorder="1" applyAlignment="1">
      <alignment vertical="center"/>
    </xf>
    <xf numFmtId="0" fontId="6" fillId="7" borderId="4" xfId="0" applyFont="1" applyFill="1" applyBorder="1" applyAlignment="1">
      <alignment horizontal="center" vertical="center" wrapText="1"/>
    </xf>
    <xf numFmtId="0" fontId="7" fillId="0" borderId="8" xfId="0" applyFont="1" applyBorder="1" applyAlignment="1">
      <alignment vertical="center" wrapText="1"/>
    </xf>
    <xf numFmtId="0" fontId="8" fillId="6" borderId="5" xfId="0" applyFont="1" applyFill="1" applyBorder="1" applyAlignment="1">
      <alignment vertical="center" wrapText="1"/>
    </xf>
    <xf numFmtId="0" fontId="8" fillId="7" borderId="4" xfId="0" applyFont="1" applyFill="1" applyBorder="1" applyAlignment="1">
      <alignment horizontal="center" vertical="center"/>
    </xf>
    <xf numFmtId="0" fontId="8" fillId="7" borderId="5" xfId="0" applyFont="1" applyFill="1" applyBorder="1" applyAlignment="1">
      <alignment vertical="center"/>
    </xf>
    <xf numFmtId="0" fontId="24" fillId="2" borderId="11" xfId="0" applyFont="1" applyFill="1" applyBorder="1" applyAlignment="1">
      <alignment horizontal="center" vertical="top" wrapText="1"/>
    </xf>
    <xf numFmtId="0" fontId="7" fillId="0" borderId="5" xfId="0" applyNumberFormat="1" applyFont="1" applyBorder="1" applyAlignment="1">
      <alignment horizontal="center" vertical="center"/>
    </xf>
    <xf numFmtId="49" fontId="7" fillId="0" borderId="1" xfId="0" applyNumberFormat="1" applyFont="1" applyBorder="1" applyAlignment="1">
      <alignment horizontal="center" vertical="center" wrapText="1"/>
    </xf>
    <xf numFmtId="0" fontId="7" fillId="0" borderId="2" xfId="0" applyFont="1" applyBorder="1" applyAlignment="1">
      <alignment vertical="center"/>
    </xf>
    <xf numFmtId="0" fontId="24" fillId="0" borderId="7" xfId="0" applyFont="1" applyBorder="1" applyAlignment="1">
      <alignment horizontal="center" vertical="center"/>
    </xf>
    <xf numFmtId="0" fontId="6" fillId="0" borderId="12" xfId="0" applyFont="1" applyBorder="1" applyAlignment="1">
      <alignment vertical="center"/>
    </xf>
    <xf numFmtId="49" fontId="8" fillId="0" borderId="0" xfId="0" applyNumberFormat="1" applyFont="1" applyBorder="1" applyAlignment="1">
      <alignment horizontal="center" vertical="center"/>
    </xf>
    <xf numFmtId="169" fontId="27" fillId="0" borderId="0"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0" xfId="0" applyNumberFormat="1" applyFont="1" applyAlignment="1">
      <alignment horizontal="center"/>
    </xf>
    <xf numFmtId="0" fontId="28" fillId="0" borderId="0" xfId="0" applyFont="1" applyBorder="1"/>
    <xf numFmtId="0" fontId="29" fillId="0" borderId="0" xfId="0" applyFont="1" applyBorder="1"/>
    <xf numFmtId="0" fontId="29" fillId="0" borderId="0" xfId="0" applyFont="1"/>
    <xf numFmtId="0" fontId="30" fillId="0" borderId="0" xfId="0" applyFont="1"/>
    <xf numFmtId="0" fontId="31" fillId="8" borderId="0" xfId="0" applyFont="1" applyFill="1"/>
    <xf numFmtId="0" fontId="28" fillId="0" borderId="0" xfId="0" applyFont="1" applyBorder="1" applyAlignment="1">
      <alignment horizontal="left" vertical="center"/>
    </xf>
    <xf numFmtId="0" fontId="28" fillId="0" borderId="0" xfId="0" applyFont="1" applyBorder="1" applyAlignment="1">
      <alignment vertical="center" wrapText="1"/>
    </xf>
    <xf numFmtId="0" fontId="31" fillId="7" borderId="0" xfId="0" applyFont="1" applyFill="1"/>
    <xf numFmtId="0" fontId="7" fillId="0" borderId="7" xfId="0" applyFont="1" applyBorder="1" applyAlignment="1">
      <alignment horizontal="left" vertical="center" wrapText="1"/>
    </xf>
    <xf numFmtId="0" fontId="7" fillId="0" borderId="4" xfId="0" applyFont="1" applyFill="1" applyBorder="1" applyAlignment="1">
      <alignment horizontal="center" vertical="center"/>
    </xf>
    <xf numFmtId="0" fontId="7" fillId="0" borderId="9" xfId="0" applyFont="1" applyBorder="1" applyAlignment="1">
      <alignment horizontal="center" vertical="center" wrapText="1"/>
    </xf>
    <xf numFmtId="0" fontId="7" fillId="0" borderId="5" xfId="0" applyFont="1" applyBorder="1" applyAlignment="1">
      <alignment vertical="center" wrapText="1"/>
    </xf>
    <xf numFmtId="0" fontId="7" fillId="0" borderId="6" xfId="0" applyFont="1" applyBorder="1" applyAlignment="1">
      <alignment horizontal="center" vertical="center" wrapText="1"/>
    </xf>
    <xf numFmtId="0" fontId="7" fillId="0" borderId="1" xfId="0" applyFont="1" applyBorder="1" applyAlignment="1">
      <alignment horizontal="left" vertical="center" wrapText="1"/>
    </xf>
    <xf numFmtId="0" fontId="7" fillId="0" borderId="9" xfId="0" applyFont="1" applyBorder="1" applyAlignment="1">
      <alignment horizontal="center" vertical="center" wrapText="1"/>
    </xf>
    <xf numFmtId="0" fontId="8" fillId="0" borderId="0" xfId="0" applyFont="1" applyBorder="1" applyAlignment="1">
      <alignment horizontal="center" vertical="center"/>
    </xf>
    <xf numFmtId="0" fontId="7" fillId="0" borderId="0" xfId="0" applyFont="1" applyBorder="1" applyAlignment="1">
      <alignment horizontal="left" vertical="center"/>
    </xf>
    <xf numFmtId="0" fontId="7" fillId="0" borderId="6" xfId="0" applyFont="1" applyBorder="1" applyAlignment="1">
      <alignment horizontal="center" vertical="center" wrapText="1"/>
    </xf>
    <xf numFmtId="0" fontId="7" fillId="0" borderId="19" xfId="0" applyFont="1" applyFill="1" applyBorder="1" applyAlignment="1"/>
    <xf numFmtId="167" fontId="24" fillId="0" borderId="19" xfId="0" applyNumberFormat="1" applyFont="1" applyFill="1" applyBorder="1" applyAlignment="1" applyProtection="1">
      <alignment vertical="top"/>
    </xf>
    <xf numFmtId="0" fontId="7" fillId="0" borderId="19" xfId="0" quotePrefix="1" applyFont="1" applyFill="1" applyBorder="1" applyAlignment="1">
      <alignment horizontal="left" vertical="top"/>
    </xf>
    <xf numFmtId="0" fontId="6" fillId="0" borderId="5" xfId="0" applyFont="1" applyBorder="1" applyAlignment="1">
      <alignment horizontal="center" vertical="center" wrapText="1"/>
    </xf>
    <xf numFmtId="0" fontId="7" fillId="0" borderId="2" xfId="0" applyFont="1" applyFill="1" applyBorder="1" applyAlignment="1">
      <alignment horizontal="center" vertical="center" wrapText="1"/>
    </xf>
    <xf numFmtId="0" fontId="8" fillId="12" borderId="8" xfId="0" applyFont="1" applyFill="1" applyBorder="1" applyAlignment="1">
      <alignment horizontal="center" vertical="center"/>
    </xf>
    <xf numFmtId="0" fontId="8" fillId="12" borderId="5" xfId="0" applyFont="1" applyFill="1" applyBorder="1" applyAlignment="1">
      <alignment vertical="center"/>
    </xf>
    <xf numFmtId="0" fontId="17" fillId="12" borderId="4" xfId="0" applyFont="1" applyFill="1" applyBorder="1" applyAlignment="1">
      <alignment horizontal="center" vertical="center" wrapText="1"/>
    </xf>
    <xf numFmtId="0" fontId="22" fillId="12" borderId="4" xfId="0" applyFont="1" applyFill="1" applyBorder="1" applyAlignment="1">
      <alignment horizontal="center" vertical="center"/>
    </xf>
    <xf numFmtId="0" fontId="8" fillId="10" borderId="8" xfId="0" applyNumberFormat="1" applyFont="1" applyFill="1" applyBorder="1" applyAlignment="1">
      <alignment horizontal="center" vertical="center"/>
    </xf>
    <xf numFmtId="0" fontId="8" fillId="10" borderId="5" xfId="0" applyFont="1" applyFill="1" applyBorder="1" applyAlignment="1">
      <alignment vertical="center"/>
    </xf>
    <xf numFmtId="2" fontId="17" fillId="3" borderId="4" xfId="0" applyNumberFormat="1" applyFont="1" applyFill="1" applyBorder="1" applyAlignment="1">
      <alignment horizontal="center" vertical="center"/>
    </xf>
    <xf numFmtId="0" fontId="33" fillId="0" borderId="0" xfId="0" applyFont="1" applyBorder="1" applyAlignment="1">
      <alignment vertical="center"/>
    </xf>
    <xf numFmtId="2" fontId="6" fillId="0" borderId="4" xfId="0" applyNumberFormat="1" applyFont="1" applyBorder="1" applyAlignment="1">
      <alignment horizontal="center" vertical="center" wrapText="1"/>
    </xf>
    <xf numFmtId="0" fontId="34" fillId="11" borderId="4" xfId="0" applyFont="1" applyFill="1" applyBorder="1" applyAlignment="1">
      <alignment horizontal="center" vertical="center"/>
    </xf>
    <xf numFmtId="0" fontId="34" fillId="11" borderId="4" xfId="0" applyFont="1" applyFill="1" applyBorder="1" applyAlignment="1">
      <alignment horizontal="center" vertical="center" wrapText="1"/>
    </xf>
    <xf numFmtId="0" fontId="7" fillId="0" borderId="9" xfId="0" applyFont="1" applyBorder="1" applyAlignment="1">
      <alignment horizontal="center" vertical="center" wrapText="1"/>
    </xf>
    <xf numFmtId="0" fontId="8" fillId="7" borderId="12" xfId="0" applyFont="1" applyFill="1" applyBorder="1" applyAlignment="1">
      <alignment vertical="center" wrapText="1"/>
    </xf>
    <xf numFmtId="0" fontId="8" fillId="7" borderId="6" xfId="0" applyFont="1" applyFill="1" applyBorder="1" applyAlignment="1">
      <alignment vertical="center"/>
    </xf>
    <xf numFmtId="0" fontId="8" fillId="3" borderId="6" xfId="0" applyFont="1" applyFill="1" applyBorder="1" applyAlignment="1">
      <alignment horizontal="center" vertical="center"/>
    </xf>
    <xf numFmtId="0" fontId="12" fillId="0" borderId="11" xfId="0" applyFont="1" applyBorder="1" applyAlignment="1">
      <alignment horizontal="left" vertical="top" wrapText="1"/>
    </xf>
    <xf numFmtId="0" fontId="12" fillId="0" borderId="0" xfId="0" applyFont="1" applyBorder="1" applyAlignment="1">
      <alignment horizontal="left" vertical="top" wrapText="1"/>
    </xf>
    <xf numFmtId="0" fontId="12" fillId="0" borderId="19" xfId="0" applyFont="1" applyBorder="1" applyAlignment="1">
      <alignment horizontal="left" vertical="top" wrapText="1"/>
    </xf>
    <xf numFmtId="0" fontId="14" fillId="0" borderId="11" xfId="0" applyFont="1" applyBorder="1" applyAlignment="1">
      <alignment horizontal="center" wrapText="1"/>
    </xf>
    <xf numFmtId="0" fontId="14" fillId="0" borderId="0" xfId="0" applyFont="1" applyBorder="1" applyAlignment="1">
      <alignment horizontal="center" wrapText="1"/>
    </xf>
    <xf numFmtId="1" fontId="6" fillId="0" borderId="7" xfId="0" applyNumberFormat="1" applyFont="1" applyBorder="1" applyAlignment="1">
      <alignment horizontal="center" vertical="center" wrapText="1"/>
    </xf>
    <xf numFmtId="1" fontId="7" fillId="0" borderId="4" xfId="0" applyNumberFormat="1" applyFont="1" applyFill="1" applyBorder="1" applyAlignment="1">
      <alignment horizontal="center" vertical="center"/>
    </xf>
    <xf numFmtId="1" fontId="6" fillId="0" borderId="4" xfId="0" applyNumberFormat="1" applyFont="1" applyBorder="1" applyAlignment="1">
      <alignment horizontal="center" vertical="center" wrapText="1"/>
    </xf>
    <xf numFmtId="2" fontId="12" fillId="6" borderId="4" xfId="0" applyNumberFormat="1" applyFont="1" applyFill="1" applyBorder="1" applyAlignment="1">
      <alignment horizontal="center" vertical="top" wrapText="1"/>
    </xf>
    <xf numFmtId="2" fontId="12" fillId="0" borderId="8" xfId="0" applyNumberFormat="1" applyFont="1" applyBorder="1" applyAlignment="1">
      <alignment horizontal="center" vertical="center" wrapText="1"/>
    </xf>
    <xf numFmtId="2" fontId="12" fillId="0" borderId="8" xfId="1" applyNumberFormat="1" applyFont="1" applyBorder="1" applyAlignment="1">
      <alignment horizontal="center" vertical="center" wrapText="1"/>
    </xf>
    <xf numFmtId="2" fontId="12" fillId="0" borderId="4" xfId="0" applyNumberFormat="1" applyFont="1" applyBorder="1" applyAlignment="1">
      <alignment horizontal="center" vertical="center" wrapText="1"/>
    </xf>
    <xf numFmtId="0" fontId="10" fillId="0" borderId="0" xfId="0" applyFont="1" applyFill="1"/>
    <xf numFmtId="15" fontId="10" fillId="0" borderId="0" xfId="0" applyNumberFormat="1" applyFont="1" applyFill="1"/>
    <xf numFmtId="1" fontId="3" fillId="0" borderId="4" xfId="0" applyNumberFormat="1" applyFont="1" applyBorder="1" applyAlignment="1">
      <alignment horizontal="right" vertical="center" indent="1"/>
    </xf>
    <xf numFmtId="0" fontId="4" fillId="0" borderId="0" xfId="0" applyFont="1" applyBorder="1" applyAlignment="1">
      <alignment horizontal="left" vertical="center"/>
    </xf>
    <xf numFmtId="0" fontId="3" fillId="0" borderId="0" xfId="0" applyFont="1" applyAlignment="1">
      <alignment horizontal="left" vertical="center" wrapText="1"/>
    </xf>
    <xf numFmtId="0" fontId="4" fillId="0" borderId="7" xfId="0" applyFont="1" applyBorder="1" applyAlignment="1">
      <alignment horizontal="center" vertical="center"/>
    </xf>
    <xf numFmtId="0" fontId="3" fillId="0" borderId="4" xfId="0" applyFont="1" applyFill="1" applyBorder="1" applyAlignment="1">
      <alignment horizontal="left" vertical="center"/>
    </xf>
    <xf numFmtId="0" fontId="36" fillId="0" borderId="0" xfId="0" applyFont="1" applyAlignment="1">
      <alignment vertical="center"/>
    </xf>
    <xf numFmtId="0" fontId="36" fillId="0" borderId="0" xfId="0" applyFont="1"/>
    <xf numFmtId="0" fontId="36" fillId="0" borderId="0" xfId="0" applyFont="1" applyAlignment="1">
      <alignment horizontal="center" vertical="center"/>
    </xf>
    <xf numFmtId="0" fontId="36" fillId="0" borderId="0" xfId="0" applyFont="1" applyAlignment="1">
      <alignment horizontal="center" vertical="center" wrapText="1"/>
    </xf>
    <xf numFmtId="49" fontId="36" fillId="0" borderId="0" xfId="0" applyNumberFormat="1" applyFont="1" applyFill="1" applyAlignment="1">
      <alignment vertical="center"/>
    </xf>
    <xf numFmtId="49" fontId="38" fillId="0" borderId="0" xfId="0" applyNumberFormat="1" applyFont="1" applyFill="1" applyAlignment="1">
      <alignment vertical="center" wrapText="1"/>
    </xf>
    <xf numFmtId="0" fontId="36" fillId="0" borderId="0" xfId="0" applyFont="1" applyBorder="1" applyAlignment="1">
      <alignment vertical="center"/>
    </xf>
    <xf numFmtId="0" fontId="36" fillId="0" borderId="0" xfId="0" applyFont="1" applyFill="1" applyAlignment="1">
      <alignment horizontal="center" vertical="center"/>
    </xf>
    <xf numFmtId="0" fontId="36" fillId="0" borderId="0" xfId="0" applyFont="1" applyBorder="1" applyAlignment="1">
      <alignment horizontal="center" vertical="center"/>
    </xf>
    <xf numFmtId="0" fontId="36" fillId="0" borderId="0" xfId="0" applyFont="1" applyFill="1" applyAlignment="1">
      <alignment horizontal="center"/>
    </xf>
    <xf numFmtId="0" fontId="36" fillId="0" borderId="9" xfId="0" applyFont="1" applyBorder="1" applyAlignment="1">
      <alignment vertical="center"/>
    </xf>
    <xf numFmtId="0" fontId="36" fillId="0" borderId="9" xfId="0" applyFont="1" applyBorder="1" applyAlignment="1">
      <alignment horizontal="center" vertical="center"/>
    </xf>
    <xf numFmtId="0" fontId="36" fillId="0" borderId="4" xfId="0" applyFont="1" applyBorder="1" applyAlignment="1">
      <alignment vertical="center"/>
    </xf>
    <xf numFmtId="0" fontId="36" fillId="2" borderId="9" xfId="0" applyFont="1" applyFill="1" applyBorder="1" applyAlignment="1">
      <alignment horizontal="center" vertical="center" wrapText="1"/>
    </xf>
    <xf numFmtId="0" fontId="36" fillId="2" borderId="9" xfId="0" applyFont="1" applyFill="1" applyBorder="1" applyAlignment="1">
      <alignment horizontal="center" vertical="top" wrapText="1"/>
    </xf>
    <xf numFmtId="0" fontId="36" fillId="2" borderId="0" xfId="0" applyFont="1" applyFill="1" applyBorder="1" applyAlignment="1">
      <alignment horizontal="center" vertical="center" wrapText="1"/>
    </xf>
    <xf numFmtId="0" fontId="36" fillId="0" borderId="0" xfId="4" applyFont="1" applyBorder="1"/>
    <xf numFmtId="0" fontId="36" fillId="0" borderId="0" xfId="0" quotePrefix="1" applyFont="1" applyFill="1" applyBorder="1" applyAlignment="1">
      <alignment horizontal="left" vertical="top"/>
    </xf>
    <xf numFmtId="49" fontId="36" fillId="0" borderId="0" xfId="0" quotePrefix="1" applyNumberFormat="1" applyFont="1" applyFill="1" applyBorder="1" applyAlignment="1">
      <alignment horizontal="left" vertical="top"/>
    </xf>
    <xf numFmtId="49" fontId="38" fillId="0" borderId="0" xfId="0" quotePrefix="1" applyNumberFormat="1" applyFont="1" applyFill="1" applyBorder="1" applyAlignment="1">
      <alignment horizontal="left" vertical="top" wrapText="1"/>
    </xf>
    <xf numFmtId="0" fontId="36" fillId="0" borderId="0" xfId="0" applyFont="1" applyBorder="1" applyAlignment="1">
      <alignment vertical="center" wrapText="1"/>
    </xf>
    <xf numFmtId="0" fontId="36" fillId="0" borderId="0" xfId="0" applyFont="1" applyBorder="1" applyAlignment="1">
      <alignment horizontal="center" vertical="center" wrapText="1"/>
    </xf>
    <xf numFmtId="49" fontId="36" fillId="0" borderId="0" xfId="0" applyNumberFormat="1" applyFont="1" applyFill="1"/>
    <xf numFmtId="49" fontId="38" fillId="0" borderId="0" xfId="0" applyNumberFormat="1" applyFont="1" applyFill="1" applyAlignment="1">
      <alignment wrapText="1"/>
    </xf>
    <xf numFmtId="0" fontId="36" fillId="0" borderId="0" xfId="0" applyFont="1" applyAlignment="1">
      <alignment horizontal="center"/>
    </xf>
    <xf numFmtId="49" fontId="38" fillId="7" borderId="0" xfId="0" applyNumberFormat="1" applyFont="1" applyFill="1" applyAlignment="1">
      <alignment wrapText="1"/>
    </xf>
    <xf numFmtId="0" fontId="36" fillId="0" borderId="4" xfId="0" applyFont="1" applyFill="1" applyBorder="1" applyAlignment="1">
      <alignment vertical="center" wrapText="1"/>
    </xf>
    <xf numFmtId="0" fontId="36" fillId="0" borderId="0" xfId="4" applyFont="1" applyAlignment="1">
      <alignment horizontal="left"/>
    </xf>
    <xf numFmtId="0" fontId="36" fillId="0" borderId="0" xfId="0" applyFont="1" applyAlignment="1">
      <alignment wrapText="1"/>
    </xf>
    <xf numFmtId="0" fontId="3" fillId="0" borderId="0" xfId="0" applyFont="1"/>
    <xf numFmtId="0" fontId="3" fillId="0" borderId="0" xfId="0" applyFont="1" applyFill="1"/>
    <xf numFmtId="0" fontId="3" fillId="0" borderId="26" xfId="0" applyFont="1" applyBorder="1" applyAlignment="1">
      <alignment horizontal="center" vertical="center"/>
    </xf>
    <xf numFmtId="0" fontId="3" fillId="0" borderId="7" xfId="0" applyFont="1" applyBorder="1" applyAlignment="1">
      <alignment vertical="center"/>
    </xf>
    <xf numFmtId="0" fontId="3" fillId="0" borderId="29" xfId="0" applyFont="1" applyBorder="1" applyAlignment="1">
      <alignment horizontal="center"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4" fillId="0" borderId="38"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 xfId="0" applyNumberFormat="1" applyFont="1" applyFill="1" applyBorder="1" applyAlignment="1">
      <alignment vertical="center"/>
    </xf>
    <xf numFmtId="0" fontId="3" fillId="0" borderId="4" xfId="0" applyNumberFormat="1" applyFont="1" applyBorder="1" applyAlignment="1">
      <alignment vertical="center"/>
    </xf>
    <xf numFmtId="0" fontId="3" fillId="0" borderId="28" xfId="0" applyNumberFormat="1" applyFont="1" applyBorder="1" applyAlignment="1">
      <alignment vertical="center"/>
    </xf>
    <xf numFmtId="171" fontId="3" fillId="0" borderId="0" xfId="6" applyNumberFormat="1" applyFont="1" applyAlignment="1">
      <alignment vertical="center"/>
    </xf>
    <xf numFmtId="172" fontId="3" fillId="0" borderId="0" xfId="0" applyNumberFormat="1" applyFont="1" applyAlignment="1">
      <alignment vertical="center"/>
    </xf>
    <xf numFmtId="0" fontId="3" fillId="0" borderId="43" xfId="0" applyFont="1" applyBorder="1" applyAlignment="1">
      <alignment horizontal="center" vertical="center"/>
    </xf>
    <xf numFmtId="0" fontId="3" fillId="0" borderId="8" xfId="0" applyFont="1" applyBorder="1" applyAlignment="1">
      <alignment horizontal="center" vertical="center"/>
    </xf>
    <xf numFmtId="0" fontId="3" fillId="0" borderId="4" xfId="0" applyNumberFormat="1" applyFont="1" applyFill="1" applyBorder="1" applyAlignment="1">
      <alignment horizontal="right" vertical="center" indent="1"/>
    </xf>
    <xf numFmtId="0" fontId="3" fillId="0" borderId="28" xfId="0" applyNumberFormat="1" applyFont="1" applyBorder="1" applyAlignment="1">
      <alignment horizontal="right" vertical="center" indent="1"/>
    </xf>
    <xf numFmtId="0" fontId="3" fillId="0" borderId="9" xfId="0" applyFont="1" applyBorder="1" applyAlignment="1">
      <alignment horizontal="center" vertical="center"/>
    </xf>
    <xf numFmtId="0" fontId="3" fillId="0" borderId="4" xfId="0" applyFont="1" applyBorder="1" applyAlignment="1">
      <alignment horizontal="center" vertical="center"/>
    </xf>
    <xf numFmtId="2" fontId="3" fillId="0" borderId="28" xfId="0" applyNumberFormat="1" applyFont="1" applyBorder="1" applyAlignment="1">
      <alignment horizontal="right" vertical="center" indent="1"/>
    </xf>
    <xf numFmtId="171" fontId="3" fillId="0" borderId="0" xfId="0" applyNumberFormat="1" applyFont="1" applyAlignment="1">
      <alignment vertical="center"/>
    </xf>
    <xf numFmtId="0" fontId="3" fillId="0" borderId="44" xfId="0" applyFont="1" applyBorder="1" applyAlignment="1">
      <alignment horizontal="center" vertical="center"/>
    </xf>
    <xf numFmtId="1" fontId="3" fillId="0" borderId="28" xfId="0" applyNumberFormat="1" applyFont="1" applyBorder="1" applyAlignment="1">
      <alignment horizontal="right" vertical="center" indent="1"/>
    </xf>
    <xf numFmtId="0" fontId="3" fillId="0" borderId="1" xfId="0" applyFont="1" applyBorder="1" applyAlignment="1">
      <alignment horizontal="center" vertical="center"/>
    </xf>
    <xf numFmtId="0" fontId="3" fillId="0" borderId="12" xfId="0" applyFont="1" applyBorder="1" applyAlignment="1">
      <alignment vertical="center"/>
    </xf>
    <xf numFmtId="0" fontId="3" fillId="0" borderId="1" xfId="0" applyFont="1" applyBorder="1" applyAlignment="1">
      <alignment vertical="center"/>
    </xf>
    <xf numFmtId="0" fontId="3" fillId="0" borderId="13" xfId="0" applyFont="1" applyBorder="1" applyAlignment="1">
      <alignment vertical="center"/>
    </xf>
    <xf numFmtId="0" fontId="3" fillId="0" borderId="3"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0" xfId="0" applyFont="1" applyAlignment="1">
      <alignment horizontal="left" vertical="center"/>
    </xf>
    <xf numFmtId="0" fontId="35" fillId="0" borderId="0" xfId="0" applyFont="1" applyFill="1" applyAlignment="1">
      <alignment horizontal="left" vertical="center"/>
    </xf>
    <xf numFmtId="0" fontId="35" fillId="0" borderId="0" xfId="0" quotePrefix="1" applyFont="1" applyFill="1" applyAlignment="1">
      <alignment vertical="center"/>
    </xf>
    <xf numFmtId="0" fontId="7" fillId="0" borderId="9" xfId="0" applyFont="1" applyBorder="1" applyAlignment="1">
      <alignment horizontal="center" vertical="center" wrapText="1"/>
    </xf>
    <xf numFmtId="0" fontId="7" fillId="0" borderId="0" xfId="0" applyFont="1" applyAlignment="1">
      <alignment horizontal="center" vertical="center"/>
    </xf>
    <xf numFmtId="49" fontId="7" fillId="0" borderId="0" xfId="0" applyNumberFormat="1" applyFont="1" applyFill="1" applyAlignment="1">
      <alignment vertical="center"/>
    </xf>
    <xf numFmtId="49" fontId="39" fillId="0" borderId="0" xfId="0" applyNumberFormat="1" applyFont="1" applyFill="1" applyAlignment="1">
      <alignment vertical="center" wrapText="1"/>
    </xf>
    <xf numFmtId="0" fontId="39" fillId="0" borderId="0" xfId="0" applyFont="1" applyFill="1" applyBorder="1" applyAlignment="1">
      <alignment vertical="center" wrapText="1"/>
    </xf>
    <xf numFmtId="0" fontId="7" fillId="0" borderId="0" xfId="0" applyFont="1" applyBorder="1" applyAlignment="1">
      <alignment horizontal="center" vertical="center"/>
    </xf>
    <xf numFmtId="0" fontId="7" fillId="0" borderId="0" xfId="0" applyFont="1"/>
    <xf numFmtId="49" fontId="7" fillId="0" borderId="0" xfId="0" applyNumberFormat="1" applyFont="1" applyFill="1" applyBorder="1" applyAlignment="1">
      <alignment horizontal="left" vertical="center"/>
    </xf>
    <xf numFmtId="49" fontId="39" fillId="0" borderId="0"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xf>
    <xf numFmtId="49" fontId="40" fillId="0" borderId="0" xfId="0" applyNumberFormat="1" applyFont="1" applyFill="1" applyBorder="1" applyAlignment="1">
      <alignment horizontal="left" vertical="center" wrapText="1"/>
    </xf>
    <xf numFmtId="169" fontId="6" fillId="0" borderId="0" xfId="0" applyNumberFormat="1" applyFont="1" applyAlignment="1">
      <alignment horizontal="center" vertical="center"/>
    </xf>
    <xf numFmtId="169" fontId="8" fillId="0" borderId="0" xfId="0" applyNumberFormat="1" applyFont="1" applyBorder="1" applyAlignment="1">
      <alignment vertical="center"/>
    </xf>
    <xf numFmtId="169" fontId="6" fillId="0" borderId="0" xfId="0" applyNumberFormat="1" applyFont="1" applyAlignment="1">
      <alignment horizontal="left" vertical="center"/>
    </xf>
    <xf numFmtId="169" fontId="34" fillId="11" borderId="4" xfId="0" applyNumberFormat="1" applyFont="1" applyFill="1" applyBorder="1" applyAlignment="1">
      <alignment horizontal="center" vertical="center" wrapText="1"/>
    </xf>
    <xf numFmtId="169" fontId="17" fillId="3" borderId="4" xfId="0" applyNumberFormat="1" applyFont="1" applyFill="1" applyBorder="1" applyAlignment="1">
      <alignment horizontal="center" vertical="center"/>
    </xf>
    <xf numFmtId="169" fontId="8" fillId="3" borderId="4" xfId="0" applyNumberFormat="1" applyFont="1" applyFill="1" applyBorder="1" applyAlignment="1">
      <alignment horizontal="center" vertical="center"/>
    </xf>
    <xf numFmtId="169" fontId="6" fillId="0" borderId="4" xfId="0" applyNumberFormat="1" applyFont="1" applyBorder="1" applyAlignment="1">
      <alignment horizontal="center" vertical="center"/>
    </xf>
    <xf numFmtId="169" fontId="6" fillId="0" borderId="0" xfId="0" applyNumberFormat="1" applyFont="1"/>
    <xf numFmtId="169" fontId="7" fillId="0" borderId="0" xfId="4" applyNumberFormat="1" applyFont="1" applyBorder="1" applyAlignment="1">
      <alignment horizontal="left"/>
    </xf>
    <xf numFmtId="169" fontId="6" fillId="0" borderId="4" xfId="0" applyNumberFormat="1" applyFont="1" applyBorder="1" applyAlignment="1">
      <alignment vertical="center"/>
    </xf>
    <xf numFmtId="169" fontId="17" fillId="12" borderId="4" xfId="0" applyNumberFormat="1" applyFont="1" applyFill="1" applyBorder="1" applyAlignment="1">
      <alignment vertical="center"/>
    </xf>
    <xf numFmtId="169" fontId="17" fillId="10" borderId="4" xfId="0" applyNumberFormat="1" applyFont="1" applyFill="1" applyBorder="1" applyAlignment="1">
      <alignment vertical="center"/>
    </xf>
    <xf numFmtId="169" fontId="17" fillId="7" borderId="4" xfId="0" applyNumberFormat="1" applyFont="1" applyFill="1" applyBorder="1" applyAlignment="1">
      <alignment vertical="center"/>
    </xf>
    <xf numFmtId="169" fontId="17" fillId="3" borderId="4" xfId="0" applyNumberFormat="1" applyFont="1" applyFill="1" applyBorder="1" applyAlignment="1">
      <alignment vertical="center"/>
    </xf>
    <xf numFmtId="169" fontId="17" fillId="7" borderId="4" xfId="0" applyNumberFormat="1" applyFont="1" applyFill="1" applyBorder="1" applyAlignment="1">
      <alignment horizontal="right" vertical="center"/>
    </xf>
    <xf numFmtId="169" fontId="22" fillId="9" borderId="4" xfId="0" applyNumberFormat="1" applyFont="1" applyFill="1" applyBorder="1" applyAlignment="1">
      <alignment horizontal="right" vertical="center" wrapText="1"/>
    </xf>
    <xf numFmtId="169" fontId="8" fillId="7" borderId="4" xfId="0" applyNumberFormat="1" applyFont="1" applyFill="1" applyBorder="1" applyAlignment="1">
      <alignment vertical="center"/>
    </xf>
    <xf numFmtId="169" fontId="8" fillId="3" borderId="4" xfId="0" applyNumberFormat="1" applyFont="1" applyFill="1" applyBorder="1" applyAlignment="1">
      <alignment vertical="center"/>
    </xf>
    <xf numFmtId="169" fontId="8" fillId="3" borderId="8" xfId="0" applyNumberFormat="1" applyFont="1" applyFill="1" applyBorder="1" applyAlignment="1">
      <alignment horizontal="center" vertical="center"/>
    </xf>
    <xf numFmtId="169" fontId="8" fillId="7" borderId="6" xfId="0" applyNumberFormat="1" applyFont="1" applyFill="1" applyBorder="1" applyAlignment="1">
      <alignment vertical="center"/>
    </xf>
    <xf numFmtId="169" fontId="17" fillId="10" borderId="4" xfId="0" applyNumberFormat="1" applyFont="1" applyFill="1" applyBorder="1" applyAlignment="1">
      <alignment horizontal="right" vertical="center"/>
    </xf>
    <xf numFmtId="169" fontId="17" fillId="6" borderId="4" xfId="0" applyNumberFormat="1" applyFont="1" applyFill="1" applyBorder="1" applyAlignment="1">
      <alignment vertical="center"/>
    </xf>
    <xf numFmtId="169" fontId="6" fillId="7" borderId="4" xfId="0" applyNumberFormat="1" applyFont="1" applyFill="1" applyBorder="1" applyAlignment="1">
      <alignment vertical="center"/>
    </xf>
    <xf numFmtId="0" fontId="41" fillId="0" borderId="0" xfId="0" applyFont="1"/>
    <xf numFmtId="0" fontId="7" fillId="0" borderId="5" xfId="0" applyFont="1" applyBorder="1" applyAlignment="1">
      <alignment horizontal="left" vertical="center" wrapText="1"/>
    </xf>
    <xf numFmtId="0" fontId="7" fillId="0" borderId="4" xfId="0" applyFont="1" applyFill="1" applyBorder="1" applyAlignment="1">
      <alignment horizontal="center" vertical="center"/>
    </xf>
    <xf numFmtId="0" fontId="7" fillId="0" borderId="5" xfId="0" applyFont="1" applyBorder="1" applyAlignment="1">
      <alignment horizontal="left" vertical="center"/>
    </xf>
    <xf numFmtId="0" fontId="7" fillId="0" borderId="2" xfId="0" applyFont="1" applyBorder="1" applyAlignment="1">
      <alignment horizontal="left" vertical="center"/>
    </xf>
    <xf numFmtId="0" fontId="7" fillId="0" borderId="4" xfId="0" applyFont="1" applyBorder="1" applyAlignment="1">
      <alignment horizontal="left" vertical="center" wrapText="1"/>
    </xf>
    <xf numFmtId="0" fontId="7" fillId="0" borderId="4"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12" xfId="0" applyFont="1" applyBorder="1" applyAlignment="1">
      <alignment horizontal="left"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7" fillId="0" borderId="0" xfId="0" applyFont="1" applyBorder="1" applyAlignment="1">
      <alignment horizontal="left"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6" xfId="0" applyFont="1" applyBorder="1" applyAlignment="1">
      <alignment horizontal="center" vertical="center" wrapText="1"/>
    </xf>
    <xf numFmtId="0" fontId="8" fillId="7" borderId="4" xfId="0" applyFont="1" applyFill="1" applyBorder="1" applyAlignment="1">
      <alignment horizontal="center" vertical="center" wrapText="1"/>
    </xf>
    <xf numFmtId="0" fontId="8" fillId="11" borderId="4" xfId="0" applyFont="1" applyFill="1" applyBorder="1" applyAlignment="1">
      <alignment horizontal="center" vertical="center"/>
    </xf>
    <xf numFmtId="1" fontId="8" fillId="0" borderId="4" xfId="0" applyNumberFormat="1" applyFont="1" applyBorder="1" applyAlignment="1">
      <alignment horizontal="center" vertical="center"/>
    </xf>
    <xf numFmtId="0" fontId="7" fillId="0" borderId="4" xfId="0" applyFont="1" applyBorder="1"/>
    <xf numFmtId="0" fontId="7" fillId="0" borderId="4" xfId="0" applyFont="1" applyFill="1" applyBorder="1"/>
    <xf numFmtId="0" fontId="7" fillId="2" borderId="9" xfId="0" applyFont="1" applyFill="1" applyBorder="1" applyAlignment="1">
      <alignment horizontal="center" vertical="top" wrapText="1"/>
    </xf>
    <xf numFmtId="0" fontId="8" fillId="0" borderId="4" xfId="0" applyFont="1" applyBorder="1" applyAlignment="1">
      <alignment horizontal="center" vertical="center"/>
    </xf>
    <xf numFmtId="0" fontId="8" fillId="0" borderId="8" xfId="0" applyFont="1" applyBorder="1" applyAlignment="1">
      <alignment horizontal="center" vertical="top" wrapText="1"/>
    </xf>
    <xf numFmtId="0" fontId="7" fillId="0" borderId="8" xfId="0" applyFont="1" applyBorder="1" applyAlignment="1">
      <alignment vertical="center"/>
    </xf>
    <xf numFmtId="0" fontId="7" fillId="0" borderId="8" xfId="0" applyFont="1" applyBorder="1"/>
    <xf numFmtId="0" fontId="7" fillId="0" borderId="8" xfId="0" applyFont="1" applyFill="1" applyBorder="1"/>
    <xf numFmtId="0" fontId="7" fillId="0" borderId="9" xfId="0" applyFont="1" applyFill="1" applyBorder="1" applyAlignment="1">
      <alignment horizontal="center" vertical="top" wrapText="1"/>
    </xf>
    <xf numFmtId="0" fontId="7" fillId="0" borderId="5" xfId="0" applyFont="1" applyFill="1" applyBorder="1" applyAlignment="1">
      <alignment horizontal="center" vertical="center" wrapText="1"/>
    </xf>
    <xf numFmtId="0" fontId="7" fillId="0" borderId="1" xfId="0" applyFont="1" applyBorder="1" applyAlignment="1">
      <alignment vertical="center"/>
    </xf>
    <xf numFmtId="0" fontId="7" fillId="0" borderId="13" xfId="0" applyFont="1" applyBorder="1"/>
    <xf numFmtId="0" fontId="7" fillId="0" borderId="7" xfId="0" applyFont="1" applyBorder="1"/>
    <xf numFmtId="0" fontId="7" fillId="2" borderId="9" xfId="0" applyFont="1" applyFill="1" applyBorder="1" applyAlignment="1">
      <alignment horizontal="center" vertical="center" wrapText="1"/>
    </xf>
    <xf numFmtId="0" fontId="7" fillId="0" borderId="4" xfId="0" applyNumberFormat="1" applyFont="1" applyBorder="1" applyAlignment="1">
      <alignment horizontal="left" vertical="center" wrapText="1"/>
    </xf>
    <xf numFmtId="0" fontId="8" fillId="0" borderId="0" xfId="0" applyFont="1" applyFill="1" applyBorder="1" applyAlignment="1">
      <alignment horizontal="center" vertical="center"/>
    </xf>
    <xf numFmtId="0" fontId="7" fillId="0" borderId="0" xfId="0" applyFont="1" applyBorder="1" applyAlignment="1">
      <alignment horizontal="left" vertical="center" wrapText="1"/>
    </xf>
    <xf numFmtId="0" fontId="8" fillId="0" borderId="0" xfId="0" applyFont="1" applyBorder="1" applyAlignment="1">
      <alignment horizontal="center" vertical="center" wrapText="1"/>
    </xf>
    <xf numFmtId="0" fontId="7" fillId="0" borderId="4" xfId="0" applyFont="1" applyBorder="1" applyAlignment="1">
      <alignment horizontal="center" vertical="top"/>
    </xf>
    <xf numFmtId="0" fontId="42" fillId="0" borderId="4" xfId="5" applyFont="1" applyFill="1" applyBorder="1" applyAlignment="1" applyProtection="1"/>
    <xf numFmtId="0" fontId="8" fillId="2" borderId="5"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4" xfId="0" applyFont="1" applyBorder="1" applyAlignment="1">
      <alignment vertical="center"/>
    </xf>
    <xf numFmtId="0" fontId="7" fillId="0" borderId="6" xfId="0" applyFont="1" applyBorder="1" applyAlignment="1">
      <alignment vertical="center"/>
    </xf>
    <xf numFmtId="0" fontId="7" fillId="0" borderId="6" xfId="0" applyFont="1" applyBorder="1"/>
    <xf numFmtId="0" fontId="42" fillId="0" borderId="6" xfId="5" applyFont="1" applyFill="1" applyBorder="1" applyAlignment="1" applyProtection="1"/>
    <xf numFmtId="0" fontId="8" fillId="0" borderId="9"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6" xfId="0" applyFont="1" applyFill="1" applyBorder="1" applyAlignment="1">
      <alignment vertical="center"/>
    </xf>
    <xf numFmtId="0" fontId="7" fillId="0" borderId="6" xfId="0" applyFont="1" applyFill="1" applyBorder="1"/>
    <xf numFmtId="0" fontId="42" fillId="0" borderId="4" xfId="5" applyFont="1" applyFill="1" applyBorder="1" applyAlignment="1" applyProtection="1">
      <alignment vertical="center"/>
    </xf>
    <xf numFmtId="0" fontId="7" fillId="0" borderId="0" xfId="4" applyFont="1" applyBorder="1" applyAlignment="1">
      <alignment horizontal="left" indent="5"/>
    </xf>
    <xf numFmtId="0" fontId="7" fillId="0" borderId="0" xfId="0" quotePrefix="1" applyFont="1" applyFill="1" applyBorder="1" applyAlignment="1">
      <alignment horizontal="left" vertical="top"/>
    </xf>
    <xf numFmtId="0" fontId="8" fillId="0" borderId="0" xfId="4" applyFont="1" applyAlignment="1">
      <alignment horizontal="left" indent="5"/>
    </xf>
    <xf numFmtId="0" fontId="7" fillId="0" borderId="0" xfId="0" applyFont="1" applyAlignment="1">
      <alignment vertical="center" wrapText="1"/>
    </xf>
    <xf numFmtId="0" fontId="7" fillId="0" borderId="0" xfId="0" applyFont="1" applyFill="1" applyBorder="1" applyAlignment="1">
      <alignment horizontal="left" vertical="center" wrapText="1"/>
    </xf>
    <xf numFmtId="0" fontId="7" fillId="0" borderId="4" xfId="0" applyFont="1" applyBorder="1" applyAlignment="1">
      <alignment vertical="top"/>
    </xf>
    <xf numFmtId="0" fontId="7" fillId="0" borderId="4" xfId="0" applyFont="1" applyFill="1" applyBorder="1" applyAlignment="1">
      <alignment vertical="center" wrapText="1"/>
    </xf>
    <xf numFmtId="0" fontId="7" fillId="2" borderId="9" xfId="0" applyFont="1" applyFill="1" applyBorder="1" applyAlignment="1">
      <alignment vertical="center" wrapText="1"/>
    </xf>
    <xf numFmtId="0" fontId="7" fillId="2" borderId="5" xfId="0" applyFont="1" applyFill="1" applyBorder="1" applyAlignment="1">
      <alignment vertical="center" wrapText="1"/>
    </xf>
    <xf numFmtId="0" fontId="7" fillId="2" borderId="4" xfId="0" applyFont="1" applyFill="1" applyBorder="1" applyAlignment="1">
      <alignment vertical="center" wrapText="1"/>
    </xf>
    <xf numFmtId="166" fontId="7" fillId="0" borderId="4" xfId="0" applyNumberFormat="1" applyFont="1" applyBorder="1" applyAlignment="1">
      <alignment horizontal="center" vertical="center" wrapText="1"/>
    </xf>
    <xf numFmtId="166" fontId="7" fillId="0" borderId="8" xfId="0" applyNumberFormat="1" applyFont="1" applyBorder="1" applyAlignment="1">
      <alignment horizontal="center" vertical="center" wrapText="1"/>
    </xf>
    <xf numFmtId="0" fontId="7" fillId="0" borderId="8" xfId="0" applyFont="1" applyFill="1" applyBorder="1" applyAlignment="1">
      <alignment vertical="center" wrapText="1"/>
    </xf>
    <xf numFmtId="0" fontId="7" fillId="2" borderId="9" xfId="0" quotePrefix="1" applyFont="1" applyFill="1" applyBorder="1" applyAlignment="1">
      <alignment horizontal="center" vertical="center" wrapText="1"/>
    </xf>
    <xf numFmtId="166" fontId="7" fillId="0" borderId="4" xfId="1" applyNumberFormat="1" applyFont="1" applyBorder="1" applyAlignment="1">
      <alignment horizontal="center" vertical="center" wrapText="1"/>
    </xf>
    <xf numFmtId="0" fontId="7" fillId="2" borderId="9" xfId="0" applyFont="1" applyFill="1" applyBorder="1" applyAlignment="1">
      <alignment horizontal="center" vertical="center"/>
    </xf>
    <xf numFmtId="0" fontId="7" fillId="2" borderId="6" xfId="0" applyFont="1" applyFill="1" applyBorder="1" applyAlignment="1">
      <alignment horizontal="center" vertical="center"/>
    </xf>
    <xf numFmtId="0" fontId="7" fillId="0" borderId="7" xfId="0" applyFont="1" applyBorder="1" applyAlignment="1">
      <alignment vertical="center"/>
    </xf>
    <xf numFmtId="0" fontId="7" fillId="0" borderId="6" xfId="0" applyFont="1" applyFill="1" applyBorder="1" applyAlignment="1">
      <alignment vertical="center" wrapText="1"/>
    </xf>
    <xf numFmtId="166" fontId="7" fillId="0" borderId="4" xfId="0" applyNumberFormat="1" applyFont="1" applyBorder="1" applyAlignment="1">
      <alignment horizontal="center" vertical="center"/>
    </xf>
    <xf numFmtId="0" fontId="7" fillId="0" borderId="5" xfId="0" applyFont="1" applyBorder="1" applyAlignment="1">
      <alignment horizontal="center" vertical="center"/>
    </xf>
    <xf numFmtId="0" fontId="7" fillId="0" borderId="9" xfId="0" applyFont="1" applyFill="1" applyBorder="1" applyAlignment="1">
      <alignment vertical="center" wrapText="1"/>
    </xf>
    <xf numFmtId="0" fontId="7" fillId="0" borderId="0" xfId="0" applyFont="1" applyBorder="1" applyAlignment="1">
      <alignment vertical="center" wrapText="1"/>
    </xf>
    <xf numFmtId="0" fontId="7" fillId="0" borderId="0" xfId="0" quotePrefix="1" applyFont="1" applyFill="1" applyBorder="1" applyAlignment="1">
      <alignment horizontal="left" vertical="top" wrapText="1"/>
    </xf>
    <xf numFmtId="0" fontId="7" fillId="0" borderId="9" xfId="0" applyFont="1" applyBorder="1" applyAlignment="1">
      <alignment vertical="center"/>
    </xf>
    <xf numFmtId="0" fontId="7" fillId="0" borderId="9" xfId="0" applyFont="1" applyBorder="1" applyAlignment="1">
      <alignment horizontal="center" vertical="center" wrapText="1"/>
    </xf>
    <xf numFmtId="0" fontId="7" fillId="0" borderId="4" xfId="0" applyFont="1" applyFill="1" applyBorder="1" applyAlignment="1">
      <alignment horizontal="center" vertical="center"/>
    </xf>
    <xf numFmtId="0" fontId="7" fillId="0" borderId="4" xfId="0" applyFont="1" applyBorder="1" applyAlignment="1">
      <alignment horizontal="left" vertical="center"/>
    </xf>
    <xf numFmtId="0" fontId="7" fillId="0" borderId="4" xfId="0" applyFont="1" applyFill="1" applyBorder="1" applyAlignment="1">
      <alignment horizontal="center" vertical="center" wrapText="1"/>
    </xf>
    <xf numFmtId="0" fontId="8" fillId="0" borderId="4" xfId="0" applyFont="1" applyBorder="1" applyAlignment="1">
      <alignment horizontal="center" vertical="center"/>
    </xf>
    <xf numFmtId="49" fontId="8" fillId="11" borderId="4" xfId="0" applyNumberFormat="1" applyFont="1" applyFill="1" applyBorder="1" applyAlignment="1">
      <alignment horizontal="center" vertical="center" wrapText="1"/>
    </xf>
    <xf numFmtId="49" fontId="8" fillId="11" borderId="4" xfId="0" applyNumberFormat="1" applyFont="1" applyFill="1" applyBorder="1" applyAlignment="1">
      <alignment horizontal="center" vertical="center"/>
    </xf>
    <xf numFmtId="0" fontId="8" fillId="0" borderId="5" xfId="0" applyFont="1" applyBorder="1" applyAlignment="1">
      <alignment vertical="center"/>
    </xf>
    <xf numFmtId="0" fontId="7" fillId="0" borderId="7" xfId="0" applyFont="1" applyBorder="1" applyAlignment="1">
      <alignment horizontal="center" vertical="center"/>
    </xf>
    <xf numFmtId="49" fontId="7" fillId="0" borderId="4" xfId="0" applyNumberFormat="1" applyFont="1" applyFill="1" applyBorder="1" applyAlignment="1">
      <alignment horizontal="center"/>
    </xf>
    <xf numFmtId="49" fontId="39" fillId="0" borderId="4" xfId="0" applyNumberFormat="1" applyFont="1" applyFill="1" applyBorder="1" applyAlignment="1">
      <alignment horizontal="center" wrapText="1"/>
    </xf>
    <xf numFmtId="49" fontId="7" fillId="0" borderId="4" xfId="0" applyNumberFormat="1" applyFont="1" applyFill="1" applyBorder="1" applyAlignment="1">
      <alignment horizontal="center" vertical="center"/>
    </xf>
    <xf numFmtId="49" fontId="39" fillId="0" borderId="4" xfId="0" applyNumberFormat="1" applyFont="1" applyFill="1" applyBorder="1" applyAlignment="1">
      <alignment horizontal="center" vertical="center" wrapText="1"/>
    </xf>
    <xf numFmtId="170" fontId="7" fillId="4" borderId="4" xfId="0" quotePrefix="1" applyNumberFormat="1" applyFont="1" applyFill="1" applyBorder="1" applyAlignment="1">
      <alignment horizontal="center" vertical="center" wrapText="1"/>
    </xf>
    <xf numFmtId="49" fontId="7" fillId="0" borderId="4" xfId="0" applyNumberFormat="1" applyFont="1" applyFill="1" applyBorder="1" applyAlignment="1">
      <alignment vertical="center" wrapText="1"/>
    </xf>
    <xf numFmtId="0" fontId="7" fillId="0" borderId="19" xfId="0" applyFont="1" applyBorder="1" applyAlignment="1">
      <alignment vertical="center"/>
    </xf>
    <xf numFmtId="49" fontId="7" fillId="0" borderId="4" xfId="0" applyNumberFormat="1" applyFont="1" applyFill="1" applyBorder="1" applyAlignment="1">
      <alignment vertical="center"/>
    </xf>
    <xf numFmtId="49" fontId="39" fillId="0" borderId="4" xfId="0" applyNumberFormat="1" applyFont="1" applyFill="1" applyBorder="1" applyAlignment="1">
      <alignment vertical="center" wrapText="1"/>
    </xf>
    <xf numFmtId="0" fontId="8" fillId="0" borderId="2" xfId="0" applyFont="1" applyBorder="1" applyAlignment="1">
      <alignment horizontal="center" vertical="center" wrapText="1"/>
    </xf>
    <xf numFmtId="0" fontId="7" fillId="3" borderId="9" xfId="0" applyFont="1" applyFill="1" applyBorder="1" applyAlignment="1">
      <alignment horizontal="center" vertical="center"/>
    </xf>
    <xf numFmtId="0" fontId="8" fillId="0" borderId="4" xfId="0" applyFont="1" applyBorder="1" applyAlignment="1">
      <alignment horizontal="center" vertical="top" wrapText="1"/>
    </xf>
    <xf numFmtId="49" fontId="43" fillId="0" borderId="4" xfId="5" applyNumberFormat="1" applyFont="1" applyFill="1" applyBorder="1" applyAlignment="1" applyProtection="1">
      <alignment vertical="center" wrapText="1"/>
    </xf>
    <xf numFmtId="0" fontId="7" fillId="0" borderId="7" xfId="0" applyFont="1" applyBorder="1" applyAlignment="1">
      <alignment horizontal="left" vertical="center" wrapText="1"/>
    </xf>
    <xf numFmtId="0" fontId="7" fillId="0" borderId="9" xfId="0" applyFont="1" applyBorder="1" applyAlignment="1">
      <alignment horizontal="center" vertical="center" wrapText="1"/>
    </xf>
    <xf numFmtId="0" fontId="7" fillId="0" borderId="6" xfId="0" applyFont="1" applyBorder="1" applyAlignment="1">
      <alignment horizontal="center" vertical="center" wrapText="1"/>
    </xf>
    <xf numFmtId="49" fontId="7" fillId="0" borderId="8" xfId="0" applyNumberFormat="1" applyFont="1" applyFill="1" applyBorder="1" applyAlignment="1">
      <alignment vertical="center" wrapText="1"/>
    </xf>
    <xf numFmtId="49" fontId="39" fillId="0" borderId="8" xfId="0" applyNumberFormat="1" applyFont="1" applyFill="1" applyBorder="1" applyAlignment="1">
      <alignment vertical="center" wrapText="1"/>
    </xf>
    <xf numFmtId="0" fontId="7" fillId="7" borderId="0" xfId="0" applyFont="1" applyFill="1" applyAlignment="1">
      <alignment vertical="center"/>
    </xf>
    <xf numFmtId="0" fontId="8" fillId="5" borderId="11" xfId="0" applyFont="1" applyFill="1" applyBorder="1" applyAlignment="1">
      <alignment horizontal="center" vertical="center"/>
    </xf>
    <xf numFmtId="49" fontId="7" fillId="0" borderId="4" xfId="5" applyNumberFormat="1" applyFont="1" applyFill="1" applyBorder="1" applyAlignment="1" applyProtection="1">
      <alignment vertical="center" wrapText="1"/>
    </xf>
    <xf numFmtId="1" fontId="8" fillId="3" borderId="4" xfId="0" applyNumberFormat="1" applyFont="1" applyFill="1" applyBorder="1" applyAlignment="1">
      <alignment horizontal="center" vertical="center" wrapText="1"/>
    </xf>
    <xf numFmtId="0" fontId="7" fillId="0" borderId="11" xfId="0" applyFont="1" applyBorder="1" applyAlignment="1">
      <alignment vertical="center"/>
    </xf>
    <xf numFmtId="0" fontId="8" fillId="4" borderId="4" xfId="0" applyFont="1" applyFill="1" applyBorder="1" applyAlignment="1">
      <alignment vertical="center" wrapText="1"/>
    </xf>
    <xf numFmtId="0" fontId="40" fillId="4" borderId="7" xfId="0" applyFont="1" applyFill="1" applyBorder="1" applyAlignment="1">
      <alignment vertical="center" wrapText="1"/>
    </xf>
    <xf numFmtId="49" fontId="40" fillId="0" borderId="4" xfId="0" applyNumberFormat="1" applyFont="1" applyFill="1" applyBorder="1" applyAlignment="1">
      <alignment vertical="center" wrapText="1"/>
    </xf>
    <xf numFmtId="0" fontId="7" fillId="3" borderId="9"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7" fillId="7" borderId="0" xfId="0" applyFont="1" applyFill="1"/>
    <xf numFmtId="0" fontId="7" fillId="5" borderId="4" xfId="0" applyFont="1" applyFill="1" applyBorder="1" applyAlignment="1">
      <alignment horizontal="center" vertical="center"/>
    </xf>
    <xf numFmtId="0" fontId="8" fillId="4" borderId="11" xfId="0" applyFont="1" applyFill="1" applyBorder="1" applyAlignment="1">
      <alignment vertical="center" wrapText="1"/>
    </xf>
    <xf numFmtId="0" fontId="7" fillId="7" borderId="9" xfId="0" applyFont="1" applyFill="1" applyBorder="1" applyAlignment="1">
      <alignment horizontal="center" vertical="top" wrapText="1"/>
    </xf>
    <xf numFmtId="0" fontId="7" fillId="7" borderId="8" xfId="0" applyFont="1" applyFill="1" applyBorder="1" applyAlignment="1">
      <alignment horizontal="center" vertical="center" wrapText="1"/>
    </xf>
    <xf numFmtId="49" fontId="8" fillId="0" borderId="4" xfId="0" applyNumberFormat="1" applyFont="1" applyFill="1" applyBorder="1" applyAlignment="1">
      <alignment vertical="center" wrapText="1"/>
    </xf>
    <xf numFmtId="0" fontId="7" fillId="4" borderId="4"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8" fillId="3" borderId="11" xfId="0" applyFont="1" applyFill="1" applyBorder="1" applyAlignment="1">
      <alignment vertical="center" wrapText="1"/>
    </xf>
    <xf numFmtId="0" fontId="8" fillId="7" borderId="11" xfId="0" applyFont="1" applyFill="1" applyBorder="1" applyAlignment="1">
      <alignment vertical="center" wrapText="1"/>
    </xf>
    <xf numFmtId="0" fontId="8" fillId="7" borderId="6" xfId="0" applyFont="1" applyFill="1" applyBorder="1" applyAlignment="1">
      <alignment vertical="center" wrapText="1"/>
    </xf>
    <xf numFmtId="0" fontId="8" fillId="4" borderId="9" xfId="0" applyFont="1" applyFill="1" applyBorder="1" applyAlignment="1">
      <alignment horizontal="center" vertical="center" wrapText="1"/>
    </xf>
    <xf numFmtId="0" fontId="7" fillId="0" borderId="7" xfId="0" applyFont="1" applyBorder="1" applyAlignment="1">
      <alignment horizontal="center" vertical="center" wrapText="1"/>
    </xf>
    <xf numFmtId="0" fontId="8" fillId="7" borderId="9" xfId="0" applyFont="1" applyFill="1" applyBorder="1" applyAlignment="1">
      <alignment vertical="center" wrapText="1"/>
    </xf>
    <xf numFmtId="0" fontId="8" fillId="4" borderId="9" xfId="0" applyFont="1" applyFill="1" applyBorder="1" applyAlignment="1">
      <alignment vertical="center" wrapText="1"/>
    </xf>
    <xf numFmtId="0" fontId="8" fillId="4" borderId="11" xfId="0" applyFont="1" applyFill="1" applyBorder="1" applyAlignment="1">
      <alignment horizontal="center" vertical="center" wrapText="1"/>
    </xf>
    <xf numFmtId="0" fontId="7" fillId="4" borderId="9" xfId="0" applyFont="1" applyFill="1" applyBorder="1" applyAlignment="1">
      <alignment vertical="center" wrapText="1"/>
    </xf>
    <xf numFmtId="0" fontId="7" fillId="4" borderId="11"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4" borderId="9" xfId="0" quotePrefix="1"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2" borderId="11" xfId="0" quotePrefix="1" applyFont="1" applyFill="1" applyBorder="1" applyAlignment="1">
      <alignment horizontal="center" vertical="top" wrapText="1"/>
    </xf>
    <xf numFmtId="0" fontId="7" fillId="4" borderId="4" xfId="0" applyFont="1" applyFill="1" applyBorder="1" applyAlignment="1">
      <alignment horizontal="center" vertical="center"/>
    </xf>
    <xf numFmtId="0" fontId="7" fillId="4" borderId="4" xfId="0" applyFont="1" applyFill="1" applyBorder="1" applyAlignment="1">
      <alignment vertical="center"/>
    </xf>
    <xf numFmtId="0" fontId="7" fillId="4" borderId="6" xfId="0" applyFont="1" applyFill="1" applyBorder="1" applyAlignment="1">
      <alignment horizontal="center" vertical="center"/>
    </xf>
    <xf numFmtId="49" fontId="7" fillId="0" borderId="6" xfId="0" applyNumberFormat="1" applyFont="1" applyFill="1" applyBorder="1" applyAlignment="1">
      <alignment vertical="center"/>
    </xf>
    <xf numFmtId="49" fontId="39" fillId="0" borderId="6" xfId="0" applyNumberFormat="1" applyFont="1" applyFill="1" applyBorder="1" applyAlignment="1">
      <alignment vertical="center" wrapText="1"/>
    </xf>
    <xf numFmtId="0" fontId="7" fillId="2" borderId="9" xfId="0" quotePrefix="1" applyFont="1" applyFill="1" applyBorder="1" applyAlignment="1">
      <alignment horizontal="center" vertical="top" wrapText="1"/>
    </xf>
    <xf numFmtId="0" fontId="7" fillId="3" borderId="9" xfId="0" applyFont="1" applyFill="1" applyBorder="1" applyAlignment="1">
      <alignment horizontal="center" vertical="top" wrapText="1"/>
    </xf>
    <xf numFmtId="49" fontId="7" fillId="0" borderId="8" xfId="0" applyNumberFormat="1" applyFont="1" applyFill="1" applyBorder="1" applyAlignment="1">
      <alignment vertical="center"/>
    </xf>
    <xf numFmtId="0" fontId="7" fillId="3" borderId="11" xfId="0" applyFont="1" applyFill="1" applyBorder="1" applyAlignment="1">
      <alignment vertical="center"/>
    </xf>
    <xf numFmtId="49" fontId="7" fillId="0" borderId="6" xfId="0" applyNumberFormat="1" applyFont="1" applyFill="1" applyBorder="1"/>
    <xf numFmtId="49" fontId="39" fillId="0" borderId="6" xfId="0" applyNumberFormat="1" applyFont="1" applyFill="1" applyBorder="1" applyAlignment="1">
      <alignment wrapText="1"/>
    </xf>
    <xf numFmtId="0" fontId="7" fillId="0" borderId="7" xfId="0" quotePrefix="1" applyFont="1" applyBorder="1" applyAlignment="1">
      <alignment horizontal="center" vertical="center"/>
    </xf>
    <xf numFmtId="49" fontId="7" fillId="0" borderId="4" xfId="0" applyNumberFormat="1" applyFont="1" applyFill="1" applyBorder="1"/>
    <xf numFmtId="49" fontId="39" fillId="0" borderId="4" xfId="0" applyNumberFormat="1" applyFont="1" applyFill="1" applyBorder="1" applyAlignment="1">
      <alignment wrapText="1"/>
    </xf>
    <xf numFmtId="0" fontId="7" fillId="0" borderId="4" xfId="0" quotePrefix="1" applyFont="1" applyFill="1" applyBorder="1" applyAlignment="1">
      <alignment horizontal="center" vertical="center"/>
    </xf>
    <xf numFmtId="0" fontId="7" fillId="0" borderId="11" xfId="0" applyFont="1" applyBorder="1"/>
    <xf numFmtId="0" fontId="7" fillId="0" borderId="12" xfId="0" applyFont="1" applyBorder="1"/>
    <xf numFmtId="0" fontId="7" fillId="0" borderId="0" xfId="0" applyFont="1" applyBorder="1" applyAlignment="1">
      <alignment horizontal="center" vertical="center" wrapText="1"/>
    </xf>
    <xf numFmtId="0" fontId="8" fillId="0" borderId="14" xfId="0" applyFont="1" applyBorder="1" applyAlignment="1">
      <alignment horizontal="center" vertical="center" wrapText="1"/>
    </xf>
    <xf numFmtId="49" fontId="7" fillId="0" borderId="4" xfId="0" applyNumberFormat="1" applyFont="1" applyFill="1" applyBorder="1" applyAlignment="1"/>
    <xf numFmtId="0" fontId="8" fillId="7" borderId="5" xfId="0" applyFont="1" applyFill="1" applyBorder="1" applyAlignment="1">
      <alignment horizontal="center" vertical="center" wrapText="1"/>
    </xf>
    <xf numFmtId="0" fontId="8" fillId="7" borderId="4" xfId="0" applyFont="1" applyFill="1" applyBorder="1" applyAlignment="1">
      <alignment vertical="center" wrapText="1"/>
    </xf>
    <xf numFmtId="1" fontId="7" fillId="7" borderId="5" xfId="0" applyNumberFormat="1" applyFont="1" applyFill="1" applyBorder="1" applyAlignment="1">
      <alignment horizontal="center" vertical="center" wrapText="1"/>
    </xf>
    <xf numFmtId="0" fontId="7" fillId="7" borderId="4" xfId="0" applyFont="1" applyFill="1" applyBorder="1" applyAlignment="1">
      <alignment horizontal="center" vertical="center" wrapText="1"/>
    </xf>
    <xf numFmtId="2" fontId="8" fillId="0" borderId="4" xfId="0" applyNumberFormat="1" applyFont="1" applyBorder="1" applyAlignment="1">
      <alignment horizontal="center" vertical="center"/>
    </xf>
    <xf numFmtId="2" fontId="17" fillId="0" borderId="4" xfId="0" applyNumberFormat="1" applyFont="1" applyBorder="1" applyAlignment="1">
      <alignment horizontal="center" vertical="center"/>
    </xf>
    <xf numFmtId="2" fontId="17" fillId="12" borderId="4" xfId="0" applyNumberFormat="1" applyFont="1" applyFill="1" applyBorder="1" applyAlignment="1">
      <alignment horizontal="center" vertical="center"/>
    </xf>
    <xf numFmtId="2" fontId="17" fillId="7" borderId="4" xfId="0" applyNumberFormat="1" applyFont="1" applyFill="1" applyBorder="1" applyAlignment="1">
      <alignment horizontal="center" vertical="center"/>
    </xf>
    <xf numFmtId="0" fontId="3" fillId="0" borderId="0" xfId="7" applyFont="1" applyAlignment="1">
      <alignment vertical="center"/>
    </xf>
    <xf numFmtId="0" fontId="3" fillId="0" borderId="0" xfId="7" applyFont="1" applyAlignment="1">
      <alignment vertical="center" wrapText="1"/>
    </xf>
    <xf numFmtId="0" fontId="3" fillId="0" borderId="0" xfId="7" applyFont="1" applyAlignment="1">
      <alignment horizontal="center"/>
    </xf>
    <xf numFmtId="0" fontId="3" fillId="0" borderId="0" xfId="7" applyFont="1" applyAlignment="1">
      <alignment horizontal="left" wrapText="1"/>
    </xf>
    <xf numFmtId="0" fontId="3" fillId="0" borderId="0" xfId="7" applyFont="1"/>
    <xf numFmtId="0" fontId="4" fillId="0" borderId="0" xfId="7" applyFont="1" applyAlignment="1">
      <alignment horizontal="center" vertical="center"/>
    </xf>
    <xf numFmtId="0" fontId="4" fillId="0" borderId="0" xfId="7" applyFont="1" applyAlignment="1">
      <alignment horizontal="left" vertical="center"/>
    </xf>
    <xf numFmtId="0" fontId="4" fillId="0" borderId="4" xfId="7" applyFont="1" applyBorder="1" applyAlignment="1">
      <alignment horizontal="center" vertical="center"/>
    </xf>
    <xf numFmtId="0" fontId="4" fillId="0" borderId="4" xfId="7" applyFont="1" applyBorder="1" applyAlignment="1">
      <alignment horizontal="center" vertical="center" wrapText="1"/>
    </xf>
    <xf numFmtId="0" fontId="4" fillId="0" borderId="11" xfId="7" applyFont="1" applyBorder="1" applyAlignment="1">
      <alignment vertical="center"/>
    </xf>
    <xf numFmtId="0" fontId="4" fillId="0" borderId="0" xfId="7" applyFont="1" applyBorder="1" applyAlignment="1">
      <alignment vertical="center"/>
    </xf>
    <xf numFmtId="0" fontId="3" fillId="0" borderId="4" xfId="7" applyFont="1" applyBorder="1" applyAlignment="1">
      <alignment horizontal="center" vertical="center"/>
    </xf>
    <xf numFmtId="0" fontId="3" fillId="0" borderId="4" xfId="7" applyFont="1" applyBorder="1" applyAlignment="1">
      <alignment vertical="center" wrapText="1"/>
    </xf>
    <xf numFmtId="0" fontId="3" fillId="0" borderId="5" xfId="5" applyFont="1" applyBorder="1" applyAlignment="1" applyProtection="1">
      <alignment horizontal="left" vertical="center" wrapText="1"/>
    </xf>
    <xf numFmtId="0" fontId="3" fillId="0" borderId="11" xfId="5" applyFont="1" applyBorder="1" applyAlignment="1" applyProtection="1">
      <alignment vertical="center" wrapText="1"/>
    </xf>
    <xf numFmtId="0" fontId="3" fillId="0" borderId="0" xfId="5" applyFont="1" applyBorder="1" applyAlignment="1" applyProtection="1">
      <alignment vertical="center" wrapText="1"/>
    </xf>
    <xf numFmtId="0" fontId="45" fillId="0" borderId="0" xfId="5" applyFont="1" applyAlignment="1" applyProtection="1">
      <alignment vertical="center"/>
    </xf>
    <xf numFmtId="0" fontId="45" fillId="0" borderId="4" xfId="5" applyFont="1" applyBorder="1" applyAlignment="1" applyProtection="1">
      <alignment horizontal="center" vertical="center"/>
    </xf>
    <xf numFmtId="0" fontId="3" fillId="0" borderId="4" xfId="7" applyFont="1" applyBorder="1" applyAlignment="1">
      <alignment horizontal="left" vertical="center" wrapText="1"/>
    </xf>
    <xf numFmtId="0" fontId="3" fillId="0" borderId="4" xfId="7" applyFont="1" applyBorder="1" applyAlignment="1">
      <alignment horizontal="center" vertical="top"/>
    </xf>
    <xf numFmtId="0" fontId="46" fillId="0" borderId="4" xfId="5" applyFont="1" applyBorder="1" applyAlignment="1" applyProtection="1">
      <alignment horizontal="left" vertical="center" wrapText="1"/>
    </xf>
    <xf numFmtId="0" fontId="3" fillId="0" borderId="4" xfId="5" applyFont="1" applyBorder="1" applyAlignment="1" applyProtection="1">
      <alignment horizontal="left" vertical="center" wrapText="1"/>
    </xf>
    <xf numFmtId="0" fontId="3" fillId="0" borderId="4" xfId="5" applyFont="1" applyBorder="1" applyAlignment="1" applyProtection="1">
      <alignment horizontal="center" vertical="center" wrapText="1"/>
    </xf>
    <xf numFmtId="0" fontId="46" fillId="0" borderId="4" xfId="5" applyFont="1" applyFill="1" applyBorder="1" applyAlignment="1" applyProtection="1">
      <alignment horizontal="left" vertical="center" wrapText="1"/>
    </xf>
    <xf numFmtId="0" fontId="3" fillId="0" borderId="4" xfId="5" applyFont="1" applyFill="1" applyBorder="1" applyAlignment="1" applyProtection="1">
      <alignment horizontal="left" vertical="center" wrapText="1"/>
    </xf>
    <xf numFmtId="0" fontId="3" fillId="0" borderId="4" xfId="5" applyFont="1" applyFill="1" applyBorder="1" applyAlignment="1" applyProtection="1">
      <alignment horizontal="center" vertical="center" wrapText="1"/>
    </xf>
    <xf numFmtId="0" fontId="4" fillId="3" borderId="4" xfId="7" applyFont="1" applyFill="1" applyBorder="1" applyAlignment="1">
      <alignment horizontal="center" vertical="center" wrapText="1"/>
    </xf>
    <xf numFmtId="0" fontId="47" fillId="3" borderId="4" xfId="5" applyFont="1" applyFill="1" applyBorder="1" applyAlignment="1" applyProtection="1">
      <alignment horizontal="left" vertical="center" wrapText="1"/>
    </xf>
    <xf numFmtId="0" fontId="4" fillId="3" borderId="4" xfId="5" applyFont="1" applyFill="1" applyBorder="1" applyAlignment="1" applyProtection="1">
      <alignment horizontal="left" vertical="center" wrapText="1"/>
    </xf>
    <xf numFmtId="0" fontId="4" fillId="3" borderId="4" xfId="5" applyFont="1" applyFill="1" applyBorder="1" applyAlignment="1" applyProtection="1">
      <alignment horizontal="center" vertical="center" wrapText="1"/>
    </xf>
    <xf numFmtId="0" fontId="3" fillId="0" borderId="0" xfId="7" applyFont="1" applyBorder="1" applyAlignment="1">
      <alignment horizontal="center" vertical="center"/>
    </xf>
    <xf numFmtId="0" fontId="3" fillId="0" borderId="0" xfId="7" applyFont="1" applyBorder="1" applyAlignment="1">
      <alignment vertical="center" wrapText="1"/>
    </xf>
    <xf numFmtId="0" fontId="42" fillId="0" borderId="0" xfId="5" applyFont="1" applyBorder="1" applyAlignment="1" applyProtection="1">
      <alignment horizontal="left" vertical="center" wrapText="1"/>
    </xf>
    <xf numFmtId="0" fontId="3" fillId="0" borderId="0" xfId="5" applyFont="1" applyBorder="1" applyAlignment="1" applyProtection="1">
      <alignment horizontal="left" vertical="center" wrapText="1"/>
    </xf>
    <xf numFmtId="0" fontId="48" fillId="0" borderId="0" xfId="5" applyFont="1" applyBorder="1" applyAlignment="1" applyProtection="1">
      <alignment horizontal="center" vertical="center" wrapText="1"/>
    </xf>
    <xf numFmtId="0" fontId="48" fillId="0" borderId="0" xfId="5" applyFont="1" applyBorder="1" applyAlignment="1" applyProtection="1">
      <alignment horizontal="left" vertical="center" wrapText="1"/>
    </xf>
    <xf numFmtId="1" fontId="34" fillId="11" borderId="4" xfId="0" applyNumberFormat="1" applyFont="1" applyFill="1" applyBorder="1" applyAlignment="1">
      <alignment horizontal="center" vertical="center"/>
    </xf>
    <xf numFmtId="0" fontId="3" fillId="0" borderId="4" xfId="5" applyFont="1" applyFill="1" applyBorder="1" applyAlignment="1" applyProtection="1">
      <alignment vertical="center" wrapText="1"/>
    </xf>
    <xf numFmtId="0" fontId="45" fillId="0" borderId="4" xfId="5" applyFont="1" applyFill="1" applyBorder="1" applyAlignment="1" applyProtection="1">
      <alignment horizontal="left" vertical="center" wrapText="1"/>
    </xf>
    <xf numFmtId="0" fontId="4" fillId="11" borderId="4" xfId="7" applyFont="1" applyFill="1" applyBorder="1" applyAlignment="1">
      <alignment horizontal="center" vertical="center"/>
    </xf>
    <xf numFmtId="0" fontId="4" fillId="11" borderId="4" xfId="7" applyFont="1" applyFill="1" applyBorder="1" applyAlignment="1">
      <alignment horizontal="center" vertical="center" wrapText="1"/>
    </xf>
    <xf numFmtId="0" fontId="4" fillId="11" borderId="5" xfId="7" applyFont="1" applyFill="1" applyBorder="1" applyAlignment="1">
      <alignment horizontal="center" vertical="center"/>
    </xf>
    <xf numFmtId="0" fontId="4" fillId="11" borderId="4" xfId="7" applyFont="1" applyFill="1" applyBorder="1" applyAlignment="1">
      <alignment horizontal="left" vertical="center" wrapText="1"/>
    </xf>
    <xf numFmtId="169" fontId="7" fillId="7" borderId="5"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32" fillId="0" borderId="0" xfId="0" applyFont="1" applyFill="1" applyBorder="1" applyAlignment="1">
      <alignment vertical="center"/>
    </xf>
    <xf numFmtId="0" fontId="32" fillId="0" borderId="0" xfId="0" quotePrefix="1" applyFont="1" applyFill="1" applyBorder="1" applyAlignment="1">
      <alignment vertical="center"/>
    </xf>
    <xf numFmtId="0" fontId="7" fillId="0" borderId="0" xfId="0" quotePrefix="1" applyFont="1" applyFill="1" applyBorder="1" applyAlignment="1">
      <alignment vertical="center"/>
    </xf>
    <xf numFmtId="0" fontId="7" fillId="0" borderId="1" xfId="0" applyFont="1" applyFill="1" applyBorder="1" applyAlignment="1">
      <alignment vertical="center"/>
    </xf>
    <xf numFmtId="0" fontId="7" fillId="0" borderId="1" xfId="0" applyFont="1" applyFill="1" applyBorder="1" applyAlignment="1">
      <alignment horizontal="center" vertical="center"/>
    </xf>
    <xf numFmtId="167" fontId="50" fillId="0" borderId="0" xfId="0" applyNumberFormat="1" applyFont="1" applyFill="1" applyBorder="1" applyAlignment="1" applyProtection="1">
      <alignment vertical="center"/>
    </xf>
    <xf numFmtId="0" fontId="7" fillId="0" borderId="0" xfId="0" quotePrefix="1" applyFont="1" applyFill="1" applyBorder="1" applyAlignment="1">
      <alignment horizontal="left" vertical="center"/>
    </xf>
    <xf numFmtId="0" fontId="8" fillId="0" borderId="0" xfId="0" applyNumberFormat="1" applyFont="1" applyFill="1" applyBorder="1" applyAlignment="1">
      <alignment vertical="center"/>
    </xf>
    <xf numFmtId="0" fontId="7" fillId="0" borderId="0" xfId="0" applyNumberFormat="1" applyFont="1" applyFill="1" applyBorder="1" applyAlignment="1">
      <alignment vertical="center"/>
    </xf>
    <xf numFmtId="0" fontId="7" fillId="0" borderId="11" xfId="0" applyFont="1" applyFill="1" applyBorder="1"/>
    <xf numFmtId="0" fontId="8" fillId="0" borderId="7" xfId="0" applyFont="1" applyFill="1" applyBorder="1" applyAlignment="1">
      <alignment vertical="center"/>
    </xf>
    <xf numFmtId="0" fontId="8" fillId="4" borderId="7" xfId="0" applyFont="1" applyFill="1" applyBorder="1" applyAlignment="1">
      <alignment vertical="center"/>
    </xf>
    <xf numFmtId="0" fontId="37" fillId="4" borderId="2" xfId="0" applyFont="1" applyFill="1" applyBorder="1" applyAlignment="1">
      <alignment vertical="center" wrapText="1"/>
    </xf>
    <xf numFmtId="0" fontId="7" fillId="0" borderId="4" xfId="0"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9" xfId="0" applyFont="1" applyBorder="1" applyAlignment="1">
      <alignment horizontal="center" vertical="center" wrapText="1"/>
    </xf>
    <xf numFmtId="49" fontId="7" fillId="0" borderId="4" xfId="5" applyNumberFormat="1" applyFont="1" applyFill="1" applyBorder="1" applyAlignment="1" applyProtection="1">
      <alignment horizontal="left" vertical="center" wrapText="1"/>
    </xf>
    <xf numFmtId="0" fontId="7" fillId="0" borderId="4" xfId="0"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49" fontId="7" fillId="0" borderId="4" xfId="0" applyNumberFormat="1" applyFont="1" applyFill="1" applyBorder="1" applyAlignment="1">
      <alignment horizontal="center" vertical="center" wrapText="1"/>
    </xf>
    <xf numFmtId="0" fontId="8" fillId="0" borderId="6" xfId="0" applyFont="1" applyFill="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4" xfId="0" applyFont="1" applyBorder="1" applyAlignment="1">
      <alignment vertical="center" wrapText="1"/>
    </xf>
    <xf numFmtId="0" fontId="7" fillId="0" borderId="15" xfId="0" applyFont="1" applyBorder="1" applyAlignment="1">
      <alignment horizontal="center" vertical="center"/>
    </xf>
    <xf numFmtId="2" fontId="8" fillId="3" borderId="4" xfId="0" applyNumberFormat="1" applyFont="1" applyFill="1" applyBorder="1" applyAlignment="1">
      <alignment horizontal="center" vertical="center"/>
    </xf>
    <xf numFmtId="2" fontId="8" fillId="0" borderId="4" xfId="0" applyNumberFormat="1" applyFont="1" applyFill="1" applyBorder="1" applyAlignment="1">
      <alignment horizontal="center" vertical="center"/>
    </xf>
    <xf numFmtId="2" fontId="8" fillId="0" borderId="2" xfId="0" applyNumberFormat="1" applyFont="1" applyFill="1" applyBorder="1" applyAlignment="1">
      <alignment horizontal="center" vertical="center"/>
    </xf>
    <xf numFmtId="2" fontId="8" fillId="5" borderId="5" xfId="0" applyNumberFormat="1" applyFont="1" applyFill="1" applyBorder="1" applyAlignment="1">
      <alignment horizontal="center" vertical="center"/>
    </xf>
    <xf numFmtId="49" fontId="7" fillId="0" borderId="4" xfId="0" applyNumberFormat="1" applyFont="1" applyFill="1" applyBorder="1" applyAlignment="1">
      <alignment horizontal="left" vertical="center" wrapText="1"/>
    </xf>
    <xf numFmtId="0" fontId="8" fillId="0" borderId="2" xfId="0" applyFont="1" applyFill="1" applyBorder="1" applyAlignment="1">
      <alignment horizontal="center" vertical="center"/>
    </xf>
    <xf numFmtId="0" fontId="8" fillId="5" borderId="5" xfId="0" applyFont="1" applyFill="1" applyBorder="1" applyAlignment="1">
      <alignment horizontal="center" vertical="center"/>
    </xf>
    <xf numFmtId="0" fontId="7" fillId="3" borderId="9" xfId="0" applyFont="1" applyFill="1" applyBorder="1" applyAlignment="1">
      <alignment vertical="center"/>
    </xf>
    <xf numFmtId="49" fontId="7" fillId="0" borderId="7" xfId="0" quotePrefix="1" applyNumberFormat="1" applyFont="1" applyFill="1" applyBorder="1" applyAlignment="1">
      <alignment horizontal="center" vertical="center" wrapText="1"/>
    </xf>
    <xf numFmtId="0" fontId="7" fillId="0" borderId="14" xfId="0" applyFont="1" applyBorder="1" applyAlignment="1">
      <alignment horizontal="center" vertical="center"/>
    </xf>
    <xf numFmtId="49" fontId="7" fillId="0" borderId="4" xfId="5" applyNumberFormat="1" applyFont="1" applyFill="1" applyBorder="1" applyAlignment="1" applyProtection="1">
      <alignment vertical="center"/>
    </xf>
    <xf numFmtId="49" fontId="8" fillId="0" borderId="4" xfId="0" applyNumberFormat="1" applyFont="1" applyFill="1" applyBorder="1" applyAlignment="1">
      <alignment vertical="center"/>
    </xf>
    <xf numFmtId="0" fontId="8" fillId="7" borderId="9"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8" fillId="7" borderId="2" xfId="0" applyFont="1" applyFill="1" applyBorder="1" applyAlignment="1">
      <alignment vertical="center" wrapText="1"/>
    </xf>
    <xf numFmtId="1" fontId="7" fillId="7" borderId="4" xfId="0" applyNumberFormat="1" applyFont="1" applyFill="1" applyBorder="1" applyAlignment="1">
      <alignment horizontal="center" vertical="center"/>
    </xf>
    <xf numFmtId="0" fontId="8" fillId="4" borderId="6" xfId="0" applyFont="1" applyFill="1" applyBorder="1" applyAlignment="1">
      <alignment vertical="center" wrapText="1"/>
    </xf>
    <xf numFmtId="0" fontId="7" fillId="0" borderId="9" xfId="0" applyFont="1" applyBorder="1" applyAlignment="1">
      <alignment horizontal="center" vertical="center" wrapText="1"/>
    </xf>
    <xf numFmtId="0" fontId="7" fillId="0" borderId="8" xfId="0" applyFont="1" applyBorder="1" applyAlignment="1">
      <alignment horizontal="center" vertical="center" wrapText="1"/>
    </xf>
    <xf numFmtId="0" fontId="7" fillId="0" borderId="4" xfId="0" applyFont="1" applyBorder="1" applyAlignment="1">
      <alignment vertical="center" wrapText="1"/>
    </xf>
    <xf numFmtId="0" fontId="7" fillId="0" borderId="4" xfId="0" applyFont="1" applyBorder="1" applyAlignment="1">
      <alignment horizontal="center" vertical="center" wrapText="1"/>
    </xf>
    <xf numFmtId="0" fontId="8" fillId="4" borderId="2" xfId="0" applyFont="1" applyFill="1" applyBorder="1" applyAlignment="1">
      <alignment vertical="center" wrapText="1"/>
    </xf>
    <xf numFmtId="169" fontId="8" fillId="3" borderId="4" xfId="0" applyNumberFormat="1" applyFont="1" applyFill="1" applyBorder="1" applyAlignment="1">
      <alignment horizontal="center" vertical="center" wrapText="1"/>
    </xf>
    <xf numFmtId="49" fontId="16" fillId="13" borderId="4" xfId="5" applyNumberFormat="1" applyFill="1" applyBorder="1" applyAlignment="1" applyProtection="1">
      <alignment vertical="center" wrapText="1"/>
    </xf>
    <xf numFmtId="169" fontId="17" fillId="7" borderId="4" xfId="0" applyNumberFormat="1" applyFont="1" applyFill="1" applyBorder="1" applyAlignment="1">
      <alignment horizontal="center" vertical="center"/>
    </xf>
    <xf numFmtId="1" fontId="22" fillId="9" borderId="4" xfId="0" applyNumberFormat="1" applyFont="1" applyFill="1" applyBorder="1" applyAlignment="1">
      <alignment horizontal="center" vertical="center" wrapText="1"/>
    </xf>
    <xf numFmtId="1" fontId="8" fillId="7" borderId="4" xfId="0" applyNumberFormat="1" applyFont="1" applyFill="1" applyBorder="1" applyAlignment="1">
      <alignment horizontal="center" vertical="center"/>
    </xf>
    <xf numFmtId="1" fontId="8" fillId="3" borderId="4" xfId="0" applyNumberFormat="1" applyFont="1" applyFill="1" applyBorder="1" applyAlignment="1">
      <alignment horizontal="center" vertical="center"/>
    </xf>
    <xf numFmtId="1" fontId="8" fillId="7" borderId="6" xfId="0" applyNumberFormat="1" applyFont="1" applyFill="1" applyBorder="1" applyAlignment="1">
      <alignment horizontal="center" vertical="center"/>
    </xf>
    <xf numFmtId="1" fontId="17" fillId="7" borderId="4" xfId="0" applyNumberFormat="1" applyFont="1" applyFill="1" applyBorder="1" applyAlignment="1">
      <alignment horizontal="center" vertical="center"/>
    </xf>
    <xf numFmtId="1" fontId="17" fillId="10" borderId="4" xfId="0" applyNumberFormat="1" applyFont="1" applyFill="1" applyBorder="1" applyAlignment="1">
      <alignment horizontal="center" vertical="center"/>
    </xf>
    <xf numFmtId="1" fontId="17" fillId="6" borderId="4" xfId="0" applyNumberFormat="1" applyFont="1" applyFill="1" applyBorder="1" applyAlignment="1">
      <alignment horizontal="center" vertical="center"/>
    </xf>
    <xf numFmtId="1" fontId="6" fillId="7" borderId="4" xfId="0" applyNumberFormat="1" applyFont="1" applyFill="1" applyBorder="1" applyAlignment="1">
      <alignment horizontal="center" vertical="center"/>
    </xf>
    <xf numFmtId="0" fontId="16" fillId="13" borderId="4" xfId="5" applyFill="1" applyBorder="1" applyAlignment="1" applyProtection="1">
      <alignment horizontal="left" vertical="center" wrapText="1"/>
    </xf>
    <xf numFmtId="0" fontId="49" fillId="13" borderId="4" xfId="5" applyFont="1" applyFill="1" applyBorder="1" applyAlignment="1" applyProtection="1">
      <alignment horizontal="left" vertical="center" wrapText="1"/>
    </xf>
    <xf numFmtId="49" fontId="16" fillId="13" borderId="4" xfId="5" applyNumberFormat="1" applyFill="1" applyBorder="1" applyAlignment="1" applyProtection="1">
      <alignment horizontal="left" vertical="center" wrapText="1"/>
    </xf>
    <xf numFmtId="49" fontId="16" fillId="13" borderId="7" xfId="5" applyNumberFormat="1" applyFill="1" applyBorder="1" applyAlignment="1" applyProtection="1">
      <alignment vertical="center" wrapText="1"/>
    </xf>
    <xf numFmtId="1" fontId="4" fillId="0" borderId="4" xfId="0" applyNumberFormat="1" applyFont="1" applyFill="1" applyBorder="1" applyAlignment="1">
      <alignment horizontal="right" vertical="center" indent="1"/>
    </xf>
    <xf numFmtId="0" fontId="7" fillId="0" borderId="9"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4" xfId="0" applyFont="1" applyFill="1" applyBorder="1" applyAlignment="1">
      <alignment horizontal="center" vertical="center" wrapText="1"/>
    </xf>
    <xf numFmtId="49" fontId="16" fillId="13" borderId="4" xfId="5" applyNumberFormat="1" applyFill="1" applyBorder="1" applyAlignment="1" applyProtection="1">
      <alignment horizontal="left" vertical="center" wrapText="1"/>
    </xf>
    <xf numFmtId="0" fontId="7" fillId="0" borderId="4" xfId="0" applyFont="1" applyFill="1" applyBorder="1" applyAlignment="1">
      <alignment horizontal="center" vertical="center"/>
    </xf>
    <xf numFmtId="0" fontId="7" fillId="0" borderId="4" xfId="0" applyFont="1" applyFill="1" applyBorder="1" applyAlignment="1">
      <alignment horizontal="center" vertical="center" wrapText="1"/>
    </xf>
    <xf numFmtId="49" fontId="39" fillId="13" borderId="9" xfId="5" applyNumberFormat="1" applyFont="1" applyFill="1" applyBorder="1" applyAlignment="1" applyProtection="1">
      <alignment vertical="center" wrapText="1"/>
    </xf>
    <xf numFmtId="0" fontId="7" fillId="0" borderId="9"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4" xfId="0" applyFont="1" applyFill="1" applyBorder="1" applyAlignment="1">
      <alignment horizontal="center" vertical="center" wrapText="1"/>
    </xf>
    <xf numFmtId="49" fontId="7" fillId="0" borderId="8" xfId="5" applyNumberFormat="1" applyFont="1" applyFill="1" applyBorder="1" applyAlignment="1" applyProtection="1">
      <alignment vertical="center" wrapText="1"/>
    </xf>
    <xf numFmtId="49" fontId="7" fillId="0" borderId="9" xfId="5" applyNumberFormat="1" applyFont="1" applyFill="1" applyBorder="1" applyAlignment="1" applyProtection="1">
      <alignment vertical="center" wrapText="1"/>
    </xf>
    <xf numFmtId="49" fontId="7" fillId="0" borderId="6" xfId="5" applyNumberFormat="1" applyFont="1" applyFill="1" applyBorder="1" applyAlignment="1" applyProtection="1">
      <alignment vertical="center" wrapText="1"/>
    </xf>
    <xf numFmtId="49" fontId="39" fillId="13" borderId="6" xfId="5" applyNumberFormat="1" applyFont="1" applyFill="1" applyBorder="1" applyAlignment="1" applyProtection="1">
      <alignment vertical="center" wrapText="1"/>
    </xf>
    <xf numFmtId="14" fontId="7" fillId="0" borderId="9" xfId="0" applyNumberFormat="1" applyFont="1" applyFill="1" applyBorder="1" applyAlignment="1">
      <alignment vertical="center" wrapText="1"/>
    </xf>
    <xf numFmtId="14" fontId="7" fillId="0" borderId="6" xfId="0" applyNumberFormat="1" applyFont="1" applyFill="1" applyBorder="1" applyAlignment="1">
      <alignment vertical="center" wrapText="1"/>
    </xf>
    <xf numFmtId="49" fontId="43" fillId="13" borderId="9" xfId="5" applyNumberFormat="1" applyFont="1" applyFill="1" applyBorder="1" applyAlignment="1" applyProtection="1">
      <alignment vertical="center" wrapText="1"/>
    </xf>
    <xf numFmtId="49" fontId="43" fillId="13" borderId="6" xfId="5" applyNumberFormat="1" applyFont="1" applyFill="1" applyBorder="1" applyAlignment="1" applyProtection="1">
      <alignment vertical="center" wrapText="1"/>
    </xf>
    <xf numFmtId="49" fontId="7" fillId="0" borderId="9" xfId="0" applyNumberFormat="1" applyFont="1" applyFill="1" applyBorder="1" applyAlignment="1">
      <alignment vertical="center" wrapText="1"/>
    </xf>
    <xf numFmtId="49" fontId="7" fillId="0" borderId="6" xfId="0" applyNumberFormat="1" applyFont="1" applyFill="1" applyBorder="1" applyAlignment="1">
      <alignment vertical="center" wrapText="1"/>
    </xf>
    <xf numFmtId="49" fontId="39" fillId="13" borderId="9" xfId="0" applyNumberFormat="1" applyFont="1" applyFill="1" applyBorder="1" applyAlignment="1">
      <alignment vertical="center" wrapText="1"/>
    </xf>
    <xf numFmtId="49" fontId="39" fillId="13" borderId="6" xfId="0" applyNumberFormat="1" applyFont="1" applyFill="1" applyBorder="1" applyAlignment="1">
      <alignment vertical="center" wrapText="1"/>
    </xf>
    <xf numFmtId="17" fontId="7" fillId="0" borderId="4" xfId="0" applyNumberFormat="1" applyFont="1" applyFill="1" applyBorder="1" applyAlignment="1">
      <alignment horizontal="center" vertical="center"/>
    </xf>
    <xf numFmtId="0" fontId="7" fillId="0" borderId="4" xfId="0"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5"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4" xfId="0" applyFont="1" applyBorder="1" applyAlignment="1">
      <alignment horizontal="center" vertical="center" wrapText="1"/>
    </xf>
    <xf numFmtId="49" fontId="7" fillId="0" borderId="7" xfId="0" applyNumberFormat="1" applyFont="1" applyFill="1" applyBorder="1" applyAlignment="1">
      <alignment horizontal="center" vertical="center" wrapText="1"/>
    </xf>
    <xf numFmtId="0" fontId="7" fillId="0" borderId="4" xfId="0" applyFont="1" applyBorder="1" applyAlignment="1">
      <alignment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4" xfId="0" applyFont="1" applyBorder="1" applyAlignment="1">
      <alignment horizontal="center" vertical="center" wrapText="1"/>
    </xf>
    <xf numFmtId="49" fontId="7" fillId="4" borderId="7" xfId="0" applyNumberFormat="1"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xf>
    <xf numFmtId="0" fontId="7" fillId="0" borderId="9" xfId="0" applyFont="1" applyBorder="1" applyAlignment="1">
      <alignment horizontal="center" vertical="center" wrapText="1"/>
    </xf>
    <xf numFmtId="0" fontId="7" fillId="0" borderId="4" xfId="0" applyFont="1" applyBorder="1" applyAlignment="1">
      <alignment vertical="center" wrapText="1"/>
    </xf>
    <xf numFmtId="0" fontId="7" fillId="0" borderId="4" xfId="0" applyFont="1" applyBorder="1" applyAlignment="1">
      <alignment horizontal="center" vertical="center" wrapText="1"/>
    </xf>
    <xf numFmtId="0" fontId="7" fillId="0" borderId="8"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4" xfId="0" applyFont="1" applyBorder="1" applyAlignment="1">
      <alignment vertical="center" wrapText="1"/>
    </xf>
    <xf numFmtId="0" fontId="7" fillId="0" borderId="4"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4" xfId="0" applyFont="1" applyBorder="1" applyAlignment="1">
      <alignment horizontal="center" vertical="center" wrapText="1"/>
    </xf>
    <xf numFmtId="49" fontId="16" fillId="13" borderId="9" xfId="5" applyNumberFormat="1" applyFill="1" applyBorder="1" applyAlignment="1" applyProtection="1">
      <alignment vertical="center" wrapText="1"/>
    </xf>
    <xf numFmtId="0" fontId="7" fillId="0" borderId="8" xfId="0" applyFont="1" applyBorder="1" applyAlignment="1">
      <alignment horizontal="center" vertical="center"/>
    </xf>
    <xf numFmtId="0" fontId="7" fillId="0" borderId="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9" xfId="0" applyFont="1" applyBorder="1" applyAlignment="1">
      <alignment horizontal="center" vertical="center" wrapText="1"/>
    </xf>
    <xf numFmtId="0" fontId="7" fillId="0" borderId="8" xfId="0" applyFont="1" applyBorder="1" applyAlignment="1">
      <alignment horizontal="center" vertical="center"/>
    </xf>
    <xf numFmtId="0" fontId="7" fillId="0" borderId="4" xfId="0" applyFont="1" applyBorder="1" applyAlignment="1">
      <alignment horizontal="center" vertical="center" wrapText="1"/>
    </xf>
    <xf numFmtId="49" fontId="16" fillId="13" borderId="8" xfId="5" applyNumberFormat="1" applyFill="1" applyBorder="1" applyAlignment="1" applyProtection="1">
      <alignment horizontal="left" vertical="center" wrapText="1"/>
    </xf>
    <xf numFmtId="0" fontId="7" fillId="0" borderId="9" xfId="0" applyFont="1" applyBorder="1" applyAlignment="1">
      <alignment horizontal="center" vertical="center" wrapText="1"/>
    </xf>
    <xf numFmtId="0" fontId="7" fillId="0" borderId="6" xfId="0" applyFont="1" applyBorder="1" applyAlignment="1">
      <alignment horizontal="center" vertical="center"/>
    </xf>
    <xf numFmtId="0" fontId="8" fillId="0" borderId="60" xfId="0" applyFont="1" applyBorder="1" applyAlignment="1">
      <alignment horizontal="center" vertical="center" wrapText="1"/>
    </xf>
    <xf numFmtId="0" fontId="8" fillId="0" borderId="60" xfId="0" applyFont="1" applyBorder="1" applyAlignment="1">
      <alignment horizontal="left" vertical="center" wrapText="1"/>
    </xf>
    <xf numFmtId="49" fontId="8" fillId="0" borderId="60" xfId="0" applyNumberFormat="1" applyFont="1" applyBorder="1" applyAlignment="1">
      <alignment horizontal="center" vertical="center" wrapText="1"/>
    </xf>
    <xf numFmtId="0" fontId="22" fillId="2" borderId="60" xfId="0" applyFont="1" applyFill="1" applyBorder="1" applyAlignment="1">
      <alignment vertical="center" wrapText="1"/>
    </xf>
    <xf numFmtId="0" fontId="6" fillId="0" borderId="55" xfId="556" applyFont="1" applyBorder="1" applyAlignment="1">
      <alignment horizontal="left" vertical="center" wrapText="1"/>
    </xf>
    <xf numFmtId="0" fontId="6" fillId="0" borderId="56" xfId="556" applyFont="1" applyBorder="1" applyAlignment="1">
      <alignment horizontal="left" vertical="center" wrapText="1"/>
    </xf>
    <xf numFmtId="0" fontId="6" fillId="0" borderId="55" xfId="558" applyFont="1" applyBorder="1" applyAlignment="1">
      <alignment horizontal="left" vertical="center" wrapText="1"/>
    </xf>
    <xf numFmtId="0" fontId="6" fillId="0" borderId="56" xfId="558" applyFont="1" applyBorder="1" applyAlignment="1">
      <alignment horizontal="left" vertical="center" wrapText="1"/>
    </xf>
    <xf numFmtId="0" fontId="6" fillId="0" borderId="55" xfId="560" applyFont="1" applyBorder="1" applyAlignment="1">
      <alignment horizontal="left" vertical="center" wrapText="1"/>
    </xf>
    <xf numFmtId="0" fontId="6" fillId="0" borderId="56" xfId="560" applyFont="1" applyBorder="1" applyAlignment="1">
      <alignment horizontal="left" vertical="center" wrapText="1"/>
    </xf>
    <xf numFmtId="0" fontId="6" fillId="0" borderId="55" xfId="562" applyFont="1" applyBorder="1" applyAlignment="1">
      <alignment horizontal="left" vertical="center" wrapText="1"/>
    </xf>
    <xf numFmtId="0" fontId="6" fillId="0" borderId="56" xfId="562" applyFont="1" applyBorder="1" applyAlignment="1">
      <alignment horizontal="left" vertical="center" wrapText="1"/>
    </xf>
    <xf numFmtId="0" fontId="6" fillId="0" borderId="55" xfId="564" applyFont="1" applyBorder="1" applyAlignment="1">
      <alignment horizontal="left" vertical="center" wrapText="1"/>
    </xf>
    <xf numFmtId="0" fontId="6" fillId="0" borderId="56" xfId="564" applyFont="1" applyBorder="1" applyAlignment="1">
      <alignment horizontal="left" vertical="center" wrapText="1"/>
    </xf>
    <xf numFmtId="0" fontId="6" fillId="0" borderId="55" xfId="566" applyFont="1" applyBorder="1" applyAlignment="1">
      <alignment horizontal="left" vertical="center" wrapText="1"/>
    </xf>
    <xf numFmtId="0" fontId="6" fillId="0" borderId="56" xfId="566" applyFont="1" applyBorder="1" applyAlignment="1">
      <alignment horizontal="left" vertical="center" wrapText="1"/>
    </xf>
    <xf numFmtId="0" fontId="58" fillId="0" borderId="0" xfId="568" applyFont="1" applyAlignment="1">
      <alignment horizontal="center" vertical="center"/>
    </xf>
    <xf numFmtId="0" fontId="57" fillId="0" borderId="0" xfId="568" applyFont="1" applyAlignment="1">
      <alignment vertical="center"/>
    </xf>
    <xf numFmtId="0" fontId="57" fillId="0" borderId="0" xfId="568" applyFont="1" applyAlignment="1">
      <alignment horizontal="center" vertical="center"/>
    </xf>
    <xf numFmtId="0" fontId="58" fillId="0" borderId="54" xfId="568" applyFont="1" applyBorder="1" applyAlignment="1">
      <alignment horizontal="center" vertical="center"/>
    </xf>
    <xf numFmtId="0" fontId="58" fillId="0" borderId="0" xfId="568" applyFont="1" applyAlignment="1">
      <alignment vertical="center"/>
    </xf>
    <xf numFmtId="0" fontId="57" fillId="0" borderId="54" xfId="568" applyFont="1" applyBorder="1" applyAlignment="1">
      <alignment vertical="center"/>
    </xf>
    <xf numFmtId="0" fontId="58" fillId="0" borderId="54" xfId="568" applyFont="1" applyBorder="1" applyAlignment="1">
      <alignment vertical="center"/>
    </xf>
    <xf numFmtId="0" fontId="58" fillId="0" borderId="54" xfId="568" applyFont="1" applyBorder="1" applyAlignment="1">
      <alignment horizontal="left" vertical="center" wrapText="1"/>
    </xf>
    <xf numFmtId="0" fontId="58" fillId="0" borderId="54" xfId="568" applyFont="1" applyBorder="1" applyAlignment="1">
      <alignment vertical="center" wrapText="1"/>
    </xf>
    <xf numFmtId="0" fontId="59" fillId="14" borderId="54" xfId="568" applyFont="1" applyFill="1" applyBorder="1" applyAlignment="1">
      <alignment vertical="center" wrapText="1"/>
    </xf>
    <xf numFmtId="0" fontId="7" fillId="4" borderId="61" xfId="0" applyFont="1" applyFill="1" applyBorder="1" applyAlignment="1">
      <alignment horizontal="center" vertical="center" wrapText="1"/>
    </xf>
    <xf numFmtId="0" fontId="7" fillId="4" borderId="62" xfId="0" applyFont="1" applyFill="1" applyBorder="1" applyAlignment="1">
      <alignment horizontal="center" vertical="center" wrapText="1"/>
    </xf>
    <xf numFmtId="0" fontId="7" fillId="4" borderId="61" xfId="0" applyFont="1" applyFill="1" applyBorder="1" applyAlignment="1">
      <alignment horizontal="center" vertical="center"/>
    </xf>
    <xf numFmtId="49" fontId="7" fillId="0" borderId="61" xfId="0" applyNumberFormat="1" applyFont="1" applyFill="1" applyBorder="1" applyAlignment="1">
      <alignment vertical="center" wrapText="1"/>
    </xf>
    <xf numFmtId="49" fontId="16" fillId="0" borderId="61" xfId="5" applyNumberFormat="1" applyFill="1" applyBorder="1" applyAlignment="1" applyProtection="1">
      <alignment vertical="center" wrapText="1"/>
    </xf>
    <xf numFmtId="0" fontId="60" fillId="0" borderId="4" xfId="4" applyFont="1" applyBorder="1" applyAlignment="1">
      <alignment horizontal="center" vertical="center" wrapText="1"/>
    </xf>
    <xf numFmtId="49" fontId="60" fillId="0" borderId="8" xfId="0" applyNumberFormat="1" applyFont="1" applyBorder="1" applyAlignment="1">
      <alignment horizontal="left" vertical="center" wrapText="1"/>
    </xf>
    <xf numFmtId="0" fontId="61" fillId="0" borderId="8" xfId="0" applyFont="1" applyBorder="1" applyAlignment="1">
      <alignment horizontal="center" vertical="center" wrapText="1"/>
    </xf>
    <xf numFmtId="0" fontId="60" fillId="0" borderId="8" xfId="0" applyFont="1" applyBorder="1" applyAlignment="1">
      <alignment horizontal="center" vertical="center"/>
    </xf>
    <xf numFmtId="0" fontId="61" fillId="0" borderId="4" xfId="0" applyFont="1" applyBorder="1" applyAlignment="1">
      <alignment horizontal="center" vertical="center"/>
    </xf>
    <xf numFmtId="0" fontId="60" fillId="0" borderId="5" xfId="4" applyFont="1" applyBorder="1" applyAlignment="1">
      <alignment horizontal="left" vertical="center" wrapText="1"/>
    </xf>
    <xf numFmtId="0" fontId="61" fillId="0" borderId="4" xfId="0" applyFont="1" applyBorder="1" applyAlignment="1">
      <alignment horizontal="center" vertical="center" wrapText="1"/>
    </xf>
    <xf numFmtId="0" fontId="60" fillId="0" borderId="4" xfId="0" applyFont="1" applyBorder="1" applyAlignment="1">
      <alignment horizontal="center" vertical="center"/>
    </xf>
    <xf numFmtId="15" fontId="7" fillId="2" borderId="5" xfId="0" applyNumberFormat="1" applyFont="1" applyFill="1" applyBorder="1" applyAlignment="1">
      <alignment horizontal="center" vertical="center" wrapText="1"/>
    </xf>
    <xf numFmtId="0" fontId="7" fillId="0" borderId="6" xfId="0" applyFont="1" applyBorder="1" applyAlignment="1">
      <alignment horizontal="center" vertical="center"/>
    </xf>
    <xf numFmtId="0" fontId="8" fillId="0" borderId="60" xfId="0" applyFont="1" applyFill="1" applyBorder="1" applyAlignment="1">
      <alignment horizontal="center" vertical="top" wrapText="1"/>
    </xf>
    <xf numFmtId="173" fontId="7" fillId="0" borderId="4" xfId="4" applyNumberFormat="1" applyFont="1" applyBorder="1" applyAlignment="1">
      <alignment horizontal="center" vertical="center" wrapText="1"/>
    </xf>
    <xf numFmtId="173" fontId="7" fillId="0" borderId="64" xfId="4" applyNumberFormat="1" applyFont="1" applyBorder="1" applyAlignment="1">
      <alignment horizontal="center" vertical="center" wrapText="1"/>
    </xf>
    <xf numFmtId="173" fontId="7" fillId="0" borderId="63" xfId="4" applyNumberFormat="1" applyFont="1" applyBorder="1" applyAlignment="1">
      <alignment horizontal="center" vertical="center" wrapText="1"/>
    </xf>
    <xf numFmtId="0" fontId="7" fillId="0" borderId="65" xfId="4" applyFont="1" applyBorder="1" applyAlignment="1">
      <alignment vertical="center" wrapText="1"/>
    </xf>
    <xf numFmtId="0" fontId="7" fillId="0" borderId="63" xfId="4" applyFont="1" applyBorder="1" applyAlignment="1">
      <alignment vertical="center" wrapText="1"/>
    </xf>
    <xf numFmtId="0" fontId="7" fillId="0" borderId="9" xfId="0" applyFont="1" applyBorder="1" applyAlignment="1">
      <alignment horizontal="center" vertical="center"/>
    </xf>
    <xf numFmtId="0" fontId="60" fillId="0" borderId="63" xfId="4" applyFont="1" applyBorder="1" applyAlignment="1">
      <alignment horizontal="left" vertical="top" wrapText="1"/>
    </xf>
    <xf numFmtId="0" fontId="61" fillId="0" borderId="64" xfId="0" applyFont="1" applyBorder="1" applyAlignment="1">
      <alignment horizontal="center" vertical="center" wrapText="1"/>
    </xf>
    <xf numFmtId="0" fontId="60" fillId="0" borderId="5" xfId="4" applyFont="1" applyBorder="1" applyAlignment="1">
      <alignment horizontal="left" vertical="center" wrapText="1"/>
    </xf>
    <xf numFmtId="174" fontId="60" fillId="0" borderId="8" xfId="0" applyNumberFormat="1" applyFont="1" applyBorder="1" applyAlignment="1">
      <alignment horizontal="left" vertical="center" wrapText="1"/>
    </xf>
    <xf numFmtId="0" fontId="7" fillId="0" borderId="63" xfId="4" applyFont="1" applyBorder="1" applyAlignment="1">
      <alignment horizontal="left" vertical="top" wrapText="1"/>
    </xf>
    <xf numFmtId="174" fontId="7" fillId="0" borderId="8" xfId="0" applyNumberFormat="1" applyFont="1" applyBorder="1" applyAlignment="1">
      <alignment horizontal="left" vertical="center" wrapText="1"/>
    </xf>
    <xf numFmtId="0" fontId="6" fillId="0" borderId="64" xfId="0" applyFont="1" applyBorder="1" applyAlignment="1">
      <alignment horizontal="center" vertical="center" wrapText="1"/>
    </xf>
    <xf numFmtId="174" fontId="7" fillId="0" borderId="8" xfId="0" quotePrefix="1" applyNumberFormat="1" applyFont="1" applyBorder="1" applyAlignment="1">
      <alignment horizontal="left" vertical="center" wrapText="1"/>
    </xf>
    <xf numFmtId="166" fontId="7" fillId="0" borderId="64" xfId="0" applyNumberFormat="1" applyFont="1" applyBorder="1" applyAlignment="1">
      <alignment horizontal="center" vertical="center" wrapText="1"/>
    </xf>
    <xf numFmtId="0" fontId="16" fillId="0" borderId="4" xfId="5" applyFill="1" applyBorder="1" applyAlignment="1" applyProtection="1">
      <alignment horizontal="left" vertical="center" wrapText="1"/>
    </xf>
    <xf numFmtId="0" fontId="7" fillId="0" borderId="4" xfId="0" applyFont="1" applyBorder="1" applyAlignment="1">
      <alignment vertical="center" wrapText="1"/>
    </xf>
    <xf numFmtId="0" fontId="7" fillId="0" borderId="9" xfId="0" applyFont="1" applyBorder="1" applyAlignment="1">
      <alignment horizontal="center" vertical="center" wrapText="1"/>
    </xf>
    <xf numFmtId="0" fontId="6" fillId="0" borderId="56" xfId="564" applyFont="1" applyBorder="1" applyAlignment="1">
      <alignment horizontal="left" vertical="center" wrapText="1"/>
    </xf>
    <xf numFmtId="0" fontId="6" fillId="0" borderId="56" xfId="562" applyFont="1" applyBorder="1" applyAlignment="1">
      <alignment horizontal="left" vertical="center" wrapText="1"/>
    </xf>
    <xf numFmtId="0" fontId="64" fillId="2" borderId="62" xfId="0" quotePrefix="1" applyFont="1" applyFill="1" applyBorder="1" applyAlignment="1">
      <alignment horizontal="center" vertical="center" wrapText="1"/>
    </xf>
    <xf numFmtId="0" fontId="57" fillId="0" borderId="61" xfId="5" applyFont="1" applyBorder="1" applyAlignment="1" applyProtection="1">
      <alignment horizontal="center" vertical="center" wrapText="1"/>
    </xf>
    <xf numFmtId="166" fontId="3" fillId="0" borderId="61" xfId="0" applyNumberFormat="1" applyFont="1" applyBorder="1" applyAlignment="1">
      <alignment horizontal="center" vertical="center"/>
    </xf>
    <xf numFmtId="0" fontId="7" fillId="7" borderId="4" xfId="0" applyFont="1" applyFill="1" applyBorder="1" applyAlignment="1">
      <alignment horizontal="center" vertical="center"/>
    </xf>
    <xf numFmtId="0" fontId="7" fillId="7" borderId="5" xfId="0" applyFont="1" applyFill="1" applyBorder="1" applyAlignment="1">
      <alignment horizontal="center" vertical="top" wrapText="1"/>
    </xf>
    <xf numFmtId="0" fontId="7" fillId="7" borderId="4" xfId="0" applyFont="1" applyFill="1" applyBorder="1" applyAlignment="1">
      <alignment horizontal="center" vertical="top" wrapText="1"/>
    </xf>
    <xf numFmtId="0" fontId="7" fillId="7" borderId="4" xfId="0" applyFont="1" applyFill="1" applyBorder="1" applyAlignment="1">
      <alignment horizontal="center" vertical="top"/>
    </xf>
    <xf numFmtId="0" fontId="7" fillId="7" borderId="4" xfId="0" applyFont="1" applyFill="1" applyBorder="1" applyAlignment="1">
      <alignment vertical="top"/>
    </xf>
    <xf numFmtId="0" fontId="36" fillId="7" borderId="4" xfId="0" applyFont="1" applyFill="1" applyBorder="1" applyAlignment="1">
      <alignment vertical="center"/>
    </xf>
    <xf numFmtId="0" fontId="16" fillId="7" borderId="4" xfId="5" applyFill="1" applyBorder="1" applyAlignment="1" applyProtection="1">
      <alignment horizontal="left" vertical="center" wrapText="1"/>
    </xf>
    <xf numFmtId="0" fontId="7" fillId="7" borderId="5" xfId="0" applyFont="1" applyFill="1" applyBorder="1" applyAlignment="1">
      <alignment horizontal="center" vertical="center" wrapText="1"/>
    </xf>
    <xf numFmtId="0" fontId="7" fillId="7" borderId="4" xfId="0" applyFont="1" applyFill="1" applyBorder="1" applyAlignment="1">
      <alignment vertical="center"/>
    </xf>
    <xf numFmtId="0" fontId="36" fillId="7" borderId="4" xfId="0" applyFont="1" applyFill="1" applyBorder="1" applyAlignment="1">
      <alignment vertical="center" wrapText="1"/>
    </xf>
    <xf numFmtId="0" fontId="7" fillId="3" borderId="8" xfId="0" applyFont="1" applyFill="1" applyBorder="1" applyAlignment="1">
      <alignment horizontal="center" vertical="center"/>
    </xf>
    <xf numFmtId="0" fontId="7" fillId="3" borderId="5"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4" xfId="0" applyFont="1" applyFill="1" applyBorder="1" applyAlignment="1">
      <alignment horizontal="center" vertical="center"/>
    </xf>
    <xf numFmtId="0" fontId="7" fillId="3" borderId="4" xfId="0" applyFont="1" applyFill="1" applyBorder="1" applyAlignment="1">
      <alignment vertical="center"/>
    </xf>
    <xf numFmtId="0" fontId="36" fillId="3" borderId="4" xfId="0" applyFont="1" applyFill="1" applyBorder="1" applyAlignment="1">
      <alignment vertical="center"/>
    </xf>
    <xf numFmtId="0" fontId="36" fillId="3" borderId="4" xfId="0" applyFont="1" applyFill="1" applyBorder="1" applyAlignment="1">
      <alignment vertical="center" wrapText="1"/>
    </xf>
    <xf numFmtId="0" fontId="7" fillId="3" borderId="4" xfId="0" applyFont="1" applyFill="1" applyBorder="1" applyAlignment="1">
      <alignment vertical="center" wrapText="1"/>
    </xf>
    <xf numFmtId="0" fontId="7" fillId="3" borderId="8" xfId="0" applyFont="1" applyFill="1" applyBorder="1" applyAlignment="1">
      <alignment horizontal="center" vertical="center" wrapText="1"/>
    </xf>
    <xf numFmtId="166" fontId="7" fillId="3" borderId="4" xfId="0" applyNumberFormat="1"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6" xfId="0" applyFont="1" applyFill="1" applyBorder="1" applyAlignment="1">
      <alignment horizontal="center" vertical="center"/>
    </xf>
    <xf numFmtId="0" fontId="7" fillId="3" borderId="6" xfId="0" applyFont="1" applyFill="1" applyBorder="1" applyAlignment="1">
      <alignment vertical="center"/>
    </xf>
    <xf numFmtId="0" fontId="7" fillId="3" borderId="5" xfId="0" applyFont="1" applyFill="1" applyBorder="1" applyAlignment="1">
      <alignment horizontal="center" vertical="center"/>
    </xf>
    <xf numFmtId="166" fontId="7" fillId="3" borderId="4" xfId="0" applyNumberFormat="1" applyFont="1" applyFill="1" applyBorder="1" applyAlignment="1">
      <alignment horizontal="center" vertical="center"/>
    </xf>
    <xf numFmtId="0" fontId="7" fillId="7" borderId="12" xfId="0" applyFont="1" applyFill="1" applyBorder="1" applyAlignment="1">
      <alignment horizontal="center" vertical="center"/>
    </xf>
    <xf numFmtId="0" fontId="7" fillId="0" borderId="9" xfId="0" applyFont="1" applyBorder="1" applyAlignment="1">
      <alignment horizontal="center" vertical="center" wrapText="1"/>
    </xf>
    <xf numFmtId="0" fontId="6" fillId="0" borderId="56" xfId="564" applyFont="1" applyBorder="1" applyAlignment="1">
      <alignment horizontal="left" vertical="center" wrapText="1"/>
    </xf>
    <xf numFmtId="0" fontId="6" fillId="0" borderId="56" xfId="566" applyFont="1" applyBorder="1" applyAlignment="1">
      <alignment horizontal="left" vertical="center" wrapText="1"/>
    </xf>
    <xf numFmtId="169" fontId="17" fillId="10" borderId="4" xfId="0" applyNumberFormat="1" applyFont="1" applyFill="1" applyBorder="1" applyAlignment="1">
      <alignment horizontal="center" vertical="center"/>
    </xf>
    <xf numFmtId="0" fontId="7" fillId="0" borderId="4" xfId="0" applyFont="1" applyFill="1" applyBorder="1" applyAlignment="1">
      <alignment horizontal="center" vertical="center"/>
    </xf>
    <xf numFmtId="0" fontId="7" fillId="0" borderId="60" xfId="0" applyFont="1" applyBorder="1" applyAlignment="1">
      <alignment horizontal="center" vertical="center" wrapText="1"/>
    </xf>
    <xf numFmtId="0" fontId="8" fillId="0" borderId="60" xfId="0" applyFont="1" applyFill="1" applyBorder="1" applyAlignment="1">
      <alignment horizontal="center" vertical="top" wrapText="1"/>
    </xf>
    <xf numFmtId="0" fontId="7" fillId="0" borderId="60" xfId="0" applyFont="1" applyBorder="1" applyAlignment="1">
      <alignment horizontal="center" vertical="center"/>
    </xf>
    <xf numFmtId="0" fontId="7" fillId="0" borderId="9" xfId="0" applyFont="1" applyBorder="1" applyAlignment="1">
      <alignment horizontal="center" vertical="center"/>
    </xf>
    <xf numFmtId="0" fontId="7" fillId="0" borderId="60" xfId="0" applyFont="1" applyBorder="1" applyAlignment="1">
      <alignment horizontal="center" vertical="center" wrapText="1"/>
    </xf>
    <xf numFmtId="0" fontId="60" fillId="0" borderId="5" xfId="4" applyFont="1" applyBorder="1" applyAlignment="1">
      <alignment horizontal="left" vertical="center" wrapText="1"/>
    </xf>
    <xf numFmtId="0" fontId="16" fillId="0" borderId="4" xfId="5" applyFill="1" applyBorder="1" applyAlignment="1" applyProtection="1"/>
    <xf numFmtId="0" fontId="7" fillId="2" borderId="60" xfId="0" applyFont="1" applyFill="1" applyBorder="1" applyAlignment="1">
      <alignment horizontal="center" vertical="top" wrapText="1"/>
    </xf>
    <xf numFmtId="0" fontId="7" fillId="0" borderId="64" xfId="0" applyNumberFormat="1" applyFont="1" applyBorder="1" applyAlignment="1">
      <alignment horizontal="center" vertical="center"/>
    </xf>
    <xf numFmtId="0" fontId="7" fillId="0" borderId="64" xfId="0" applyFont="1" applyBorder="1" applyAlignment="1">
      <alignment horizontal="center" vertical="center" wrapText="1"/>
    </xf>
    <xf numFmtId="0" fontId="7" fillId="0" borderId="64" xfId="0" applyFont="1" applyBorder="1" applyAlignment="1">
      <alignment horizontal="center" vertical="center"/>
    </xf>
    <xf numFmtId="0" fontId="7" fillId="0" borderId="64" xfId="0" applyFont="1" applyBorder="1" applyAlignment="1">
      <alignment vertical="center"/>
    </xf>
    <xf numFmtId="0" fontId="16" fillId="0" borderId="64" xfId="5" applyFill="1" applyBorder="1" applyAlignment="1" applyProtection="1"/>
    <xf numFmtId="0" fontId="7" fillId="0" borderId="60" xfId="0" applyNumberFormat="1" applyFont="1" applyBorder="1" applyAlignment="1">
      <alignment vertical="center" wrapText="1"/>
    </xf>
    <xf numFmtId="0" fontId="7" fillId="2" borderId="63" xfId="0" applyFont="1" applyFill="1" applyBorder="1" applyAlignment="1">
      <alignment horizontal="center" vertical="center" wrapText="1"/>
    </xf>
    <xf numFmtId="0" fontId="7" fillId="0" borderId="64" xfId="0" applyFont="1" applyBorder="1"/>
    <xf numFmtId="0" fontId="7" fillId="0" borderId="64" xfId="0" applyFont="1" applyFill="1" applyBorder="1"/>
    <xf numFmtId="0" fontId="7" fillId="0" borderId="62"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7" fillId="0" borderId="61" xfId="0" applyFont="1" applyFill="1" applyBorder="1" applyAlignment="1">
      <alignment horizontal="center" vertical="center"/>
    </xf>
    <xf numFmtId="0" fontId="7" fillId="0" borderId="61" xfId="0" applyFont="1" applyFill="1" applyBorder="1" applyAlignment="1">
      <alignment vertical="center"/>
    </xf>
    <xf numFmtId="0" fontId="7" fillId="0" borderId="61" xfId="0" applyFont="1" applyFill="1" applyBorder="1"/>
    <xf numFmtId="0" fontId="7" fillId="0" borderId="60" xfId="0" applyFont="1" applyFill="1" applyBorder="1" applyAlignment="1">
      <alignment horizontal="center" vertical="center"/>
    </xf>
    <xf numFmtId="0" fontId="7" fillId="0" borderId="64" xfId="0" applyFont="1" applyFill="1" applyBorder="1" applyAlignment="1">
      <alignment vertical="center"/>
    </xf>
    <xf numFmtId="0" fontId="7" fillId="0" borderId="63" xfId="0" applyFont="1" applyFill="1" applyBorder="1" applyAlignment="1">
      <alignment horizontal="center" vertical="center" wrapText="1"/>
    </xf>
    <xf numFmtId="0" fontId="16" fillId="0" borderId="61" xfId="5" applyFill="1" applyBorder="1" applyAlignment="1" applyProtection="1">
      <alignment wrapText="1"/>
    </xf>
    <xf numFmtId="0" fontId="7" fillId="0" borderId="64" xfId="0" applyFont="1" applyFill="1" applyBorder="1" applyAlignment="1">
      <alignment horizontal="center" vertical="center" wrapText="1"/>
    </xf>
    <xf numFmtId="0" fontId="7" fillId="0" borderId="64" xfId="0" applyFont="1" applyFill="1" applyBorder="1" applyAlignment="1">
      <alignment horizontal="center" vertical="center"/>
    </xf>
    <xf numFmtId="0" fontId="42" fillId="0" borderId="64" xfId="5" applyFont="1" applyFill="1" applyBorder="1" applyAlignment="1" applyProtection="1"/>
    <xf numFmtId="0" fontId="16" fillId="0" borderId="64" xfId="5" applyFill="1" applyBorder="1" applyAlignment="1" applyProtection="1">
      <alignment wrapText="1"/>
    </xf>
    <xf numFmtId="0" fontId="7" fillId="0" borderId="63" xfId="0" quotePrefix="1" applyFont="1" applyFill="1" applyBorder="1" applyAlignment="1">
      <alignment horizontal="center" vertical="center" wrapText="1"/>
    </xf>
    <xf numFmtId="0" fontId="7" fillId="2" borderId="60" xfId="0" applyFont="1" applyFill="1" applyBorder="1" applyAlignment="1">
      <alignment horizontal="center" vertical="center" wrapText="1"/>
    </xf>
    <xf numFmtId="0" fontId="7" fillId="2" borderId="63" xfId="0" quotePrefix="1" applyFont="1" applyFill="1" applyBorder="1" applyAlignment="1">
      <alignment horizontal="center" vertical="center" wrapText="1"/>
    </xf>
    <xf numFmtId="0" fontId="7" fillId="0" borderId="64" xfId="0" applyFont="1" applyBorder="1" applyAlignment="1">
      <alignment vertical="center" wrapText="1"/>
    </xf>
    <xf numFmtId="0" fontId="16" fillId="0" borderId="64" xfId="5" applyFill="1" applyBorder="1" applyAlignment="1" applyProtection="1">
      <alignment vertical="center" wrapText="1"/>
    </xf>
    <xf numFmtId="0" fontId="7" fillId="2" borderId="60" xfId="0" quotePrefix="1" applyFont="1" applyFill="1" applyBorder="1" applyAlignment="1">
      <alignment horizontal="center" vertical="center" wrapText="1"/>
    </xf>
    <xf numFmtId="166" fontId="7" fillId="0" borderId="64" xfId="1" applyNumberFormat="1" applyFont="1" applyBorder="1" applyAlignment="1">
      <alignment horizontal="center" vertical="center" wrapText="1"/>
    </xf>
    <xf numFmtId="0" fontId="7" fillId="2" borderId="60" xfId="0" applyFont="1" applyFill="1" applyBorder="1" applyAlignment="1">
      <alignment vertical="center" wrapText="1"/>
    </xf>
    <xf numFmtId="0" fontId="7" fillId="0" borderId="62" xfId="0" applyFont="1" applyBorder="1" applyAlignment="1">
      <alignment horizontal="center" vertical="center" wrapText="1"/>
    </xf>
    <xf numFmtId="0" fontId="16" fillId="0" borderId="64" xfId="5" applyFill="1" applyBorder="1" applyAlignment="1" applyProtection="1">
      <alignment horizontal="center" vertical="center" wrapText="1"/>
    </xf>
    <xf numFmtId="0" fontId="16" fillId="0" borderId="4" xfId="5" applyFill="1" applyBorder="1" applyAlignment="1" applyProtection="1">
      <alignment horizontal="center" vertical="center" wrapText="1"/>
    </xf>
    <xf numFmtId="0" fontId="7" fillId="0" borderId="11" xfId="0" applyFont="1" applyFill="1" applyBorder="1" applyAlignment="1">
      <alignment vertical="center" wrapText="1"/>
    </xf>
    <xf numFmtId="0" fontId="7" fillId="0" borderId="6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6" xfId="0" applyFont="1" applyBorder="1" applyAlignment="1">
      <alignment horizontal="center" vertical="center"/>
    </xf>
    <xf numFmtId="0" fontId="36" fillId="0" borderId="60" xfId="0" applyFont="1" applyBorder="1" applyAlignment="1">
      <alignment horizontal="center" vertical="center"/>
    </xf>
    <xf numFmtId="0" fontId="16" fillId="0" borderId="4" xfId="5" applyFill="1" applyBorder="1" applyAlignment="1" applyProtection="1">
      <alignment vertical="center" wrapText="1"/>
    </xf>
    <xf numFmtId="0" fontId="36" fillId="2" borderId="60" xfId="0" applyFont="1" applyFill="1" applyBorder="1" applyAlignment="1">
      <alignment horizontal="center" vertical="top" wrapText="1"/>
    </xf>
    <xf numFmtId="0" fontId="7" fillId="0" borderId="64" xfId="0" applyFont="1" applyBorder="1" applyAlignment="1">
      <alignment horizontal="center" vertical="top"/>
    </xf>
    <xf numFmtId="174" fontId="7" fillId="0" borderId="64" xfId="0" applyNumberFormat="1" applyFont="1" applyBorder="1" applyAlignment="1">
      <alignment horizontal="left" vertical="center" wrapText="1"/>
    </xf>
    <xf numFmtId="0" fontId="7" fillId="0" borderId="64" xfId="4" applyFont="1" applyBorder="1" applyAlignment="1">
      <alignment vertical="center" wrapText="1"/>
    </xf>
    <xf numFmtId="174" fontId="7" fillId="0" borderId="64" xfId="0" quotePrefix="1" applyNumberFormat="1" applyFont="1" applyBorder="1" applyAlignment="1">
      <alignment horizontal="left" vertical="center" wrapText="1"/>
    </xf>
    <xf numFmtId="0" fontId="7" fillId="0" borderId="64" xfId="0" applyFont="1" applyFill="1" applyBorder="1" applyAlignment="1">
      <alignment horizontal="left" vertical="center" wrapText="1"/>
    </xf>
    <xf numFmtId="0" fontId="16" fillId="0" borderId="64" xfId="5" applyBorder="1" applyAlignment="1" applyProtection="1">
      <alignment vertical="center" wrapText="1"/>
    </xf>
    <xf numFmtId="15" fontId="7" fillId="0" borderId="64" xfId="0" applyNumberFormat="1" applyFont="1" applyFill="1" applyBorder="1" applyAlignment="1">
      <alignment horizontal="center" vertical="center"/>
    </xf>
    <xf numFmtId="0" fontId="7" fillId="0" borderId="64" xfId="0" quotePrefix="1" applyFont="1" applyFill="1" applyBorder="1" applyAlignment="1">
      <alignment horizontal="center" vertical="center"/>
    </xf>
    <xf numFmtId="0" fontId="7" fillId="2" borderId="60" xfId="0" quotePrefix="1" applyFont="1" applyFill="1" applyBorder="1" applyAlignment="1">
      <alignment horizontal="center" vertical="top" wrapText="1"/>
    </xf>
    <xf numFmtId="0" fontId="7"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3" xfId="0" applyFont="1" applyBorder="1" applyAlignment="1">
      <alignment vertical="center"/>
    </xf>
    <xf numFmtId="0" fontId="7" fillId="0" borderId="61" xfId="0" applyFont="1" applyBorder="1" applyAlignment="1">
      <alignment horizontal="center" vertical="center"/>
    </xf>
    <xf numFmtId="49" fontId="7" fillId="0" borderId="64" xfId="0" applyNumberFormat="1" applyFont="1" applyFill="1" applyBorder="1" applyAlignment="1">
      <alignment vertical="center"/>
    </xf>
    <xf numFmtId="49" fontId="39" fillId="0" borderId="64" xfId="0" applyNumberFormat="1" applyFont="1" applyFill="1" applyBorder="1" applyAlignment="1">
      <alignment vertical="center" wrapText="1"/>
    </xf>
    <xf numFmtId="0" fontId="7" fillId="0" borderId="6" xfId="0" applyFont="1" applyBorder="1" applyAlignment="1">
      <alignment horizontal="center" vertical="center"/>
    </xf>
    <xf numFmtId="0" fontId="7" fillId="0" borderId="64" xfId="0" applyFont="1" applyFill="1" applyBorder="1" applyAlignment="1">
      <alignment horizontal="center" vertical="center"/>
    </xf>
    <xf numFmtId="0" fontId="7" fillId="0" borderId="64" xfId="0" applyFont="1" applyFill="1" applyBorder="1" applyAlignment="1">
      <alignment horizontal="center" vertical="center" wrapText="1"/>
    </xf>
    <xf numFmtId="0" fontId="7" fillId="0" borderId="64" xfId="0" applyFont="1" applyFill="1" applyBorder="1" applyAlignment="1">
      <alignment horizontal="left" vertical="center" wrapText="1"/>
    </xf>
    <xf numFmtId="0" fontId="7" fillId="4" borderId="60" xfId="0" quotePrefix="1" applyFont="1" applyFill="1" applyBorder="1" applyAlignment="1">
      <alignment horizontal="center" vertical="center" wrapText="1"/>
    </xf>
    <xf numFmtId="49" fontId="16" fillId="0" borderId="64" xfId="5" applyNumberFormat="1" applyFill="1" applyBorder="1" applyAlignment="1" applyProtection="1">
      <alignment vertical="center" wrapText="1"/>
    </xf>
    <xf numFmtId="0" fontId="68" fillId="0" borderId="0" xfId="0" applyFont="1" applyAlignment="1">
      <alignment horizontal="left" wrapText="1" indent="1"/>
    </xf>
    <xf numFmtId="2" fontId="3" fillId="0" borderId="4" xfId="0" applyNumberFormat="1" applyFont="1" applyFill="1" applyBorder="1" applyAlignment="1">
      <alignment horizontal="right" vertical="center" indent="1"/>
    </xf>
    <xf numFmtId="1" fontId="24" fillId="2" borderId="4" xfId="0" applyNumberFormat="1"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36" fillId="0" borderId="55" xfId="564" applyFont="1" applyBorder="1" applyAlignment="1">
      <alignment horizontal="left" vertical="center" wrapText="1"/>
    </xf>
    <xf numFmtId="0" fontId="36" fillId="0" borderId="56" xfId="564" applyFont="1" applyBorder="1" applyAlignment="1">
      <alignment horizontal="left" vertical="center" wrapText="1"/>
    </xf>
    <xf numFmtId="0" fontId="65" fillId="0" borderId="4" xfId="5" applyFont="1" applyFill="1" applyBorder="1" applyAlignment="1" applyProtection="1">
      <alignment horizontal="left" vertical="center" wrapText="1"/>
    </xf>
    <xf numFmtId="0" fontId="69" fillId="0" borderId="4" xfId="5" applyFont="1" applyFill="1" applyBorder="1" applyAlignment="1" applyProtection="1">
      <alignment horizontal="left" vertical="center" wrapText="1"/>
    </xf>
    <xf numFmtId="0" fontId="65" fillId="13" borderId="4" xfId="5" applyFont="1" applyFill="1" applyBorder="1" applyAlignment="1" applyProtection="1">
      <alignment horizontal="left" vertical="center" wrapText="1"/>
    </xf>
    <xf numFmtId="0" fontId="69" fillId="13" borderId="4" xfId="5" applyFont="1" applyFill="1" applyBorder="1" applyAlignment="1" applyProtection="1">
      <alignment horizontal="left" vertical="center" wrapText="1"/>
    </xf>
    <xf numFmtId="0" fontId="70" fillId="13" borderId="4" xfId="5" applyFont="1" applyFill="1" applyBorder="1" applyAlignment="1" applyProtection="1">
      <alignment horizontal="left" vertical="center" wrapText="1"/>
    </xf>
    <xf numFmtId="0" fontId="69" fillId="0" borderId="4" xfId="5" applyFont="1" applyFill="1" applyBorder="1" applyAlignment="1" applyProtection="1">
      <alignment vertical="center" wrapText="1"/>
    </xf>
    <xf numFmtId="0" fontId="71" fillId="0" borderId="4" xfId="7" applyFont="1" applyBorder="1" applyAlignment="1">
      <alignment horizontal="center" vertical="center"/>
    </xf>
    <xf numFmtId="0" fontId="71" fillId="0" borderId="0" xfId="0" applyFont="1"/>
    <xf numFmtId="0" fontId="3" fillId="0" borderId="8" xfId="5" applyFont="1" applyBorder="1" applyAlignment="1" applyProtection="1">
      <alignment horizontal="left" vertical="center" wrapText="1"/>
    </xf>
    <xf numFmtId="0" fontId="3" fillId="0" borderId="9" xfId="5" applyFont="1" applyBorder="1" applyAlignment="1" applyProtection="1">
      <alignment horizontal="left" vertical="center" wrapText="1"/>
    </xf>
    <xf numFmtId="0" fontId="3" fillId="0" borderId="6" xfId="5" applyFont="1" applyBorder="1" applyAlignment="1" applyProtection="1">
      <alignment horizontal="left" vertical="center" wrapText="1"/>
    </xf>
    <xf numFmtId="0" fontId="4" fillId="0" borderId="0" xfId="7" applyFont="1" applyAlignment="1">
      <alignment horizontal="center" vertical="center"/>
    </xf>
    <xf numFmtId="0" fontId="3" fillId="0" borderId="0" xfId="0" applyFont="1" applyFill="1" applyAlignment="1">
      <alignment horizontal="left" vertical="center" wrapText="1"/>
    </xf>
    <xf numFmtId="0" fontId="3" fillId="0" borderId="0" xfId="0" applyFont="1" applyAlignment="1">
      <alignment horizontal="left" vertical="center" wrapText="1"/>
    </xf>
    <xf numFmtId="0" fontId="4" fillId="0" borderId="45"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3" fillId="0" borderId="42" xfId="0" applyFont="1" applyBorder="1" applyAlignment="1">
      <alignment horizontal="left" vertical="center" wrapText="1"/>
    </xf>
    <xf numFmtId="0" fontId="3" fillId="0" borderId="43" xfId="0" applyFont="1" applyBorder="1" applyAlignment="1">
      <alignment horizontal="left" vertical="center" wrapText="1"/>
    </xf>
    <xf numFmtId="0" fontId="3" fillId="0" borderId="44" xfId="0" applyFont="1" applyBorder="1" applyAlignment="1">
      <alignment horizontal="left" vertical="center" wrapText="1"/>
    </xf>
    <xf numFmtId="0" fontId="3" fillId="0" borderId="5" xfId="0" applyFont="1" applyBorder="1" applyAlignment="1">
      <alignment horizontal="left" vertical="center"/>
    </xf>
    <xf numFmtId="0" fontId="3" fillId="0" borderId="2" xfId="0" applyFont="1" applyBorder="1" applyAlignment="1">
      <alignment horizontal="left" vertical="center"/>
    </xf>
    <xf numFmtId="0" fontId="3" fillId="0" borderId="7" xfId="0" applyFont="1" applyBorder="1" applyAlignment="1">
      <alignment horizontal="left" vertical="center"/>
    </xf>
    <xf numFmtId="0" fontId="3" fillId="0" borderId="14" xfId="0" applyFont="1" applyBorder="1" applyAlignment="1">
      <alignment vertical="center" wrapText="1"/>
    </xf>
    <xf numFmtId="0" fontId="3" fillId="0" borderId="3" xfId="0" applyFont="1" applyBorder="1" applyAlignment="1">
      <alignment vertical="center" wrapText="1"/>
    </xf>
    <xf numFmtId="0" fontId="3" fillId="0" borderId="51" xfId="0" applyFont="1" applyBorder="1" applyAlignment="1">
      <alignment vertical="center" wrapText="1"/>
    </xf>
    <xf numFmtId="0" fontId="3" fillId="0" borderId="49" xfId="0" applyFont="1" applyBorder="1" applyAlignment="1">
      <alignment vertical="center" wrapText="1"/>
    </xf>
    <xf numFmtId="0" fontId="3" fillId="0" borderId="48" xfId="0" applyFont="1" applyBorder="1" applyAlignment="1">
      <alignment vertical="center" wrapText="1"/>
    </xf>
    <xf numFmtId="0" fontId="3" fillId="0" borderId="50" xfId="0" applyFont="1" applyBorder="1" applyAlignment="1">
      <alignment vertical="center" wrapText="1"/>
    </xf>
    <xf numFmtId="0" fontId="4" fillId="0" borderId="24" xfId="0" applyFont="1" applyBorder="1" applyAlignment="1">
      <alignment horizontal="left" vertical="center"/>
    </xf>
    <xf numFmtId="0" fontId="4" fillId="0" borderId="39" xfId="0" applyFont="1" applyBorder="1" applyAlignment="1">
      <alignment horizontal="left" vertical="center"/>
    </xf>
    <xf numFmtId="0" fontId="3" fillId="0" borderId="14" xfId="0" applyFont="1" applyBorder="1" applyAlignment="1">
      <alignment horizontal="left" vertical="center"/>
    </xf>
    <xf numFmtId="0" fontId="3" fillId="0" borderId="3"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2" xfId="0" applyFont="1" applyBorder="1" applyAlignment="1">
      <alignment vertical="center"/>
    </xf>
    <xf numFmtId="0" fontId="3" fillId="0" borderId="7" xfId="0" applyFont="1" applyBorder="1" applyAlignment="1">
      <alignment vertical="center"/>
    </xf>
    <xf numFmtId="0" fontId="3" fillId="0" borderId="4" xfId="0" applyFont="1" applyBorder="1" applyAlignment="1">
      <alignment horizontal="left" vertical="center"/>
    </xf>
    <xf numFmtId="0" fontId="3" fillId="0" borderId="4" xfId="0" applyFont="1" applyBorder="1" applyAlignment="1">
      <alignment horizontal="left" vertical="center" wrapText="1"/>
    </xf>
    <xf numFmtId="0" fontId="3" fillId="0" borderId="26" xfId="0" applyFont="1" applyBorder="1" applyAlignment="1">
      <alignment horizontal="center"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7" borderId="5" xfId="0" applyFont="1" applyFill="1" applyBorder="1" applyAlignment="1">
      <alignment horizontal="left" vertical="center"/>
    </xf>
    <xf numFmtId="0" fontId="3" fillId="7" borderId="2" xfId="0" applyFont="1" applyFill="1" applyBorder="1" applyAlignment="1">
      <alignment horizontal="left" vertical="center"/>
    </xf>
    <xf numFmtId="0" fontId="3" fillId="7" borderId="27" xfId="0" applyFont="1" applyFill="1" applyBorder="1" applyAlignment="1">
      <alignment horizontal="left" vertical="center"/>
    </xf>
    <xf numFmtId="0" fontId="3" fillId="0" borderId="30"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33" xfId="0" applyFont="1" applyFill="1" applyBorder="1" applyAlignment="1">
      <alignment horizontal="left" vertical="center"/>
    </xf>
    <xf numFmtId="0" fontId="3" fillId="0" borderId="34" xfId="0" applyFont="1" applyFill="1" applyBorder="1" applyAlignment="1">
      <alignment horizontal="left" vertical="center"/>
    </xf>
    <xf numFmtId="0" fontId="3" fillId="0" borderId="5" xfId="0" applyFont="1" applyFill="1" applyBorder="1" applyAlignment="1">
      <alignment horizontal="left" vertical="center"/>
    </xf>
    <xf numFmtId="0" fontId="3" fillId="0" borderId="2" xfId="0" applyFont="1" applyFill="1" applyBorder="1" applyAlignment="1">
      <alignment horizontal="left" vertical="center"/>
    </xf>
    <xf numFmtId="0" fontId="3" fillId="0" borderId="7" xfId="0" applyFont="1" applyFill="1" applyBorder="1" applyAlignment="1">
      <alignment horizontal="left" vertical="center"/>
    </xf>
    <xf numFmtId="0" fontId="3" fillId="0" borderId="5"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4" xfId="0" applyFont="1" applyFill="1" applyBorder="1" applyAlignment="1">
      <alignment horizontal="left" vertical="center"/>
    </xf>
    <xf numFmtId="0" fontId="3" fillId="0" borderId="28" xfId="0" applyFont="1" applyFill="1" applyBorder="1" applyAlignment="1">
      <alignment horizontal="left" vertical="center"/>
    </xf>
    <xf numFmtId="0" fontId="3" fillId="0" borderId="5" xfId="0" quotePrefix="1" applyFont="1" applyFill="1" applyBorder="1" applyAlignment="1">
      <alignment horizontal="left" vertical="center" wrapText="1"/>
    </xf>
    <xf numFmtId="0" fontId="4" fillId="0" borderId="0" xfId="0" applyFont="1" applyAlignment="1">
      <alignment horizontal="center"/>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4" fillId="0" borderId="25" xfId="0" applyFont="1" applyFill="1" applyBorder="1" applyAlignment="1">
      <alignment horizontal="left" vertical="center"/>
    </xf>
    <xf numFmtId="0" fontId="4" fillId="0" borderId="0" xfId="0" applyFont="1" applyBorder="1" applyAlignment="1">
      <alignment horizontal="left" vertical="center"/>
    </xf>
    <xf numFmtId="0" fontId="7" fillId="0" borderId="12" xfId="0" applyFont="1" applyBorder="1" applyAlignment="1">
      <alignment horizontal="left" vertical="center" wrapText="1"/>
    </xf>
    <xf numFmtId="0" fontId="7" fillId="0" borderId="1" xfId="0" applyFont="1" applyBorder="1" applyAlignment="1">
      <alignment horizontal="left" vertical="center" wrapText="1"/>
    </xf>
    <xf numFmtId="0" fontId="7" fillId="0" borderId="13" xfId="0" applyFont="1" applyBorder="1" applyAlignment="1">
      <alignment horizontal="left" vertical="center" wrapText="1"/>
    </xf>
    <xf numFmtId="0" fontId="7" fillId="0" borderId="5" xfId="0" applyFont="1" applyBorder="1" applyAlignment="1">
      <alignment horizontal="left" vertical="top" wrapText="1"/>
    </xf>
    <xf numFmtId="0" fontId="7" fillId="0" borderId="2" xfId="0" applyFont="1" applyBorder="1" applyAlignment="1">
      <alignment horizontal="left" vertical="top" wrapText="1"/>
    </xf>
    <xf numFmtId="0" fontId="7" fillId="0" borderId="7" xfId="0" applyFont="1" applyBorder="1" applyAlignment="1">
      <alignment horizontal="left" vertical="top" wrapText="1"/>
    </xf>
    <xf numFmtId="0" fontId="7" fillId="0" borderId="5" xfId="0" applyFont="1" applyBorder="1" applyAlignment="1">
      <alignment horizontal="left" vertical="center" wrapText="1"/>
    </xf>
    <xf numFmtId="0" fontId="7" fillId="0" borderId="7" xfId="0" applyFont="1" applyBorder="1" applyAlignment="1">
      <alignment horizontal="left" vertical="center" wrapText="1"/>
    </xf>
    <xf numFmtId="0" fontId="6" fillId="0" borderId="5" xfId="0" applyFont="1" applyBorder="1" applyAlignment="1">
      <alignment horizontal="left" vertical="center" wrapText="1"/>
    </xf>
    <xf numFmtId="0" fontId="6" fillId="0" borderId="2" xfId="0" applyFont="1" applyBorder="1" applyAlignment="1">
      <alignment horizontal="left" vertical="center" wrapText="1"/>
    </xf>
    <xf numFmtId="0" fontId="6" fillId="0" borderId="7" xfId="0" applyFont="1" applyBorder="1" applyAlignment="1">
      <alignment horizontal="left" vertical="center" wrapText="1"/>
    </xf>
    <xf numFmtId="0" fontId="7" fillId="0" borderId="2" xfId="0" applyFont="1" applyBorder="1" applyAlignment="1">
      <alignment horizontal="left" vertical="center" wrapText="1"/>
    </xf>
    <xf numFmtId="0" fontId="7" fillId="0" borderId="4" xfId="0" applyFont="1" applyFill="1" applyBorder="1" applyAlignment="1">
      <alignment horizontal="center" vertical="center"/>
    </xf>
    <xf numFmtId="0" fontId="7" fillId="0" borderId="5" xfId="0" applyFont="1" applyBorder="1" applyAlignment="1">
      <alignment horizontal="left" vertical="center"/>
    </xf>
    <xf numFmtId="0" fontId="7" fillId="0" borderId="2" xfId="0" applyFont="1" applyBorder="1" applyAlignment="1">
      <alignment horizontal="left" vertical="center"/>
    </xf>
    <xf numFmtId="0" fontId="7" fillId="0" borderId="7" xfId="0" applyFont="1" applyBorder="1" applyAlignment="1">
      <alignment horizontal="left" vertical="center"/>
    </xf>
    <xf numFmtId="0" fontId="7" fillId="0" borderId="4" xfId="0" applyFont="1" applyBorder="1" applyAlignment="1">
      <alignment horizontal="left" vertical="center" wrapText="1"/>
    </xf>
    <xf numFmtId="0" fontId="7" fillId="0" borderId="4" xfId="0" applyFont="1" applyBorder="1" applyAlignment="1">
      <alignment horizontal="left" vertical="center"/>
    </xf>
    <xf numFmtId="0" fontId="7" fillId="0" borderId="4" xfId="0" applyFont="1" applyBorder="1" applyAlignment="1">
      <alignment horizontal="left" vertical="top" wrapText="1"/>
    </xf>
    <xf numFmtId="0" fontId="7" fillId="0" borderId="8" xfId="0" applyFont="1" applyBorder="1" applyAlignment="1">
      <alignment horizontal="left" vertical="center" wrapText="1"/>
    </xf>
    <xf numFmtId="0" fontId="7" fillId="0" borderId="12" xfId="0" applyFont="1" applyBorder="1" applyAlignment="1">
      <alignment horizontal="left" vertical="top" wrapText="1"/>
    </xf>
    <xf numFmtId="0" fontId="7" fillId="0" borderId="1" xfId="0" applyFont="1" applyBorder="1" applyAlignment="1">
      <alignment horizontal="left" vertical="top" wrapText="1"/>
    </xf>
    <xf numFmtId="0" fontId="7" fillId="0" borderId="13" xfId="0" applyFont="1" applyBorder="1" applyAlignment="1">
      <alignment horizontal="left" vertical="top" wrapText="1"/>
    </xf>
    <xf numFmtId="168" fontId="7" fillId="0" borderId="5" xfId="0" applyNumberFormat="1" applyFont="1" applyBorder="1" applyAlignment="1">
      <alignment horizontal="left" vertical="center" wrapText="1"/>
    </xf>
    <xf numFmtId="168" fontId="7" fillId="0" borderId="2" xfId="0" applyNumberFormat="1" applyFont="1" applyBorder="1" applyAlignment="1">
      <alignment horizontal="left" vertical="center" wrapText="1"/>
    </xf>
    <xf numFmtId="168" fontId="7" fillId="0" borderId="7" xfId="0" applyNumberFormat="1" applyFont="1" applyBorder="1" applyAlignment="1">
      <alignment horizontal="left" vertical="center" wrapText="1"/>
    </xf>
    <xf numFmtId="0" fontId="7" fillId="0" borderId="4" xfId="0" applyFont="1" applyFill="1" applyBorder="1" applyAlignment="1">
      <alignment horizontal="center" vertical="center" wrapText="1"/>
    </xf>
    <xf numFmtId="0" fontId="7" fillId="0" borderId="5" xfId="0" applyFont="1" applyBorder="1" applyAlignment="1">
      <alignment horizontal="left" vertical="center" shrinkToFit="1"/>
    </xf>
    <xf numFmtId="0" fontId="7" fillId="0" borderId="2" xfId="0" applyFont="1" applyBorder="1" applyAlignment="1">
      <alignment horizontal="left" vertical="center" shrinkToFit="1"/>
    </xf>
    <xf numFmtId="0" fontId="7" fillId="0" borderId="7" xfId="0" applyFont="1" applyBorder="1" applyAlignment="1">
      <alignment horizontal="left" vertical="center" shrinkToFit="1"/>
    </xf>
    <xf numFmtId="0" fontId="7" fillId="0" borderId="0" xfId="0" applyFont="1" applyFill="1" applyAlignment="1">
      <alignment horizontal="left" vertical="center"/>
    </xf>
    <xf numFmtId="0" fontId="7" fillId="0" borderId="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8" fillId="0" borderId="5" xfId="0" applyFont="1" applyBorder="1" applyAlignment="1">
      <alignment horizontal="left" vertical="center" wrapText="1"/>
    </xf>
    <xf numFmtId="0" fontId="8" fillId="0" borderId="2" xfId="0" applyFont="1" applyBorder="1" applyAlignment="1">
      <alignment horizontal="left" vertical="center" wrapText="1"/>
    </xf>
    <xf numFmtId="0" fontId="8" fillId="0" borderId="7" xfId="0" applyFont="1" applyBorder="1" applyAlignment="1">
      <alignment horizontal="left" vertical="center" wrapText="1"/>
    </xf>
    <xf numFmtId="0" fontId="7" fillId="0" borderId="14" xfId="0" applyFont="1" applyBorder="1" applyAlignment="1">
      <alignment horizontal="left" vertical="top" wrapText="1"/>
    </xf>
    <xf numFmtId="0" fontId="7" fillId="0" borderId="3" xfId="0" applyFont="1" applyBorder="1" applyAlignment="1">
      <alignment horizontal="left" vertical="top" wrapText="1"/>
    </xf>
    <xf numFmtId="0" fontId="7" fillId="0" borderId="15" xfId="0" applyFont="1" applyBorder="1" applyAlignment="1">
      <alignment horizontal="left" vertical="top" wrapText="1"/>
    </xf>
    <xf numFmtId="0" fontId="7" fillId="0" borderId="1" xfId="0" quotePrefix="1" applyFont="1" applyFill="1" applyBorder="1" applyAlignment="1">
      <alignment horizontal="center" vertical="top"/>
    </xf>
    <xf numFmtId="0" fontId="7" fillId="0" borderId="0" xfId="0" applyFont="1" applyFill="1" applyBorder="1" applyAlignment="1">
      <alignment horizontal="center"/>
    </xf>
    <xf numFmtId="0" fontId="7" fillId="0" borderId="0" xfId="0" applyFont="1" applyFill="1" applyBorder="1" applyAlignment="1">
      <alignment horizontal="center" vertical="top"/>
    </xf>
    <xf numFmtId="167" fontId="24" fillId="0" borderId="0" xfId="0" applyNumberFormat="1" applyFont="1" applyFill="1" applyBorder="1" applyAlignment="1" applyProtection="1">
      <alignment horizontal="left" vertical="top" wrapText="1"/>
    </xf>
    <xf numFmtId="167" fontId="24" fillId="0" borderId="19" xfId="0" applyNumberFormat="1" applyFont="1" applyFill="1" applyBorder="1" applyAlignment="1" applyProtection="1">
      <alignment horizontal="left" vertical="top" wrapText="1"/>
    </xf>
    <xf numFmtId="0" fontId="17" fillId="0" borderId="5" xfId="0" applyFont="1" applyBorder="1" applyAlignment="1">
      <alignment horizontal="center" vertical="center"/>
    </xf>
    <xf numFmtId="0" fontId="17" fillId="0" borderId="2" xfId="0" applyFont="1" applyBorder="1" applyAlignment="1">
      <alignment horizontal="center" vertical="center"/>
    </xf>
    <xf numFmtId="0" fontId="17" fillId="0" borderId="7" xfId="0" applyFont="1" applyBorder="1" applyAlignment="1">
      <alignment horizontal="center" vertical="center"/>
    </xf>
    <xf numFmtId="167" fontId="24" fillId="0" borderId="0" xfId="0" applyNumberFormat="1" applyFont="1" applyFill="1" applyBorder="1" applyAlignment="1" applyProtection="1">
      <alignment horizontal="left" vertical="center" wrapText="1"/>
    </xf>
    <xf numFmtId="167" fontId="24" fillId="0" borderId="19" xfId="0" applyNumberFormat="1" applyFont="1" applyFill="1" applyBorder="1" applyAlignment="1" applyProtection="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horizontal="left" vertical="top" wrapText="1"/>
    </xf>
    <xf numFmtId="0" fontId="7" fillId="0" borderId="0" xfId="0" applyFont="1" applyFill="1" applyAlignment="1">
      <alignment horizontal="center" vertical="center" wrapText="1"/>
    </xf>
    <xf numFmtId="0" fontId="23" fillId="0" borderId="2" xfId="0" applyFont="1" applyBorder="1" applyAlignment="1">
      <alignment vertical="center" wrapText="1"/>
    </xf>
    <xf numFmtId="0" fontId="23" fillId="0" borderId="7" xfId="0" applyFont="1" applyBorder="1" applyAlignment="1">
      <alignment vertical="center" wrapText="1"/>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4" xfId="0" quotePrefix="1" applyFont="1" applyFill="1" applyBorder="1" applyAlignment="1">
      <alignment horizontal="left" vertical="center" wrapText="1"/>
    </xf>
    <xf numFmtId="0" fontId="7" fillId="0" borderId="7" xfId="0" applyFont="1" applyFill="1" applyBorder="1" applyAlignment="1">
      <alignment horizontal="left" vertical="center" wrapText="1"/>
    </xf>
    <xf numFmtId="0" fontId="6" fillId="0" borderId="5" xfId="0" applyFont="1" applyBorder="1" applyAlignment="1">
      <alignment vertical="center" wrapText="1"/>
    </xf>
    <xf numFmtId="0" fontId="6" fillId="0" borderId="2" xfId="0" applyFont="1" applyBorder="1" applyAlignment="1">
      <alignment vertical="center" wrapText="1"/>
    </xf>
    <xf numFmtId="0" fontId="6" fillId="0" borderId="7" xfId="0" applyFont="1" applyBorder="1" applyAlignment="1">
      <alignment vertical="center" wrapText="1"/>
    </xf>
    <xf numFmtId="0" fontId="8" fillId="0" borderId="14" xfId="0" applyFont="1" applyBorder="1" applyAlignment="1">
      <alignment horizontal="left" vertical="center" wrapText="1"/>
    </xf>
    <xf numFmtId="0" fontId="8" fillId="0" borderId="3" xfId="0" applyFont="1" applyBorder="1" applyAlignment="1">
      <alignment horizontal="left" vertical="center" wrapText="1"/>
    </xf>
    <xf numFmtId="0" fontId="8" fillId="0" borderId="15" xfId="0" applyFont="1" applyBorder="1" applyAlignment="1">
      <alignment horizontal="left" vertical="center" wrapText="1"/>
    </xf>
    <xf numFmtId="0" fontId="7" fillId="0" borderId="14" xfId="0" applyFont="1" applyFill="1" applyBorder="1" applyAlignment="1">
      <alignment horizontal="left" vertical="center" wrapText="1"/>
    </xf>
    <xf numFmtId="0" fontId="7" fillId="0" borderId="3" xfId="0" applyFont="1" applyFill="1" applyBorder="1" applyAlignment="1">
      <alignment horizontal="left" vertical="center" wrapText="1"/>
    </xf>
    <xf numFmtId="0" fontId="22" fillId="0" borderId="7" xfId="0" applyFont="1" applyBorder="1" applyAlignment="1">
      <alignment vertical="center" wrapText="1"/>
    </xf>
    <xf numFmtId="0" fontId="23" fillId="0" borderId="4" xfId="0" applyFont="1" applyBorder="1" applyAlignment="1">
      <alignment vertical="center" wrapText="1"/>
    </xf>
    <xf numFmtId="0" fontId="21" fillId="0" borderId="5" xfId="0" applyFont="1" applyBorder="1" applyAlignment="1">
      <alignment horizontal="left" vertical="top" wrapText="1"/>
    </xf>
    <xf numFmtId="0" fontId="21" fillId="0" borderId="2" xfId="0" applyFont="1" applyBorder="1" applyAlignment="1">
      <alignment horizontal="left" vertical="top" wrapText="1"/>
    </xf>
    <xf numFmtId="0" fontId="21" fillId="0" borderId="7" xfId="0" applyFont="1" applyBorder="1" applyAlignment="1">
      <alignment horizontal="left" vertical="top" wrapText="1"/>
    </xf>
    <xf numFmtId="0" fontId="17" fillId="0" borderId="12" xfId="0" applyFont="1" applyBorder="1" applyAlignment="1">
      <alignment horizontal="center" vertical="center"/>
    </xf>
    <xf numFmtId="0" fontId="7" fillId="0" borderId="12" xfId="0" applyFont="1" applyBorder="1" applyAlignment="1">
      <alignment horizontal="left" vertical="center"/>
    </xf>
    <xf numFmtId="0" fontId="7" fillId="0" borderId="1" xfId="0" applyFont="1" applyBorder="1" applyAlignment="1">
      <alignment horizontal="left" vertical="center"/>
    </xf>
    <xf numFmtId="0" fontId="7" fillId="0" borderId="13" xfId="0" applyFont="1" applyBorder="1" applyAlignment="1">
      <alignment horizontal="left" vertical="center"/>
    </xf>
    <xf numFmtId="0" fontId="27" fillId="0" borderId="5"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8" fillId="0" borderId="5" xfId="0" applyFont="1" applyFill="1" applyBorder="1" applyAlignment="1">
      <alignment horizontal="left" vertical="center"/>
    </xf>
    <xf numFmtId="0" fontId="8" fillId="0" borderId="2" xfId="0" applyFont="1" applyFill="1" applyBorder="1" applyAlignment="1">
      <alignment horizontal="left" vertical="center"/>
    </xf>
    <xf numFmtId="0" fontId="7" fillId="0" borderId="5" xfId="0" applyFont="1" applyBorder="1" applyAlignment="1">
      <alignment vertical="center" wrapText="1"/>
    </xf>
    <xf numFmtId="0" fontId="7" fillId="0" borderId="2" xfId="0" applyFont="1" applyBorder="1" applyAlignment="1">
      <alignment vertical="center" wrapText="1"/>
    </xf>
    <xf numFmtId="0" fontId="7" fillId="0" borderId="7" xfId="0" applyFont="1" applyBorder="1" applyAlignment="1">
      <alignment vertical="center" wrapText="1"/>
    </xf>
    <xf numFmtId="49" fontId="7" fillId="0" borderId="8"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49" fontId="16" fillId="13" borderId="8" xfId="5" applyNumberFormat="1" applyFill="1" applyBorder="1" applyAlignment="1" applyProtection="1">
      <alignment horizontal="center" vertical="center" wrapText="1"/>
    </xf>
    <xf numFmtId="49" fontId="16" fillId="13" borderId="9" xfId="5" applyNumberFormat="1" applyFill="1" applyBorder="1" applyAlignment="1" applyProtection="1">
      <alignment horizontal="center" vertical="center" wrapText="1"/>
    </xf>
    <xf numFmtId="0" fontId="7" fillId="0" borderId="2" xfId="0" applyFont="1" applyBorder="1" applyAlignment="1">
      <alignment horizontal="center" vertical="center"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8" fillId="4" borderId="5" xfId="0" applyFont="1" applyFill="1" applyBorder="1" applyAlignment="1">
      <alignment horizontal="left" vertical="center"/>
    </xf>
    <xf numFmtId="0" fontId="8" fillId="4" borderId="2" xfId="0" applyFont="1" applyFill="1" applyBorder="1" applyAlignment="1">
      <alignment horizontal="left" vertical="center"/>
    </xf>
    <xf numFmtId="0" fontId="7" fillId="4" borderId="5"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8" fillId="4" borderId="5" xfId="0" applyFont="1" applyFill="1" applyBorder="1" applyAlignment="1">
      <alignment horizontal="left" vertical="center" wrapText="1"/>
    </xf>
    <xf numFmtId="0" fontId="8" fillId="4" borderId="2" xfId="0" applyFont="1" applyFill="1" applyBorder="1" applyAlignment="1">
      <alignment horizontal="left"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6" xfId="0" applyFont="1" applyBorder="1" applyAlignment="1">
      <alignment horizontal="center" vertical="center" wrapText="1"/>
    </xf>
    <xf numFmtId="0" fontId="7" fillId="0" borderId="6" xfId="0" applyFont="1" applyBorder="1" applyAlignment="1">
      <alignment horizontal="center" vertical="center"/>
    </xf>
    <xf numFmtId="0" fontId="8" fillId="4" borderId="7" xfId="0" applyFont="1" applyFill="1" applyBorder="1" applyAlignment="1">
      <alignment horizontal="left" vertical="center" wrapText="1"/>
    </xf>
    <xf numFmtId="0" fontId="8" fillId="7" borderId="5" xfId="0" applyFont="1" applyFill="1" applyBorder="1" applyAlignment="1">
      <alignment horizontal="left" vertical="center" wrapText="1"/>
    </xf>
    <xf numFmtId="0" fontId="8" fillId="7" borderId="2"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8" fillId="4" borderId="7" xfId="0"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0" fontId="7" fillId="0" borderId="14" xfId="0" applyFont="1" applyBorder="1" applyAlignment="1">
      <alignment vertical="center" wrapText="1"/>
    </xf>
    <xf numFmtId="0" fontId="7" fillId="0" borderId="3" xfId="0" applyFont="1" applyBorder="1" applyAlignment="1">
      <alignment vertical="center" wrapText="1"/>
    </xf>
    <xf numFmtId="0" fontId="7" fillId="0" borderId="15" xfId="0" applyFont="1" applyBorder="1" applyAlignment="1">
      <alignment vertical="center" wrapText="1"/>
    </xf>
    <xf numFmtId="49" fontId="7" fillId="0" borderId="8" xfId="5" applyNumberFormat="1" applyFont="1" applyFill="1" applyBorder="1" applyAlignment="1" applyProtection="1">
      <alignment horizontal="left" vertical="center" wrapText="1"/>
    </xf>
    <xf numFmtId="49" fontId="7" fillId="0" borderId="9" xfId="5" applyNumberFormat="1" applyFont="1" applyFill="1" applyBorder="1" applyAlignment="1" applyProtection="1">
      <alignment horizontal="left" vertical="center" wrapText="1"/>
    </xf>
    <xf numFmtId="14" fontId="7" fillId="0" borderId="8" xfId="0" applyNumberFormat="1" applyFont="1" applyFill="1" applyBorder="1" applyAlignment="1">
      <alignment horizontal="center" vertical="center" wrapText="1"/>
    </xf>
    <xf numFmtId="14" fontId="7" fillId="0" borderId="9" xfId="0" applyNumberFormat="1"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7" fillId="0" borderId="4" xfId="0" applyFont="1" applyBorder="1" applyAlignment="1">
      <alignment vertical="center" wrapText="1"/>
    </xf>
    <xf numFmtId="49" fontId="7" fillId="0" borderId="8" xfId="0" applyNumberFormat="1" applyFont="1" applyFill="1" applyBorder="1" applyAlignment="1">
      <alignment horizontal="left" vertical="center" wrapText="1"/>
    </xf>
    <xf numFmtId="49" fontId="7" fillId="0" borderId="9" xfId="0" applyNumberFormat="1" applyFont="1" applyFill="1" applyBorder="1" applyAlignment="1">
      <alignment horizontal="left" vertical="center" wrapText="1"/>
    </xf>
    <xf numFmtId="0" fontId="8" fillId="3" borderId="5" xfId="0" applyFont="1" applyFill="1" applyBorder="1" applyAlignment="1">
      <alignment horizontal="left" vertical="center" wrapText="1"/>
    </xf>
    <xf numFmtId="0" fontId="8" fillId="3" borderId="2" xfId="0" applyFont="1" applyFill="1" applyBorder="1" applyAlignment="1">
      <alignment horizontal="left" vertical="center" wrapText="1"/>
    </xf>
    <xf numFmtId="0" fontId="8" fillId="3" borderId="7" xfId="0" applyFont="1" applyFill="1" applyBorder="1" applyAlignment="1">
      <alignment horizontal="left" vertical="center" wrapText="1"/>
    </xf>
    <xf numFmtId="0" fontId="8" fillId="7" borderId="7"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7" xfId="0" applyFont="1" applyFill="1" applyBorder="1" applyAlignment="1">
      <alignment horizontal="left" vertical="center" wrapText="1"/>
    </xf>
    <xf numFmtId="0" fontId="8" fillId="0" borderId="4" xfId="0" applyFont="1" applyBorder="1" applyAlignment="1">
      <alignment horizontal="left" vertical="center" wrapText="1"/>
    </xf>
    <xf numFmtId="0" fontId="8" fillId="3" borderId="5" xfId="0" applyFont="1" applyFill="1" applyBorder="1" applyAlignment="1">
      <alignment horizontal="left" vertical="top" wrapText="1"/>
    </xf>
    <xf numFmtId="0" fontId="8" fillId="3" borderId="2" xfId="0" applyFont="1" applyFill="1" applyBorder="1" applyAlignment="1">
      <alignment horizontal="left" vertical="top" wrapText="1"/>
    </xf>
    <xf numFmtId="0" fontId="8" fillId="3" borderId="7" xfId="0" applyFont="1" applyFill="1" applyBorder="1" applyAlignment="1">
      <alignment horizontal="left" vertical="top" wrapText="1"/>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7" fillId="0" borderId="0" xfId="0" quotePrefix="1" applyFont="1" applyBorder="1" applyAlignment="1">
      <alignment horizontal="left" vertical="center"/>
    </xf>
    <xf numFmtId="0" fontId="7" fillId="0" borderId="0" xfId="0" applyFont="1" applyBorder="1" applyAlignment="1">
      <alignment horizontal="left" vertical="center"/>
    </xf>
    <xf numFmtId="0" fontId="8" fillId="11" borderId="5" xfId="0" applyFont="1" applyFill="1" applyBorder="1" applyAlignment="1">
      <alignment horizontal="center" vertical="center" wrapText="1"/>
    </xf>
    <xf numFmtId="0" fontId="8" fillId="11" borderId="2" xfId="0" applyFont="1" applyFill="1" applyBorder="1" applyAlignment="1">
      <alignment horizontal="center" vertical="center" wrapText="1"/>
    </xf>
    <xf numFmtId="0" fontId="8" fillId="11" borderId="5" xfId="0" applyFont="1" applyFill="1" applyBorder="1" applyAlignment="1">
      <alignment horizontal="center" vertical="center"/>
    </xf>
    <xf numFmtId="0" fontId="8" fillId="11" borderId="2" xfId="0" applyFont="1" applyFill="1" applyBorder="1" applyAlignment="1">
      <alignment horizontal="center" vertical="center"/>
    </xf>
    <xf numFmtId="0" fontId="8" fillId="0" borderId="5" xfId="0" applyFont="1" applyBorder="1" applyAlignment="1">
      <alignment horizontal="center" vertical="center"/>
    </xf>
    <xf numFmtId="0" fontId="8" fillId="0" borderId="2" xfId="0" applyFont="1" applyBorder="1" applyAlignment="1">
      <alignment horizontal="center" vertical="center"/>
    </xf>
    <xf numFmtId="0" fontId="8" fillId="0" borderId="7" xfId="0" applyFont="1" applyBorder="1" applyAlignment="1">
      <alignment horizontal="center" vertical="center"/>
    </xf>
    <xf numFmtId="49" fontId="7" fillId="0" borderId="60" xfId="0" applyNumberFormat="1" applyFont="1" applyFill="1" applyBorder="1" applyAlignment="1">
      <alignment horizontal="left" vertical="center" wrapText="1"/>
    </xf>
    <xf numFmtId="49" fontId="7" fillId="0" borderId="61" xfId="0" applyNumberFormat="1" applyFont="1" applyFill="1" applyBorder="1" applyAlignment="1">
      <alignment horizontal="left" vertical="center" wrapText="1"/>
    </xf>
    <xf numFmtId="49" fontId="16" fillId="13" borderId="4" xfId="5" applyNumberFormat="1" applyFill="1" applyBorder="1" applyAlignment="1" applyProtection="1">
      <alignment horizontal="left" vertical="center" wrapText="1"/>
    </xf>
    <xf numFmtId="49" fontId="39" fillId="13" borderId="4" xfId="5" applyNumberFormat="1" applyFont="1" applyFill="1" applyBorder="1" applyAlignment="1" applyProtection="1">
      <alignment horizontal="left" vertical="center" wrapText="1"/>
    </xf>
    <xf numFmtId="49" fontId="7" fillId="0" borderId="6" xfId="0" applyNumberFormat="1" applyFont="1" applyFill="1" applyBorder="1" applyAlignment="1">
      <alignment horizontal="left" vertical="center" wrapText="1"/>
    </xf>
    <xf numFmtId="49" fontId="16" fillId="13" borderId="8" xfId="5" applyNumberFormat="1" applyFill="1" applyBorder="1" applyAlignment="1" applyProtection="1">
      <alignment horizontal="left" vertical="center" wrapText="1"/>
    </xf>
    <xf numFmtId="49" fontId="16" fillId="13" borderId="9" xfId="5" applyNumberFormat="1" applyFill="1" applyBorder="1" applyAlignment="1" applyProtection="1">
      <alignment horizontal="left" vertical="center" wrapText="1"/>
    </xf>
    <xf numFmtId="49" fontId="16" fillId="13" borderId="6" xfId="5" applyNumberFormat="1" applyFill="1" applyBorder="1" applyAlignment="1" applyProtection="1">
      <alignment horizontal="center" vertical="center" wrapText="1"/>
    </xf>
    <xf numFmtId="0" fontId="7" fillId="0" borderId="63" xfId="0" applyFont="1" applyBorder="1" applyAlignment="1">
      <alignment horizontal="left" vertical="center" wrapText="1"/>
    </xf>
    <xf numFmtId="0" fontId="4" fillId="7" borderId="5" xfId="0" applyFont="1" applyFill="1" applyBorder="1" applyAlignment="1">
      <alignment horizontal="left" vertical="center" wrapText="1"/>
    </xf>
    <xf numFmtId="0" fontId="4" fillId="7" borderId="2" xfId="0" applyFont="1" applyFill="1" applyBorder="1" applyAlignment="1">
      <alignment horizontal="left" vertical="center" wrapText="1"/>
    </xf>
    <xf numFmtId="0" fontId="4" fillId="7" borderId="7" xfId="0" applyFont="1" applyFill="1" applyBorder="1" applyAlignment="1">
      <alignment horizontal="left" vertical="center" wrapText="1"/>
    </xf>
    <xf numFmtId="0" fontId="7" fillId="0" borderId="6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6" fillId="0" borderId="58" xfId="564" applyFont="1" applyBorder="1" applyAlignment="1">
      <alignment horizontal="center" vertical="top"/>
    </xf>
    <xf numFmtId="0" fontId="7" fillId="0" borderId="53" xfId="564" applyFont="1" applyBorder="1" applyAlignment="1">
      <alignment horizontal="center"/>
    </xf>
    <xf numFmtId="0" fontId="7" fillId="0" borderId="59" xfId="564" applyFont="1" applyBorder="1" applyAlignment="1">
      <alignment horizontal="center"/>
    </xf>
    <xf numFmtId="0" fontId="17" fillId="0" borderId="56" xfId="564" applyFont="1" applyBorder="1" applyAlignment="1">
      <alignment horizontal="left" vertical="center" wrapText="1"/>
    </xf>
    <xf numFmtId="0" fontId="8" fillId="0" borderId="57" xfId="564" applyFont="1" applyBorder="1"/>
    <xf numFmtId="49" fontId="6" fillId="0" borderId="58" xfId="564" applyNumberFormat="1" applyFont="1" applyBorder="1" applyAlignment="1">
      <alignment horizontal="center" vertical="center" wrapText="1"/>
    </xf>
    <xf numFmtId="49" fontId="7" fillId="0" borderId="53" xfId="564" applyNumberFormat="1" applyFont="1" applyBorder="1"/>
    <xf numFmtId="49" fontId="7" fillId="0" borderId="59" xfId="564" applyNumberFormat="1" applyFont="1" applyBorder="1"/>
    <xf numFmtId="0" fontId="6" fillId="0" borderId="58" xfId="564" applyFont="1" applyBorder="1" applyAlignment="1">
      <alignment horizontal="center" vertical="center" wrapText="1"/>
    </xf>
    <xf numFmtId="0" fontId="7" fillId="0" borderId="53" xfId="564" applyFont="1" applyBorder="1"/>
    <xf numFmtId="0" fontId="7" fillId="0" borderId="59" xfId="564" applyFont="1" applyBorder="1"/>
    <xf numFmtId="0" fontId="6" fillId="15" borderId="58" xfId="564" applyFont="1" applyFill="1" applyBorder="1" applyAlignment="1">
      <alignment horizontal="center" vertical="center" wrapText="1"/>
    </xf>
    <xf numFmtId="0" fontId="6" fillId="0" borderId="53" xfId="0" applyFont="1" applyBorder="1" applyAlignment="1">
      <alignment vertical="center"/>
    </xf>
    <xf numFmtId="0" fontId="6" fillId="0" borderId="56" xfId="564" applyFont="1" applyBorder="1" applyAlignment="1">
      <alignment horizontal="left" vertical="center" wrapText="1"/>
    </xf>
    <xf numFmtId="0" fontId="7" fillId="0" borderId="57" xfId="564" applyFont="1" applyBorder="1"/>
    <xf numFmtId="49" fontId="6" fillId="0" borderId="56" xfId="564" applyNumberFormat="1" applyFont="1" applyBorder="1" applyAlignment="1">
      <alignment horizontal="left" vertical="center" wrapText="1"/>
    </xf>
    <xf numFmtId="49" fontId="7" fillId="0" borderId="57" xfId="564" applyNumberFormat="1" applyFont="1" applyBorder="1"/>
    <xf numFmtId="0" fontId="16" fillId="0" borderId="56" xfId="5" quotePrefix="1" applyBorder="1" applyAlignment="1" applyProtection="1">
      <alignment horizontal="left" vertical="center" wrapText="1"/>
    </xf>
    <xf numFmtId="0" fontId="16" fillId="0" borderId="56" xfId="5" applyBorder="1" applyAlignment="1" applyProtection="1">
      <alignment horizontal="left" vertical="center" wrapText="1"/>
    </xf>
    <xf numFmtId="0" fontId="16" fillId="4" borderId="56" xfId="5" applyFill="1" applyBorder="1" applyAlignment="1" applyProtection="1">
      <alignment horizontal="left" vertical="center" wrapText="1"/>
    </xf>
    <xf numFmtId="0" fontId="7" fillId="4" borderId="57" xfId="564" applyFont="1" applyFill="1" applyBorder="1"/>
    <xf numFmtId="0" fontId="6" fillId="0" borderId="58" xfId="562" applyFont="1" applyBorder="1" applyAlignment="1">
      <alignment horizontal="center" vertical="top"/>
    </xf>
    <xf numFmtId="0" fontId="7" fillId="0" borderId="53" xfId="562" applyFont="1" applyBorder="1" applyAlignment="1">
      <alignment horizontal="center"/>
    </xf>
    <xf numFmtId="0" fontId="7" fillId="0" borderId="59" xfId="562" applyFont="1" applyBorder="1" applyAlignment="1">
      <alignment horizontal="center"/>
    </xf>
    <xf numFmtId="0" fontId="8" fillId="0" borderId="2" xfId="562" applyFont="1" applyFill="1" applyBorder="1" applyAlignment="1">
      <alignment horizontal="left" vertical="center" wrapText="1"/>
    </xf>
    <xf numFmtId="0" fontId="8" fillId="0" borderId="7" xfId="562" applyFont="1" applyFill="1" applyBorder="1" applyAlignment="1">
      <alignment horizontal="left" vertical="center" wrapText="1"/>
    </xf>
    <xf numFmtId="49" fontId="6" fillId="0" borderId="58" xfId="562" applyNumberFormat="1" applyFont="1" applyBorder="1" applyAlignment="1">
      <alignment horizontal="center" vertical="center" wrapText="1"/>
    </xf>
    <xf numFmtId="49" fontId="7" fillId="0" borderId="53" xfId="562" applyNumberFormat="1" applyFont="1" applyBorder="1"/>
    <xf numFmtId="49" fontId="7" fillId="0" borderId="59" xfId="562" applyNumberFormat="1" applyFont="1" applyBorder="1"/>
    <xf numFmtId="0" fontId="6" fillId="0" borderId="58" xfId="562" applyFont="1" applyBorder="1" applyAlignment="1">
      <alignment horizontal="center" vertical="center" wrapText="1"/>
    </xf>
    <xf numFmtId="0" fontId="7" fillId="0" borderId="53" xfId="562" applyFont="1" applyBorder="1"/>
    <xf numFmtId="0" fontId="7" fillId="0" borderId="59" xfId="562" applyFont="1" applyBorder="1"/>
    <xf numFmtId="0" fontId="6" fillId="15" borderId="58" xfId="562" applyFont="1" applyFill="1" applyBorder="1" applyAlignment="1">
      <alignment horizontal="center" vertical="center" wrapText="1"/>
    </xf>
    <xf numFmtId="0" fontId="7" fillId="0" borderId="2" xfId="562" applyFont="1" applyFill="1" applyBorder="1" applyAlignment="1">
      <alignment horizontal="left" vertical="center" wrapText="1"/>
    </xf>
    <xf numFmtId="0" fontId="7" fillId="0" borderId="7" xfId="562" applyFont="1" applyFill="1" applyBorder="1" applyAlignment="1">
      <alignment horizontal="left" vertical="center" wrapText="1"/>
    </xf>
    <xf numFmtId="0" fontId="16" fillId="0" borderId="2" xfId="5" applyBorder="1" applyAlignment="1" applyProtection="1">
      <alignment horizontal="left" vertical="center" wrapText="1"/>
    </xf>
    <xf numFmtId="0" fontId="16" fillId="4" borderId="2" xfId="5" applyFill="1" applyBorder="1" applyAlignment="1" applyProtection="1">
      <alignment horizontal="left" vertical="center" wrapText="1"/>
    </xf>
    <xf numFmtId="0" fontId="7" fillId="4" borderId="7" xfId="562" applyFont="1" applyFill="1" applyBorder="1" applyAlignment="1">
      <alignment horizontal="left" vertical="center" wrapText="1"/>
    </xf>
    <xf numFmtId="0" fontId="7" fillId="0" borderId="57" xfId="562" applyFont="1" applyBorder="1"/>
    <xf numFmtId="0" fontId="6" fillId="0" borderId="56" xfId="562" applyFont="1" applyBorder="1" applyAlignment="1">
      <alignment horizontal="left" vertical="center" wrapText="1"/>
    </xf>
    <xf numFmtId="0" fontId="6" fillId="0" borderId="56" xfId="562" quotePrefix="1" applyFont="1" applyBorder="1" applyAlignment="1">
      <alignment horizontal="left" vertical="center" wrapText="1"/>
    </xf>
    <xf numFmtId="0" fontId="6" fillId="0" borderId="58" xfId="558" applyFont="1" applyBorder="1" applyAlignment="1">
      <alignment horizontal="center" vertical="center" wrapText="1"/>
    </xf>
    <xf numFmtId="0" fontId="7" fillId="0" borderId="53" xfId="558" applyFont="1" applyBorder="1"/>
    <xf numFmtId="0" fontId="7" fillId="0" borderId="59" xfId="558" applyFont="1" applyBorder="1"/>
    <xf numFmtId="0" fontId="6" fillId="0" borderId="53" xfId="0" applyFont="1" applyBorder="1" applyAlignment="1">
      <alignment horizontal="center" vertical="center"/>
    </xf>
    <xf numFmtId="0" fontId="7" fillId="0" borderId="2" xfId="558" applyFont="1" applyFill="1" applyBorder="1" applyAlignment="1">
      <alignment horizontal="left" vertical="center" wrapText="1"/>
    </xf>
    <xf numFmtId="0" fontId="7" fillId="0" borderId="7" xfId="558" applyFont="1" applyFill="1" applyBorder="1" applyAlignment="1">
      <alignment horizontal="left" vertical="center" wrapText="1"/>
    </xf>
    <xf numFmtId="49" fontId="7" fillId="0" borderId="2" xfId="558" applyNumberFormat="1" applyFont="1" applyFill="1" applyBorder="1" applyAlignment="1">
      <alignment horizontal="left" vertical="center" wrapText="1"/>
    </xf>
    <xf numFmtId="49" fontId="7" fillId="0" borderId="7" xfId="558" applyNumberFormat="1" applyFont="1" applyFill="1" applyBorder="1" applyAlignment="1">
      <alignment horizontal="left" vertical="center" wrapText="1"/>
    </xf>
    <xf numFmtId="0" fontId="36" fillId="0" borderId="7" xfId="558" applyFont="1" applyFill="1" applyBorder="1" applyAlignment="1">
      <alignment horizontal="left" vertical="center" wrapText="1"/>
    </xf>
    <xf numFmtId="0" fontId="15" fillId="0" borderId="2" xfId="559" applyFont="1" applyFill="1" applyBorder="1" applyAlignment="1" applyProtection="1">
      <alignment horizontal="left" vertical="center" wrapText="1"/>
    </xf>
    <xf numFmtId="0" fontId="8" fillId="0" borderId="7" xfId="558" applyFont="1" applyFill="1" applyBorder="1" applyAlignment="1">
      <alignment horizontal="left" vertical="center" wrapText="1"/>
    </xf>
    <xf numFmtId="0" fontId="8" fillId="4" borderId="2" xfId="558" applyFont="1" applyFill="1" applyBorder="1" applyAlignment="1">
      <alignment horizontal="left" vertical="center" wrapText="1"/>
    </xf>
    <xf numFmtId="0" fontId="8" fillId="4" borderId="7" xfId="558" applyFont="1" applyFill="1" applyBorder="1" applyAlignment="1">
      <alignment horizontal="left" vertical="center" wrapText="1"/>
    </xf>
    <xf numFmtId="0" fontId="7" fillId="4" borderId="7" xfId="558" applyFont="1" applyFill="1" applyBorder="1" applyAlignment="1">
      <alignment horizontal="left" vertical="center" wrapText="1"/>
    </xf>
    <xf numFmtId="0" fontId="16" fillId="0" borderId="2" xfId="5" quotePrefix="1" applyFill="1" applyBorder="1" applyAlignment="1" applyProtection="1">
      <alignment horizontal="left" vertical="center" wrapText="1"/>
    </xf>
    <xf numFmtId="0" fontId="7" fillId="0" borderId="2" xfId="558" applyFont="1" applyFill="1" applyBorder="1" applyAlignment="1">
      <alignment horizontal="left" vertical="center"/>
    </xf>
    <xf numFmtId="0" fontId="7" fillId="0" borderId="7" xfId="558" applyFont="1" applyFill="1" applyBorder="1" applyAlignment="1">
      <alignment horizontal="left" vertical="center"/>
    </xf>
    <xf numFmtId="0" fontId="7" fillId="0" borderId="2" xfId="558" quotePrefix="1" applyFont="1" applyFill="1" applyBorder="1" applyAlignment="1">
      <alignment horizontal="left" vertical="center" wrapText="1"/>
    </xf>
    <xf numFmtId="0" fontId="6" fillId="0" borderId="58" xfId="558" applyFont="1" applyBorder="1" applyAlignment="1">
      <alignment horizontal="center" vertical="top"/>
    </xf>
    <xf numFmtId="0" fontId="7" fillId="0" borderId="53" xfId="558" applyFont="1" applyBorder="1" applyAlignment="1">
      <alignment horizontal="center"/>
    </xf>
    <xf numFmtId="0" fontId="7" fillId="0" borderId="59" xfId="558" applyFont="1" applyBorder="1" applyAlignment="1">
      <alignment horizontal="center"/>
    </xf>
    <xf numFmtId="0" fontId="8" fillId="0" borderId="2" xfId="558" applyFont="1" applyFill="1" applyBorder="1" applyAlignment="1">
      <alignment horizontal="left" vertical="center" wrapText="1"/>
    </xf>
    <xf numFmtId="49" fontId="7" fillId="0" borderId="8" xfId="558" applyNumberFormat="1" applyFont="1" applyFill="1" applyBorder="1" applyAlignment="1">
      <alignment horizontal="center" vertical="center" wrapText="1"/>
    </xf>
    <xf numFmtId="49" fontId="7" fillId="0" borderId="60" xfId="558" applyNumberFormat="1" applyFont="1" applyFill="1" applyBorder="1" applyAlignment="1">
      <alignment horizontal="center" vertical="center" wrapText="1"/>
    </xf>
    <xf numFmtId="49" fontId="7" fillId="0" borderId="61" xfId="558" applyNumberFormat="1" applyFont="1" applyFill="1" applyBorder="1" applyAlignment="1">
      <alignment horizontal="center" vertical="center" wrapText="1"/>
    </xf>
    <xf numFmtId="0" fontId="6" fillId="15" borderId="58" xfId="558" applyFont="1" applyFill="1" applyBorder="1" applyAlignment="1">
      <alignment horizontal="center" vertical="center" wrapText="1"/>
    </xf>
    <xf numFmtId="0" fontId="54" fillId="0" borderId="2" xfId="559" applyFont="1" applyBorder="1" applyAlignment="1" applyProtection="1">
      <alignment horizontal="left" vertical="center" wrapText="1"/>
    </xf>
    <xf numFmtId="17" fontId="7" fillId="0" borderId="2" xfId="558" quotePrefix="1" applyNumberFormat="1" applyFont="1" applyFill="1" applyBorder="1" applyAlignment="1">
      <alignment horizontal="left" vertical="center" wrapText="1"/>
    </xf>
    <xf numFmtId="3" fontId="8" fillId="4" borderId="2" xfId="558" applyNumberFormat="1" applyFont="1" applyFill="1" applyBorder="1" applyAlignment="1">
      <alignment horizontal="left" vertical="center" wrapText="1"/>
    </xf>
    <xf numFmtId="0" fontId="16" fillId="16" borderId="2" xfId="5" applyFill="1" applyBorder="1" applyAlignment="1" applyProtection="1">
      <alignment horizontal="left" vertical="center" wrapText="1"/>
    </xf>
    <xf numFmtId="0" fontId="7" fillId="16" borderId="7" xfId="558" applyFont="1" applyFill="1" applyBorder="1" applyAlignment="1">
      <alignment horizontal="left" vertical="center" wrapText="1"/>
    </xf>
    <xf numFmtId="17" fontId="7" fillId="0" borderId="2" xfId="558" applyNumberFormat="1" applyFont="1" applyFill="1" applyBorder="1" applyAlignment="1">
      <alignment horizontal="left" vertical="center" wrapText="1"/>
    </xf>
    <xf numFmtId="0" fontId="3" fillId="0" borderId="2" xfId="558" applyFont="1" applyFill="1" applyBorder="1" applyAlignment="1">
      <alignment horizontal="left" vertical="center" wrapText="1"/>
    </xf>
    <xf numFmtId="0" fontId="3" fillId="0" borderId="7" xfId="558" applyFont="1" applyFill="1" applyBorder="1" applyAlignment="1">
      <alignment horizontal="left" vertical="center" wrapText="1"/>
    </xf>
    <xf numFmtId="0" fontId="49" fillId="0" borderId="7" xfId="5" applyFont="1" applyFill="1" applyBorder="1" applyAlignment="1" applyProtection="1">
      <alignment horizontal="left" vertical="center" wrapText="1"/>
    </xf>
    <xf numFmtId="0" fontId="66" fillId="0" borderId="7" xfId="558" applyFont="1" applyFill="1" applyBorder="1" applyAlignment="1">
      <alignment horizontal="left" vertical="center" wrapText="1"/>
    </xf>
    <xf numFmtId="0" fontId="3" fillId="4" borderId="7" xfId="558" applyFont="1" applyFill="1" applyBorder="1" applyAlignment="1">
      <alignment horizontal="left" vertical="center" wrapText="1"/>
    </xf>
    <xf numFmtId="3" fontId="8" fillId="0" borderId="2" xfId="558" applyNumberFormat="1" applyFont="1" applyFill="1" applyBorder="1" applyAlignment="1">
      <alignment horizontal="left" vertical="center" wrapText="1"/>
    </xf>
    <xf numFmtId="0" fontId="65" fillId="0" borderId="2" xfId="5" applyFont="1" applyBorder="1" applyAlignment="1" applyProtection="1">
      <alignment horizontal="left" vertical="center" wrapText="1"/>
    </xf>
    <xf numFmtId="0" fontId="65" fillId="4" borderId="2" xfId="5" applyFont="1" applyFill="1" applyBorder="1" applyAlignment="1" applyProtection="1">
      <alignment horizontal="left" vertical="center" wrapText="1"/>
    </xf>
    <xf numFmtId="0" fontId="17" fillId="0" borderId="56" xfId="566" applyFont="1" applyBorder="1" applyAlignment="1">
      <alignment horizontal="left" vertical="center" wrapText="1"/>
    </xf>
    <xf numFmtId="0" fontId="15" fillId="0" borderId="57" xfId="566" applyFont="1" applyBorder="1"/>
    <xf numFmtId="0" fontId="6" fillId="0" borderId="56" xfId="566" applyFont="1" applyBorder="1" applyAlignment="1">
      <alignment horizontal="left" vertical="center" wrapText="1"/>
    </xf>
    <xf numFmtId="0" fontId="1" fillId="0" borderId="57" xfId="566" applyFont="1" applyBorder="1"/>
    <xf numFmtId="0" fontId="1" fillId="4" borderId="57" xfId="566" applyFont="1" applyFill="1" applyBorder="1"/>
    <xf numFmtId="0" fontId="54" fillId="0" borderId="56" xfId="567" applyFont="1" applyBorder="1" applyAlignment="1" applyProtection="1">
      <alignment horizontal="left" vertical="center" wrapText="1"/>
    </xf>
    <xf numFmtId="0" fontId="6" fillId="0" borderId="56" xfId="566" quotePrefix="1" applyFont="1" applyBorder="1" applyAlignment="1">
      <alignment horizontal="left" vertical="center" wrapText="1"/>
    </xf>
    <xf numFmtId="0" fontId="44" fillId="0" borderId="56" xfId="565" quotePrefix="1" applyFont="1" applyBorder="1" applyAlignment="1" applyProtection="1">
      <alignment horizontal="left" vertical="center" wrapText="1"/>
    </xf>
    <xf numFmtId="0" fontId="16" fillId="16" borderId="56" xfId="5" applyFill="1" applyBorder="1" applyAlignment="1" applyProtection="1">
      <alignment horizontal="left" vertical="center" wrapText="1"/>
    </xf>
    <xf numFmtId="0" fontId="1" fillId="16" borderId="57" xfId="566" applyFont="1" applyFill="1" applyBorder="1"/>
    <xf numFmtId="0" fontId="54" fillId="4" borderId="56" xfId="567" applyFont="1" applyFill="1" applyBorder="1" applyAlignment="1" applyProtection="1">
      <alignment horizontal="left" vertical="center" wrapText="1"/>
    </xf>
    <xf numFmtId="0" fontId="6" fillId="0" borderId="58" xfId="566" applyFont="1" applyBorder="1" applyAlignment="1">
      <alignment horizontal="center" vertical="top"/>
    </xf>
    <xf numFmtId="0" fontId="6" fillId="0" borderId="53" xfId="566" applyFont="1" applyBorder="1" applyAlignment="1">
      <alignment horizontal="center" vertical="top"/>
    </xf>
    <xf numFmtId="0" fontId="6" fillId="0" borderId="59" xfId="566" applyFont="1" applyBorder="1" applyAlignment="1">
      <alignment horizontal="center" vertical="top"/>
    </xf>
    <xf numFmtId="49" fontId="6" fillId="0" borderId="58" xfId="566" applyNumberFormat="1" applyFont="1" applyBorder="1" applyAlignment="1">
      <alignment horizontal="center" vertical="center" wrapText="1"/>
    </xf>
    <xf numFmtId="49" fontId="6" fillId="0" borderId="53" xfId="566" applyNumberFormat="1" applyFont="1" applyBorder="1" applyAlignment="1">
      <alignment horizontal="center" vertical="center" wrapText="1"/>
    </xf>
    <xf numFmtId="49" fontId="6" fillId="0" borderId="59" xfId="566" applyNumberFormat="1" applyFont="1" applyBorder="1" applyAlignment="1">
      <alignment horizontal="center" vertical="center" wrapText="1"/>
    </xf>
    <xf numFmtId="0" fontId="6" fillId="4" borderId="56" xfId="566" quotePrefix="1" applyFont="1" applyFill="1" applyBorder="1" applyAlignment="1">
      <alignment horizontal="left" vertical="center" wrapText="1"/>
    </xf>
    <xf numFmtId="0" fontId="16" fillId="4" borderId="56" xfId="5" quotePrefix="1" applyFill="1" applyBorder="1" applyAlignment="1" applyProtection="1">
      <alignment horizontal="left" vertical="center" wrapText="1"/>
    </xf>
    <xf numFmtId="0" fontId="6" fillId="15" borderId="58" xfId="566" applyFont="1" applyFill="1" applyBorder="1" applyAlignment="1">
      <alignment horizontal="center" vertical="center" wrapText="1"/>
    </xf>
    <xf numFmtId="0" fontId="6" fillId="15" borderId="53" xfId="566" applyFont="1" applyFill="1" applyBorder="1" applyAlignment="1">
      <alignment horizontal="center" vertical="center" wrapText="1"/>
    </xf>
    <xf numFmtId="0" fontId="6" fillId="15" borderId="59" xfId="566" applyFont="1" applyFill="1" applyBorder="1" applyAlignment="1">
      <alignment horizontal="center" vertical="center" wrapText="1"/>
    </xf>
    <xf numFmtId="0" fontId="6" fillId="0" borderId="58" xfId="566" applyFont="1" applyBorder="1" applyAlignment="1">
      <alignment horizontal="center" vertical="center" wrapText="1"/>
    </xf>
    <xf numFmtId="0" fontId="6" fillId="0" borderId="53" xfId="566" applyFont="1" applyBorder="1" applyAlignment="1">
      <alignment horizontal="center" vertical="center" wrapText="1"/>
    </xf>
    <xf numFmtId="0" fontId="6" fillId="0" borderId="59" xfId="566" applyFont="1" applyBorder="1" applyAlignment="1">
      <alignment horizontal="center" vertical="center" wrapText="1"/>
    </xf>
    <xf numFmtId="0" fontId="1" fillId="0" borderId="57" xfId="564" applyFont="1" applyBorder="1"/>
    <xf numFmtId="0" fontId="54" fillId="0" borderId="56" xfId="565" applyFont="1" applyBorder="1" applyAlignment="1" applyProtection="1">
      <alignment horizontal="left" vertical="center" wrapText="1"/>
    </xf>
    <xf numFmtId="0" fontId="1" fillId="4" borderId="57" xfId="564" applyFont="1" applyFill="1" applyBorder="1"/>
    <xf numFmtId="0" fontId="55" fillId="0" borderId="56" xfId="565" applyFont="1" applyBorder="1" applyAlignment="1" applyProtection="1">
      <alignment horizontal="left" vertical="center" wrapText="1"/>
    </xf>
    <xf numFmtId="0" fontId="15" fillId="0" borderId="57" xfId="564" applyFont="1" applyBorder="1"/>
    <xf numFmtId="49" fontId="1" fillId="0" borderId="53" xfId="564" applyNumberFormat="1" applyFont="1" applyBorder="1"/>
    <xf numFmtId="49" fontId="1" fillId="0" borderId="59" xfId="564" applyNumberFormat="1" applyFont="1" applyBorder="1"/>
    <xf numFmtId="0" fontId="1" fillId="0" borderId="53" xfId="564" applyFont="1" applyBorder="1" applyAlignment="1">
      <alignment horizontal="center"/>
    </xf>
    <xf numFmtId="0" fontId="1" fillId="0" borderId="59" xfId="564" applyFont="1" applyBorder="1" applyAlignment="1">
      <alignment horizontal="center"/>
    </xf>
    <xf numFmtId="49" fontId="1" fillId="0" borderId="57" xfId="564" applyNumberFormat="1" applyFont="1" applyBorder="1"/>
    <xf numFmtId="17" fontId="6" fillId="0" borderId="56" xfId="564" applyNumberFormat="1" applyFont="1" applyBorder="1" applyAlignment="1">
      <alignment horizontal="left" vertical="center" wrapText="1"/>
    </xf>
    <xf numFmtId="0" fontId="1" fillId="0" borderId="53" xfId="564" applyFont="1" applyBorder="1"/>
    <xf numFmtId="0" fontId="1" fillId="0" borderId="59" xfId="564" applyFont="1" applyBorder="1"/>
    <xf numFmtId="0" fontId="44" fillId="0" borderId="2" xfId="563" applyFont="1" applyBorder="1" applyAlignment="1" applyProtection="1">
      <alignment horizontal="left" vertical="center" wrapText="1"/>
    </xf>
    <xf numFmtId="0" fontId="53" fillId="0" borderId="2" xfId="563" applyFont="1" applyBorder="1" applyAlignment="1" applyProtection="1">
      <alignment horizontal="left" vertical="center" wrapText="1"/>
    </xf>
    <xf numFmtId="0" fontId="54" fillId="0" borderId="2" xfId="563" applyFont="1" applyBorder="1" applyAlignment="1" applyProtection="1">
      <alignment horizontal="left" vertical="center" wrapText="1"/>
    </xf>
    <xf numFmtId="0" fontId="6" fillId="0" borderId="58" xfId="560" applyFont="1" applyBorder="1" applyAlignment="1">
      <alignment horizontal="center" vertical="top"/>
    </xf>
    <xf numFmtId="0" fontId="7" fillId="0" borderId="53" xfId="560" applyFont="1" applyBorder="1" applyAlignment="1">
      <alignment horizontal="center"/>
    </xf>
    <xf numFmtId="0" fontId="7" fillId="0" borderId="59" xfId="560" applyFont="1" applyBorder="1" applyAlignment="1">
      <alignment horizontal="center"/>
    </xf>
    <xf numFmtId="0" fontId="7" fillId="0" borderId="57" xfId="560" applyFont="1" applyBorder="1"/>
    <xf numFmtId="0" fontId="7" fillId="4" borderId="57" xfId="560" applyFont="1" applyFill="1" applyBorder="1"/>
    <xf numFmtId="0" fontId="6" fillId="4" borderId="56" xfId="560" quotePrefix="1" applyFont="1" applyFill="1" applyBorder="1" applyAlignment="1">
      <alignment horizontal="left" vertical="center" wrapText="1"/>
    </xf>
    <xf numFmtId="0" fontId="6" fillId="0" borderId="56" xfId="560" applyFont="1" applyBorder="1" applyAlignment="1">
      <alignment horizontal="left" vertical="center" wrapText="1"/>
    </xf>
    <xf numFmtId="0" fontId="6" fillId="0" borderId="0" xfId="560" quotePrefix="1" applyFont="1" applyAlignment="1">
      <alignment horizontal="left"/>
    </xf>
    <xf numFmtId="0" fontId="6" fillId="0" borderId="0" xfId="560" applyFont="1" applyAlignment="1">
      <alignment horizontal="left"/>
    </xf>
    <xf numFmtId="0" fontId="17" fillId="0" borderId="56" xfId="560" applyFont="1" applyBorder="1" applyAlignment="1">
      <alignment horizontal="left" vertical="center" wrapText="1"/>
    </xf>
    <xf numFmtId="0" fontId="44" fillId="0" borderId="56" xfId="561" applyFont="1" applyBorder="1" applyAlignment="1" applyProtection="1">
      <alignment horizontal="left" vertical="center" wrapText="1"/>
    </xf>
    <xf numFmtId="0" fontId="8" fillId="0" borderId="57" xfId="560" applyFont="1" applyBorder="1"/>
    <xf numFmtId="0" fontId="6" fillId="0" borderId="58" xfId="560" applyFont="1" applyBorder="1" applyAlignment="1">
      <alignment horizontal="center" vertical="center" wrapText="1"/>
    </xf>
    <xf numFmtId="0" fontId="7" fillId="0" borderId="53" xfId="560" applyFont="1" applyBorder="1"/>
    <xf numFmtId="0" fontId="7" fillId="0" borderId="59" xfId="560" applyFont="1" applyBorder="1"/>
    <xf numFmtId="0" fontId="6" fillId="15" borderId="58" xfId="560" applyFont="1" applyFill="1" applyBorder="1" applyAlignment="1">
      <alignment horizontal="center" vertical="center" wrapText="1"/>
    </xf>
    <xf numFmtId="0" fontId="6" fillId="15" borderId="53" xfId="560" applyFont="1" applyFill="1" applyBorder="1" applyAlignment="1">
      <alignment horizontal="center" vertical="center" wrapText="1"/>
    </xf>
    <xf numFmtId="0" fontId="6" fillId="15" borderId="59" xfId="560" applyFont="1" applyFill="1" applyBorder="1" applyAlignment="1">
      <alignment horizontal="center" vertical="center" wrapText="1"/>
    </xf>
    <xf numFmtId="0" fontId="6" fillId="0" borderId="53" xfId="560" applyFont="1" applyBorder="1" applyAlignment="1">
      <alignment horizontal="center" vertical="center" wrapText="1"/>
    </xf>
    <xf numFmtId="0" fontId="6" fillId="0" borderId="59" xfId="560" applyFont="1" applyBorder="1" applyAlignment="1">
      <alignment horizontal="center" vertical="center" wrapText="1"/>
    </xf>
    <xf numFmtId="49" fontId="6" fillId="0" borderId="58" xfId="560" applyNumberFormat="1" applyFont="1" applyBorder="1" applyAlignment="1">
      <alignment horizontal="center" vertical="center" wrapText="1"/>
    </xf>
    <xf numFmtId="49" fontId="7" fillId="0" borderId="53" xfId="560" applyNumberFormat="1" applyFont="1" applyBorder="1"/>
    <xf numFmtId="49" fontId="7" fillId="0" borderId="59" xfId="560" applyNumberFormat="1" applyFont="1" applyBorder="1"/>
    <xf numFmtId="0" fontId="6" fillId="4" borderId="56" xfId="560" applyFont="1" applyFill="1" applyBorder="1" applyAlignment="1">
      <alignment horizontal="left" vertical="center" wrapText="1"/>
    </xf>
    <xf numFmtId="0" fontId="6" fillId="0" borderId="56" xfId="560" quotePrefix="1" applyFont="1" applyBorder="1" applyAlignment="1">
      <alignment horizontal="left" vertical="center" wrapText="1"/>
    </xf>
    <xf numFmtId="0" fontId="53" fillId="0" borderId="2" xfId="559" applyFont="1" applyBorder="1" applyAlignment="1" applyProtection="1">
      <alignment horizontal="left" vertical="center" wrapText="1"/>
    </xf>
    <xf numFmtId="0" fontId="44" fillId="0" borderId="7" xfId="5" applyFont="1" applyFill="1" applyBorder="1" applyAlignment="1" applyProtection="1">
      <alignment horizontal="left" vertical="center" wrapText="1"/>
    </xf>
    <xf numFmtId="0" fontId="54" fillId="4" borderId="2" xfId="559" applyFont="1" applyFill="1" applyBorder="1" applyAlignment="1" applyProtection="1">
      <alignment horizontal="left" vertical="center" wrapText="1"/>
    </xf>
    <xf numFmtId="3" fontId="8" fillId="0" borderId="2" xfId="558" quotePrefix="1" applyNumberFormat="1" applyFont="1" applyFill="1" applyBorder="1" applyAlignment="1">
      <alignment horizontal="left" vertical="center" wrapText="1"/>
    </xf>
    <xf numFmtId="0" fontId="16" fillId="4" borderId="2" xfId="5" quotePrefix="1" applyFill="1" applyBorder="1" applyAlignment="1" applyProtection="1">
      <alignment horizontal="left" vertical="center" wrapText="1"/>
    </xf>
    <xf numFmtId="0" fontId="7" fillId="4" borderId="2" xfId="558" applyFont="1" applyFill="1" applyBorder="1" applyAlignment="1">
      <alignment horizontal="left" vertical="center"/>
    </xf>
    <xf numFmtId="0" fontId="7" fillId="4" borderId="7" xfId="558" applyFont="1" applyFill="1" applyBorder="1" applyAlignment="1">
      <alignment horizontal="left" vertical="center"/>
    </xf>
    <xf numFmtId="0" fontId="6" fillId="0" borderId="56" xfId="556" applyFont="1" applyBorder="1" applyAlignment="1">
      <alignment horizontal="left" vertical="center" wrapText="1"/>
    </xf>
    <xf numFmtId="0" fontId="7" fillId="0" borderId="57" xfId="556" applyFont="1" applyBorder="1"/>
    <xf numFmtId="0" fontId="8" fillId="7" borderId="12" xfId="0" applyFont="1" applyFill="1" applyBorder="1" applyAlignment="1">
      <alignment horizontal="left" vertical="center" wrapText="1"/>
    </xf>
    <xf numFmtId="0" fontId="8" fillId="7" borderId="1" xfId="0" applyFont="1" applyFill="1" applyBorder="1" applyAlignment="1">
      <alignment horizontal="left" vertical="center" wrapText="1"/>
    </xf>
    <xf numFmtId="0" fontId="8" fillId="7" borderId="13" xfId="0" applyFont="1" applyFill="1" applyBorder="1" applyAlignment="1">
      <alignment horizontal="left" vertical="center" wrapText="1"/>
    </xf>
    <xf numFmtId="0" fontId="17" fillId="7" borderId="4" xfId="0" applyFont="1" applyFill="1" applyBorder="1" applyAlignment="1">
      <alignment horizontal="left" vertical="center" wrapText="1"/>
    </xf>
    <xf numFmtId="0" fontId="17" fillId="10" borderId="5" xfId="0" applyFont="1" applyFill="1" applyBorder="1" applyAlignment="1">
      <alignment horizontal="left" vertical="center" wrapText="1"/>
    </xf>
    <xf numFmtId="0" fontId="17" fillId="10" borderId="2" xfId="0" applyFont="1" applyFill="1" applyBorder="1" applyAlignment="1">
      <alignment horizontal="left" vertical="center" wrapText="1"/>
    </xf>
    <xf numFmtId="0" fontId="17" fillId="10" borderId="7" xfId="0" applyFont="1" applyFill="1" applyBorder="1" applyAlignment="1">
      <alignment horizontal="left" vertical="center" wrapText="1"/>
    </xf>
    <xf numFmtId="0" fontId="17" fillId="6" borderId="5" xfId="0" applyFont="1" applyFill="1" applyBorder="1" applyAlignment="1">
      <alignment horizontal="left" vertical="center" wrapText="1"/>
    </xf>
    <xf numFmtId="0" fontId="17" fillId="6" borderId="2" xfId="0" applyFont="1" applyFill="1" applyBorder="1" applyAlignment="1">
      <alignment horizontal="left" vertical="center" wrapText="1"/>
    </xf>
    <xf numFmtId="0" fontId="17" fillId="6" borderId="7" xfId="0" applyFont="1" applyFill="1" applyBorder="1" applyAlignment="1">
      <alignment horizontal="left" vertical="center" wrapText="1"/>
    </xf>
    <xf numFmtId="0" fontId="8" fillId="6" borderId="5" xfId="0"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7" xfId="0" applyFont="1" applyFill="1" applyBorder="1" applyAlignment="1">
      <alignment horizontal="left" vertical="center" wrapText="1"/>
    </xf>
    <xf numFmtId="0" fontId="8" fillId="9" borderId="5" xfId="0" applyFont="1" applyFill="1" applyBorder="1" applyAlignment="1">
      <alignment horizontal="left" vertical="center" wrapText="1"/>
    </xf>
    <xf numFmtId="0" fontId="8" fillId="9" borderId="2" xfId="0" applyFont="1" applyFill="1" applyBorder="1" applyAlignment="1">
      <alignment horizontal="left" vertical="center" wrapText="1"/>
    </xf>
    <xf numFmtId="0" fontId="8" fillId="9" borderId="7" xfId="0" applyFont="1" applyFill="1" applyBorder="1" applyAlignment="1">
      <alignment horizontal="left" vertical="center" wrapText="1"/>
    </xf>
    <xf numFmtId="3" fontId="8" fillId="4" borderId="2" xfId="558" quotePrefix="1" applyNumberFormat="1"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7" borderId="4" xfId="0" applyFont="1" applyFill="1" applyBorder="1" applyAlignment="1">
      <alignment horizontal="left" vertical="center" wrapText="1"/>
    </xf>
    <xf numFmtId="0" fontId="34" fillId="11" borderId="5" xfId="0" applyFont="1" applyFill="1" applyBorder="1" applyAlignment="1">
      <alignment horizontal="center" vertical="center"/>
    </xf>
    <xf numFmtId="0" fontId="34" fillId="11" borderId="2" xfId="0" applyFont="1" applyFill="1" applyBorder="1" applyAlignment="1">
      <alignment horizontal="center" vertical="center"/>
    </xf>
    <xf numFmtId="0" fontId="8" fillId="12" borderId="5" xfId="0" applyFont="1" applyFill="1" applyBorder="1" applyAlignment="1">
      <alignment horizontal="left" vertical="center" wrapText="1"/>
    </xf>
    <xf numFmtId="0" fontId="8" fillId="12" borderId="2" xfId="0" applyFont="1" applyFill="1" applyBorder="1" applyAlignment="1">
      <alignment horizontal="left" vertical="center" wrapText="1"/>
    </xf>
    <xf numFmtId="0" fontId="8" fillId="12" borderId="7" xfId="0" applyFont="1" applyFill="1" applyBorder="1" applyAlignment="1">
      <alignment horizontal="left" vertical="center" wrapText="1"/>
    </xf>
    <xf numFmtId="0" fontId="8" fillId="10" borderId="5" xfId="0" applyFont="1" applyFill="1" applyBorder="1" applyAlignment="1">
      <alignment horizontal="left" vertical="center" wrapText="1"/>
    </xf>
    <xf numFmtId="0" fontId="8" fillId="10" borderId="2" xfId="0" applyFont="1" applyFill="1" applyBorder="1" applyAlignment="1">
      <alignment horizontal="left" vertical="center" wrapText="1"/>
    </xf>
    <xf numFmtId="0" fontId="8" fillId="10" borderId="7" xfId="0" applyFont="1" applyFill="1" applyBorder="1" applyAlignment="1">
      <alignment horizontal="left" vertical="center" wrapText="1"/>
    </xf>
    <xf numFmtId="0" fontId="6" fillId="0" borderId="58" xfId="556" applyFont="1" applyBorder="1" applyAlignment="1">
      <alignment horizontal="center" vertical="center" wrapText="1"/>
    </xf>
    <xf numFmtId="0" fontId="7" fillId="0" borderId="53" xfId="556" applyFont="1" applyBorder="1"/>
    <xf numFmtId="0" fontId="7" fillId="0" borderId="59" xfId="556" applyFont="1" applyBorder="1"/>
    <xf numFmtId="0" fontId="6" fillId="15" borderId="58" xfId="556" applyFont="1" applyFill="1" applyBorder="1" applyAlignment="1">
      <alignment horizontal="center" vertical="center" wrapText="1"/>
    </xf>
    <xf numFmtId="49" fontId="6" fillId="0" borderId="58" xfId="556" applyNumberFormat="1" applyFont="1" applyBorder="1" applyAlignment="1">
      <alignment horizontal="center" vertical="center" wrapText="1"/>
    </xf>
    <xf numFmtId="49" fontId="7" fillId="0" borderId="53" xfId="556" applyNumberFormat="1" applyFont="1" applyBorder="1"/>
    <xf numFmtId="49" fontId="7" fillId="0" borderId="59" xfId="556" applyNumberFormat="1" applyFont="1" applyBorder="1"/>
    <xf numFmtId="0" fontId="37" fillId="0" borderId="56" xfId="564" applyFont="1" applyBorder="1" applyAlignment="1">
      <alignment horizontal="left" vertical="center" wrapText="1"/>
    </xf>
    <xf numFmtId="0" fontId="37" fillId="0" borderId="57" xfId="564" applyFont="1" applyBorder="1"/>
    <xf numFmtId="0" fontId="6" fillId="0" borderId="58" xfId="556" applyFont="1" applyBorder="1" applyAlignment="1">
      <alignment horizontal="center" vertical="top"/>
    </xf>
    <xf numFmtId="0" fontId="7" fillId="0" borderId="53" xfId="556" applyFont="1" applyBorder="1" applyAlignment="1">
      <alignment horizontal="center"/>
    </xf>
    <xf numFmtId="0" fontId="7" fillId="0" borderId="59" xfId="556" applyFont="1" applyBorder="1" applyAlignment="1">
      <alignment horizontal="center"/>
    </xf>
    <xf numFmtId="0" fontId="67" fillId="0" borderId="56" xfId="5" applyFont="1" applyBorder="1" applyAlignment="1" applyProtection="1">
      <alignment horizontal="left" vertical="center" wrapText="1"/>
    </xf>
    <xf numFmtId="0" fontId="7" fillId="4" borderId="57" xfId="556" applyFont="1" applyFill="1" applyBorder="1"/>
    <xf numFmtId="0" fontId="17" fillId="0" borderId="56" xfId="556" applyFont="1" applyBorder="1" applyAlignment="1">
      <alignment horizontal="left" vertical="center" wrapText="1"/>
    </xf>
    <xf numFmtId="0" fontId="8" fillId="0" borderId="57" xfId="556" applyFont="1" applyBorder="1"/>
    <xf numFmtId="0" fontId="36" fillId="0" borderId="56" xfId="564" applyFont="1" applyBorder="1" applyAlignment="1">
      <alignment horizontal="left" vertical="center" wrapText="1"/>
    </xf>
    <xf numFmtId="0" fontId="36" fillId="0" borderId="57" xfId="564" applyFont="1" applyBorder="1"/>
    <xf numFmtId="0" fontId="44" fillId="17" borderId="56" xfId="565" applyFont="1" applyFill="1" applyBorder="1" applyAlignment="1" applyProtection="1">
      <alignment horizontal="left" vertical="center" wrapText="1"/>
    </xf>
    <xf numFmtId="0" fontId="7" fillId="17" borderId="57" xfId="564" applyFont="1" applyFill="1" applyBorder="1"/>
    <xf numFmtId="0" fontId="7" fillId="0" borderId="56" xfId="566" applyFont="1" applyBorder="1" applyAlignment="1">
      <alignment horizontal="left" vertical="center" wrapText="1"/>
    </xf>
    <xf numFmtId="0" fontId="6" fillId="0" borderId="63" xfId="0" applyFont="1" applyBorder="1" applyAlignment="1">
      <alignment horizontal="left" vertical="center" wrapText="1"/>
    </xf>
    <xf numFmtId="0" fontId="8" fillId="0" borderId="8" xfId="0" applyFont="1" applyFill="1" applyBorder="1" applyAlignment="1">
      <alignment horizontal="center" vertical="top" wrapText="1"/>
    </xf>
    <xf numFmtId="0" fontId="8" fillId="0" borderId="60" xfId="0" applyFont="1" applyFill="1" applyBorder="1" applyAlignment="1">
      <alignment horizontal="center" vertical="top" wrapText="1"/>
    </xf>
    <xf numFmtId="0" fontId="8" fillId="0" borderId="61" xfId="0" applyFont="1" applyFill="1" applyBorder="1" applyAlignment="1">
      <alignment horizontal="center" vertical="top" wrapText="1"/>
    </xf>
    <xf numFmtId="0" fontId="7" fillId="0" borderId="0" xfId="0" applyFont="1" applyFill="1" applyBorder="1" applyAlignment="1">
      <alignment horizontal="left" vertical="center" wrapText="1"/>
    </xf>
    <xf numFmtId="0" fontId="8" fillId="0" borderId="12" xfId="0" applyFont="1" applyBorder="1" applyAlignment="1">
      <alignment horizontal="left" vertical="center" wrapText="1"/>
    </xf>
    <xf numFmtId="0" fontId="8" fillId="0" borderId="1" xfId="0" applyFont="1" applyBorder="1" applyAlignment="1">
      <alignment horizontal="left" vertical="center" wrapText="1"/>
    </xf>
    <xf numFmtId="0" fontId="8" fillId="0" borderId="13" xfId="0" applyFont="1" applyBorder="1" applyAlignment="1">
      <alignment horizontal="left" vertical="center" wrapText="1"/>
    </xf>
    <xf numFmtId="0" fontId="7" fillId="0" borderId="0" xfId="0" applyFont="1" applyBorder="1" applyAlignment="1">
      <alignment horizontal="left" vertical="center" wrapText="1"/>
    </xf>
    <xf numFmtId="0" fontId="8" fillId="0" borderId="5"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12" xfId="0" applyFont="1" applyBorder="1" applyAlignment="1">
      <alignment horizontal="left" vertical="top" wrapText="1"/>
    </xf>
    <xf numFmtId="0" fontId="8" fillId="0" borderId="1" xfId="0" applyFont="1" applyBorder="1" applyAlignment="1">
      <alignment horizontal="left" vertical="top" wrapText="1"/>
    </xf>
    <xf numFmtId="0" fontId="8" fillId="0" borderId="13" xfId="0" applyFont="1" applyBorder="1" applyAlignment="1">
      <alignment horizontal="left" vertical="top" wrapText="1"/>
    </xf>
    <xf numFmtId="0" fontId="8" fillId="0" borderId="4" xfId="0" applyFont="1" applyBorder="1" applyAlignment="1">
      <alignment horizontal="center" vertical="center"/>
    </xf>
    <xf numFmtId="0" fontId="8" fillId="0" borderId="14" xfId="0" applyFont="1" applyBorder="1" applyAlignment="1">
      <alignment horizontal="left" vertical="top" wrapText="1"/>
    </xf>
    <xf numFmtId="0" fontId="8" fillId="0" borderId="3" xfId="0" applyFont="1" applyBorder="1" applyAlignment="1">
      <alignment horizontal="left" vertical="top" wrapText="1"/>
    </xf>
    <xf numFmtId="0" fontId="8" fillId="0" borderId="15" xfId="0" applyFont="1" applyBorder="1" applyAlignment="1">
      <alignment horizontal="left" vertical="top" wrapText="1"/>
    </xf>
    <xf numFmtId="0" fontId="8" fillId="0" borderId="12"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7" fillId="0" borderId="63" xfId="0" applyFont="1" applyFill="1" applyBorder="1" applyAlignment="1">
      <alignment horizontal="left" vertical="center" wrapText="1"/>
    </xf>
    <xf numFmtId="0" fontId="7" fillId="0" borderId="6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64" xfId="0" applyFont="1" applyFill="1" applyBorder="1" applyAlignment="1">
      <alignment horizontal="center" vertical="center"/>
    </xf>
    <xf numFmtId="0" fontId="7" fillId="0" borderId="64" xfId="0" applyFont="1" applyFill="1" applyBorder="1" applyAlignment="1">
      <alignment horizontal="center" vertical="center" wrapText="1"/>
    </xf>
    <xf numFmtId="0" fontId="8" fillId="0" borderId="63" xfId="0" applyFont="1" applyBorder="1" applyAlignment="1">
      <alignment horizontal="center" vertical="center"/>
    </xf>
    <xf numFmtId="0" fontId="7" fillId="3" borderId="63"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3" borderId="7" xfId="0" applyFont="1" applyFill="1" applyBorder="1" applyAlignment="1">
      <alignment horizontal="left" vertical="center" wrapText="1"/>
    </xf>
    <xf numFmtId="0" fontId="60" fillId="0" borderId="14" xfId="4" applyFont="1" applyBorder="1" applyAlignment="1">
      <alignment horizontal="left" vertical="center" wrapText="1"/>
    </xf>
    <xf numFmtId="0" fontId="60" fillId="0" borderId="3" xfId="4" applyFont="1" applyBorder="1" applyAlignment="1">
      <alignment horizontal="left" vertical="center" wrapText="1"/>
    </xf>
    <xf numFmtId="0" fontId="60" fillId="0" borderId="15" xfId="4" applyFont="1" applyBorder="1" applyAlignment="1">
      <alignment horizontal="left" vertical="center" wrapText="1"/>
    </xf>
    <xf numFmtId="0" fontId="7" fillId="7" borderId="4" xfId="0" applyFont="1" applyFill="1" applyBorder="1" applyAlignment="1">
      <alignment horizontal="left" vertical="center" wrapText="1"/>
    </xf>
    <xf numFmtId="0" fontId="7" fillId="3" borderId="5" xfId="0" applyFont="1" applyFill="1" applyBorder="1" applyAlignment="1">
      <alignment horizontal="left" vertical="center" wrapText="1"/>
    </xf>
    <xf numFmtId="0" fontId="60" fillId="0" borderId="63" xfId="4" applyFont="1" applyBorder="1" applyAlignment="1">
      <alignment horizontal="left" vertical="center" wrapText="1"/>
    </xf>
    <xf numFmtId="0" fontId="60" fillId="0" borderId="2" xfId="4" applyFont="1" applyBorder="1" applyAlignment="1">
      <alignment horizontal="left" vertical="center" wrapText="1"/>
    </xf>
    <xf numFmtId="0" fontId="60" fillId="0" borderId="7" xfId="4" applyFont="1" applyBorder="1" applyAlignment="1">
      <alignment horizontal="left" vertical="center" wrapText="1"/>
    </xf>
    <xf numFmtId="0" fontId="7" fillId="0" borderId="64" xfId="4" applyFont="1" applyBorder="1" applyAlignment="1">
      <alignment vertical="center" wrapText="1"/>
    </xf>
    <xf numFmtId="0" fontId="7" fillId="0" borderId="14" xfId="4" applyFont="1" applyBorder="1" applyAlignment="1">
      <alignment horizontal="left" vertical="center" wrapText="1"/>
    </xf>
    <xf numFmtId="0" fontId="7" fillId="0" borderId="3" xfId="4" applyFont="1" applyBorder="1" applyAlignment="1">
      <alignment horizontal="left" vertical="center" wrapText="1"/>
    </xf>
    <xf numFmtId="0" fontId="7" fillId="0" borderId="15" xfId="4" applyFont="1" applyBorder="1" applyAlignment="1">
      <alignment horizontal="left" vertical="center" wrapText="1"/>
    </xf>
    <xf numFmtId="0" fontId="60" fillId="0" borderId="5" xfId="4" applyFont="1" applyBorder="1" applyAlignment="1">
      <alignment horizontal="left" vertical="center" wrapText="1"/>
    </xf>
    <xf numFmtId="0" fontId="27" fillId="0" borderId="63" xfId="0" applyFont="1" applyBorder="1" applyAlignment="1">
      <alignment horizontal="center" vertical="center"/>
    </xf>
    <xf numFmtId="0" fontId="27" fillId="0" borderId="2" xfId="0" applyFont="1" applyBorder="1" applyAlignment="1">
      <alignment horizontal="center" vertical="center"/>
    </xf>
    <xf numFmtId="0" fontId="27" fillId="0" borderId="7" xfId="0" applyFont="1" applyBorder="1" applyAlignment="1">
      <alignment horizontal="center" vertical="center"/>
    </xf>
    <xf numFmtId="0" fontId="7" fillId="7" borderId="5" xfId="0" applyFont="1" applyFill="1" applyBorder="1" applyAlignment="1">
      <alignment horizontal="left" vertical="center" wrapText="1"/>
    </xf>
    <xf numFmtId="0" fontId="7" fillId="7" borderId="2" xfId="0" applyFont="1" applyFill="1" applyBorder="1" applyAlignment="1">
      <alignment horizontal="left" vertical="center" wrapText="1"/>
    </xf>
    <xf numFmtId="0" fontId="7" fillId="7" borderId="7" xfId="0" applyFont="1" applyFill="1" applyBorder="1" applyAlignment="1">
      <alignment horizontal="left" vertical="center" wrapText="1"/>
    </xf>
    <xf numFmtId="0" fontId="13" fillId="0" borderId="63" xfId="0" applyFont="1" applyBorder="1" applyAlignment="1">
      <alignment horizontal="left" vertical="center" wrapText="1"/>
    </xf>
    <xf numFmtId="0" fontId="13" fillId="0" borderId="2" xfId="0" applyFont="1" applyBorder="1" applyAlignment="1">
      <alignment horizontal="left" vertical="center" wrapText="1"/>
    </xf>
    <xf numFmtId="0" fontId="13" fillId="0" borderId="7" xfId="0" applyFont="1" applyBorder="1" applyAlignment="1">
      <alignment horizontal="left" vertical="center" wrapText="1"/>
    </xf>
    <xf numFmtId="0" fontId="7" fillId="0" borderId="60" xfId="0" applyFont="1" applyBorder="1" applyAlignment="1">
      <alignment horizontal="center" vertical="center"/>
    </xf>
    <xf numFmtId="0" fontId="7" fillId="0" borderId="64" xfId="0" applyFont="1" applyFill="1" applyBorder="1" applyAlignment="1">
      <alignment horizontal="left" vertical="center" wrapText="1"/>
    </xf>
    <xf numFmtId="0" fontId="9" fillId="0" borderId="0" xfId="0" applyFont="1" applyAlignment="1">
      <alignment horizontal="center"/>
    </xf>
    <xf numFmtId="0" fontId="9" fillId="0" borderId="0" xfId="0" applyFont="1" applyBorder="1" applyAlignment="1">
      <alignment horizontal="left"/>
    </xf>
    <xf numFmtId="0" fontId="14" fillId="0" borderId="9" xfId="0" applyFont="1" applyBorder="1" applyAlignment="1">
      <alignment horizontal="center" vertical="top" wrapText="1"/>
    </xf>
    <xf numFmtId="0" fontId="14" fillId="0" borderId="12" xfId="0"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7" xfId="0" applyFont="1" applyBorder="1" applyAlignment="1">
      <alignment horizontal="center" vertical="center"/>
    </xf>
    <xf numFmtId="0" fontId="12" fillId="0" borderId="5" xfId="0" applyFont="1" applyBorder="1" applyAlignment="1">
      <alignment horizontal="left"/>
    </xf>
    <xf numFmtId="0" fontId="12" fillId="0" borderId="2" xfId="0" applyFont="1" applyBorder="1" applyAlignment="1">
      <alignment horizontal="left"/>
    </xf>
    <xf numFmtId="0" fontId="12" fillId="0" borderId="7" xfId="0" applyFont="1" applyBorder="1" applyAlignment="1">
      <alignment horizontal="left"/>
    </xf>
    <xf numFmtId="0" fontId="14" fillId="4" borderId="5" xfId="0" applyFont="1" applyFill="1" applyBorder="1" applyAlignment="1">
      <alignment horizontal="left"/>
    </xf>
    <xf numFmtId="0" fontId="14" fillId="4" borderId="2" xfId="0" applyFont="1" applyFill="1" applyBorder="1" applyAlignment="1">
      <alignment horizontal="left"/>
    </xf>
    <xf numFmtId="0" fontId="14" fillId="4" borderId="7" xfId="0" applyFont="1" applyFill="1" applyBorder="1" applyAlignment="1">
      <alignment horizontal="left"/>
    </xf>
    <xf numFmtId="0" fontId="12" fillId="4" borderId="5" xfId="0" applyFont="1" applyFill="1" applyBorder="1" applyAlignment="1">
      <alignment horizontal="left"/>
    </xf>
    <xf numFmtId="0" fontId="12" fillId="4" borderId="2" xfId="0" applyFont="1" applyFill="1" applyBorder="1" applyAlignment="1">
      <alignment horizontal="left"/>
    </xf>
    <xf numFmtId="0" fontId="12" fillId="4" borderId="7" xfId="0" applyFont="1" applyFill="1" applyBorder="1" applyAlignment="1">
      <alignment horizontal="left"/>
    </xf>
    <xf numFmtId="0" fontId="14" fillId="0" borderId="5" xfId="0" applyFont="1" applyBorder="1" applyAlignment="1">
      <alignment horizontal="left"/>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12" fillId="0" borderId="5" xfId="0" applyNumberFormat="1" applyFont="1" applyBorder="1" applyAlignment="1">
      <alignment horizontal="center" vertical="center" wrapText="1"/>
    </xf>
    <xf numFmtId="0" fontId="12" fillId="0" borderId="2" xfId="0" applyNumberFormat="1" applyFont="1" applyBorder="1" applyAlignment="1">
      <alignment horizontal="center" vertical="center" wrapText="1"/>
    </xf>
    <xf numFmtId="0" fontId="12" fillId="0" borderId="7" xfId="0" applyNumberFormat="1" applyFont="1" applyBorder="1" applyAlignment="1">
      <alignment horizontal="center" vertical="center" wrapText="1"/>
    </xf>
    <xf numFmtId="0" fontId="14" fillId="0" borderId="4" xfId="0" applyFont="1" applyBorder="1" applyAlignment="1">
      <alignment vertical="center" wrapText="1"/>
    </xf>
    <xf numFmtId="0" fontId="14" fillId="0" borderId="14" xfId="0" applyFont="1" applyBorder="1" applyAlignment="1">
      <alignment horizontal="left" vertical="center" wrapText="1"/>
    </xf>
    <xf numFmtId="0" fontId="14" fillId="0" borderId="15" xfId="0" applyFont="1" applyBorder="1" applyAlignment="1">
      <alignment horizontal="left" vertical="center" wrapText="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0" fontId="14" fillId="0" borderId="4" xfId="0" applyFont="1" applyBorder="1" applyAlignment="1">
      <alignment vertical="top" wrapText="1"/>
    </xf>
    <xf numFmtId="0" fontId="14" fillId="0" borderId="4" xfId="0" applyFont="1" applyBorder="1" applyAlignment="1">
      <alignment horizontal="center" vertical="top"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4" xfId="0" applyFont="1" applyBorder="1" applyAlignment="1">
      <alignment horizontal="center" wrapText="1"/>
    </xf>
    <xf numFmtId="0" fontId="11" fillId="0" borderId="9" xfId="0" applyFont="1" applyBorder="1" applyAlignment="1">
      <alignment horizontal="left"/>
    </xf>
    <xf numFmtId="0" fontId="0" fillId="0" borderId="9" xfId="0" quotePrefix="1" applyBorder="1"/>
    <xf numFmtId="0" fontId="0" fillId="0" borderId="9" xfId="0" applyBorder="1"/>
    <xf numFmtId="0" fontId="12" fillId="0" borderId="9" xfId="0" applyFont="1" applyBorder="1" applyAlignment="1">
      <alignment horizontal="left" wrapText="1"/>
    </xf>
    <xf numFmtId="0" fontId="14" fillId="0" borderId="8" xfId="0" applyNumberFormat="1" applyFont="1" applyBorder="1" applyAlignment="1">
      <alignment horizontal="center" vertical="center" wrapText="1"/>
    </xf>
    <xf numFmtId="0" fontId="14" fillId="0" borderId="6" xfId="0" applyNumberFormat="1" applyFont="1" applyBorder="1" applyAlignment="1">
      <alignment horizontal="center" vertical="center" wrapText="1"/>
    </xf>
    <xf numFmtId="0" fontId="14" fillId="0" borderId="15" xfId="0" applyNumberFormat="1" applyFont="1" applyBorder="1" applyAlignment="1">
      <alignment horizontal="center" vertical="center" wrapText="1"/>
    </xf>
    <xf numFmtId="0" fontId="14" fillId="0" borderId="13" xfId="0" applyNumberFormat="1" applyFont="1" applyBorder="1" applyAlignment="1">
      <alignment horizontal="center" vertical="center" wrapText="1"/>
    </xf>
    <xf numFmtId="0" fontId="12" fillId="0" borderId="8" xfId="0" applyFont="1" applyBorder="1" applyAlignment="1">
      <alignment horizontal="center" vertical="top" wrapText="1"/>
    </xf>
    <xf numFmtId="0" fontId="12" fillId="0" borderId="6" xfId="0" applyFont="1" applyBorder="1" applyAlignment="1">
      <alignment horizontal="center" vertical="top" wrapText="1"/>
    </xf>
    <xf numFmtId="0" fontId="12" fillId="0" borderId="14" xfId="0" applyFont="1" applyBorder="1" applyAlignment="1">
      <alignment horizontal="left" vertical="top" wrapText="1"/>
    </xf>
    <xf numFmtId="0" fontId="12" fillId="0" borderId="3" xfId="0" applyFont="1" applyBorder="1" applyAlignment="1">
      <alignment horizontal="left" vertical="top" wrapText="1"/>
    </xf>
    <xf numFmtId="0" fontId="12" fillId="0" borderId="15" xfId="0" applyFont="1" applyBorder="1" applyAlignment="1">
      <alignment horizontal="left" vertical="top" wrapText="1"/>
    </xf>
    <xf numFmtId="0" fontId="14" fillId="0" borderId="9" xfId="0" applyFont="1" applyBorder="1" applyAlignment="1">
      <alignment wrapText="1"/>
    </xf>
    <xf numFmtId="0" fontId="12" fillId="0" borderId="12" xfId="0" applyFont="1" applyBorder="1" applyAlignment="1">
      <alignment horizontal="left" vertical="top" wrapText="1"/>
    </xf>
    <xf numFmtId="0" fontId="12" fillId="0" borderId="1" xfId="0" applyFont="1" applyBorder="1" applyAlignment="1">
      <alignment horizontal="left" vertical="top" wrapText="1"/>
    </xf>
    <xf numFmtId="0" fontId="12" fillId="0" borderId="13" xfId="0" applyFont="1" applyBorder="1" applyAlignment="1">
      <alignment horizontal="left" vertical="top" wrapText="1"/>
    </xf>
    <xf numFmtId="0" fontId="14" fillId="0" borderId="2"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2" fillId="0" borderId="9" xfId="0" applyFont="1" applyBorder="1" applyAlignment="1">
      <alignment horizontal="center" vertical="top" wrapText="1"/>
    </xf>
    <xf numFmtId="0" fontId="12" fillId="0" borderId="9" xfId="0" applyFont="1" applyBorder="1" applyAlignment="1">
      <alignment horizontal="center" wrapText="1"/>
    </xf>
    <xf numFmtId="0" fontId="12" fillId="0" borderId="11" xfId="0" applyFont="1" applyBorder="1" applyAlignment="1">
      <alignment horizontal="left" vertical="top" wrapText="1"/>
    </xf>
    <xf numFmtId="0" fontId="12" fillId="0" borderId="0" xfId="0" applyFont="1" applyBorder="1" applyAlignment="1">
      <alignment horizontal="left" vertical="top" wrapText="1"/>
    </xf>
    <xf numFmtId="0" fontId="12" fillId="0" borderId="19" xfId="0" applyFont="1" applyBorder="1" applyAlignment="1">
      <alignment horizontal="left" vertical="top" wrapText="1"/>
    </xf>
    <xf numFmtId="0" fontId="0" fillId="0" borderId="9" xfId="0" applyFont="1" applyBorder="1" applyAlignment="1">
      <alignment horizontal="left"/>
    </xf>
    <xf numFmtId="0" fontId="14" fillId="0" borderId="0" xfId="0" applyFont="1" applyBorder="1" applyAlignment="1">
      <alignment horizontal="center" wrapText="1"/>
    </xf>
    <xf numFmtId="0" fontId="12" fillId="0" borderId="12" xfId="0" applyFont="1" applyBorder="1" applyAlignment="1">
      <alignment horizontal="center" wrapText="1"/>
    </xf>
    <xf numFmtId="0" fontId="12" fillId="0" borderId="1" xfId="0" applyFont="1" applyBorder="1" applyAlignment="1">
      <alignment horizontal="center" wrapText="1"/>
    </xf>
    <xf numFmtId="0" fontId="12" fillId="0" borderId="13" xfId="0" applyFont="1" applyBorder="1" applyAlignment="1">
      <alignment horizontal="center" wrapText="1"/>
    </xf>
    <xf numFmtId="0" fontId="14" fillId="0" borderId="11" xfId="0" applyFont="1" applyBorder="1" applyAlignment="1">
      <alignment horizontal="center" wrapText="1"/>
    </xf>
    <xf numFmtId="0" fontId="12" fillId="0" borderId="11" xfId="0" applyFont="1" applyBorder="1" applyAlignment="1">
      <alignment horizontal="left" wrapText="1"/>
    </xf>
    <xf numFmtId="0" fontId="12" fillId="0" borderId="0" xfId="0" applyFont="1" applyBorder="1" applyAlignment="1">
      <alignment horizontal="left" wrapText="1"/>
    </xf>
    <xf numFmtId="0" fontId="7" fillId="0" borderId="0" xfId="0" applyFont="1" applyAlignment="1">
      <alignment horizontal="center"/>
    </xf>
    <xf numFmtId="0" fontId="72" fillId="0" borderId="0" xfId="0" applyFont="1" applyBorder="1" applyAlignment="1">
      <alignment vertical="center"/>
    </xf>
  </cellXfs>
  <cellStyles count="569">
    <cellStyle name="Comma" xfId="6" builtinId="3"/>
    <cellStyle name="Comma [0]" xfId="1" builtinId="6"/>
    <cellStyle name="Comma [0] 2" xfId="8" xr:uid="{00000000-0005-0000-0000-000002000000}"/>
    <cellStyle name="Comma 10" xfId="9" xr:uid="{00000000-0005-0000-0000-000003000000}"/>
    <cellStyle name="Comma 100" xfId="10" xr:uid="{00000000-0005-0000-0000-000004000000}"/>
    <cellStyle name="Comma 101" xfId="11" xr:uid="{00000000-0005-0000-0000-000005000000}"/>
    <cellStyle name="Comma 102" xfId="12" xr:uid="{00000000-0005-0000-0000-000006000000}"/>
    <cellStyle name="Comma 103" xfId="13" xr:uid="{00000000-0005-0000-0000-000007000000}"/>
    <cellStyle name="Comma 104" xfId="14" xr:uid="{00000000-0005-0000-0000-000008000000}"/>
    <cellStyle name="Comma 105" xfId="15" xr:uid="{00000000-0005-0000-0000-000009000000}"/>
    <cellStyle name="Comma 106" xfId="16" xr:uid="{00000000-0005-0000-0000-00000A000000}"/>
    <cellStyle name="Comma 107" xfId="17" xr:uid="{00000000-0005-0000-0000-00000B000000}"/>
    <cellStyle name="Comma 108" xfId="18" xr:uid="{00000000-0005-0000-0000-00000C000000}"/>
    <cellStyle name="Comma 109" xfId="19" xr:uid="{00000000-0005-0000-0000-00000D000000}"/>
    <cellStyle name="Comma 11" xfId="20" xr:uid="{00000000-0005-0000-0000-00000E000000}"/>
    <cellStyle name="Comma 110" xfId="21" xr:uid="{00000000-0005-0000-0000-00000F000000}"/>
    <cellStyle name="Comma 111" xfId="22" xr:uid="{00000000-0005-0000-0000-000010000000}"/>
    <cellStyle name="Comma 112" xfId="23" xr:uid="{00000000-0005-0000-0000-000011000000}"/>
    <cellStyle name="Comma 113" xfId="24" xr:uid="{00000000-0005-0000-0000-000012000000}"/>
    <cellStyle name="Comma 114" xfId="25" xr:uid="{00000000-0005-0000-0000-000013000000}"/>
    <cellStyle name="Comma 115" xfId="26" xr:uid="{00000000-0005-0000-0000-000014000000}"/>
    <cellStyle name="Comma 116" xfId="27" xr:uid="{00000000-0005-0000-0000-000015000000}"/>
    <cellStyle name="Comma 117" xfId="28" xr:uid="{00000000-0005-0000-0000-000016000000}"/>
    <cellStyle name="Comma 118" xfId="29" xr:uid="{00000000-0005-0000-0000-000017000000}"/>
    <cellStyle name="Comma 119" xfId="30" xr:uid="{00000000-0005-0000-0000-000018000000}"/>
    <cellStyle name="Comma 12" xfId="31" xr:uid="{00000000-0005-0000-0000-000019000000}"/>
    <cellStyle name="Comma 120" xfId="32" xr:uid="{00000000-0005-0000-0000-00001A000000}"/>
    <cellStyle name="Comma 121" xfId="33" xr:uid="{00000000-0005-0000-0000-00001B000000}"/>
    <cellStyle name="Comma 122" xfId="34" xr:uid="{00000000-0005-0000-0000-00001C000000}"/>
    <cellStyle name="Comma 123" xfId="35" xr:uid="{00000000-0005-0000-0000-00001D000000}"/>
    <cellStyle name="Comma 124" xfId="36" xr:uid="{00000000-0005-0000-0000-00001E000000}"/>
    <cellStyle name="Comma 125" xfId="37" xr:uid="{00000000-0005-0000-0000-00001F000000}"/>
    <cellStyle name="Comma 126" xfId="38" xr:uid="{00000000-0005-0000-0000-000020000000}"/>
    <cellStyle name="Comma 127" xfId="39" xr:uid="{00000000-0005-0000-0000-000021000000}"/>
    <cellStyle name="Comma 128" xfId="40" xr:uid="{00000000-0005-0000-0000-000022000000}"/>
    <cellStyle name="Comma 129" xfId="41" xr:uid="{00000000-0005-0000-0000-000023000000}"/>
    <cellStyle name="Comma 13" xfId="42" xr:uid="{00000000-0005-0000-0000-000024000000}"/>
    <cellStyle name="Comma 130" xfId="43" xr:uid="{00000000-0005-0000-0000-000025000000}"/>
    <cellStyle name="Comma 131" xfId="44" xr:uid="{00000000-0005-0000-0000-000026000000}"/>
    <cellStyle name="Comma 132" xfId="45" xr:uid="{00000000-0005-0000-0000-000027000000}"/>
    <cellStyle name="Comma 133" xfId="46" xr:uid="{00000000-0005-0000-0000-000028000000}"/>
    <cellStyle name="Comma 134" xfId="47" xr:uid="{00000000-0005-0000-0000-000029000000}"/>
    <cellStyle name="Comma 135" xfId="48" xr:uid="{00000000-0005-0000-0000-00002A000000}"/>
    <cellStyle name="Comma 136" xfId="49" xr:uid="{00000000-0005-0000-0000-00002B000000}"/>
    <cellStyle name="Comma 137" xfId="50" xr:uid="{00000000-0005-0000-0000-00002C000000}"/>
    <cellStyle name="Comma 138" xfId="51" xr:uid="{00000000-0005-0000-0000-00002D000000}"/>
    <cellStyle name="Comma 139" xfId="52" xr:uid="{00000000-0005-0000-0000-00002E000000}"/>
    <cellStyle name="Comma 14" xfId="53" xr:uid="{00000000-0005-0000-0000-00002F000000}"/>
    <cellStyle name="Comma 140" xfId="54" xr:uid="{00000000-0005-0000-0000-000030000000}"/>
    <cellStyle name="Comma 141" xfId="55" xr:uid="{00000000-0005-0000-0000-000031000000}"/>
    <cellStyle name="Comma 142" xfId="56" xr:uid="{00000000-0005-0000-0000-000032000000}"/>
    <cellStyle name="Comma 143" xfId="57" xr:uid="{00000000-0005-0000-0000-000033000000}"/>
    <cellStyle name="Comma 144" xfId="58" xr:uid="{00000000-0005-0000-0000-000034000000}"/>
    <cellStyle name="Comma 145" xfId="59" xr:uid="{00000000-0005-0000-0000-000035000000}"/>
    <cellStyle name="Comma 146" xfId="60" xr:uid="{00000000-0005-0000-0000-000036000000}"/>
    <cellStyle name="Comma 147" xfId="61" xr:uid="{00000000-0005-0000-0000-000037000000}"/>
    <cellStyle name="Comma 148" xfId="62" xr:uid="{00000000-0005-0000-0000-000038000000}"/>
    <cellStyle name="Comma 149" xfId="63" xr:uid="{00000000-0005-0000-0000-000039000000}"/>
    <cellStyle name="Comma 15" xfId="64" xr:uid="{00000000-0005-0000-0000-00003A000000}"/>
    <cellStyle name="Comma 150" xfId="65" xr:uid="{00000000-0005-0000-0000-00003B000000}"/>
    <cellStyle name="Comma 151" xfId="66" xr:uid="{00000000-0005-0000-0000-00003C000000}"/>
    <cellStyle name="Comma 152" xfId="67" xr:uid="{00000000-0005-0000-0000-00003D000000}"/>
    <cellStyle name="Comma 153" xfId="68" xr:uid="{00000000-0005-0000-0000-00003E000000}"/>
    <cellStyle name="Comma 154" xfId="69" xr:uid="{00000000-0005-0000-0000-00003F000000}"/>
    <cellStyle name="Comma 155" xfId="70" xr:uid="{00000000-0005-0000-0000-000040000000}"/>
    <cellStyle name="Comma 156" xfId="71" xr:uid="{00000000-0005-0000-0000-000041000000}"/>
    <cellStyle name="Comma 157" xfId="72" xr:uid="{00000000-0005-0000-0000-000042000000}"/>
    <cellStyle name="Comma 158" xfId="73" xr:uid="{00000000-0005-0000-0000-000043000000}"/>
    <cellStyle name="Comma 159" xfId="74" xr:uid="{00000000-0005-0000-0000-000044000000}"/>
    <cellStyle name="Comma 16" xfId="75" xr:uid="{00000000-0005-0000-0000-000045000000}"/>
    <cellStyle name="Comma 160" xfId="76" xr:uid="{00000000-0005-0000-0000-000046000000}"/>
    <cellStyle name="Comma 161" xfId="77" xr:uid="{00000000-0005-0000-0000-000047000000}"/>
    <cellStyle name="Comma 162" xfId="78" xr:uid="{00000000-0005-0000-0000-000048000000}"/>
    <cellStyle name="Comma 163" xfId="79" xr:uid="{00000000-0005-0000-0000-000049000000}"/>
    <cellStyle name="Comma 164" xfId="80" xr:uid="{00000000-0005-0000-0000-00004A000000}"/>
    <cellStyle name="Comma 165" xfId="81" xr:uid="{00000000-0005-0000-0000-00004B000000}"/>
    <cellStyle name="Comma 166" xfId="82" xr:uid="{00000000-0005-0000-0000-00004C000000}"/>
    <cellStyle name="Comma 167" xfId="83" xr:uid="{00000000-0005-0000-0000-00004D000000}"/>
    <cellStyle name="Comma 168" xfId="84" xr:uid="{00000000-0005-0000-0000-00004E000000}"/>
    <cellStyle name="Comma 169" xfId="85" xr:uid="{00000000-0005-0000-0000-00004F000000}"/>
    <cellStyle name="Comma 17" xfId="86" xr:uid="{00000000-0005-0000-0000-000050000000}"/>
    <cellStyle name="Comma 170" xfId="87" xr:uid="{00000000-0005-0000-0000-000051000000}"/>
    <cellStyle name="Comma 171" xfId="88" xr:uid="{00000000-0005-0000-0000-000052000000}"/>
    <cellStyle name="Comma 172" xfId="89" xr:uid="{00000000-0005-0000-0000-000053000000}"/>
    <cellStyle name="Comma 173" xfId="90" xr:uid="{00000000-0005-0000-0000-000054000000}"/>
    <cellStyle name="Comma 174" xfId="91" xr:uid="{00000000-0005-0000-0000-000055000000}"/>
    <cellStyle name="Comma 175" xfId="92" xr:uid="{00000000-0005-0000-0000-000056000000}"/>
    <cellStyle name="Comma 176" xfId="93" xr:uid="{00000000-0005-0000-0000-000057000000}"/>
    <cellStyle name="Comma 177" xfId="94" xr:uid="{00000000-0005-0000-0000-000058000000}"/>
    <cellStyle name="Comma 178" xfId="95" xr:uid="{00000000-0005-0000-0000-000059000000}"/>
    <cellStyle name="Comma 179" xfId="96" xr:uid="{00000000-0005-0000-0000-00005A000000}"/>
    <cellStyle name="Comma 18" xfId="97" xr:uid="{00000000-0005-0000-0000-00005B000000}"/>
    <cellStyle name="Comma 180" xfId="98" xr:uid="{00000000-0005-0000-0000-00005C000000}"/>
    <cellStyle name="Comma 181" xfId="99" xr:uid="{00000000-0005-0000-0000-00005D000000}"/>
    <cellStyle name="Comma 182" xfId="100" xr:uid="{00000000-0005-0000-0000-00005E000000}"/>
    <cellStyle name="Comma 183" xfId="101" xr:uid="{00000000-0005-0000-0000-00005F000000}"/>
    <cellStyle name="Comma 184" xfId="102" xr:uid="{00000000-0005-0000-0000-000060000000}"/>
    <cellStyle name="Comma 185" xfId="103" xr:uid="{00000000-0005-0000-0000-000061000000}"/>
    <cellStyle name="Comma 186" xfId="104" xr:uid="{00000000-0005-0000-0000-000062000000}"/>
    <cellStyle name="Comma 187" xfId="105" xr:uid="{00000000-0005-0000-0000-000063000000}"/>
    <cellStyle name="Comma 188" xfId="106" xr:uid="{00000000-0005-0000-0000-000064000000}"/>
    <cellStyle name="Comma 189" xfId="107" xr:uid="{00000000-0005-0000-0000-000065000000}"/>
    <cellStyle name="Comma 19" xfId="108" xr:uid="{00000000-0005-0000-0000-000066000000}"/>
    <cellStyle name="Comma 190" xfId="109" xr:uid="{00000000-0005-0000-0000-000067000000}"/>
    <cellStyle name="Comma 191" xfId="110" xr:uid="{00000000-0005-0000-0000-000068000000}"/>
    <cellStyle name="Comma 192" xfId="111" xr:uid="{00000000-0005-0000-0000-000069000000}"/>
    <cellStyle name="Comma 193" xfId="112" xr:uid="{00000000-0005-0000-0000-00006A000000}"/>
    <cellStyle name="Comma 194" xfId="113" xr:uid="{00000000-0005-0000-0000-00006B000000}"/>
    <cellStyle name="Comma 195" xfId="114" xr:uid="{00000000-0005-0000-0000-00006C000000}"/>
    <cellStyle name="Comma 196" xfId="115" xr:uid="{00000000-0005-0000-0000-00006D000000}"/>
    <cellStyle name="Comma 197" xfId="116" xr:uid="{00000000-0005-0000-0000-00006E000000}"/>
    <cellStyle name="Comma 198" xfId="117" xr:uid="{00000000-0005-0000-0000-00006F000000}"/>
    <cellStyle name="Comma 199" xfId="118" xr:uid="{00000000-0005-0000-0000-000070000000}"/>
    <cellStyle name="Comma 2" xfId="119" xr:uid="{00000000-0005-0000-0000-000071000000}"/>
    <cellStyle name="Comma 20" xfId="120" xr:uid="{00000000-0005-0000-0000-000072000000}"/>
    <cellStyle name="Comma 200" xfId="121" xr:uid="{00000000-0005-0000-0000-000073000000}"/>
    <cellStyle name="Comma 201" xfId="122" xr:uid="{00000000-0005-0000-0000-000074000000}"/>
    <cellStyle name="Comma 202" xfId="123" xr:uid="{00000000-0005-0000-0000-000075000000}"/>
    <cellStyle name="Comma 203" xfId="124" xr:uid="{00000000-0005-0000-0000-000076000000}"/>
    <cellStyle name="Comma 204" xfId="125" xr:uid="{00000000-0005-0000-0000-000077000000}"/>
    <cellStyle name="Comma 205" xfId="126" xr:uid="{00000000-0005-0000-0000-000078000000}"/>
    <cellStyle name="Comma 206" xfId="127" xr:uid="{00000000-0005-0000-0000-000079000000}"/>
    <cellStyle name="Comma 207" xfId="128" xr:uid="{00000000-0005-0000-0000-00007A000000}"/>
    <cellStyle name="Comma 208" xfId="129" xr:uid="{00000000-0005-0000-0000-00007B000000}"/>
    <cellStyle name="Comma 209" xfId="130" xr:uid="{00000000-0005-0000-0000-00007C000000}"/>
    <cellStyle name="Comma 21" xfId="131" xr:uid="{00000000-0005-0000-0000-00007D000000}"/>
    <cellStyle name="Comma 210" xfId="132" xr:uid="{00000000-0005-0000-0000-00007E000000}"/>
    <cellStyle name="Comma 211" xfId="133" xr:uid="{00000000-0005-0000-0000-00007F000000}"/>
    <cellStyle name="Comma 212" xfId="134" xr:uid="{00000000-0005-0000-0000-000080000000}"/>
    <cellStyle name="Comma 213" xfId="135" xr:uid="{00000000-0005-0000-0000-000081000000}"/>
    <cellStyle name="Comma 214" xfId="136" xr:uid="{00000000-0005-0000-0000-000082000000}"/>
    <cellStyle name="Comma 215" xfId="137" xr:uid="{00000000-0005-0000-0000-000083000000}"/>
    <cellStyle name="Comma 216" xfId="138" xr:uid="{00000000-0005-0000-0000-000084000000}"/>
    <cellStyle name="Comma 217" xfId="139" xr:uid="{00000000-0005-0000-0000-000085000000}"/>
    <cellStyle name="Comma 218" xfId="140" xr:uid="{00000000-0005-0000-0000-000086000000}"/>
    <cellStyle name="Comma 219" xfId="141" xr:uid="{00000000-0005-0000-0000-000087000000}"/>
    <cellStyle name="Comma 22" xfId="142" xr:uid="{00000000-0005-0000-0000-000088000000}"/>
    <cellStyle name="Comma 220" xfId="143" xr:uid="{00000000-0005-0000-0000-000089000000}"/>
    <cellStyle name="Comma 221" xfId="144" xr:uid="{00000000-0005-0000-0000-00008A000000}"/>
    <cellStyle name="Comma 222" xfId="145" xr:uid="{00000000-0005-0000-0000-00008B000000}"/>
    <cellStyle name="Comma 223" xfId="146" xr:uid="{00000000-0005-0000-0000-00008C000000}"/>
    <cellStyle name="Comma 224" xfId="147" xr:uid="{00000000-0005-0000-0000-00008D000000}"/>
    <cellStyle name="Comma 225" xfId="148" xr:uid="{00000000-0005-0000-0000-00008E000000}"/>
    <cellStyle name="Comma 226" xfId="149" xr:uid="{00000000-0005-0000-0000-00008F000000}"/>
    <cellStyle name="Comma 227" xfId="150" xr:uid="{00000000-0005-0000-0000-000090000000}"/>
    <cellStyle name="Comma 228" xfId="151" xr:uid="{00000000-0005-0000-0000-000091000000}"/>
    <cellStyle name="Comma 229" xfId="152" xr:uid="{00000000-0005-0000-0000-000092000000}"/>
    <cellStyle name="Comma 23" xfId="153" xr:uid="{00000000-0005-0000-0000-000093000000}"/>
    <cellStyle name="Comma 230" xfId="154" xr:uid="{00000000-0005-0000-0000-000094000000}"/>
    <cellStyle name="Comma 231" xfId="155" xr:uid="{00000000-0005-0000-0000-000095000000}"/>
    <cellStyle name="Comma 232" xfId="156" xr:uid="{00000000-0005-0000-0000-000096000000}"/>
    <cellStyle name="Comma 233" xfId="157" xr:uid="{00000000-0005-0000-0000-000097000000}"/>
    <cellStyle name="Comma 234" xfId="158" xr:uid="{00000000-0005-0000-0000-000098000000}"/>
    <cellStyle name="Comma 235" xfId="159" xr:uid="{00000000-0005-0000-0000-000099000000}"/>
    <cellStyle name="Comma 236" xfId="160" xr:uid="{00000000-0005-0000-0000-00009A000000}"/>
    <cellStyle name="Comma 237" xfId="161" xr:uid="{00000000-0005-0000-0000-00009B000000}"/>
    <cellStyle name="Comma 238" xfId="162" xr:uid="{00000000-0005-0000-0000-00009C000000}"/>
    <cellStyle name="Comma 239" xfId="163" xr:uid="{00000000-0005-0000-0000-00009D000000}"/>
    <cellStyle name="Comma 24" xfId="164" xr:uid="{00000000-0005-0000-0000-00009E000000}"/>
    <cellStyle name="Comma 240" xfId="165" xr:uid="{00000000-0005-0000-0000-00009F000000}"/>
    <cellStyle name="Comma 241" xfId="166" xr:uid="{00000000-0005-0000-0000-0000A0000000}"/>
    <cellStyle name="Comma 242" xfId="167" xr:uid="{00000000-0005-0000-0000-0000A1000000}"/>
    <cellStyle name="Comma 243" xfId="168" xr:uid="{00000000-0005-0000-0000-0000A2000000}"/>
    <cellStyle name="Comma 244" xfId="169" xr:uid="{00000000-0005-0000-0000-0000A3000000}"/>
    <cellStyle name="Comma 245" xfId="170" xr:uid="{00000000-0005-0000-0000-0000A4000000}"/>
    <cellStyle name="Comma 246" xfId="171" xr:uid="{00000000-0005-0000-0000-0000A5000000}"/>
    <cellStyle name="Comma 247" xfId="172" xr:uid="{00000000-0005-0000-0000-0000A6000000}"/>
    <cellStyle name="Comma 248" xfId="173" xr:uid="{00000000-0005-0000-0000-0000A7000000}"/>
    <cellStyle name="Comma 249" xfId="174" xr:uid="{00000000-0005-0000-0000-0000A8000000}"/>
    <cellStyle name="Comma 25" xfId="175" xr:uid="{00000000-0005-0000-0000-0000A9000000}"/>
    <cellStyle name="Comma 250" xfId="176" xr:uid="{00000000-0005-0000-0000-0000AA000000}"/>
    <cellStyle name="Comma 251" xfId="177" xr:uid="{00000000-0005-0000-0000-0000AB000000}"/>
    <cellStyle name="Comma 252" xfId="178" xr:uid="{00000000-0005-0000-0000-0000AC000000}"/>
    <cellStyle name="Comma 253" xfId="179" xr:uid="{00000000-0005-0000-0000-0000AD000000}"/>
    <cellStyle name="Comma 254" xfId="180" xr:uid="{00000000-0005-0000-0000-0000AE000000}"/>
    <cellStyle name="Comma 255" xfId="181" xr:uid="{00000000-0005-0000-0000-0000AF000000}"/>
    <cellStyle name="Comma 256" xfId="182" xr:uid="{00000000-0005-0000-0000-0000B0000000}"/>
    <cellStyle name="Comma 257" xfId="183" xr:uid="{00000000-0005-0000-0000-0000B1000000}"/>
    <cellStyle name="Comma 258" xfId="184" xr:uid="{00000000-0005-0000-0000-0000B2000000}"/>
    <cellStyle name="Comma 259" xfId="185" xr:uid="{00000000-0005-0000-0000-0000B3000000}"/>
    <cellStyle name="Comma 26" xfId="186" xr:uid="{00000000-0005-0000-0000-0000B4000000}"/>
    <cellStyle name="Comma 260" xfId="187" xr:uid="{00000000-0005-0000-0000-0000B5000000}"/>
    <cellStyle name="Comma 261" xfId="188" xr:uid="{00000000-0005-0000-0000-0000B6000000}"/>
    <cellStyle name="Comma 262" xfId="189" xr:uid="{00000000-0005-0000-0000-0000B7000000}"/>
    <cellStyle name="Comma 263" xfId="190" xr:uid="{00000000-0005-0000-0000-0000B8000000}"/>
    <cellStyle name="Comma 264" xfId="191" xr:uid="{00000000-0005-0000-0000-0000B9000000}"/>
    <cellStyle name="Comma 265" xfId="192" xr:uid="{00000000-0005-0000-0000-0000BA000000}"/>
    <cellStyle name="Comma 266" xfId="193" xr:uid="{00000000-0005-0000-0000-0000BB000000}"/>
    <cellStyle name="Comma 267" xfId="194" xr:uid="{00000000-0005-0000-0000-0000BC000000}"/>
    <cellStyle name="Comma 268" xfId="195" xr:uid="{00000000-0005-0000-0000-0000BD000000}"/>
    <cellStyle name="Comma 269" xfId="196" xr:uid="{00000000-0005-0000-0000-0000BE000000}"/>
    <cellStyle name="Comma 27" xfId="197" xr:uid="{00000000-0005-0000-0000-0000BF000000}"/>
    <cellStyle name="Comma 270" xfId="198" xr:uid="{00000000-0005-0000-0000-0000C0000000}"/>
    <cellStyle name="Comma 271" xfId="199" xr:uid="{00000000-0005-0000-0000-0000C1000000}"/>
    <cellStyle name="Comma 272" xfId="200" xr:uid="{00000000-0005-0000-0000-0000C2000000}"/>
    <cellStyle name="Comma 273" xfId="201" xr:uid="{00000000-0005-0000-0000-0000C3000000}"/>
    <cellStyle name="Comma 274" xfId="202" xr:uid="{00000000-0005-0000-0000-0000C4000000}"/>
    <cellStyle name="Comma 275" xfId="203" xr:uid="{00000000-0005-0000-0000-0000C5000000}"/>
    <cellStyle name="Comma 276" xfId="204" xr:uid="{00000000-0005-0000-0000-0000C6000000}"/>
    <cellStyle name="Comma 277" xfId="205" xr:uid="{00000000-0005-0000-0000-0000C7000000}"/>
    <cellStyle name="Comma 278" xfId="206" xr:uid="{00000000-0005-0000-0000-0000C8000000}"/>
    <cellStyle name="Comma 279" xfId="207" xr:uid="{00000000-0005-0000-0000-0000C9000000}"/>
    <cellStyle name="Comma 28" xfId="208" xr:uid="{00000000-0005-0000-0000-0000CA000000}"/>
    <cellStyle name="Comma 280" xfId="209" xr:uid="{00000000-0005-0000-0000-0000CB000000}"/>
    <cellStyle name="Comma 281" xfId="210" xr:uid="{00000000-0005-0000-0000-0000CC000000}"/>
    <cellStyle name="Comma 282" xfId="211" xr:uid="{00000000-0005-0000-0000-0000CD000000}"/>
    <cellStyle name="Comma 283" xfId="212" xr:uid="{00000000-0005-0000-0000-0000CE000000}"/>
    <cellStyle name="Comma 284" xfId="213" xr:uid="{00000000-0005-0000-0000-0000CF000000}"/>
    <cellStyle name="Comma 285" xfId="214" xr:uid="{00000000-0005-0000-0000-0000D0000000}"/>
    <cellStyle name="Comma 286" xfId="215" xr:uid="{00000000-0005-0000-0000-0000D1000000}"/>
    <cellStyle name="Comma 287" xfId="216" xr:uid="{00000000-0005-0000-0000-0000D2000000}"/>
    <cellStyle name="Comma 288" xfId="217" xr:uid="{00000000-0005-0000-0000-0000D3000000}"/>
    <cellStyle name="Comma 289" xfId="218" xr:uid="{00000000-0005-0000-0000-0000D4000000}"/>
    <cellStyle name="Comma 29" xfId="219" xr:uid="{00000000-0005-0000-0000-0000D5000000}"/>
    <cellStyle name="Comma 290" xfId="220" xr:uid="{00000000-0005-0000-0000-0000D6000000}"/>
    <cellStyle name="Comma 291" xfId="221" xr:uid="{00000000-0005-0000-0000-0000D7000000}"/>
    <cellStyle name="Comma 292" xfId="222" xr:uid="{00000000-0005-0000-0000-0000D8000000}"/>
    <cellStyle name="Comma 293" xfId="223" xr:uid="{00000000-0005-0000-0000-0000D9000000}"/>
    <cellStyle name="Comma 294" xfId="224" xr:uid="{00000000-0005-0000-0000-0000DA000000}"/>
    <cellStyle name="Comma 295" xfId="225" xr:uid="{00000000-0005-0000-0000-0000DB000000}"/>
    <cellStyle name="Comma 296" xfId="226" xr:uid="{00000000-0005-0000-0000-0000DC000000}"/>
    <cellStyle name="Comma 297" xfId="227" xr:uid="{00000000-0005-0000-0000-0000DD000000}"/>
    <cellStyle name="Comma 298" xfId="228" xr:uid="{00000000-0005-0000-0000-0000DE000000}"/>
    <cellStyle name="Comma 299" xfId="229" xr:uid="{00000000-0005-0000-0000-0000DF000000}"/>
    <cellStyle name="Comma 3" xfId="230" xr:uid="{00000000-0005-0000-0000-0000E0000000}"/>
    <cellStyle name="Comma 30" xfId="231" xr:uid="{00000000-0005-0000-0000-0000E1000000}"/>
    <cellStyle name="Comma 300" xfId="232" xr:uid="{00000000-0005-0000-0000-0000E2000000}"/>
    <cellStyle name="Comma 301" xfId="233" xr:uid="{00000000-0005-0000-0000-0000E3000000}"/>
    <cellStyle name="Comma 302" xfId="234" xr:uid="{00000000-0005-0000-0000-0000E4000000}"/>
    <cellStyle name="Comma 303" xfId="235" xr:uid="{00000000-0005-0000-0000-0000E5000000}"/>
    <cellStyle name="Comma 304" xfId="236" xr:uid="{00000000-0005-0000-0000-0000E6000000}"/>
    <cellStyle name="Comma 305" xfId="237" xr:uid="{00000000-0005-0000-0000-0000E7000000}"/>
    <cellStyle name="Comma 306" xfId="238" xr:uid="{00000000-0005-0000-0000-0000E8000000}"/>
    <cellStyle name="Comma 307" xfId="239" xr:uid="{00000000-0005-0000-0000-0000E9000000}"/>
    <cellStyle name="Comma 308" xfId="240" xr:uid="{00000000-0005-0000-0000-0000EA000000}"/>
    <cellStyle name="Comma 309" xfId="241" xr:uid="{00000000-0005-0000-0000-0000EB000000}"/>
    <cellStyle name="Comma 31" xfId="242" xr:uid="{00000000-0005-0000-0000-0000EC000000}"/>
    <cellStyle name="Comma 310" xfId="243" xr:uid="{00000000-0005-0000-0000-0000ED000000}"/>
    <cellStyle name="Comma 311" xfId="244" xr:uid="{00000000-0005-0000-0000-0000EE000000}"/>
    <cellStyle name="Comma 312" xfId="245" xr:uid="{00000000-0005-0000-0000-0000EF000000}"/>
    <cellStyle name="Comma 313" xfId="246" xr:uid="{00000000-0005-0000-0000-0000F0000000}"/>
    <cellStyle name="Comma 314" xfId="247" xr:uid="{00000000-0005-0000-0000-0000F1000000}"/>
    <cellStyle name="Comma 315" xfId="248" xr:uid="{00000000-0005-0000-0000-0000F2000000}"/>
    <cellStyle name="Comma 316" xfId="249" xr:uid="{00000000-0005-0000-0000-0000F3000000}"/>
    <cellStyle name="Comma 317" xfId="250" xr:uid="{00000000-0005-0000-0000-0000F4000000}"/>
    <cellStyle name="Comma 318" xfId="251" xr:uid="{00000000-0005-0000-0000-0000F5000000}"/>
    <cellStyle name="Comma 319" xfId="252" xr:uid="{00000000-0005-0000-0000-0000F6000000}"/>
    <cellStyle name="Comma 32" xfId="253" xr:uid="{00000000-0005-0000-0000-0000F7000000}"/>
    <cellStyle name="Comma 320" xfId="254" xr:uid="{00000000-0005-0000-0000-0000F8000000}"/>
    <cellStyle name="Comma 321" xfId="255" xr:uid="{00000000-0005-0000-0000-0000F9000000}"/>
    <cellStyle name="Comma 322" xfId="256" xr:uid="{00000000-0005-0000-0000-0000FA000000}"/>
    <cellStyle name="Comma 323" xfId="257" xr:uid="{00000000-0005-0000-0000-0000FB000000}"/>
    <cellStyle name="Comma 324" xfId="258" xr:uid="{00000000-0005-0000-0000-0000FC000000}"/>
    <cellStyle name="Comma 325" xfId="259" xr:uid="{00000000-0005-0000-0000-0000FD000000}"/>
    <cellStyle name="Comma 326" xfId="260" xr:uid="{00000000-0005-0000-0000-0000FE000000}"/>
    <cellStyle name="Comma 327" xfId="261" xr:uid="{00000000-0005-0000-0000-0000FF000000}"/>
    <cellStyle name="Comma 328" xfId="262" xr:uid="{00000000-0005-0000-0000-000000010000}"/>
    <cellStyle name="Comma 329" xfId="263" xr:uid="{00000000-0005-0000-0000-000001010000}"/>
    <cellStyle name="Comma 33" xfId="264" xr:uid="{00000000-0005-0000-0000-000002010000}"/>
    <cellStyle name="Comma 330" xfId="265" xr:uid="{00000000-0005-0000-0000-000003010000}"/>
    <cellStyle name="Comma 331" xfId="266" xr:uid="{00000000-0005-0000-0000-000004010000}"/>
    <cellStyle name="Comma 332" xfId="267" xr:uid="{00000000-0005-0000-0000-000005010000}"/>
    <cellStyle name="Comma 333" xfId="268" xr:uid="{00000000-0005-0000-0000-000006010000}"/>
    <cellStyle name="Comma 334" xfId="269" xr:uid="{00000000-0005-0000-0000-000007010000}"/>
    <cellStyle name="Comma 335" xfId="270" xr:uid="{00000000-0005-0000-0000-000008010000}"/>
    <cellStyle name="Comma 336" xfId="271" xr:uid="{00000000-0005-0000-0000-000009010000}"/>
    <cellStyle name="Comma 337" xfId="272" xr:uid="{00000000-0005-0000-0000-00000A010000}"/>
    <cellStyle name="Comma 338" xfId="273" xr:uid="{00000000-0005-0000-0000-00000B010000}"/>
    <cellStyle name="Comma 339" xfId="274" xr:uid="{00000000-0005-0000-0000-00000C010000}"/>
    <cellStyle name="Comma 34" xfId="275" xr:uid="{00000000-0005-0000-0000-00000D010000}"/>
    <cellStyle name="Comma 340" xfId="276" xr:uid="{00000000-0005-0000-0000-00000E010000}"/>
    <cellStyle name="Comma 341" xfId="277" xr:uid="{00000000-0005-0000-0000-00000F010000}"/>
    <cellStyle name="Comma 342" xfId="278" xr:uid="{00000000-0005-0000-0000-000010010000}"/>
    <cellStyle name="Comma 343" xfId="279" xr:uid="{00000000-0005-0000-0000-000011010000}"/>
    <cellStyle name="Comma 344" xfId="280" xr:uid="{00000000-0005-0000-0000-000012010000}"/>
    <cellStyle name="Comma 345" xfId="281" xr:uid="{00000000-0005-0000-0000-000013010000}"/>
    <cellStyle name="Comma 346" xfId="282" xr:uid="{00000000-0005-0000-0000-000014010000}"/>
    <cellStyle name="Comma 347" xfId="283" xr:uid="{00000000-0005-0000-0000-000015010000}"/>
    <cellStyle name="Comma 348" xfId="284" xr:uid="{00000000-0005-0000-0000-000016010000}"/>
    <cellStyle name="Comma 349" xfId="285" xr:uid="{00000000-0005-0000-0000-000017010000}"/>
    <cellStyle name="Comma 35" xfId="286" xr:uid="{00000000-0005-0000-0000-000018010000}"/>
    <cellStyle name="Comma 350" xfId="287" xr:uid="{00000000-0005-0000-0000-000019010000}"/>
    <cellStyle name="Comma 351" xfId="288" xr:uid="{00000000-0005-0000-0000-00001A010000}"/>
    <cellStyle name="Comma 352" xfId="289" xr:uid="{00000000-0005-0000-0000-00001B010000}"/>
    <cellStyle name="Comma 353" xfId="290" xr:uid="{00000000-0005-0000-0000-00001C010000}"/>
    <cellStyle name="Comma 354" xfId="291" xr:uid="{00000000-0005-0000-0000-00001D010000}"/>
    <cellStyle name="Comma 355" xfId="292" xr:uid="{00000000-0005-0000-0000-00001E010000}"/>
    <cellStyle name="Comma 356" xfId="293" xr:uid="{00000000-0005-0000-0000-00001F010000}"/>
    <cellStyle name="Comma 357" xfId="294" xr:uid="{00000000-0005-0000-0000-000020010000}"/>
    <cellStyle name="Comma 358" xfId="295" xr:uid="{00000000-0005-0000-0000-000021010000}"/>
    <cellStyle name="Comma 359" xfId="296" xr:uid="{00000000-0005-0000-0000-000022010000}"/>
    <cellStyle name="Comma 36" xfId="297" xr:uid="{00000000-0005-0000-0000-000023010000}"/>
    <cellStyle name="Comma 360" xfId="298" xr:uid="{00000000-0005-0000-0000-000024010000}"/>
    <cellStyle name="Comma 361" xfId="299" xr:uid="{00000000-0005-0000-0000-000025010000}"/>
    <cellStyle name="Comma 362" xfId="300" xr:uid="{00000000-0005-0000-0000-000026010000}"/>
    <cellStyle name="Comma 363" xfId="301" xr:uid="{00000000-0005-0000-0000-000027010000}"/>
    <cellStyle name="Comma 364" xfId="302" xr:uid="{00000000-0005-0000-0000-000028010000}"/>
    <cellStyle name="Comma 365" xfId="303" xr:uid="{00000000-0005-0000-0000-000029010000}"/>
    <cellStyle name="Comma 366" xfId="304" xr:uid="{00000000-0005-0000-0000-00002A010000}"/>
    <cellStyle name="Comma 367" xfId="305" xr:uid="{00000000-0005-0000-0000-00002B010000}"/>
    <cellStyle name="Comma 368" xfId="306" xr:uid="{00000000-0005-0000-0000-00002C010000}"/>
    <cellStyle name="Comma 369" xfId="307" xr:uid="{00000000-0005-0000-0000-00002D010000}"/>
    <cellStyle name="Comma 37" xfId="308" xr:uid="{00000000-0005-0000-0000-00002E010000}"/>
    <cellStyle name="Comma 370" xfId="309" xr:uid="{00000000-0005-0000-0000-00002F010000}"/>
    <cellStyle name="Comma 371" xfId="310" xr:uid="{00000000-0005-0000-0000-000030010000}"/>
    <cellStyle name="Comma 372" xfId="311" xr:uid="{00000000-0005-0000-0000-000031010000}"/>
    <cellStyle name="Comma 373" xfId="312" xr:uid="{00000000-0005-0000-0000-000032010000}"/>
    <cellStyle name="Comma 374" xfId="313" xr:uid="{00000000-0005-0000-0000-000033010000}"/>
    <cellStyle name="Comma 375" xfId="314" xr:uid="{00000000-0005-0000-0000-000034010000}"/>
    <cellStyle name="Comma 376" xfId="315" xr:uid="{00000000-0005-0000-0000-000035010000}"/>
    <cellStyle name="Comma 377" xfId="316" xr:uid="{00000000-0005-0000-0000-000036010000}"/>
    <cellStyle name="Comma 378" xfId="317" xr:uid="{00000000-0005-0000-0000-000037010000}"/>
    <cellStyle name="Comma 379" xfId="318" xr:uid="{00000000-0005-0000-0000-000038010000}"/>
    <cellStyle name="Comma 38" xfId="319" xr:uid="{00000000-0005-0000-0000-000039010000}"/>
    <cellStyle name="Comma 380" xfId="320" xr:uid="{00000000-0005-0000-0000-00003A010000}"/>
    <cellStyle name="Comma 381" xfId="321" xr:uid="{00000000-0005-0000-0000-00003B010000}"/>
    <cellStyle name="Comma 382" xfId="322" xr:uid="{00000000-0005-0000-0000-00003C010000}"/>
    <cellStyle name="Comma 383" xfId="323" xr:uid="{00000000-0005-0000-0000-00003D010000}"/>
    <cellStyle name="Comma 384" xfId="324" xr:uid="{00000000-0005-0000-0000-00003E010000}"/>
    <cellStyle name="Comma 385" xfId="325" xr:uid="{00000000-0005-0000-0000-00003F010000}"/>
    <cellStyle name="Comma 386" xfId="326" xr:uid="{00000000-0005-0000-0000-000040010000}"/>
    <cellStyle name="Comma 387" xfId="327" xr:uid="{00000000-0005-0000-0000-000041010000}"/>
    <cellStyle name="Comma 388" xfId="328" xr:uid="{00000000-0005-0000-0000-000042010000}"/>
    <cellStyle name="Comma 389" xfId="329" xr:uid="{00000000-0005-0000-0000-000043010000}"/>
    <cellStyle name="Comma 39" xfId="330" xr:uid="{00000000-0005-0000-0000-000044010000}"/>
    <cellStyle name="Comma 390" xfId="331" xr:uid="{00000000-0005-0000-0000-000045010000}"/>
    <cellStyle name="Comma 391" xfId="332" xr:uid="{00000000-0005-0000-0000-000046010000}"/>
    <cellStyle name="Comma 392" xfId="333" xr:uid="{00000000-0005-0000-0000-000047010000}"/>
    <cellStyle name="Comma 393" xfId="334" xr:uid="{00000000-0005-0000-0000-000048010000}"/>
    <cellStyle name="Comma 394" xfId="335" xr:uid="{00000000-0005-0000-0000-000049010000}"/>
    <cellStyle name="Comma 395" xfId="336" xr:uid="{00000000-0005-0000-0000-00004A010000}"/>
    <cellStyle name="Comma 396" xfId="337" xr:uid="{00000000-0005-0000-0000-00004B010000}"/>
    <cellStyle name="Comma 397" xfId="338" xr:uid="{00000000-0005-0000-0000-00004C010000}"/>
    <cellStyle name="Comma 398" xfId="339" xr:uid="{00000000-0005-0000-0000-00004D010000}"/>
    <cellStyle name="Comma 399" xfId="340" xr:uid="{00000000-0005-0000-0000-00004E010000}"/>
    <cellStyle name="Comma 4" xfId="341" xr:uid="{00000000-0005-0000-0000-00004F010000}"/>
    <cellStyle name="Comma 40" xfId="342" xr:uid="{00000000-0005-0000-0000-000050010000}"/>
    <cellStyle name="Comma 400" xfId="343" xr:uid="{00000000-0005-0000-0000-000051010000}"/>
    <cellStyle name="Comma 401" xfId="344" xr:uid="{00000000-0005-0000-0000-000052010000}"/>
    <cellStyle name="Comma 402" xfId="345" xr:uid="{00000000-0005-0000-0000-000053010000}"/>
    <cellStyle name="Comma 403" xfId="346" xr:uid="{00000000-0005-0000-0000-000054010000}"/>
    <cellStyle name="Comma 404" xfId="347" xr:uid="{00000000-0005-0000-0000-000055010000}"/>
    <cellStyle name="Comma 405" xfId="348" xr:uid="{00000000-0005-0000-0000-000056010000}"/>
    <cellStyle name="Comma 406" xfId="349" xr:uid="{00000000-0005-0000-0000-000057010000}"/>
    <cellStyle name="Comma 407" xfId="350" xr:uid="{00000000-0005-0000-0000-000058010000}"/>
    <cellStyle name="Comma 408" xfId="351" xr:uid="{00000000-0005-0000-0000-000059010000}"/>
    <cellStyle name="Comma 409" xfId="352" xr:uid="{00000000-0005-0000-0000-00005A010000}"/>
    <cellStyle name="Comma 41" xfId="353" xr:uid="{00000000-0005-0000-0000-00005B010000}"/>
    <cellStyle name="Comma 410" xfId="354" xr:uid="{00000000-0005-0000-0000-00005C010000}"/>
    <cellStyle name="Comma 411" xfId="355" xr:uid="{00000000-0005-0000-0000-00005D010000}"/>
    <cellStyle name="Comma 412" xfId="356" xr:uid="{00000000-0005-0000-0000-00005E010000}"/>
    <cellStyle name="Comma 413" xfId="357" xr:uid="{00000000-0005-0000-0000-00005F010000}"/>
    <cellStyle name="Comma 414" xfId="358" xr:uid="{00000000-0005-0000-0000-000060010000}"/>
    <cellStyle name="Comma 415" xfId="359" xr:uid="{00000000-0005-0000-0000-000061010000}"/>
    <cellStyle name="Comma 416" xfId="360" xr:uid="{00000000-0005-0000-0000-000062010000}"/>
    <cellStyle name="Comma 417" xfId="361" xr:uid="{00000000-0005-0000-0000-000063010000}"/>
    <cellStyle name="Comma 418" xfId="362" xr:uid="{00000000-0005-0000-0000-000064010000}"/>
    <cellStyle name="Comma 419" xfId="363" xr:uid="{00000000-0005-0000-0000-000065010000}"/>
    <cellStyle name="Comma 42" xfId="364" xr:uid="{00000000-0005-0000-0000-000066010000}"/>
    <cellStyle name="Comma 420" xfId="365" xr:uid="{00000000-0005-0000-0000-000067010000}"/>
    <cellStyle name="Comma 421" xfId="366" xr:uid="{00000000-0005-0000-0000-000068010000}"/>
    <cellStyle name="Comma 422" xfId="367" xr:uid="{00000000-0005-0000-0000-000069010000}"/>
    <cellStyle name="Comma 423" xfId="368" xr:uid="{00000000-0005-0000-0000-00006A010000}"/>
    <cellStyle name="Comma 424" xfId="369" xr:uid="{00000000-0005-0000-0000-00006B010000}"/>
    <cellStyle name="Comma 425" xfId="370" xr:uid="{00000000-0005-0000-0000-00006C010000}"/>
    <cellStyle name="Comma 426" xfId="371" xr:uid="{00000000-0005-0000-0000-00006D010000}"/>
    <cellStyle name="Comma 427" xfId="372" xr:uid="{00000000-0005-0000-0000-00006E010000}"/>
    <cellStyle name="Comma 428" xfId="373" xr:uid="{00000000-0005-0000-0000-00006F010000}"/>
    <cellStyle name="Comma 429" xfId="374" xr:uid="{00000000-0005-0000-0000-000070010000}"/>
    <cellStyle name="Comma 43" xfId="375" xr:uid="{00000000-0005-0000-0000-000071010000}"/>
    <cellStyle name="Comma 430" xfId="376" xr:uid="{00000000-0005-0000-0000-000072010000}"/>
    <cellStyle name="Comma 431" xfId="377" xr:uid="{00000000-0005-0000-0000-000073010000}"/>
    <cellStyle name="Comma 432" xfId="378" xr:uid="{00000000-0005-0000-0000-000074010000}"/>
    <cellStyle name="Comma 433" xfId="379" xr:uid="{00000000-0005-0000-0000-000075010000}"/>
    <cellStyle name="Comma 434" xfId="380" xr:uid="{00000000-0005-0000-0000-000076010000}"/>
    <cellStyle name="Comma 435" xfId="381" xr:uid="{00000000-0005-0000-0000-000077010000}"/>
    <cellStyle name="Comma 436" xfId="382" xr:uid="{00000000-0005-0000-0000-000078010000}"/>
    <cellStyle name="Comma 437" xfId="383" xr:uid="{00000000-0005-0000-0000-000079010000}"/>
    <cellStyle name="Comma 438" xfId="384" xr:uid="{00000000-0005-0000-0000-00007A010000}"/>
    <cellStyle name="Comma 439" xfId="385" xr:uid="{00000000-0005-0000-0000-00007B010000}"/>
    <cellStyle name="Comma 44" xfId="386" xr:uid="{00000000-0005-0000-0000-00007C010000}"/>
    <cellStyle name="Comma 440" xfId="387" xr:uid="{00000000-0005-0000-0000-00007D010000}"/>
    <cellStyle name="Comma 441" xfId="388" xr:uid="{00000000-0005-0000-0000-00007E010000}"/>
    <cellStyle name="Comma 442" xfId="389" xr:uid="{00000000-0005-0000-0000-00007F010000}"/>
    <cellStyle name="Comma 443" xfId="390" xr:uid="{00000000-0005-0000-0000-000080010000}"/>
    <cellStyle name="Comma 444" xfId="391" xr:uid="{00000000-0005-0000-0000-000081010000}"/>
    <cellStyle name="Comma 445" xfId="392" xr:uid="{00000000-0005-0000-0000-000082010000}"/>
    <cellStyle name="Comma 446" xfId="393" xr:uid="{00000000-0005-0000-0000-000083010000}"/>
    <cellStyle name="Comma 447" xfId="394" xr:uid="{00000000-0005-0000-0000-000084010000}"/>
    <cellStyle name="Comma 448" xfId="395" xr:uid="{00000000-0005-0000-0000-000085010000}"/>
    <cellStyle name="Comma 449" xfId="396" xr:uid="{00000000-0005-0000-0000-000086010000}"/>
    <cellStyle name="Comma 45" xfId="397" xr:uid="{00000000-0005-0000-0000-000087010000}"/>
    <cellStyle name="Comma 450" xfId="398" xr:uid="{00000000-0005-0000-0000-000088010000}"/>
    <cellStyle name="Comma 451" xfId="399" xr:uid="{00000000-0005-0000-0000-000089010000}"/>
    <cellStyle name="Comma 452" xfId="400" xr:uid="{00000000-0005-0000-0000-00008A010000}"/>
    <cellStyle name="Comma 453" xfId="401" xr:uid="{00000000-0005-0000-0000-00008B010000}"/>
    <cellStyle name="Comma 454" xfId="402" xr:uid="{00000000-0005-0000-0000-00008C010000}"/>
    <cellStyle name="Comma 455" xfId="403" xr:uid="{00000000-0005-0000-0000-00008D010000}"/>
    <cellStyle name="Comma 456" xfId="404" xr:uid="{00000000-0005-0000-0000-00008E010000}"/>
    <cellStyle name="Comma 457" xfId="405" xr:uid="{00000000-0005-0000-0000-00008F010000}"/>
    <cellStyle name="Comma 458" xfId="406" xr:uid="{00000000-0005-0000-0000-000090010000}"/>
    <cellStyle name="Comma 459" xfId="407" xr:uid="{00000000-0005-0000-0000-000091010000}"/>
    <cellStyle name="Comma 46" xfId="408" xr:uid="{00000000-0005-0000-0000-000092010000}"/>
    <cellStyle name="Comma 460" xfId="409" xr:uid="{00000000-0005-0000-0000-000093010000}"/>
    <cellStyle name="Comma 461" xfId="410" xr:uid="{00000000-0005-0000-0000-000094010000}"/>
    <cellStyle name="Comma 462" xfId="411" xr:uid="{00000000-0005-0000-0000-000095010000}"/>
    <cellStyle name="Comma 463" xfId="412" xr:uid="{00000000-0005-0000-0000-000096010000}"/>
    <cellStyle name="Comma 464" xfId="413" xr:uid="{00000000-0005-0000-0000-000097010000}"/>
    <cellStyle name="Comma 465" xfId="414" xr:uid="{00000000-0005-0000-0000-000098010000}"/>
    <cellStyle name="Comma 466" xfId="415" xr:uid="{00000000-0005-0000-0000-000099010000}"/>
    <cellStyle name="Comma 467" xfId="416" xr:uid="{00000000-0005-0000-0000-00009A010000}"/>
    <cellStyle name="Comma 468" xfId="417" xr:uid="{00000000-0005-0000-0000-00009B010000}"/>
    <cellStyle name="Comma 469" xfId="418" xr:uid="{00000000-0005-0000-0000-00009C010000}"/>
    <cellStyle name="Comma 47" xfId="419" xr:uid="{00000000-0005-0000-0000-00009D010000}"/>
    <cellStyle name="Comma 470" xfId="420" xr:uid="{00000000-0005-0000-0000-00009E010000}"/>
    <cellStyle name="Comma 471" xfId="421" xr:uid="{00000000-0005-0000-0000-00009F010000}"/>
    <cellStyle name="Comma 472" xfId="422" xr:uid="{00000000-0005-0000-0000-0000A0010000}"/>
    <cellStyle name="Comma 473" xfId="423" xr:uid="{00000000-0005-0000-0000-0000A1010000}"/>
    <cellStyle name="Comma 474" xfId="424" xr:uid="{00000000-0005-0000-0000-0000A2010000}"/>
    <cellStyle name="Comma 475" xfId="425" xr:uid="{00000000-0005-0000-0000-0000A3010000}"/>
    <cellStyle name="Comma 476" xfId="426" xr:uid="{00000000-0005-0000-0000-0000A4010000}"/>
    <cellStyle name="Comma 477" xfId="427" xr:uid="{00000000-0005-0000-0000-0000A5010000}"/>
    <cellStyle name="Comma 478" xfId="428" xr:uid="{00000000-0005-0000-0000-0000A6010000}"/>
    <cellStyle name="Comma 479" xfId="429" xr:uid="{00000000-0005-0000-0000-0000A7010000}"/>
    <cellStyle name="Comma 48" xfId="430" xr:uid="{00000000-0005-0000-0000-0000A8010000}"/>
    <cellStyle name="Comma 480" xfId="431" xr:uid="{00000000-0005-0000-0000-0000A9010000}"/>
    <cellStyle name="Comma 481" xfId="432" xr:uid="{00000000-0005-0000-0000-0000AA010000}"/>
    <cellStyle name="Comma 482" xfId="433" xr:uid="{00000000-0005-0000-0000-0000AB010000}"/>
    <cellStyle name="Comma 483" xfId="434" xr:uid="{00000000-0005-0000-0000-0000AC010000}"/>
    <cellStyle name="Comma 484" xfId="435" xr:uid="{00000000-0005-0000-0000-0000AD010000}"/>
    <cellStyle name="Comma 485" xfId="436" xr:uid="{00000000-0005-0000-0000-0000AE010000}"/>
    <cellStyle name="Comma 486" xfId="437" xr:uid="{00000000-0005-0000-0000-0000AF010000}"/>
    <cellStyle name="Comma 487" xfId="438" xr:uid="{00000000-0005-0000-0000-0000B0010000}"/>
    <cellStyle name="Comma 488" xfId="439" xr:uid="{00000000-0005-0000-0000-0000B1010000}"/>
    <cellStyle name="Comma 489" xfId="440" xr:uid="{00000000-0005-0000-0000-0000B2010000}"/>
    <cellStyle name="Comma 49" xfId="441" xr:uid="{00000000-0005-0000-0000-0000B3010000}"/>
    <cellStyle name="Comma 490" xfId="442" xr:uid="{00000000-0005-0000-0000-0000B4010000}"/>
    <cellStyle name="Comma 491" xfId="443" xr:uid="{00000000-0005-0000-0000-0000B5010000}"/>
    <cellStyle name="Comma 492" xfId="444" xr:uid="{00000000-0005-0000-0000-0000B6010000}"/>
    <cellStyle name="Comma 493" xfId="445" xr:uid="{00000000-0005-0000-0000-0000B7010000}"/>
    <cellStyle name="Comma 494" xfId="446" xr:uid="{00000000-0005-0000-0000-0000B8010000}"/>
    <cellStyle name="Comma 495" xfId="447" xr:uid="{00000000-0005-0000-0000-0000B9010000}"/>
    <cellStyle name="Comma 496" xfId="448" xr:uid="{00000000-0005-0000-0000-0000BA010000}"/>
    <cellStyle name="Comma 497" xfId="449" xr:uid="{00000000-0005-0000-0000-0000BB010000}"/>
    <cellStyle name="Comma 498" xfId="450" xr:uid="{00000000-0005-0000-0000-0000BC010000}"/>
    <cellStyle name="Comma 499" xfId="451" xr:uid="{00000000-0005-0000-0000-0000BD010000}"/>
    <cellStyle name="Comma 5" xfId="452" xr:uid="{00000000-0005-0000-0000-0000BE010000}"/>
    <cellStyle name="Comma 50" xfId="453" xr:uid="{00000000-0005-0000-0000-0000BF010000}"/>
    <cellStyle name="Comma 500" xfId="454" xr:uid="{00000000-0005-0000-0000-0000C0010000}"/>
    <cellStyle name="Comma 501" xfId="455" xr:uid="{00000000-0005-0000-0000-0000C1010000}"/>
    <cellStyle name="Comma 502" xfId="456" xr:uid="{00000000-0005-0000-0000-0000C2010000}"/>
    <cellStyle name="Comma 503" xfId="457" xr:uid="{00000000-0005-0000-0000-0000C3010000}"/>
    <cellStyle name="Comma 504" xfId="458" xr:uid="{00000000-0005-0000-0000-0000C4010000}"/>
    <cellStyle name="Comma 505" xfId="459" xr:uid="{00000000-0005-0000-0000-0000C5010000}"/>
    <cellStyle name="Comma 506" xfId="460" xr:uid="{00000000-0005-0000-0000-0000C6010000}"/>
    <cellStyle name="Comma 507" xfId="461" xr:uid="{00000000-0005-0000-0000-0000C7010000}"/>
    <cellStyle name="Comma 508" xfId="462" xr:uid="{00000000-0005-0000-0000-0000C8010000}"/>
    <cellStyle name="Comma 509" xfId="463" xr:uid="{00000000-0005-0000-0000-0000C9010000}"/>
    <cellStyle name="Comma 51" xfId="464" xr:uid="{00000000-0005-0000-0000-0000CA010000}"/>
    <cellStyle name="Comma 510" xfId="465" xr:uid="{00000000-0005-0000-0000-0000CB010000}"/>
    <cellStyle name="Comma 511" xfId="466" xr:uid="{00000000-0005-0000-0000-0000CC010000}"/>
    <cellStyle name="Comma 512" xfId="467" xr:uid="{00000000-0005-0000-0000-0000CD010000}"/>
    <cellStyle name="Comma 513" xfId="468" xr:uid="{00000000-0005-0000-0000-0000CE010000}"/>
    <cellStyle name="Comma 514" xfId="469" xr:uid="{00000000-0005-0000-0000-0000CF010000}"/>
    <cellStyle name="Comma 515" xfId="470" xr:uid="{00000000-0005-0000-0000-0000D0010000}"/>
    <cellStyle name="Comma 516" xfId="471" xr:uid="{00000000-0005-0000-0000-0000D1010000}"/>
    <cellStyle name="Comma 517" xfId="472" xr:uid="{00000000-0005-0000-0000-0000D2010000}"/>
    <cellStyle name="Comma 518" xfId="473" xr:uid="{00000000-0005-0000-0000-0000D3010000}"/>
    <cellStyle name="Comma 519" xfId="474" xr:uid="{00000000-0005-0000-0000-0000D4010000}"/>
    <cellStyle name="Comma 52" xfId="475" xr:uid="{00000000-0005-0000-0000-0000D5010000}"/>
    <cellStyle name="Comma 520" xfId="476" xr:uid="{00000000-0005-0000-0000-0000D6010000}"/>
    <cellStyle name="Comma 521" xfId="477" xr:uid="{00000000-0005-0000-0000-0000D7010000}"/>
    <cellStyle name="Comma 522" xfId="478" xr:uid="{00000000-0005-0000-0000-0000D8010000}"/>
    <cellStyle name="Comma 523" xfId="479" xr:uid="{00000000-0005-0000-0000-0000D9010000}"/>
    <cellStyle name="Comma 524" xfId="480" xr:uid="{00000000-0005-0000-0000-0000DA010000}"/>
    <cellStyle name="Comma 525" xfId="481" xr:uid="{00000000-0005-0000-0000-0000DB010000}"/>
    <cellStyle name="Comma 526" xfId="482" xr:uid="{00000000-0005-0000-0000-0000DC010000}"/>
    <cellStyle name="Comma 527" xfId="483" xr:uid="{00000000-0005-0000-0000-0000DD010000}"/>
    <cellStyle name="Comma 528" xfId="484" xr:uid="{00000000-0005-0000-0000-0000DE010000}"/>
    <cellStyle name="Comma 529" xfId="485" xr:uid="{00000000-0005-0000-0000-0000DF010000}"/>
    <cellStyle name="Comma 53" xfId="486" xr:uid="{00000000-0005-0000-0000-0000E0010000}"/>
    <cellStyle name="Comma 530" xfId="487" xr:uid="{00000000-0005-0000-0000-0000E1010000}"/>
    <cellStyle name="Comma 531" xfId="488" xr:uid="{00000000-0005-0000-0000-0000E2010000}"/>
    <cellStyle name="Comma 532" xfId="489" xr:uid="{00000000-0005-0000-0000-0000E3010000}"/>
    <cellStyle name="Comma 533" xfId="490" xr:uid="{00000000-0005-0000-0000-0000E4010000}"/>
    <cellStyle name="Comma 534" xfId="491" xr:uid="{00000000-0005-0000-0000-0000E5010000}"/>
    <cellStyle name="Comma 535" xfId="492" xr:uid="{00000000-0005-0000-0000-0000E6010000}"/>
    <cellStyle name="Comma 536" xfId="493" xr:uid="{00000000-0005-0000-0000-0000E7010000}"/>
    <cellStyle name="Comma 537" xfId="494" xr:uid="{00000000-0005-0000-0000-0000E8010000}"/>
    <cellStyle name="Comma 538" xfId="495" xr:uid="{00000000-0005-0000-0000-0000E9010000}"/>
    <cellStyle name="Comma 539" xfId="496" xr:uid="{00000000-0005-0000-0000-0000EA010000}"/>
    <cellStyle name="Comma 54" xfId="497" xr:uid="{00000000-0005-0000-0000-0000EB010000}"/>
    <cellStyle name="Comma 540" xfId="498" xr:uid="{00000000-0005-0000-0000-0000EC010000}"/>
    <cellStyle name="Comma 541" xfId="499" xr:uid="{00000000-0005-0000-0000-0000ED010000}"/>
    <cellStyle name="Comma 542" xfId="500" xr:uid="{00000000-0005-0000-0000-0000EE010000}"/>
    <cellStyle name="Comma 543" xfId="501" xr:uid="{00000000-0005-0000-0000-0000EF010000}"/>
    <cellStyle name="Comma 544" xfId="502" xr:uid="{00000000-0005-0000-0000-0000F0010000}"/>
    <cellStyle name="Comma 55" xfId="503" xr:uid="{00000000-0005-0000-0000-0000F1010000}"/>
    <cellStyle name="Comma 56" xfId="504" xr:uid="{00000000-0005-0000-0000-0000F2010000}"/>
    <cellStyle name="Comma 57" xfId="505" xr:uid="{00000000-0005-0000-0000-0000F3010000}"/>
    <cellStyle name="Comma 58" xfId="506" xr:uid="{00000000-0005-0000-0000-0000F4010000}"/>
    <cellStyle name="Comma 59" xfId="507" xr:uid="{00000000-0005-0000-0000-0000F5010000}"/>
    <cellStyle name="Comma 6" xfId="508" xr:uid="{00000000-0005-0000-0000-0000F6010000}"/>
    <cellStyle name="Comma 60" xfId="509" xr:uid="{00000000-0005-0000-0000-0000F7010000}"/>
    <cellStyle name="Comma 61" xfId="510" xr:uid="{00000000-0005-0000-0000-0000F8010000}"/>
    <cellStyle name="Comma 62" xfId="511" xr:uid="{00000000-0005-0000-0000-0000F9010000}"/>
    <cellStyle name="Comma 63" xfId="512" xr:uid="{00000000-0005-0000-0000-0000FA010000}"/>
    <cellStyle name="Comma 64" xfId="513" xr:uid="{00000000-0005-0000-0000-0000FB010000}"/>
    <cellStyle name="Comma 65" xfId="514" xr:uid="{00000000-0005-0000-0000-0000FC010000}"/>
    <cellStyle name="Comma 66" xfId="515" xr:uid="{00000000-0005-0000-0000-0000FD010000}"/>
    <cellStyle name="Comma 67" xfId="516" xr:uid="{00000000-0005-0000-0000-0000FE010000}"/>
    <cellStyle name="Comma 68" xfId="517" xr:uid="{00000000-0005-0000-0000-0000FF010000}"/>
    <cellStyle name="Comma 69" xfId="518" xr:uid="{00000000-0005-0000-0000-000000020000}"/>
    <cellStyle name="Comma 7" xfId="519" xr:uid="{00000000-0005-0000-0000-000001020000}"/>
    <cellStyle name="Comma 70" xfId="520" xr:uid="{00000000-0005-0000-0000-000002020000}"/>
    <cellStyle name="Comma 71" xfId="521" xr:uid="{00000000-0005-0000-0000-000003020000}"/>
    <cellStyle name="Comma 72" xfId="522" xr:uid="{00000000-0005-0000-0000-000004020000}"/>
    <cellStyle name="Comma 73" xfId="523" xr:uid="{00000000-0005-0000-0000-000005020000}"/>
    <cellStyle name="Comma 74" xfId="524" xr:uid="{00000000-0005-0000-0000-000006020000}"/>
    <cellStyle name="Comma 75" xfId="525" xr:uid="{00000000-0005-0000-0000-000007020000}"/>
    <cellStyle name="Comma 76" xfId="526" xr:uid="{00000000-0005-0000-0000-000008020000}"/>
    <cellStyle name="Comma 77" xfId="527" xr:uid="{00000000-0005-0000-0000-000009020000}"/>
    <cellStyle name="Comma 78" xfId="528" xr:uid="{00000000-0005-0000-0000-00000A020000}"/>
    <cellStyle name="Comma 79" xfId="529" xr:uid="{00000000-0005-0000-0000-00000B020000}"/>
    <cellStyle name="Comma 8" xfId="530" xr:uid="{00000000-0005-0000-0000-00000C020000}"/>
    <cellStyle name="Comma 80" xfId="531" xr:uid="{00000000-0005-0000-0000-00000D020000}"/>
    <cellStyle name="Comma 81" xfId="532" xr:uid="{00000000-0005-0000-0000-00000E020000}"/>
    <cellStyle name="Comma 82" xfId="533" xr:uid="{00000000-0005-0000-0000-00000F020000}"/>
    <cellStyle name="Comma 83" xfId="534" xr:uid="{00000000-0005-0000-0000-000010020000}"/>
    <cellStyle name="Comma 84" xfId="535" xr:uid="{00000000-0005-0000-0000-000011020000}"/>
    <cellStyle name="Comma 85" xfId="536" xr:uid="{00000000-0005-0000-0000-000012020000}"/>
    <cellStyle name="Comma 86" xfId="537" xr:uid="{00000000-0005-0000-0000-000013020000}"/>
    <cellStyle name="Comma 87" xfId="538" xr:uid="{00000000-0005-0000-0000-000014020000}"/>
    <cellStyle name="Comma 88" xfId="539" xr:uid="{00000000-0005-0000-0000-000015020000}"/>
    <cellStyle name="Comma 89" xfId="540" xr:uid="{00000000-0005-0000-0000-000016020000}"/>
    <cellStyle name="Comma 9" xfId="541" xr:uid="{00000000-0005-0000-0000-000017020000}"/>
    <cellStyle name="Comma 90" xfId="542" xr:uid="{00000000-0005-0000-0000-000018020000}"/>
    <cellStyle name="Comma 91" xfId="543" xr:uid="{00000000-0005-0000-0000-000019020000}"/>
    <cellStyle name="Comma 92" xfId="544" xr:uid="{00000000-0005-0000-0000-00001A020000}"/>
    <cellStyle name="Comma 93" xfId="545" xr:uid="{00000000-0005-0000-0000-00001B020000}"/>
    <cellStyle name="Comma 94" xfId="546" xr:uid="{00000000-0005-0000-0000-00001C020000}"/>
    <cellStyle name="Comma 95" xfId="547" xr:uid="{00000000-0005-0000-0000-00001D020000}"/>
    <cellStyle name="Comma 96" xfId="548" xr:uid="{00000000-0005-0000-0000-00001E020000}"/>
    <cellStyle name="Comma 97" xfId="549" xr:uid="{00000000-0005-0000-0000-00001F020000}"/>
    <cellStyle name="Comma 98" xfId="550" xr:uid="{00000000-0005-0000-0000-000020020000}"/>
    <cellStyle name="Comma 99" xfId="551" xr:uid="{00000000-0005-0000-0000-000021020000}"/>
    <cellStyle name="Currency [0] 2" xfId="552" xr:uid="{00000000-0005-0000-0000-000022020000}"/>
    <cellStyle name="Hyperlink" xfId="5" builtinId="8"/>
    <cellStyle name="Hyperlink 13" xfId="559" xr:uid="{00000000-0005-0000-0000-000024020000}"/>
    <cellStyle name="Hyperlink 14" xfId="561" xr:uid="{00000000-0005-0000-0000-000025020000}"/>
    <cellStyle name="Hyperlink 15" xfId="563" xr:uid="{00000000-0005-0000-0000-000026020000}"/>
    <cellStyle name="Hyperlink 16" xfId="565" xr:uid="{00000000-0005-0000-0000-000027020000}"/>
    <cellStyle name="Hyperlink 18" xfId="567" xr:uid="{00000000-0005-0000-0000-000028020000}"/>
    <cellStyle name="Hyperlink 2" xfId="553" xr:uid="{00000000-0005-0000-0000-000029020000}"/>
    <cellStyle name="Hyperlink 3" xfId="557" xr:uid="{00000000-0005-0000-0000-00002A020000}"/>
    <cellStyle name="Normal" xfId="0" builtinId="0"/>
    <cellStyle name="Normal 15" xfId="558" xr:uid="{00000000-0005-0000-0000-00002C020000}"/>
    <cellStyle name="Normal 16" xfId="560" xr:uid="{00000000-0005-0000-0000-00002D020000}"/>
    <cellStyle name="Normal 17" xfId="562" xr:uid="{00000000-0005-0000-0000-00002E020000}"/>
    <cellStyle name="Normal 18" xfId="564" xr:uid="{00000000-0005-0000-0000-00002F020000}"/>
    <cellStyle name="Normal 2" xfId="2" xr:uid="{00000000-0005-0000-0000-000030020000}"/>
    <cellStyle name="Normal 2 2" xfId="554" xr:uid="{00000000-0005-0000-0000-000031020000}"/>
    <cellStyle name="Normal 20" xfId="566" xr:uid="{00000000-0005-0000-0000-000032020000}"/>
    <cellStyle name="Normal 21" xfId="568" xr:uid="{00000000-0005-0000-0000-000033020000}"/>
    <cellStyle name="Normal 3" xfId="3" xr:uid="{00000000-0005-0000-0000-000034020000}"/>
    <cellStyle name="Normal 3 2" xfId="555" xr:uid="{00000000-0005-0000-0000-000035020000}"/>
    <cellStyle name="Normal 4" xfId="7" xr:uid="{00000000-0005-0000-0000-000036020000}"/>
    <cellStyle name="Normal 5" xfId="556" xr:uid="{00000000-0005-0000-0000-000037020000}"/>
    <cellStyle name="Normal_RevGun.IVa" xfId="4" xr:uid="{00000000-0005-0000-0000-000038020000}"/>
  </cellStyles>
  <dxfs count="0"/>
  <tableStyles count="0" defaultTableStyle="TableStyleMedium9" defaultPivotStyle="PivotStyleLight16"/>
  <colors>
    <mruColors>
      <color rgb="FF008000"/>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488950</xdr:colOff>
          <xdr:row>0</xdr:row>
          <xdr:rowOff>69850</xdr:rowOff>
        </xdr:from>
        <xdr:to>
          <xdr:col>7</xdr:col>
          <xdr:colOff>381000</xdr:colOff>
          <xdr:row>3</xdr:row>
          <xdr:rowOff>184150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7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bit.ly/3Siw1CH" TargetMode="External"/><Relationship Id="rId3" Type="http://schemas.openxmlformats.org/officeDocument/2006/relationships/hyperlink" Target="https://bit.ly/3Sgw6Xs" TargetMode="External"/><Relationship Id="rId7" Type="http://schemas.openxmlformats.org/officeDocument/2006/relationships/hyperlink" Target="https://bit.ly/3cQxBLW" TargetMode="External"/><Relationship Id="rId2" Type="http://schemas.openxmlformats.org/officeDocument/2006/relationships/hyperlink" Target="https://bit.ly/3Jk72uX" TargetMode="External"/><Relationship Id="rId1" Type="http://schemas.openxmlformats.org/officeDocument/2006/relationships/hyperlink" Target="https://bit.ly/3Jk72uX" TargetMode="External"/><Relationship Id="rId6" Type="http://schemas.openxmlformats.org/officeDocument/2006/relationships/hyperlink" Target="https://diglib.tugraz.at/download.php?id=576a7bd3293c7&amp;location=browse" TargetMode="External"/><Relationship Id="rId11" Type="http://schemas.openxmlformats.org/officeDocument/2006/relationships/printerSettings" Target="../printerSettings/printerSettings1.bin"/><Relationship Id="rId5" Type="http://schemas.openxmlformats.org/officeDocument/2006/relationships/hyperlink" Target="https://bit.ly/3SfjbVJ" TargetMode="External"/><Relationship Id="rId10" Type="http://schemas.openxmlformats.org/officeDocument/2006/relationships/hyperlink" Target="https://drive.google.com/file/d/1jf4QiLZIZ7DTN74A347wC-ul9TXqwX8-/view?usp=sharing" TargetMode="External"/><Relationship Id="rId4" Type="http://schemas.openxmlformats.org/officeDocument/2006/relationships/hyperlink" Target="https://bit.ly/3zNf2S1" TargetMode="External"/><Relationship Id="rId9" Type="http://schemas.openxmlformats.org/officeDocument/2006/relationships/hyperlink" Target="https://drive.google.com/file/d/1AnrPX37hImylQ-F8ZGa3LXs0q-dEv7i4/view?usp=sharin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hyperlink" Target="https://drive.google.com/file/d/18JktDIGd3_-rk7xbXlFeqr3f74Fnv1Jz/view?usp=sharing" TargetMode="External"/><Relationship Id="rId21" Type="http://schemas.openxmlformats.org/officeDocument/2006/relationships/hyperlink" Target="https://drive.google.com/file/d/1S2BbE67ISxuwcC3vCCRMu6V_bIdqL2jh/view?usp=sharing" TargetMode="External"/><Relationship Id="rId42" Type="http://schemas.openxmlformats.org/officeDocument/2006/relationships/hyperlink" Target="https://drive.google.com/file/d/1H2EKMBwzC0ijo23AoLTjQl5wuEyATloE/view?usp=sharing" TargetMode="External"/><Relationship Id="rId63" Type="http://schemas.openxmlformats.org/officeDocument/2006/relationships/hyperlink" Target="https://drive.google.com/file/d/1Ida3EucFVxvWC-RZ7PEFBTg1xEjCCRTt/view?usp=sharing" TargetMode="External"/><Relationship Id="rId84" Type="http://schemas.openxmlformats.org/officeDocument/2006/relationships/hyperlink" Target="https://drive.google.com/file/d/1Ec7dE3FxpM-SKKIbY9DRZYsmQxrSgVJH/view?usp=sharing" TargetMode="External"/><Relationship Id="rId138" Type="http://schemas.openxmlformats.org/officeDocument/2006/relationships/hyperlink" Target="https://drive.google.com/file/d/1FBCBV_axvHZh2HO_Albkg5RraR4fwSD4/view?usp=sharing" TargetMode="External"/><Relationship Id="rId159" Type="http://schemas.openxmlformats.org/officeDocument/2006/relationships/hyperlink" Target="https://drive.google.com/file/d/1MXx99uWWlLiZ9URTp_jXwNG_i2UT8xfP/view?usp=sharing" TargetMode="External"/><Relationship Id="rId170" Type="http://schemas.openxmlformats.org/officeDocument/2006/relationships/hyperlink" Target="https://drive.google.com/file/d/1yPiJOpIXuKKy9WHmIz4xkMDmJwGKPdhu/view?usp=sharing" TargetMode="External"/><Relationship Id="rId191" Type="http://schemas.openxmlformats.org/officeDocument/2006/relationships/hyperlink" Target="https://drive.google.com/file/d/1DzTPOiDvRPz8UsT9eYrMv7hMLv5iXQ9Z/view?usp=sharing" TargetMode="External"/><Relationship Id="rId205" Type="http://schemas.openxmlformats.org/officeDocument/2006/relationships/hyperlink" Target="https://drive.google.com/file/d/1t5vGO2RaN9y37xWBD7gR-BRGHPsOqnsS/view?usp=sharing" TargetMode="External"/><Relationship Id="rId226" Type="http://schemas.openxmlformats.org/officeDocument/2006/relationships/hyperlink" Target="https://drive.google.com/file/d/17PHYeXd7mhcx3W-wCmdl7G7WOBBan7td/view?usp=sharing" TargetMode="External"/><Relationship Id="rId247" Type="http://schemas.openxmlformats.org/officeDocument/2006/relationships/hyperlink" Target="https://bit.ly/3PAsDAV" TargetMode="External"/><Relationship Id="rId107" Type="http://schemas.openxmlformats.org/officeDocument/2006/relationships/hyperlink" Target="https://drive.google.com/file/d/1VsM7ez4Ck9xjmMDJr5fKkNo_t07MIjE6/view?usp=sharing" TargetMode="External"/><Relationship Id="rId11" Type="http://schemas.openxmlformats.org/officeDocument/2006/relationships/hyperlink" Target="https://drive.google.com/file/d/1bfrs5D1D9TJnOhMdk3kx2uE9JqSjlyAA/view?usp=sharing" TargetMode="External"/><Relationship Id="rId32" Type="http://schemas.openxmlformats.org/officeDocument/2006/relationships/hyperlink" Target="https://drive.google.com/file/d/1AJv793y7MpRgKBTmB8ngoiSLp5m6QFam/view?usp=sharing" TargetMode="External"/><Relationship Id="rId53" Type="http://schemas.openxmlformats.org/officeDocument/2006/relationships/hyperlink" Target="https://drive.google.com/file/d/1V63mcg_bfUfpO8AJ_6F-a2jeffekdoYL/view?usp=sharing" TargetMode="External"/><Relationship Id="rId74" Type="http://schemas.openxmlformats.org/officeDocument/2006/relationships/hyperlink" Target="https://drive.google.com/file/d/1N0LAhBfhy8eYTrg05jGvN4LtwaMMZOOR/view?usp=sharing" TargetMode="External"/><Relationship Id="rId128" Type="http://schemas.openxmlformats.org/officeDocument/2006/relationships/hyperlink" Target="https://drive.google.com/file/d/1aJHTfAWGMhdirWIFuizsDTx6Gf8nyKvX/view?usp=sharing" TargetMode="External"/><Relationship Id="rId149" Type="http://schemas.openxmlformats.org/officeDocument/2006/relationships/hyperlink" Target="https://drive.google.com/file/d/1dwjZC9PeVlLtnZBoQDRpVO_qMozFqsno/view?usp=sharing" TargetMode="External"/><Relationship Id="rId5" Type="http://schemas.openxmlformats.org/officeDocument/2006/relationships/hyperlink" Target="https://drive.google.com/file/d/1zlXthyNStJ0_vHlkocX5vOPYBgDkHTV8/view?usp=sharing" TargetMode="External"/><Relationship Id="rId95" Type="http://schemas.openxmlformats.org/officeDocument/2006/relationships/hyperlink" Target="https://drive.google.com/file/d/1EMy7Yr50y-OdLQmhjCr3BDCDF04aPhMC/view?usp=sharing" TargetMode="External"/><Relationship Id="rId160" Type="http://schemas.openxmlformats.org/officeDocument/2006/relationships/hyperlink" Target="https://drive.google.com/file/d/1Nd5tYZf85ImAmx4jVP0wdU6wkMgvBekc/view?usp=sharing" TargetMode="External"/><Relationship Id="rId181" Type="http://schemas.openxmlformats.org/officeDocument/2006/relationships/hyperlink" Target="https://drive.google.com/file/d/1Jap7F_HnqWH6l_TuD0PqD817xn4jr7_v/view?usp=sharing" TargetMode="External"/><Relationship Id="rId216" Type="http://schemas.openxmlformats.org/officeDocument/2006/relationships/hyperlink" Target="https://drive.google.com/file/d/118V0QdNT5VJXtNgnFZSrPplxZyX5ugL9/view?usp=sharing" TargetMode="External"/><Relationship Id="rId237" Type="http://schemas.openxmlformats.org/officeDocument/2006/relationships/hyperlink" Target="https://drive.google.com/file/d/1s7t9OZ1MkvTqTWpb6Fzw-6wFCXT_w_V-/view?usp=sharing" TargetMode="External"/><Relationship Id="rId258" Type="http://schemas.openxmlformats.org/officeDocument/2006/relationships/hyperlink" Target="https://drive.google.com/file/d/1PIS6H1IZPrwjiASf0MHrLzGNTXVnP7SG/view?usp=sharing" TargetMode="External"/><Relationship Id="rId22" Type="http://schemas.openxmlformats.org/officeDocument/2006/relationships/hyperlink" Target="https://drive.google.com/file/d/1ZlnMbCDxHbiCYMgDAKlr5Ta21KtLaTFJ/view?usp=sharing" TargetMode="External"/><Relationship Id="rId43" Type="http://schemas.openxmlformats.org/officeDocument/2006/relationships/hyperlink" Target="https://drive.google.com/file/d/1EItfWf7e1J0YOYS7OIiudxN6yjyC_q-Q/view?usp=sharing" TargetMode="External"/><Relationship Id="rId64" Type="http://schemas.openxmlformats.org/officeDocument/2006/relationships/hyperlink" Target="https://drive.google.com/file/d/1u58r3Xkg1VhWLH6aza4G2sqWNdi9pTxS/view?usp=sharing" TargetMode="External"/><Relationship Id="rId118" Type="http://schemas.openxmlformats.org/officeDocument/2006/relationships/hyperlink" Target="https://drive.google.com/file/d/1W5YwObaepAktQQQxR8YOaRASLwaTwBny/view?usp=sharing" TargetMode="External"/><Relationship Id="rId139" Type="http://schemas.openxmlformats.org/officeDocument/2006/relationships/hyperlink" Target="https://drive.google.com/file/d/1saegn6TtrUVjYFwbtczY4xaIOpPct6ZA/view?usp=sharing" TargetMode="External"/><Relationship Id="rId85" Type="http://schemas.openxmlformats.org/officeDocument/2006/relationships/hyperlink" Target="https://drive.google.com/file/d/1hDjpo3FRp8N-XpGa3HvIrYTsoMfjsuAP/view?usp=sharing" TargetMode="External"/><Relationship Id="rId150" Type="http://schemas.openxmlformats.org/officeDocument/2006/relationships/hyperlink" Target="https://drive.google.com/file/d/1Dvi9KVUN0-pUXwoWdHmQHiH1KGphz9cv/view?usp=sharing" TargetMode="External"/><Relationship Id="rId171" Type="http://schemas.openxmlformats.org/officeDocument/2006/relationships/hyperlink" Target="https://drive.google.com/file/d/1zXRsMh8u_jOCT2N0fyrW6Fv7RH7ymH1G/view?usp=sharing" TargetMode="External"/><Relationship Id="rId192" Type="http://schemas.openxmlformats.org/officeDocument/2006/relationships/hyperlink" Target="https://drive.google.com/file/d/1S-R9G14bkox6yHIjaO-fOMW2CNKFAuVh/view?usp=sharing" TargetMode="External"/><Relationship Id="rId206" Type="http://schemas.openxmlformats.org/officeDocument/2006/relationships/hyperlink" Target="https://drive.google.com/file/d/1hQEJNSJ6ZMoOmla5ya3vRbYcL04dAOvL/view?usp=sharing" TargetMode="External"/><Relationship Id="rId227" Type="http://schemas.openxmlformats.org/officeDocument/2006/relationships/hyperlink" Target="https://drive.google.com/file/d/1C09y_95zUN8zX6YpuJosIzcu2juPvTAE/view?usp=sharing" TargetMode="External"/><Relationship Id="rId248" Type="http://schemas.openxmlformats.org/officeDocument/2006/relationships/hyperlink" Target="https://bit.ly/3PAsDAV" TargetMode="External"/><Relationship Id="rId12" Type="http://schemas.openxmlformats.org/officeDocument/2006/relationships/hyperlink" Target="https://drive.google.com/file/d/1bfrs5D1D9TJnOhMdk3kx2uE9JqSjlyAA/view?usp=sharing" TargetMode="External"/><Relationship Id="rId33" Type="http://schemas.openxmlformats.org/officeDocument/2006/relationships/hyperlink" Target="https://drive.google.com/file/d/1biY3YvXbtnIhLclz490QiI1qWPCF5HDe/view?usp=sharing" TargetMode="External"/><Relationship Id="rId108" Type="http://schemas.openxmlformats.org/officeDocument/2006/relationships/hyperlink" Target="https://drive.google.com/file/d/1htOrMUhipTGkTR4vR7HbZM4jz7GjqY4Q/view?usp=sharing" TargetMode="External"/><Relationship Id="rId129" Type="http://schemas.openxmlformats.org/officeDocument/2006/relationships/hyperlink" Target="https://drive.google.com/file/d/1L3bglwBXaJcqOTpVakP6GLFYRvzHY-8I/view?usp=sharing" TargetMode="External"/><Relationship Id="rId54" Type="http://schemas.openxmlformats.org/officeDocument/2006/relationships/hyperlink" Target="https://drive.google.com/file/d/1hgaWS-92xIImsG3HFCUcsvo-fl8QkCT8/view?usp=sharing" TargetMode="External"/><Relationship Id="rId75" Type="http://schemas.openxmlformats.org/officeDocument/2006/relationships/hyperlink" Target="https://drive.google.com/file/d/1o9mgmL1yIKQITX5tSl-OKtmHaEklVeYN/view?usp=sharing" TargetMode="External"/><Relationship Id="rId96" Type="http://schemas.openxmlformats.org/officeDocument/2006/relationships/hyperlink" Target="https://drive.google.com/file/d/1GuA_mrpvVjeIQkotGpDgppUeg3EtVefa/view?usp=sharing" TargetMode="External"/><Relationship Id="rId140" Type="http://schemas.openxmlformats.org/officeDocument/2006/relationships/hyperlink" Target="https://drive.google.com/file/d/1rEx3Mwv5uhDwejdS2NxZdKWGr92Vi_7p/view?usp=sharing" TargetMode="External"/><Relationship Id="rId161" Type="http://schemas.openxmlformats.org/officeDocument/2006/relationships/hyperlink" Target="https://drive.google.com/file/d/1kCDEMTP460FkCW3qgVGa_zR5TwsFZ6cR/view?usp=sharing" TargetMode="External"/><Relationship Id="rId182" Type="http://schemas.openxmlformats.org/officeDocument/2006/relationships/hyperlink" Target="https://drive.google.com/file/d/1_OnG6fyIbpbEd1w6BaPI3wd3vVb44Uqn/view?usp=sharing" TargetMode="External"/><Relationship Id="rId217" Type="http://schemas.openxmlformats.org/officeDocument/2006/relationships/hyperlink" Target="https://drive.google.com/file/d/1Y9c5phPyMCslYU124jbMsQ3a0oFYKOKm/view?usp=sharing" TargetMode="External"/><Relationship Id="rId6" Type="http://schemas.openxmlformats.org/officeDocument/2006/relationships/hyperlink" Target="https://drive.google.com/file/d/1Y_otpZkTZYGEAI6KgvJLtqjsDySMs7Q4/view?usp=sharing" TargetMode="External"/><Relationship Id="rId238" Type="http://schemas.openxmlformats.org/officeDocument/2006/relationships/hyperlink" Target="https://drive.google.com/file/d/1Gt_2Grrd4TNenSBww_WpaSHr70OTICtA/view?usp=sharing" TargetMode="External"/><Relationship Id="rId259" Type="http://schemas.openxmlformats.org/officeDocument/2006/relationships/printerSettings" Target="../printerSettings/printerSettings4.bin"/><Relationship Id="rId23" Type="http://schemas.openxmlformats.org/officeDocument/2006/relationships/hyperlink" Target="https://drive.google.com/file/d/1P7FHIKGXS_03U3wd9ukdCJsb8vAdKQ7t/view?usp=sharing" TargetMode="External"/><Relationship Id="rId119" Type="http://schemas.openxmlformats.org/officeDocument/2006/relationships/hyperlink" Target="https://drive.google.com/file/d/12hweaT9OjEiky_zEpcEOjF7N06htimZU/view?usp=sharing" TargetMode="External"/><Relationship Id="rId44" Type="http://schemas.openxmlformats.org/officeDocument/2006/relationships/hyperlink" Target="https://drive.google.com/file/d/19kr7QH-GXtS-aK7FHmekiVpGKfxO_QYs/view?usp=sharing" TargetMode="External"/><Relationship Id="rId65" Type="http://schemas.openxmlformats.org/officeDocument/2006/relationships/hyperlink" Target="https://drive.google.com/file/d/12jkUz3v8V6jKrVjHE03fX1WJ4H1n3Tcf/view?usp=sharing" TargetMode="External"/><Relationship Id="rId86" Type="http://schemas.openxmlformats.org/officeDocument/2006/relationships/hyperlink" Target="https://drive.google.com/file/d/1LMOF200pnt5waVk22WV-dn5SI8xlutyx/view?usp=sharing" TargetMode="External"/><Relationship Id="rId130" Type="http://schemas.openxmlformats.org/officeDocument/2006/relationships/hyperlink" Target="https://drive.google.com/file/d/1hQKJk6iYbudF4NYGXGVx47GmoJmPP_yp/view?usp=sharing" TargetMode="External"/><Relationship Id="rId151" Type="http://schemas.openxmlformats.org/officeDocument/2006/relationships/hyperlink" Target="https://drive.google.com/file/d/1hgKlhrwuNHC-0dw1RaixgBUQT8iTnyMj/view?usp=sharing" TargetMode="External"/><Relationship Id="rId172" Type="http://schemas.openxmlformats.org/officeDocument/2006/relationships/hyperlink" Target="https://drive.google.com/file/d/1qKbwHl0OKl0UGNfmMBn0Sxd9i-nCzq8J/view?usp=sharing" TargetMode="External"/><Relationship Id="rId193" Type="http://schemas.openxmlformats.org/officeDocument/2006/relationships/hyperlink" Target="https://drive.google.com/file/d/1GXu4cVY7FHvE1BA85hXxO6S_NJEfINSM/view?usp=sharing" TargetMode="External"/><Relationship Id="rId207" Type="http://schemas.openxmlformats.org/officeDocument/2006/relationships/hyperlink" Target="https://drive.google.com/file/d/1AMbYgt_OOBJHqFy6tsJgKJltUCB9i_SJ/view?usp=sharing" TargetMode="External"/><Relationship Id="rId228" Type="http://schemas.openxmlformats.org/officeDocument/2006/relationships/hyperlink" Target="https://drive.google.com/file/d/1RBl3NxqvPF1SCwa8MOweeJ_UBZtMf_lD/view?usp=sharing" TargetMode="External"/><Relationship Id="rId249" Type="http://schemas.openxmlformats.org/officeDocument/2006/relationships/hyperlink" Target="https://drive.google.com/file/d/19rk2ddQEdSzVhO-5wophEExEqY3YQ25Q/view?usp=sharing" TargetMode="External"/><Relationship Id="rId13" Type="http://schemas.openxmlformats.org/officeDocument/2006/relationships/hyperlink" Target="https://drive.google.com/file/d/1uJlhFNGdic4bF_n-Vq5zcdcArFVPbcF1/view?usp=sharing" TargetMode="External"/><Relationship Id="rId109" Type="http://schemas.openxmlformats.org/officeDocument/2006/relationships/hyperlink" Target="https://drive.google.com/file/d/1-0ITmiF_Ay6wzHMOnA4WRh-Kfaxrhh2c/view?usp=sharing" TargetMode="External"/><Relationship Id="rId34" Type="http://schemas.openxmlformats.org/officeDocument/2006/relationships/hyperlink" Target="https://drive.google.com/file/d/1Jq3X5sqDjCbKosZBVqytmU5qBWk5LfxA/view?usp=sharing" TargetMode="External"/><Relationship Id="rId55" Type="http://schemas.openxmlformats.org/officeDocument/2006/relationships/hyperlink" Target="https://drive.google.com/file/d/1OUgRQPhMo7RqCpJ-GO0wO_h6QEI8P5l1/view?usp=sharing" TargetMode="External"/><Relationship Id="rId76" Type="http://schemas.openxmlformats.org/officeDocument/2006/relationships/hyperlink" Target="https://drive.google.com/file/d/1_VXiu9eJa9WqlTQMS-btsrr9DnqFxNli/view?usp=sharing" TargetMode="External"/><Relationship Id="rId97" Type="http://schemas.openxmlformats.org/officeDocument/2006/relationships/hyperlink" Target="https://drive.google.com/file/d/1s0eHiZjymVaWSv5FAL_8HLnRWf_gdJS-/view?usp=sharing" TargetMode="External"/><Relationship Id="rId120" Type="http://schemas.openxmlformats.org/officeDocument/2006/relationships/hyperlink" Target="https://drive.google.com/file/d/1OQmksDwCJ7BNBR4TiOB9TAzGHrs_MVfW/view?usp=sharing" TargetMode="External"/><Relationship Id="rId141" Type="http://schemas.openxmlformats.org/officeDocument/2006/relationships/hyperlink" Target="https://drive.google.com/file/d/181FE4K_GiN1A04XLT866VIT4JOqI2v_9/view?usp=sharing" TargetMode="External"/><Relationship Id="rId7" Type="http://schemas.openxmlformats.org/officeDocument/2006/relationships/hyperlink" Target="https://drive.google.com/file/d/1iqS93CIxLA0OBsaIETaAOl2VyYWfrMxG/view?usp=sharing" TargetMode="External"/><Relationship Id="rId162" Type="http://schemas.openxmlformats.org/officeDocument/2006/relationships/hyperlink" Target="https://drive.google.com/file/d/1ibFW4SxcGdB6x7HGbq0hWKBS_kw5kAB_/view?usp=sharing" TargetMode="External"/><Relationship Id="rId183" Type="http://schemas.openxmlformats.org/officeDocument/2006/relationships/hyperlink" Target="https://drive.google.com/file/d/1PX4c11P0AtMT2gKitoUs-R5ujUUG3hn8/view?usp=sharing" TargetMode="External"/><Relationship Id="rId218" Type="http://schemas.openxmlformats.org/officeDocument/2006/relationships/hyperlink" Target="https://drive.google.com/file/d/1jv0zPvOYfU0t-tDkevDjNOTkzXqCxXwQ/view?usp=sharing" TargetMode="External"/><Relationship Id="rId239" Type="http://schemas.openxmlformats.org/officeDocument/2006/relationships/hyperlink" Target="https://drive.google.com/file/d/1t6Ffa_vY1GWIGTrLsua1qwDzmRx8CF9t/view?usp=sharing" TargetMode="External"/><Relationship Id="rId250" Type="http://schemas.openxmlformats.org/officeDocument/2006/relationships/hyperlink" Target="https://bit.ly/3PqYHrt" TargetMode="External"/><Relationship Id="rId24" Type="http://schemas.openxmlformats.org/officeDocument/2006/relationships/hyperlink" Target="https://drive.google.com/file/d/1wynUH5CsfuHtMc8yndzMLa7KLfpVIf38/view?usp=sharing" TargetMode="External"/><Relationship Id="rId45" Type="http://schemas.openxmlformats.org/officeDocument/2006/relationships/hyperlink" Target="https://drive.google.com/file/d/1AVsoarF-3ffIBnj9gz7FbZ4rU9aArMBI/view?usp=sharing" TargetMode="External"/><Relationship Id="rId66" Type="http://schemas.openxmlformats.org/officeDocument/2006/relationships/hyperlink" Target="https://drive.google.com/file/d/17kat_8Nwo5b4R8jRDVrS40C9jQ-jUNyt/view?usp=sharing" TargetMode="External"/><Relationship Id="rId87" Type="http://schemas.openxmlformats.org/officeDocument/2006/relationships/hyperlink" Target="https://drive.google.com/file/d/1-N4FaGJaXaDS6CPLVBQDvuTRCM03sxOG/view?usp=sharing" TargetMode="External"/><Relationship Id="rId110" Type="http://schemas.openxmlformats.org/officeDocument/2006/relationships/hyperlink" Target="https://drive.google.com/file/d/1NsnpB2hne4tg2qqBPYS9QII01LwQccJw/view?usp=sharing" TargetMode="External"/><Relationship Id="rId131" Type="http://schemas.openxmlformats.org/officeDocument/2006/relationships/hyperlink" Target="https://drive.google.com/file/d/1MS66FXvBuoJzdBsOJhVKtcAefMeylnIH/view?usp=sharing" TargetMode="External"/><Relationship Id="rId152" Type="http://schemas.openxmlformats.org/officeDocument/2006/relationships/hyperlink" Target="https://drive.google.com/file/d/1pEhgG0qEfCw1_DHouAx5AK9mj4KktWfb/view?usp=sharing" TargetMode="External"/><Relationship Id="rId173" Type="http://schemas.openxmlformats.org/officeDocument/2006/relationships/hyperlink" Target="https://drive.google.com/file/d/1gG4-p7XLZg7srTNXn6qXR5ld5YSiM4cP/view?usp=sharing" TargetMode="External"/><Relationship Id="rId194" Type="http://schemas.openxmlformats.org/officeDocument/2006/relationships/hyperlink" Target="https://drive.google.com/file/d/1P6Mw26GNxWXc32VJUJ4fL2MgfYuKI0-6/view?usp=sharing" TargetMode="External"/><Relationship Id="rId208" Type="http://schemas.openxmlformats.org/officeDocument/2006/relationships/hyperlink" Target="https://drive.google.com/file/d/1B9c8FDjFZ4WHw6PA3OhiGBihoNlG06hw/view?usp=sharing" TargetMode="External"/><Relationship Id="rId229" Type="http://schemas.openxmlformats.org/officeDocument/2006/relationships/hyperlink" Target="https://drive.google.com/file/d/1BOWf3T0b_snoHiLsJtxAa5Dd6jJgPQ9K/view?usp=sharing" TargetMode="External"/><Relationship Id="rId240" Type="http://schemas.openxmlformats.org/officeDocument/2006/relationships/hyperlink" Target="https://drive.google.com/file/d/1pWy8acejfDfkjY_CeXpOtURi_H53CCPi/view?usp=sharing" TargetMode="External"/><Relationship Id="rId14" Type="http://schemas.openxmlformats.org/officeDocument/2006/relationships/hyperlink" Target="https://drive.google.com/file/d/1nL5Yy1xssaZaEvjESQy58NTB7JU2TYwY/view?usp=sharing" TargetMode="External"/><Relationship Id="rId35" Type="http://schemas.openxmlformats.org/officeDocument/2006/relationships/hyperlink" Target="https://drive.google.com/file/d/1Fq4yopsJvj-CyKoVXlchCK_uAI2nSEQs/view?usp=sharing" TargetMode="External"/><Relationship Id="rId56" Type="http://schemas.openxmlformats.org/officeDocument/2006/relationships/hyperlink" Target="https://drive.google.com/file/d/1qnov3Jjj88U8tplKutXRrCYNgaKupGRM/view?usp=sharing" TargetMode="External"/><Relationship Id="rId77" Type="http://schemas.openxmlformats.org/officeDocument/2006/relationships/hyperlink" Target="https://drive.google.com/file/d/1cCcyrUDfbwsSZPb136GXJLihHsSvGSqv/view?usp=sharing" TargetMode="External"/><Relationship Id="rId100" Type="http://schemas.openxmlformats.org/officeDocument/2006/relationships/hyperlink" Target="https://drive.google.com/file/d/1RmJbi3v0mqrD_eHJLZ4CHH6zcC_uel0x/view?usp=sharing" TargetMode="External"/><Relationship Id="rId8" Type="http://schemas.openxmlformats.org/officeDocument/2006/relationships/hyperlink" Target="https://drive.google.com/file/d/1HWXupXcGqfHlSSBW4yZpYGIbrRojjbv5/view?usp=sharing" TargetMode="External"/><Relationship Id="rId98" Type="http://schemas.openxmlformats.org/officeDocument/2006/relationships/hyperlink" Target="https://drive.google.com/file/d/1FvTmJlv7COdACYblAtYtWG-Mg0EUr9Yf/view?usp=sharing" TargetMode="External"/><Relationship Id="rId121" Type="http://schemas.openxmlformats.org/officeDocument/2006/relationships/hyperlink" Target="https://drive.google.com/file/d/1Qfow7o7ETtQRzOTWyM4PsCBWZLxI-VDT/view?usp=sharing" TargetMode="External"/><Relationship Id="rId142" Type="http://schemas.openxmlformats.org/officeDocument/2006/relationships/hyperlink" Target="https://drive.google.com/file/d/12Yhwhukc1KwV8YqiOpOkSWIKLiB1om02/view?usp=sharing" TargetMode="External"/><Relationship Id="rId163" Type="http://schemas.openxmlformats.org/officeDocument/2006/relationships/hyperlink" Target="https://drive.google.com/file/d/1w4pUU__DCQ50zjSCtbctfxrK8NzAhtla/view?usp=sharing" TargetMode="External"/><Relationship Id="rId184" Type="http://schemas.openxmlformats.org/officeDocument/2006/relationships/hyperlink" Target="https://drive.google.com/file/d/1oLyMWJgw0jpf7yBgE4DKXIahbH4hrKcT/view?usp=sharing" TargetMode="External"/><Relationship Id="rId219" Type="http://schemas.openxmlformats.org/officeDocument/2006/relationships/hyperlink" Target="https://drive.google.com/file/d/1KKJnaFEIDLsAJ0SR8EuxO0JwDRmfAMBU/view?usp=sharing" TargetMode="External"/><Relationship Id="rId230" Type="http://schemas.openxmlformats.org/officeDocument/2006/relationships/hyperlink" Target="https://drive.google.com/file/d/1feyTRug4woLoby6gUKcF9c1TeIMCgiJ-/view?usp=sharing" TargetMode="External"/><Relationship Id="rId251" Type="http://schemas.openxmlformats.org/officeDocument/2006/relationships/hyperlink" Target="https://bit.ly/3PqYHrt" TargetMode="External"/><Relationship Id="rId25" Type="http://schemas.openxmlformats.org/officeDocument/2006/relationships/hyperlink" Target="https://drive.google.com/file/d/1G34HV8BB4p3ck45aDqJBaAsGIekDNrCX/view?usp=sharing" TargetMode="External"/><Relationship Id="rId46" Type="http://schemas.openxmlformats.org/officeDocument/2006/relationships/hyperlink" Target="https://drive.google.com/file/d/1bA9ClmCjnHaRM3kj3A3wWCFpK9__rlEW/view?usp=sharing" TargetMode="External"/><Relationship Id="rId67" Type="http://schemas.openxmlformats.org/officeDocument/2006/relationships/hyperlink" Target="https://drive.google.com/file/d/1fZKcA2EzbsxSJFH4ndo-nZkURt37CwHA/view?usp=sharing" TargetMode="External"/><Relationship Id="rId88" Type="http://schemas.openxmlformats.org/officeDocument/2006/relationships/hyperlink" Target="https://drive.google.com/file/d/12qArLUtfLUHO3_bSP0KT2uZrc1zNr3Xt/view?usp=sharing" TargetMode="External"/><Relationship Id="rId111" Type="http://schemas.openxmlformats.org/officeDocument/2006/relationships/hyperlink" Target="https://drive.google.com/file/d/161zlazOFT9UhkmzEvc7TmRVun1kdNz01/view?usp=sharing" TargetMode="External"/><Relationship Id="rId132" Type="http://schemas.openxmlformats.org/officeDocument/2006/relationships/hyperlink" Target="https://drive.google.com/file/d/1NjMPY5z4mbsu1o56gwqJsBYtQ8b0pl6E/view?usp=sharing" TargetMode="External"/><Relationship Id="rId153" Type="http://schemas.openxmlformats.org/officeDocument/2006/relationships/hyperlink" Target="https://drive.google.com/file/d/1PrCyrs_UGZPyUTAsHmYIvxZ5TbFzyRey/view?usp=sharing" TargetMode="External"/><Relationship Id="rId174" Type="http://schemas.openxmlformats.org/officeDocument/2006/relationships/hyperlink" Target="https://drive.google.com/file/d/1Wl-86tCLGBWpsicvgmml_Mm24zFBczqc/view?usp=sharing" TargetMode="External"/><Relationship Id="rId195" Type="http://schemas.openxmlformats.org/officeDocument/2006/relationships/hyperlink" Target="https://drive.google.com/file/d/1c9G8jYUG2oUIgg99OstINqacvZq-jVwj/view?usp=sharing" TargetMode="External"/><Relationship Id="rId209" Type="http://schemas.openxmlformats.org/officeDocument/2006/relationships/hyperlink" Target="https://drive.google.com/file/d/1q-hRMiz-4UEU3iqnorZgJLV8VdgyMkxa/view?usp=sharing" TargetMode="External"/><Relationship Id="rId220" Type="http://schemas.openxmlformats.org/officeDocument/2006/relationships/hyperlink" Target="https://drive.google.com/file/d/1eJltDItb_GMz1gDeM8Pt3cI5XqGdnBRx/view?usp=sharing" TargetMode="External"/><Relationship Id="rId241" Type="http://schemas.openxmlformats.org/officeDocument/2006/relationships/hyperlink" Target="https://drive.google.com/file/d/16BbFbhQ-YP1ZyhgSfvoQoDiCzLGhU3xs/view?usp=sharing" TargetMode="External"/><Relationship Id="rId15" Type="http://schemas.openxmlformats.org/officeDocument/2006/relationships/hyperlink" Target="https://drive.google.com/file/d/18sI7AHPR1JL_wRhW_IAO1wqwRqZu5etI/view?usp=sharing" TargetMode="External"/><Relationship Id="rId36" Type="http://schemas.openxmlformats.org/officeDocument/2006/relationships/hyperlink" Target="https://drive.google.com/file/d/1afVdJmN8T-zlMrgzazGlkbAP9rNwOYcZ/view?usp=sharing" TargetMode="External"/><Relationship Id="rId57" Type="http://schemas.openxmlformats.org/officeDocument/2006/relationships/hyperlink" Target="https://drive.google.com/file/d/1WkkQof1Z0ozFF5XyYSpVTe-uK_uF3UjJ/view?usp=sharing" TargetMode="External"/><Relationship Id="rId78" Type="http://schemas.openxmlformats.org/officeDocument/2006/relationships/hyperlink" Target="https://drive.google.com/file/d/15_WDG3OMn0bjjHtQHQ9grGUn5sdzRJzH/view?usp=sharing" TargetMode="External"/><Relationship Id="rId99" Type="http://schemas.openxmlformats.org/officeDocument/2006/relationships/hyperlink" Target="https://drive.google.com/file/d/1NN7PWOiYO8lftg4v_HTS8NBgtdRln6fc/view?usp=sharing" TargetMode="External"/><Relationship Id="rId101" Type="http://schemas.openxmlformats.org/officeDocument/2006/relationships/hyperlink" Target="https://drive.google.com/file/d/1sOIg0AjoLkeRHHHKXu5snr1rLZq_manq/view?usp=sharing" TargetMode="External"/><Relationship Id="rId122" Type="http://schemas.openxmlformats.org/officeDocument/2006/relationships/hyperlink" Target="https://drive.google.com/file/d/1AUBspps8Jr1M8phyCA7Er1AIgGXR92E-/view?usp=sharing" TargetMode="External"/><Relationship Id="rId143" Type="http://schemas.openxmlformats.org/officeDocument/2006/relationships/hyperlink" Target="https://drive.google.com/file/d/1IXNZzVcm6qSpN-fTyQWULHhM5EJ5eIGJ/view?usp=sharing" TargetMode="External"/><Relationship Id="rId164" Type="http://schemas.openxmlformats.org/officeDocument/2006/relationships/hyperlink" Target="https://drive.google.com/file/d/1uwLa7XydnPY0hZiVgq9xJKMym-V6chJp/view?usp=sharing" TargetMode="External"/><Relationship Id="rId185" Type="http://schemas.openxmlformats.org/officeDocument/2006/relationships/hyperlink" Target="https://drive.google.com/file/d/1LdPFSxeFYQqdMWO3El7xtq49FvQtML3B/view?usp=sharing" TargetMode="External"/><Relationship Id="rId9" Type="http://schemas.openxmlformats.org/officeDocument/2006/relationships/hyperlink" Target="https://drive.google.com/file/d/1hFKAw5_h4H9Ng6vaI37t2z8pyQvQLPnh/view?usp=sharing" TargetMode="External"/><Relationship Id="rId210" Type="http://schemas.openxmlformats.org/officeDocument/2006/relationships/hyperlink" Target="https://drive.google.com/file/d/1A0EH2A0PJN1AThLrdi8jZf2mIs5Tq1VE/view?usp=sharing" TargetMode="External"/><Relationship Id="rId26" Type="http://schemas.openxmlformats.org/officeDocument/2006/relationships/hyperlink" Target="https://drive.google.com/file/d/1G34HV8BB4p3ck45aDqJBaAsGIekDNrCX/view?usp=sharing" TargetMode="External"/><Relationship Id="rId231" Type="http://schemas.openxmlformats.org/officeDocument/2006/relationships/hyperlink" Target="https://drive.google.com/file/d/11SKCKVRiwSLa0ZTikEznSRXa6nJLGO08/view?usp=sharing" TargetMode="External"/><Relationship Id="rId252" Type="http://schemas.openxmlformats.org/officeDocument/2006/relationships/hyperlink" Target="https://bit.ly/3PqYHrt" TargetMode="External"/><Relationship Id="rId47" Type="http://schemas.openxmlformats.org/officeDocument/2006/relationships/hyperlink" Target="https://drive.google.com/file/d/1dhGBODmkP-DPkj3edtu2hcO-O3M9y74d/view?usp=sharing" TargetMode="External"/><Relationship Id="rId68" Type="http://schemas.openxmlformats.org/officeDocument/2006/relationships/hyperlink" Target="https://drive.google.com/file/d/13WNitRkd-D0_-Jc_Xsoz2tMifkMAeGAn/view?usp=sharing" TargetMode="External"/><Relationship Id="rId89" Type="http://schemas.openxmlformats.org/officeDocument/2006/relationships/hyperlink" Target="https://drive.google.com/file/d/1AfgN-LzLCLLT-pCIvD1DP6OrdpeWt5Bv/view?usp=sharing" TargetMode="External"/><Relationship Id="rId112" Type="http://schemas.openxmlformats.org/officeDocument/2006/relationships/hyperlink" Target="https://drive.google.com/file/d/1BEA19BzmqGcyAmz0mXREHVMysws_vB8k/view?usp=sharing" TargetMode="External"/><Relationship Id="rId133" Type="http://schemas.openxmlformats.org/officeDocument/2006/relationships/hyperlink" Target="https://drive.google.com/file/d/1KLzgxtmq7KnJgRDro1TJz5JFEZ4vwGzQ/view?usp=sharing" TargetMode="External"/><Relationship Id="rId154" Type="http://schemas.openxmlformats.org/officeDocument/2006/relationships/hyperlink" Target="https://drive.google.com/file/d/1pman4-VtmHGW2IkqNMtyy7zEJ9xMzjTB/view?usp=sharing" TargetMode="External"/><Relationship Id="rId175" Type="http://schemas.openxmlformats.org/officeDocument/2006/relationships/hyperlink" Target="https://drive.google.com/file/d/1TURwJeZnts7M7EpY98a7pcZLmvoVgcY5/view?usp=sharing" TargetMode="External"/><Relationship Id="rId196" Type="http://schemas.openxmlformats.org/officeDocument/2006/relationships/hyperlink" Target="https://drive.google.com/file/d/1NRfa18zv2mVePjStdyDdcLvAwwmmsu4P/view?usp=sharing" TargetMode="External"/><Relationship Id="rId200" Type="http://schemas.openxmlformats.org/officeDocument/2006/relationships/hyperlink" Target="https://drive.google.com/file/d/1Cfqx6YwWIoIU30CCSv9KUywg25gqrWHC/view?usp=sharing" TargetMode="External"/><Relationship Id="rId16" Type="http://schemas.openxmlformats.org/officeDocument/2006/relationships/hyperlink" Target="https://drive.google.com/file/d/1fNwNAHfrtqcaD1ywdf9Ah20lFbDQn5V7/view?usp=sharing" TargetMode="External"/><Relationship Id="rId221" Type="http://schemas.openxmlformats.org/officeDocument/2006/relationships/hyperlink" Target="https://drive.google.com/file/d/1igEVY5h8qMimoQ2dr07jMkH0zfaKVy5v/view?usp=sharing" TargetMode="External"/><Relationship Id="rId242" Type="http://schemas.openxmlformats.org/officeDocument/2006/relationships/hyperlink" Target="https://drive.google.com/file/d/1aUinF-WIW5yGMFetLh8rzcHD0XAgfLUW/view?usp=sharing" TargetMode="External"/><Relationship Id="rId37" Type="http://schemas.openxmlformats.org/officeDocument/2006/relationships/hyperlink" Target="https://drive.google.com/file/d/13UlhqktuAwFI001uZLtY6ecQzd84mowH/view?usp=sharing" TargetMode="External"/><Relationship Id="rId58" Type="http://schemas.openxmlformats.org/officeDocument/2006/relationships/hyperlink" Target="https://drive.google.com/file/d/1WKcRR1NX4qnn873aUmiaAiJ94a6io2eM/view?usp=sharing" TargetMode="External"/><Relationship Id="rId79" Type="http://schemas.openxmlformats.org/officeDocument/2006/relationships/hyperlink" Target="https://drive.google.com/file/d/1lwxLsmN5E9BFiN5A95RaG3kyni-N9Qs6/view?usp=sharing" TargetMode="External"/><Relationship Id="rId102" Type="http://schemas.openxmlformats.org/officeDocument/2006/relationships/hyperlink" Target="https://drive.google.com/file/d/12b_hp2tJ4CyBzx8S4hdq8xS0gJB-2PiS/view?usp=sharing" TargetMode="External"/><Relationship Id="rId123" Type="http://schemas.openxmlformats.org/officeDocument/2006/relationships/hyperlink" Target="https://drive.google.com/file/d/1aAonPpyPFYXxw5oCLQNSyTvJV4M_QVna/view?usp=sharing" TargetMode="External"/><Relationship Id="rId144" Type="http://schemas.openxmlformats.org/officeDocument/2006/relationships/hyperlink" Target="https://drive.google.com/file/d/1ugLwdySRF986WVcjLKlcgJoLIqSSyrl3/view?usp=sharing" TargetMode="External"/><Relationship Id="rId90" Type="http://schemas.openxmlformats.org/officeDocument/2006/relationships/hyperlink" Target="https://drive.google.com/file/d/1_eAEIDkVOUsvNkj-72PbbRHeZIs3Lxvg/view?usp=sharing" TargetMode="External"/><Relationship Id="rId165" Type="http://schemas.openxmlformats.org/officeDocument/2006/relationships/hyperlink" Target="https://drive.google.com/file/d/1ZXxcdZrW2OiNekOvr_Va4iLKy6_Q6OPB/view?usp=sharing" TargetMode="External"/><Relationship Id="rId186" Type="http://schemas.openxmlformats.org/officeDocument/2006/relationships/hyperlink" Target="https://drive.google.com/file/d/1Rwb2PDNovya01gSPzJOLTt9fnP9i-PN5/view?usp=sharing" TargetMode="External"/><Relationship Id="rId211" Type="http://schemas.openxmlformats.org/officeDocument/2006/relationships/hyperlink" Target="https://drive.google.com/file/d/1InG5O9UDzh1dk6I8RACuZSGYst_5_sJo/view?usp=sharing" TargetMode="External"/><Relationship Id="rId232" Type="http://schemas.openxmlformats.org/officeDocument/2006/relationships/hyperlink" Target="https://drive.google.com/file/d/1WTKvChbo25nRM4MWNppszT33xh8f4nrC/view?usp=sharing" TargetMode="External"/><Relationship Id="rId253" Type="http://schemas.openxmlformats.org/officeDocument/2006/relationships/hyperlink" Target="https://bit.ly/3PqYHrt" TargetMode="External"/><Relationship Id="rId27" Type="http://schemas.openxmlformats.org/officeDocument/2006/relationships/hyperlink" Target="https://drive.google.com/file/d/1SPW-KgwkR2xYFk1_lgyg3878SPC2qi7y/view?usp=sharing" TargetMode="External"/><Relationship Id="rId48" Type="http://schemas.openxmlformats.org/officeDocument/2006/relationships/hyperlink" Target="https://drive.google.com/file/d/1uwK6-vg9fBOQiL2LQH8zbUDUzZa3GvR6/view?usp=sharing" TargetMode="External"/><Relationship Id="rId69" Type="http://schemas.openxmlformats.org/officeDocument/2006/relationships/hyperlink" Target="https://drive.google.com/file/d/1nIlKJPNYvUfnLQ0WYrg9Wcdzhq8hNf0E/view?usp=sharing" TargetMode="External"/><Relationship Id="rId113" Type="http://schemas.openxmlformats.org/officeDocument/2006/relationships/hyperlink" Target="https://drive.google.com/file/d/1NJtH8P10C9I7oqiU6WSreW0dhc4yBzrV/view?usp=sharing" TargetMode="External"/><Relationship Id="rId134" Type="http://schemas.openxmlformats.org/officeDocument/2006/relationships/hyperlink" Target="https://drive.google.com/file/d/1U3VxwYhUNoDXuq7PEO4ByNO2yhPP5Rl5/view?usp=sharing" TargetMode="External"/><Relationship Id="rId80" Type="http://schemas.openxmlformats.org/officeDocument/2006/relationships/hyperlink" Target="https://drive.google.com/file/d/1aLThiw-xxRyFNbhux1JOcn_pf5DVhwDz/view?usp=sharing" TargetMode="External"/><Relationship Id="rId155" Type="http://schemas.openxmlformats.org/officeDocument/2006/relationships/hyperlink" Target="https://drive.google.com/file/d/1VfQPLZ0I7psJj6LSJiYKNlA-YdEB2LCx/view?usp=sharing" TargetMode="External"/><Relationship Id="rId176" Type="http://schemas.openxmlformats.org/officeDocument/2006/relationships/hyperlink" Target="https://drive.google.com/file/d/1l5kVVZtWl8QVNMJap68AMdcDgNPW2kKd/view?usp=sharing" TargetMode="External"/><Relationship Id="rId197" Type="http://schemas.openxmlformats.org/officeDocument/2006/relationships/hyperlink" Target="https://drive.google.com/file/d/1Qkem9kiqGj2h984Iibw5T_F9NLZD-qQF/view?usp=sharing" TargetMode="External"/><Relationship Id="rId201" Type="http://schemas.openxmlformats.org/officeDocument/2006/relationships/hyperlink" Target="https://drive.google.com/file/d/1XrMmm6o5P3fwSW0U28okJNZg3MnHNSO8/view?usp=sharing" TargetMode="External"/><Relationship Id="rId222" Type="http://schemas.openxmlformats.org/officeDocument/2006/relationships/hyperlink" Target="https://drive.google.com/file/d/12pwzK_sT-RBtDNFGqU2_y0jhkClVkyv9/view?usp=sharing" TargetMode="External"/><Relationship Id="rId243" Type="http://schemas.openxmlformats.org/officeDocument/2006/relationships/hyperlink" Target="https://drive.google.com/file/d/19rk2ddQEdSzVhO-5wophEExEqY3YQ25Q/view?usp=sharing" TargetMode="External"/><Relationship Id="rId17" Type="http://schemas.openxmlformats.org/officeDocument/2006/relationships/hyperlink" Target="https://drive.google.com/file/d/1FeJHW6WiTL0LXPp85Vw0MfUgCJFWscuU/view?usp=sharing" TargetMode="External"/><Relationship Id="rId38" Type="http://schemas.openxmlformats.org/officeDocument/2006/relationships/hyperlink" Target="https://drive.google.com/file/d/15CR3xG9STK49wSvRXODivC6xs9gGhAO0/view?usp=sharing" TargetMode="External"/><Relationship Id="rId59" Type="http://schemas.openxmlformats.org/officeDocument/2006/relationships/hyperlink" Target="https://drive.google.com/file/d/1WkrI6BcxInm_EqupD6F5gzwRItrWhr6M/view?usp=sharing" TargetMode="External"/><Relationship Id="rId103" Type="http://schemas.openxmlformats.org/officeDocument/2006/relationships/hyperlink" Target="https://drive.google.com/file/d/1Nj14PdhoysmzRIH7TbOM6E_1o1Ol-jvT/view?usp=sharing" TargetMode="External"/><Relationship Id="rId124" Type="http://schemas.openxmlformats.org/officeDocument/2006/relationships/hyperlink" Target="https://drive.google.com/file/d/1upS04zUZS5sQQpb1WWtAcyn7rYEh1w_s/view?usp=sharing" TargetMode="External"/><Relationship Id="rId70" Type="http://schemas.openxmlformats.org/officeDocument/2006/relationships/hyperlink" Target="https://drive.google.com/file/d/1mrAy2ZP4VDISVcFeFoN6i2FiZyOohdtK/view?usp=sharing" TargetMode="External"/><Relationship Id="rId91" Type="http://schemas.openxmlformats.org/officeDocument/2006/relationships/hyperlink" Target="https://drive.google.com/file/d/1XelaDCYvPIADCL6dUoPr--0SCs4MOB2A/view?usp=sharing" TargetMode="External"/><Relationship Id="rId145" Type="http://schemas.openxmlformats.org/officeDocument/2006/relationships/hyperlink" Target="https://drive.google.com/file/d/1CCXZ5fi6IKKsjCIyms8lIrotGMBbmMl9/view?usp=sharing" TargetMode="External"/><Relationship Id="rId166" Type="http://schemas.openxmlformats.org/officeDocument/2006/relationships/hyperlink" Target="https://drive.google.com/file/d/19ZSNCSB5W80gm1avrxS10QL3X5uBrebq/view?usp=sharing" TargetMode="External"/><Relationship Id="rId187" Type="http://schemas.openxmlformats.org/officeDocument/2006/relationships/hyperlink" Target="https://drive.google.com/file/d/1fZfbP3FlmWriJmNXQ9G6xKAmZWxRD2M4/view?usp=sharing" TargetMode="External"/><Relationship Id="rId1" Type="http://schemas.openxmlformats.org/officeDocument/2006/relationships/hyperlink" Target="https://drive.google.com/file/d/16pkMo_OjHKqPZwcnh1DdB18lmOyQJLJ0/view?usp=sharing" TargetMode="External"/><Relationship Id="rId212" Type="http://schemas.openxmlformats.org/officeDocument/2006/relationships/hyperlink" Target="https://drive.google.com/file/d/1IqcH8FMznwQjje66Ctah8udxJ55q_uQ_/view?usp=sharing" TargetMode="External"/><Relationship Id="rId233" Type="http://schemas.openxmlformats.org/officeDocument/2006/relationships/hyperlink" Target="https://drive.google.com/file/d/1jbCO16_q7VXpzBXD9t0ZS44KJvChEPVJ/view?usp=sharing" TargetMode="External"/><Relationship Id="rId254" Type="http://schemas.openxmlformats.org/officeDocument/2006/relationships/hyperlink" Target="https://drive.google.com/file/d/1s8LDOq1E3hz1lz8KJxPvUGRqxqi5a9os/view?usp=sharing" TargetMode="External"/><Relationship Id="rId28" Type="http://schemas.openxmlformats.org/officeDocument/2006/relationships/hyperlink" Target="https://drive.google.com/file/d/1SPW-KgwkR2xYFk1_lgyg3878SPC2qi7y/view?usp=sharing" TargetMode="External"/><Relationship Id="rId49" Type="http://schemas.openxmlformats.org/officeDocument/2006/relationships/hyperlink" Target="https://drive.google.com/file/d/1dipD86rx2TB3z45wFYZ-6lrPHOiA6JuI/view?usp=sharing" TargetMode="External"/><Relationship Id="rId114" Type="http://schemas.openxmlformats.org/officeDocument/2006/relationships/hyperlink" Target="https://drive.google.com/file/d/1cQZaWMZOY-0SAUFknF20TouWotPF404V/view?usp=sharing" TargetMode="External"/><Relationship Id="rId60" Type="http://schemas.openxmlformats.org/officeDocument/2006/relationships/hyperlink" Target="https://drive.google.com/file/d/1e2D-WdQbLF8voxEyGdExwHC-VuBfAUnV/view?usp=sharing" TargetMode="External"/><Relationship Id="rId81" Type="http://schemas.openxmlformats.org/officeDocument/2006/relationships/hyperlink" Target="https://drive.google.com/file/d/1J6g6VtqAZWwAJSES0zc5FWnnXFnbReRg/view?usp=sharing" TargetMode="External"/><Relationship Id="rId135" Type="http://schemas.openxmlformats.org/officeDocument/2006/relationships/hyperlink" Target="https://drive.google.com/file/d/1Pmgf1xvqBAsE43FZv_UI2LgdwJ54Fla7/view?usp=sharing" TargetMode="External"/><Relationship Id="rId156" Type="http://schemas.openxmlformats.org/officeDocument/2006/relationships/hyperlink" Target="https://drive.google.com/file/d/16pZ2OuLXxIyO0f1q4-2XNbxlbjmlYQWi/view?usp=sharing" TargetMode="External"/><Relationship Id="rId177" Type="http://schemas.openxmlformats.org/officeDocument/2006/relationships/hyperlink" Target="https://drive.google.com/file/d/1VodoWCklwEoqAAf1IZayn1dhW6efFU6y/view?usp=sharing" TargetMode="External"/><Relationship Id="rId198" Type="http://schemas.openxmlformats.org/officeDocument/2006/relationships/hyperlink" Target="https://drive.google.com/file/d/1uzfFLQ5-7OBhntGgV4L15IDHH-qItXhg/view?usp=sharing" TargetMode="External"/><Relationship Id="rId202" Type="http://schemas.openxmlformats.org/officeDocument/2006/relationships/hyperlink" Target="https://drive.google.com/file/d/150e-a0pWY5bx3S3dhxcDDuTcA6H5txbR/view?usp=sharing" TargetMode="External"/><Relationship Id="rId223" Type="http://schemas.openxmlformats.org/officeDocument/2006/relationships/hyperlink" Target="https://drive.google.com/file/d/1zjWSAeoYdmtbjpU7f25jMMxM1ttSyB-1/view?usp=sharing" TargetMode="External"/><Relationship Id="rId244" Type="http://schemas.openxmlformats.org/officeDocument/2006/relationships/hyperlink" Target="https://drive.google.com/file/d/19rk2ddQEdSzVhO-5wophEExEqY3YQ25Q/view?usp=sharing" TargetMode="External"/><Relationship Id="rId18" Type="http://schemas.openxmlformats.org/officeDocument/2006/relationships/hyperlink" Target="https://drive.google.com/file/d/1r4G_VbV2Q1P7n1hPaArOE0v-fatevP_1/view?usp=sharing" TargetMode="External"/><Relationship Id="rId39" Type="http://schemas.openxmlformats.org/officeDocument/2006/relationships/hyperlink" Target="https://drive.google.com/file/d/1NUu4gkCfGIzBUdPk_L3L1lw3MBzOlb_p/view?usp=sharing" TargetMode="External"/><Relationship Id="rId50" Type="http://schemas.openxmlformats.org/officeDocument/2006/relationships/hyperlink" Target="https://drive.google.com/file/d/1XVU8NLiMe6cAxQEE5SvTo8DWm-CxpgZt/view?usp=sharing" TargetMode="External"/><Relationship Id="rId104" Type="http://schemas.openxmlformats.org/officeDocument/2006/relationships/hyperlink" Target="https://drive.google.com/file/d/1CPXtlLGSRuBeGTi25tJFLzv1sSCRpUeL/view?usp=sharing" TargetMode="External"/><Relationship Id="rId125" Type="http://schemas.openxmlformats.org/officeDocument/2006/relationships/hyperlink" Target="https://drive.google.com/file/d/1JEa0KJEqJ4Gp0-t9kTkmqEw35GRX-295/view?usp=sharing" TargetMode="External"/><Relationship Id="rId146" Type="http://schemas.openxmlformats.org/officeDocument/2006/relationships/hyperlink" Target="https://drive.google.com/file/d/1ruZg-yYOSSfy60hZvUulyzSATXxLnBqz/view?usp=sharing" TargetMode="External"/><Relationship Id="rId167" Type="http://schemas.openxmlformats.org/officeDocument/2006/relationships/hyperlink" Target="https://drive.google.com/file/d/1rr22FlUYM-G9Tm6wb0lt4XPttpSmEG5F/view?usp=sharing" TargetMode="External"/><Relationship Id="rId188" Type="http://schemas.openxmlformats.org/officeDocument/2006/relationships/hyperlink" Target="https://drive.google.com/file/d/1zPs0Z_HQ1nYXaC8NQj0ReEzfy40RsO1b/view?usp=sharing" TargetMode="External"/><Relationship Id="rId71" Type="http://schemas.openxmlformats.org/officeDocument/2006/relationships/hyperlink" Target="https://drive.google.com/file/d/1sCsld914E7Yb4-iW1xU0lEJerMnHIUXB/view?usp=sharing" TargetMode="External"/><Relationship Id="rId92" Type="http://schemas.openxmlformats.org/officeDocument/2006/relationships/hyperlink" Target="https://drive.google.com/file/d/1JLZ4qxFFJtcXoSt8qAiTDPu1Ws8C0jyI/view?usp=sharing" TargetMode="External"/><Relationship Id="rId213" Type="http://schemas.openxmlformats.org/officeDocument/2006/relationships/hyperlink" Target="https://drive.google.com/file/d/1W50VzzzyNAUAuqKlg2F6vniX2ihOenwW/view?usp=sharing" TargetMode="External"/><Relationship Id="rId234" Type="http://schemas.openxmlformats.org/officeDocument/2006/relationships/hyperlink" Target="https://drive.google.com/file/d/1zUEkRs7swHce4qfGGvYw9-f9WbQJqXkX/view?usp=sharing" TargetMode="External"/><Relationship Id="rId2" Type="http://schemas.openxmlformats.org/officeDocument/2006/relationships/hyperlink" Target="https://drive.google.com/file/d/1Z2uuPgCdTgEVRQD7UX4JVI2wD3e-MfQs/view?usp=sharing" TargetMode="External"/><Relationship Id="rId29" Type="http://schemas.openxmlformats.org/officeDocument/2006/relationships/hyperlink" Target="https://drive.google.com/file/d/1777zXTh3xp1unn8FGFx5M9j4MfCEsTW8/view?usp=sharing" TargetMode="External"/><Relationship Id="rId255" Type="http://schemas.openxmlformats.org/officeDocument/2006/relationships/hyperlink" Target="https://drive.google.com/file/d/1gJ3DsklUUReesyIKH6yJ91yQ8UiGYq6L/view?usp=sharing" TargetMode="External"/><Relationship Id="rId40" Type="http://schemas.openxmlformats.org/officeDocument/2006/relationships/hyperlink" Target="https://drive.google.com/file/d/1YV5d4jpzuC3LGeJovjkpr1nBirBajxb2/view?usp=sharing" TargetMode="External"/><Relationship Id="rId115" Type="http://schemas.openxmlformats.org/officeDocument/2006/relationships/hyperlink" Target="https://drive.google.com/file/d/1FbVJX3cM8eYNPLPChLtblgpMDhl4Twwv/view?usp=sharing" TargetMode="External"/><Relationship Id="rId136" Type="http://schemas.openxmlformats.org/officeDocument/2006/relationships/hyperlink" Target="https://drive.google.com/file/d/1nuXzh6gTCn4uhYkK2EPTWMIlHtPFe-L0/view?usp=sharing" TargetMode="External"/><Relationship Id="rId157" Type="http://schemas.openxmlformats.org/officeDocument/2006/relationships/hyperlink" Target="https://drive.google.com/file/d/1m_xFIn26QyJ5o57ub2FsdBwnB9OR0DSA/view?usp=sharing" TargetMode="External"/><Relationship Id="rId178" Type="http://schemas.openxmlformats.org/officeDocument/2006/relationships/hyperlink" Target="https://drive.google.com/file/d/14j5sUC4zHkyJFU6dX0f32i8LDzFBHwzM/view?usp=sharing" TargetMode="External"/><Relationship Id="rId61" Type="http://schemas.openxmlformats.org/officeDocument/2006/relationships/hyperlink" Target="https://drive.google.com/file/d/1mNWhCZr2dSZXS5KlfUwBlqgxhsEq1A_l/view?usp=sharing" TargetMode="External"/><Relationship Id="rId82" Type="http://schemas.openxmlformats.org/officeDocument/2006/relationships/hyperlink" Target="https://drive.google.com/file/d/1u4ASgJjTmuyjh2_iw4BOfYueBLlPDXEI/view?usp=sharing" TargetMode="External"/><Relationship Id="rId199" Type="http://schemas.openxmlformats.org/officeDocument/2006/relationships/hyperlink" Target="https://drive.google.com/file/d/16-uCiCd2ZsosOL0e2ni4mM_BIt6KRvX5/view?usp=sharing" TargetMode="External"/><Relationship Id="rId203" Type="http://schemas.openxmlformats.org/officeDocument/2006/relationships/hyperlink" Target="https://drive.google.com/file/d/10pgUnyu59nO1U89vDeQTB92InZeB3amO/view?usp=sharing" TargetMode="External"/><Relationship Id="rId19" Type="http://schemas.openxmlformats.org/officeDocument/2006/relationships/hyperlink" Target="https://drive.google.com/file/d/1nBlqnJjQqjd9UJ-6UNnAaHQmuQxJyqkf/view?usp=sharing" TargetMode="External"/><Relationship Id="rId224" Type="http://schemas.openxmlformats.org/officeDocument/2006/relationships/hyperlink" Target="https://drive.google.com/file/d/1syD3N0bYkj0QAFe4dkChm7AOr1QfxZpb/view?usp=sharing" TargetMode="External"/><Relationship Id="rId245" Type="http://schemas.openxmlformats.org/officeDocument/2006/relationships/hyperlink" Target="https://drive.google.com/file/d/1Ay4VxQXwecMn1xGIea_9zaGGcAv9JK58/view?usp=sharing" TargetMode="External"/><Relationship Id="rId30" Type="http://schemas.openxmlformats.org/officeDocument/2006/relationships/hyperlink" Target="https://drive.google.com/file/d/1777zXTh3xp1unn8FGFx5M9j4MfCEsTW8/view?usp=sharing" TargetMode="External"/><Relationship Id="rId105" Type="http://schemas.openxmlformats.org/officeDocument/2006/relationships/hyperlink" Target="https://drive.google.com/file/d/1DhWLmD0cY3rWD0C4D2KmXmfrgWoVn9Q_/view?usp=sharing" TargetMode="External"/><Relationship Id="rId126" Type="http://schemas.openxmlformats.org/officeDocument/2006/relationships/hyperlink" Target="https://drive.google.com/file/d/1iw9HJ9l99BGst7OScNhJfkFM-PtdguDX/view?usp=sharing" TargetMode="External"/><Relationship Id="rId147" Type="http://schemas.openxmlformats.org/officeDocument/2006/relationships/hyperlink" Target="https://drive.google.com/file/d/1HLr6wnUgN9mWbXmmWfofUA9uwZzJkDnR/view?usp=sharing" TargetMode="External"/><Relationship Id="rId168" Type="http://schemas.openxmlformats.org/officeDocument/2006/relationships/hyperlink" Target="https://drive.google.com/file/d/1vlTCPXC8EZQiHNXM2Q0JXT5V_oH5uYhz/view?usp=sharing" TargetMode="External"/><Relationship Id="rId51" Type="http://schemas.openxmlformats.org/officeDocument/2006/relationships/hyperlink" Target="https://drive.google.com/file/d/1NnzE0JaiUTkI9LC6LRRDUKY809uNlCkz/view?usp=sharing" TargetMode="External"/><Relationship Id="rId72" Type="http://schemas.openxmlformats.org/officeDocument/2006/relationships/hyperlink" Target="https://drive.google.com/file/d/1S1Rh-o9HfM7mPUavPbO88jb98do3KAFO/view?usp=sharing" TargetMode="External"/><Relationship Id="rId93" Type="http://schemas.openxmlformats.org/officeDocument/2006/relationships/hyperlink" Target="https://drive.google.com/file/d/1Bvif7qXQW5wcdfXvk7Pl7FId9cMLnwaJ/view?usp=sharing" TargetMode="External"/><Relationship Id="rId189" Type="http://schemas.openxmlformats.org/officeDocument/2006/relationships/hyperlink" Target="https://drive.google.com/file/d/1WVm0x0gjvRyTw0xR_4opa2zYr0bPl4le/view?usp=sharing" TargetMode="External"/><Relationship Id="rId3" Type="http://schemas.openxmlformats.org/officeDocument/2006/relationships/hyperlink" Target="https://drive.google.com/file/d/1-Bl6phv6P_iS_Q1Z2XoWhuWI630EM3Mm/view?usp=sharing" TargetMode="External"/><Relationship Id="rId214" Type="http://schemas.openxmlformats.org/officeDocument/2006/relationships/hyperlink" Target="https://drive.google.com/file/d/15rUtrfE6C2Ms6SVR1R0_nzVomgSdko-b/view?usp=sharing" TargetMode="External"/><Relationship Id="rId235" Type="http://schemas.openxmlformats.org/officeDocument/2006/relationships/hyperlink" Target="https://drive.google.com/file/d/1nHD3ubU236PBOutzqK5QMg0AYpsNYncl/view?usp=sharing" TargetMode="External"/><Relationship Id="rId256" Type="http://schemas.openxmlformats.org/officeDocument/2006/relationships/hyperlink" Target="https://drive.google.com/file/d/1kpVJ4YbzPAopysNomSp53InF45F164tn/view?usp=sharing" TargetMode="External"/><Relationship Id="rId116" Type="http://schemas.openxmlformats.org/officeDocument/2006/relationships/hyperlink" Target="https://drive.google.com/file/d/1KGoK1h6AEQyqiGfLtZGnjGGQf-N3e38s/view?usp=sharing" TargetMode="External"/><Relationship Id="rId137" Type="http://schemas.openxmlformats.org/officeDocument/2006/relationships/hyperlink" Target="https://drive.google.com/file/d/1069cCAqV2msNwDW3HNlLWOyNPTupiYfG/view?usp=sharing" TargetMode="External"/><Relationship Id="rId158" Type="http://schemas.openxmlformats.org/officeDocument/2006/relationships/hyperlink" Target="https://drive.google.com/file/d/11vj6lEe8-StqB81qD3CNzh4et0qMJDcz/view?usp=sharing" TargetMode="External"/><Relationship Id="rId20" Type="http://schemas.openxmlformats.org/officeDocument/2006/relationships/hyperlink" Target="https://drive.google.com/file/d/1cxbr1m5RH1jOkVV4llANppIwM10d5aS_/view?usp=sharing" TargetMode="External"/><Relationship Id="rId41" Type="http://schemas.openxmlformats.org/officeDocument/2006/relationships/hyperlink" Target="https://drive.google.com/file/d/1RxQrv1wo4cI--tavgOcrmrnHYNShQIer/view?usp=sharing" TargetMode="External"/><Relationship Id="rId62" Type="http://schemas.openxmlformats.org/officeDocument/2006/relationships/hyperlink" Target="https://drive.google.com/file/d/1rnKtkadU8NyYaDPLL3Ou4lanP4TDDQTt/view?usp=sharing" TargetMode="External"/><Relationship Id="rId83" Type="http://schemas.openxmlformats.org/officeDocument/2006/relationships/hyperlink" Target="https://drive.google.com/file/d/1hsgjbTft3qJY9iH27qTsCAFeQ4nUIJKd/view?usp=sharing" TargetMode="External"/><Relationship Id="rId179" Type="http://schemas.openxmlformats.org/officeDocument/2006/relationships/hyperlink" Target="https://drive.google.com/file/d/1fwLvHDJsUkmXMubzsfuWo1VKzERUQUTL/view?usp=sharing" TargetMode="External"/><Relationship Id="rId190" Type="http://schemas.openxmlformats.org/officeDocument/2006/relationships/hyperlink" Target="https://drive.google.com/file/d/12TcClDJvRPUS0kK5ZzS8OYyNJXCfsnSl/view?usp=sharing" TargetMode="External"/><Relationship Id="rId204" Type="http://schemas.openxmlformats.org/officeDocument/2006/relationships/hyperlink" Target="https://drive.google.com/file/d/1bFX_lEMB20CSTLWIvenJwSTDmTVbZ1iS/view?usp=sharing" TargetMode="External"/><Relationship Id="rId225" Type="http://schemas.openxmlformats.org/officeDocument/2006/relationships/hyperlink" Target="https://drive.google.com/file/d/1BaTe90M2F-kob8h8bYiWxAPU_SxeDkH2/view?usp=sharing" TargetMode="External"/><Relationship Id="rId246" Type="http://schemas.openxmlformats.org/officeDocument/2006/relationships/hyperlink" Target="https://drive.google.com/file/d/1Ay4VxQXwecMn1xGIea_9zaGGcAv9JK58/view?usp=sharing" TargetMode="External"/><Relationship Id="rId106" Type="http://schemas.openxmlformats.org/officeDocument/2006/relationships/hyperlink" Target="https://drive.google.com/file/d/1-9BH25VB8fWKSiB-fPGY16ctv2MpVW6R/view?usp=sharing" TargetMode="External"/><Relationship Id="rId127" Type="http://schemas.openxmlformats.org/officeDocument/2006/relationships/hyperlink" Target="https://drive.google.com/file/d/1KLzgxtmq7KnJgRDro1TJz5JFEZ4vwGzQ/view?usp=sharing" TargetMode="External"/><Relationship Id="rId10" Type="http://schemas.openxmlformats.org/officeDocument/2006/relationships/hyperlink" Target="https://drive.google.com/file/d/1Uv4tKB8ySECtTO-pBdhmylMBEJtQ66T6/view?usp=sharing" TargetMode="External"/><Relationship Id="rId31" Type="http://schemas.openxmlformats.org/officeDocument/2006/relationships/hyperlink" Target="https://drive.google.com/file/d/1sLynhAVD9BT9-SqUnGDZdjgcn6NvTjfX/view?usp=sharing" TargetMode="External"/><Relationship Id="rId52" Type="http://schemas.openxmlformats.org/officeDocument/2006/relationships/hyperlink" Target="https://drive.google.com/file/d/15QJbSJAttyOjLcBOLJ2mMcjhn9wgGdgZ/view?usp=sharing" TargetMode="External"/><Relationship Id="rId73" Type="http://schemas.openxmlformats.org/officeDocument/2006/relationships/hyperlink" Target="https://drive.google.com/file/d/1ZWAP9Vmqgq8_U7le1mll9kOCjsBEPjdA/view?usp=sharing" TargetMode="External"/><Relationship Id="rId94" Type="http://schemas.openxmlformats.org/officeDocument/2006/relationships/hyperlink" Target="https://drive.google.com/file/d/1PksjgwQXEsQ5kTUjLBds6FHCWdxeFWqq/view?usp=sharing" TargetMode="External"/><Relationship Id="rId148" Type="http://schemas.openxmlformats.org/officeDocument/2006/relationships/hyperlink" Target="https://drive.google.com/file/d/1bAnxTMaPue3npcogvT42YRvGWD7CTXue/view?usp=sharing" TargetMode="External"/><Relationship Id="rId169" Type="http://schemas.openxmlformats.org/officeDocument/2006/relationships/hyperlink" Target="https://drive.google.com/file/d/18-p18QIFCdDfPlTvXlzZqqt4rP0G4mkQ/view?usp=sharing" TargetMode="External"/><Relationship Id="rId4" Type="http://schemas.openxmlformats.org/officeDocument/2006/relationships/hyperlink" Target="https://drive.google.com/file/d/1enWXUjXdslOCsKKEcacZZtwOceXxKAEj/view?usp=sharing" TargetMode="External"/><Relationship Id="rId180" Type="http://schemas.openxmlformats.org/officeDocument/2006/relationships/hyperlink" Target="https://drive.google.com/file/d/1KZVTz1uxP3T4xHtsJRpbGLBgOXZbt7DC/view?usp=sharing" TargetMode="External"/><Relationship Id="rId215" Type="http://schemas.openxmlformats.org/officeDocument/2006/relationships/hyperlink" Target="https://drive.google.com/file/d/186b-eKS5WmGD3r89b2_9ino2Re6EdFug/view?usp=sharing" TargetMode="External"/><Relationship Id="rId236" Type="http://schemas.openxmlformats.org/officeDocument/2006/relationships/hyperlink" Target="https://drive.google.com/file/d/1rxP8h8KwtSxAik0p2paJ1Jzsioj6WNWb/view?usp=sharing" TargetMode="External"/><Relationship Id="rId257" Type="http://schemas.openxmlformats.org/officeDocument/2006/relationships/hyperlink" Target="https://drive.google.com/file/d/1Z2uuPgCdTgEVRQD7UX4JVI2wD3e-MfQs/view?usp=sharing"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bit.ly/3yOu2OI" TargetMode="External"/><Relationship Id="rId299" Type="http://schemas.openxmlformats.org/officeDocument/2006/relationships/printerSettings" Target="../printerSettings/printerSettings5.bin"/><Relationship Id="rId21" Type="http://schemas.openxmlformats.org/officeDocument/2006/relationships/hyperlink" Target="https://doi.org/10.3390/rs14020412" TargetMode="External"/><Relationship Id="rId63" Type="http://schemas.openxmlformats.org/officeDocument/2006/relationships/hyperlink" Target="https://doi.org/10.25077/jfu.11.2.173-179.2022" TargetMode="External"/><Relationship Id="rId159" Type="http://schemas.openxmlformats.org/officeDocument/2006/relationships/hyperlink" Target="https://bit.ly/3AuRDW9" TargetMode="External"/><Relationship Id="rId170" Type="http://schemas.openxmlformats.org/officeDocument/2006/relationships/hyperlink" Target="http://jif.fmipa.unand.ac.id/index.php/jif/article/view/292/183" TargetMode="External"/><Relationship Id="rId226" Type="http://schemas.openxmlformats.org/officeDocument/2006/relationships/hyperlink" Target="https://bit.ly/3NSfbHq" TargetMode="External"/><Relationship Id="rId268" Type="http://schemas.openxmlformats.org/officeDocument/2006/relationships/hyperlink" Target="https://bit.ly/3Q6Ti8Y" TargetMode="External"/><Relationship Id="rId32" Type="http://schemas.openxmlformats.org/officeDocument/2006/relationships/hyperlink" Target="https://www.ijournalse.org/index.php/ESJ/article/view/852/pdf" TargetMode="External"/><Relationship Id="rId74" Type="http://schemas.openxmlformats.org/officeDocument/2006/relationships/hyperlink" Target="https://ieeexplore.ieee.org/xpl/conhome/8977603/proceeding" TargetMode="External"/><Relationship Id="rId128" Type="http://schemas.openxmlformats.org/officeDocument/2006/relationships/hyperlink" Target="https://bit.ly/3R9EDLo" TargetMode="External"/><Relationship Id="rId5" Type="http://schemas.openxmlformats.org/officeDocument/2006/relationships/hyperlink" Target="http://www.iapjournals.ac.cn/fileDQKXJZ/journal/article/dqkxjz/2018/11/PDF/20180026.pdf" TargetMode="External"/><Relationship Id="rId181" Type="http://schemas.openxmlformats.org/officeDocument/2006/relationships/hyperlink" Target="https://doi.org/10.25077/jif.13.1.41-53.2021" TargetMode="External"/><Relationship Id="rId237" Type="http://schemas.openxmlformats.org/officeDocument/2006/relationships/hyperlink" Target="https://bit.ly/3uy8kfF" TargetMode="External"/><Relationship Id="rId279" Type="http://schemas.openxmlformats.org/officeDocument/2006/relationships/hyperlink" Target="https://bit.ly/3cS5An3" TargetMode="External"/><Relationship Id="rId43" Type="http://schemas.openxmlformats.org/officeDocument/2006/relationships/hyperlink" Target="https://scholarhub.ui.ac.id/science/vol20/iss3/7/" TargetMode="External"/><Relationship Id="rId139" Type="http://schemas.openxmlformats.org/officeDocument/2006/relationships/hyperlink" Target="https://bit.ly/3ADjQu5" TargetMode="External"/><Relationship Id="rId290" Type="http://schemas.openxmlformats.org/officeDocument/2006/relationships/hyperlink" Target="https://bit.ly/3Q8w2Yc" TargetMode="External"/><Relationship Id="rId85" Type="http://schemas.openxmlformats.org/officeDocument/2006/relationships/hyperlink" Target="https://iopscience.iop.org/issue/1742-6596/1876/1" TargetMode="External"/><Relationship Id="rId150" Type="http://schemas.openxmlformats.org/officeDocument/2006/relationships/hyperlink" Target="https://www.sciencedirect.com/science/article/abs/pii/S2352938521002172" TargetMode="External"/><Relationship Id="rId192" Type="http://schemas.openxmlformats.org/officeDocument/2006/relationships/hyperlink" Target="http://jfu.fmipa.unand.ac.id/index.php/jfu/article/view/454/436" TargetMode="External"/><Relationship Id="rId206" Type="http://schemas.openxmlformats.org/officeDocument/2006/relationships/hyperlink" Target="https://doi.org/10.25077/jfu.9.2.176-182.2020" TargetMode="External"/><Relationship Id="rId248" Type="http://schemas.openxmlformats.org/officeDocument/2006/relationships/hyperlink" Target="https://bit.ly/3cEXNZM" TargetMode="External"/><Relationship Id="rId12" Type="http://schemas.openxmlformats.org/officeDocument/2006/relationships/hyperlink" Target="https://bit.ly/3nKzR9N" TargetMode="External"/><Relationship Id="rId108" Type="http://schemas.openxmlformats.org/officeDocument/2006/relationships/hyperlink" Target="https://www.sciencedirect.com/science/article/pii/S0169809517301096" TargetMode="External"/><Relationship Id="rId54" Type="http://schemas.openxmlformats.org/officeDocument/2006/relationships/hyperlink" Target="https://www.jppipa.unram.ac.id/index.php/jppipa/article/view/1155/947" TargetMode="External"/><Relationship Id="rId75" Type="http://schemas.openxmlformats.org/officeDocument/2006/relationships/hyperlink" Target="https://www.scimagojr.com/journalsearch.php?q=21000195302&amp;tip=sid&amp;clean=0" TargetMode="External"/><Relationship Id="rId96" Type="http://schemas.openxmlformats.org/officeDocument/2006/relationships/hyperlink" Target="https://www.jpier.org/PIERM/pierm49/01.16043007.pdf" TargetMode="External"/><Relationship Id="rId140" Type="http://schemas.openxmlformats.org/officeDocument/2006/relationships/hyperlink" Target="https://bit.ly/3OSaHlA" TargetMode="External"/><Relationship Id="rId161" Type="http://schemas.openxmlformats.org/officeDocument/2006/relationships/hyperlink" Target="https://doi.org/10.26418/positron.v10i2.38469" TargetMode="External"/><Relationship Id="rId182" Type="http://schemas.openxmlformats.org/officeDocument/2006/relationships/hyperlink" Target="https://doi.org/10.25077/jif.14.1.10-20.2022" TargetMode="External"/><Relationship Id="rId217" Type="http://schemas.openxmlformats.org/officeDocument/2006/relationships/hyperlink" Target="https://bit.ly/3bYnXGP" TargetMode="External"/><Relationship Id="rId6" Type="http://schemas.openxmlformats.org/officeDocument/2006/relationships/hyperlink" Target="https://www.scimagojr.com/journalsearch.php?q=12064&amp;tip=sid&amp;clean=0" TargetMode="External"/><Relationship Id="rId238" Type="http://schemas.openxmlformats.org/officeDocument/2006/relationships/hyperlink" Target="https://aip.scitation.org/toc/apc/2391/1" TargetMode="External"/><Relationship Id="rId259" Type="http://schemas.openxmlformats.org/officeDocument/2006/relationships/hyperlink" Target="https://bit.ly/3SaFNqB" TargetMode="External"/><Relationship Id="rId23" Type="http://schemas.openxmlformats.org/officeDocument/2006/relationships/hyperlink" Target="https://www.mdpi.com/2072-4292/14/5/1172/htm" TargetMode="External"/><Relationship Id="rId119" Type="http://schemas.openxmlformats.org/officeDocument/2006/relationships/hyperlink" Target="https://bit.ly/3NPA85G" TargetMode="External"/><Relationship Id="rId270" Type="http://schemas.openxmlformats.org/officeDocument/2006/relationships/hyperlink" Target="https://bit.ly/3OLhufK" TargetMode="External"/><Relationship Id="rId291" Type="http://schemas.openxmlformats.org/officeDocument/2006/relationships/hyperlink" Target="https://bit.ly/3Q8HRxC" TargetMode="External"/><Relationship Id="rId44" Type="http://schemas.openxmlformats.org/officeDocument/2006/relationships/hyperlink" Target="https://scholarhub.ui.ac.id/science/vol20/iss3/7/" TargetMode="External"/><Relationship Id="rId65" Type="http://schemas.openxmlformats.org/officeDocument/2006/relationships/hyperlink" Target="https://ieeexplore.ieee.org/document/8597693" TargetMode="External"/><Relationship Id="rId86" Type="http://schemas.openxmlformats.org/officeDocument/2006/relationships/hyperlink" Target="https://iopscience.iop.org/article/10.1088/1742-6596/1876/1/012022/pdf" TargetMode="External"/><Relationship Id="rId130" Type="http://schemas.openxmlformats.org/officeDocument/2006/relationships/hyperlink" Target="https://www.scimagojr.com/journalsearch.php?q=21100256101&amp;tip=sid&amp;clean=0" TargetMode="External"/><Relationship Id="rId151" Type="http://schemas.openxmlformats.org/officeDocument/2006/relationships/hyperlink" Target="https://bit.ly/3P99OVh" TargetMode="External"/><Relationship Id="rId172" Type="http://schemas.openxmlformats.org/officeDocument/2006/relationships/hyperlink" Target="http://jif.fmipa.unand.ac.id/index.php/jif/article/view/414" TargetMode="External"/><Relationship Id="rId193" Type="http://schemas.openxmlformats.org/officeDocument/2006/relationships/hyperlink" Target="https://sinta.kemdikbud.go.id/journals/profile/5697" TargetMode="External"/><Relationship Id="rId207" Type="http://schemas.openxmlformats.org/officeDocument/2006/relationships/hyperlink" Target="http://jfu.fmipa.unand.ac.id/index.php/jfu/article/view/786" TargetMode="External"/><Relationship Id="rId228" Type="http://schemas.openxmlformats.org/officeDocument/2006/relationships/hyperlink" Target="https://iopscience.iop.org/issue/1742-6596/1876/1" TargetMode="External"/><Relationship Id="rId249" Type="http://schemas.openxmlformats.org/officeDocument/2006/relationships/hyperlink" Target="https://bit.ly/3zHMOIk" TargetMode="External"/><Relationship Id="rId13" Type="http://schemas.openxmlformats.org/officeDocument/2006/relationships/hyperlink" Target="https://www.scimagojr.com/journalsearch.php?q=13507&amp;tip=sid&amp;clean=0" TargetMode="External"/><Relationship Id="rId109" Type="http://schemas.openxmlformats.org/officeDocument/2006/relationships/hyperlink" Target="https://bit.ly/3ypaC1K" TargetMode="External"/><Relationship Id="rId260" Type="http://schemas.openxmlformats.org/officeDocument/2006/relationships/hyperlink" Target="https://bit.ly/3ODWpEh" TargetMode="External"/><Relationship Id="rId281" Type="http://schemas.openxmlformats.org/officeDocument/2006/relationships/hyperlink" Target="https://bit.ly/3vmwOc0" TargetMode="External"/><Relationship Id="rId34" Type="http://schemas.openxmlformats.org/officeDocument/2006/relationships/hyperlink" Target="https://www.orientjchem.org/download/49276" TargetMode="External"/><Relationship Id="rId55" Type="http://schemas.openxmlformats.org/officeDocument/2006/relationships/hyperlink" Target="http://jif.fmipa.unand.ac.id/index.php/jif/issue/view/38" TargetMode="External"/><Relationship Id="rId76" Type="http://schemas.openxmlformats.org/officeDocument/2006/relationships/hyperlink" Target="https://iopscience.iop.org/article/10.1088/1755-1315/303/1/012054/meta" TargetMode="External"/><Relationship Id="rId97" Type="http://schemas.openxmlformats.org/officeDocument/2006/relationships/hyperlink" Target="https://www.jpier.org/PIERM/pier.php?paper=16043007" TargetMode="External"/><Relationship Id="rId120" Type="http://schemas.openxmlformats.org/officeDocument/2006/relationships/hyperlink" Target="https://bit.ly/3Axxrmv" TargetMode="External"/><Relationship Id="rId141" Type="http://schemas.openxmlformats.org/officeDocument/2006/relationships/hyperlink" Target="https://bit.ly/3PcMHZU" TargetMode="External"/><Relationship Id="rId7" Type="http://schemas.openxmlformats.org/officeDocument/2006/relationships/hyperlink" Target="https://www.scimagojr.com/journalsearch.php?q=12064&amp;tip=sid&amp;clean=0" TargetMode="External"/><Relationship Id="rId162" Type="http://schemas.openxmlformats.org/officeDocument/2006/relationships/hyperlink" Target="https://jurnal.untan.ac.id/index.php/jpositron/article/view/38469" TargetMode="External"/><Relationship Id="rId183" Type="http://schemas.openxmlformats.org/officeDocument/2006/relationships/hyperlink" Target="http://jfu.fmipa.unand.ac.id/index.php/jfu/article/view/410/0" TargetMode="External"/><Relationship Id="rId218" Type="http://schemas.openxmlformats.org/officeDocument/2006/relationships/hyperlink" Target="https://bit.ly/3alU2HV" TargetMode="External"/><Relationship Id="rId239" Type="http://schemas.openxmlformats.org/officeDocument/2006/relationships/hyperlink" Target="https://aip.scitation.org/doi/abs/10.1063/5.0072369" TargetMode="External"/><Relationship Id="rId250" Type="http://schemas.openxmlformats.org/officeDocument/2006/relationships/hyperlink" Target="https://bit.ly/3OOjdAZ" TargetMode="External"/><Relationship Id="rId271" Type="http://schemas.openxmlformats.org/officeDocument/2006/relationships/hyperlink" Target="https://bit.ly/3JkpyTJ" TargetMode="External"/><Relationship Id="rId292" Type="http://schemas.openxmlformats.org/officeDocument/2006/relationships/hyperlink" Target="https://bit.ly/3boJisN" TargetMode="External"/><Relationship Id="rId24" Type="http://schemas.openxmlformats.org/officeDocument/2006/relationships/hyperlink" Target="https://www.mdpi.com/2072-4292/14/5/1172" TargetMode="External"/><Relationship Id="rId45" Type="http://schemas.openxmlformats.org/officeDocument/2006/relationships/hyperlink" Target="https://doi.org/10.7454/mss.v20i3.6245" TargetMode="External"/><Relationship Id="rId66" Type="http://schemas.openxmlformats.org/officeDocument/2006/relationships/hyperlink" Target="https://www.scimagojr.com/journalsearch.php?q=21000195302&amp;tip=sid&amp;clean=0" TargetMode="External"/><Relationship Id="rId87" Type="http://schemas.openxmlformats.org/officeDocument/2006/relationships/hyperlink" Target="https://www.scimagojr.com/journalsearch.php?q=130053&amp;tip=sid&amp;clean=0" TargetMode="External"/><Relationship Id="rId110" Type="http://schemas.openxmlformats.org/officeDocument/2006/relationships/hyperlink" Target="https://bit.ly/3P6MTKm" TargetMode="External"/><Relationship Id="rId131" Type="http://schemas.openxmlformats.org/officeDocument/2006/relationships/hyperlink" Target="https://bit.ly/3uxr1zX" TargetMode="External"/><Relationship Id="rId152" Type="http://schemas.openxmlformats.org/officeDocument/2006/relationships/hyperlink" Target="https://bit.ly/3yMvtx9" TargetMode="External"/><Relationship Id="rId173" Type="http://schemas.openxmlformats.org/officeDocument/2006/relationships/hyperlink" Target="http://jif.fmipa.unand.ac.id/index.php/jif/article/view/414/231" TargetMode="External"/><Relationship Id="rId194" Type="http://schemas.openxmlformats.org/officeDocument/2006/relationships/hyperlink" Target="https://doi.org/10.25077/jfu.9.1.67-72.2020" TargetMode="External"/><Relationship Id="rId208" Type="http://schemas.openxmlformats.org/officeDocument/2006/relationships/hyperlink" Target="http://jfu.fmipa.unand.ac.id/index.php/jfu/article/view/786/624" TargetMode="External"/><Relationship Id="rId229" Type="http://schemas.openxmlformats.org/officeDocument/2006/relationships/hyperlink" Target="https://iopscience.iop.org/article/10.1088/1742-6596/1876/1/012013/pdf" TargetMode="External"/><Relationship Id="rId240" Type="http://schemas.openxmlformats.org/officeDocument/2006/relationships/hyperlink" Target="https://www.scimagojr.com/journalsearch.php?q=26916&amp;tip=sid&amp;clean=0" TargetMode="External"/><Relationship Id="rId261" Type="http://schemas.openxmlformats.org/officeDocument/2006/relationships/hyperlink" Target="https://bit.ly/3SdiPiE" TargetMode="External"/><Relationship Id="rId14" Type="http://schemas.openxmlformats.org/officeDocument/2006/relationships/hyperlink" Target="https://doi.org/10.3390/atmos13010063" TargetMode="External"/><Relationship Id="rId35" Type="http://schemas.openxmlformats.org/officeDocument/2006/relationships/hyperlink" Target="https://www.scimagojr.com/journalsearch.php?q=11900154394&amp;tip=sid&amp;clean=0" TargetMode="External"/><Relationship Id="rId56" Type="http://schemas.openxmlformats.org/officeDocument/2006/relationships/hyperlink" Target="http://jif.fmipa.unand.ac.id/index.php/jif/article/view/236/153" TargetMode="External"/><Relationship Id="rId77" Type="http://schemas.openxmlformats.org/officeDocument/2006/relationships/hyperlink" Target="https://iopscience.iop.org/article/10.1088/1755-1315/303/1/012054/pdf" TargetMode="External"/><Relationship Id="rId100" Type="http://schemas.openxmlformats.org/officeDocument/2006/relationships/hyperlink" Target="https://bit.ly/3uu6TyS" TargetMode="External"/><Relationship Id="rId282" Type="http://schemas.openxmlformats.org/officeDocument/2006/relationships/hyperlink" Target="https://bit.ly/3BAW6qC" TargetMode="External"/><Relationship Id="rId8" Type="http://schemas.openxmlformats.org/officeDocument/2006/relationships/hyperlink" Target="http://www.iapjournals.ac.cn/fileDQKXJZ/journal/article/dqkxjz/2020/8/PDF/190176.pdf" TargetMode="External"/><Relationship Id="rId98" Type="http://schemas.openxmlformats.org/officeDocument/2006/relationships/hyperlink" Target="https://bit.ly/3Pen5w5" TargetMode="External"/><Relationship Id="rId121" Type="http://schemas.openxmlformats.org/officeDocument/2006/relationships/hyperlink" Target="https://www.nature.com/articles/s41467-020-16171-2.pdf" TargetMode="External"/><Relationship Id="rId142" Type="http://schemas.openxmlformats.org/officeDocument/2006/relationships/hyperlink" Target="https://bit.ly/3AuLY2p" TargetMode="External"/><Relationship Id="rId163" Type="http://schemas.openxmlformats.org/officeDocument/2006/relationships/hyperlink" Target="https://jurnal.untan.ac.id/index.php/jpositron/article/view/38469/pdf" TargetMode="External"/><Relationship Id="rId184" Type="http://schemas.openxmlformats.org/officeDocument/2006/relationships/hyperlink" Target="http://jfu.fmipa.unand.ac.id/index.php/jfu/article/view/410/372" TargetMode="External"/><Relationship Id="rId219" Type="http://schemas.openxmlformats.org/officeDocument/2006/relationships/hyperlink" Target="https://bit.ly/3AIag8W" TargetMode="External"/><Relationship Id="rId230" Type="http://schemas.openxmlformats.org/officeDocument/2006/relationships/hyperlink" Target="https://www.scimagojr.com/journalsearch.php?q=130053&amp;tip=sid&amp;clean=0" TargetMode="External"/><Relationship Id="rId251" Type="http://schemas.openxmlformats.org/officeDocument/2006/relationships/hyperlink" Target="https://bit.ly/3zGKXDm" TargetMode="External"/><Relationship Id="rId25" Type="http://schemas.openxmlformats.org/officeDocument/2006/relationships/hyperlink" Target="https://doi.org/10.3390/rs14051172" TargetMode="External"/><Relationship Id="rId46" Type="http://schemas.openxmlformats.org/officeDocument/2006/relationships/hyperlink" Target="https://sinta.kemdikbud.go.id/journals/profile/738" TargetMode="External"/><Relationship Id="rId67" Type="http://schemas.openxmlformats.org/officeDocument/2006/relationships/hyperlink" Target="https://ieeexplore.ieee.org/xpl/conhome/8579089/proceeding" TargetMode="External"/><Relationship Id="rId272" Type="http://schemas.openxmlformats.org/officeDocument/2006/relationships/hyperlink" Target="https://bit.ly/3zdKVl4" TargetMode="External"/><Relationship Id="rId293" Type="http://schemas.openxmlformats.org/officeDocument/2006/relationships/hyperlink" Target="https://bit.ly/3zda2UY" TargetMode="External"/><Relationship Id="rId88" Type="http://schemas.openxmlformats.org/officeDocument/2006/relationships/hyperlink" Target="https://www.sciencedirect.com/science/article/pii/S0169809517301096?via%3Dihub" TargetMode="External"/><Relationship Id="rId111" Type="http://schemas.openxmlformats.org/officeDocument/2006/relationships/hyperlink" Target="https://www.scimagojr.com/journalsearch.php?q=19700186909&amp;tip=sid&amp;clean=0" TargetMode="External"/><Relationship Id="rId132" Type="http://schemas.openxmlformats.org/officeDocument/2006/relationships/hyperlink" Target="https://drive.google.com/file/d/1Yl0WmnkheXfeoO4Oe-lNfoT2MV1jJN4k/view?usp=sharing" TargetMode="External"/><Relationship Id="rId153" Type="http://schemas.openxmlformats.org/officeDocument/2006/relationships/hyperlink" Target="https://doi.org/10.1016/j.rsase.2021.100681" TargetMode="External"/><Relationship Id="rId174" Type="http://schemas.openxmlformats.org/officeDocument/2006/relationships/hyperlink" Target="https://sinta.kemdikbud.go.id/journals/profile/4020" TargetMode="External"/><Relationship Id="rId195" Type="http://schemas.openxmlformats.org/officeDocument/2006/relationships/hyperlink" Target="http://jfu.fmipa.unand.ac.id/index.php/jfu/article/view/563" TargetMode="External"/><Relationship Id="rId209" Type="http://schemas.openxmlformats.org/officeDocument/2006/relationships/hyperlink" Target="https://sinta.kemdikbud.go.id/journals/profile/5697" TargetMode="External"/><Relationship Id="rId220" Type="http://schemas.openxmlformats.org/officeDocument/2006/relationships/hyperlink" Target="https://bit.ly/3nLSHgy" TargetMode="External"/><Relationship Id="rId241" Type="http://schemas.openxmlformats.org/officeDocument/2006/relationships/hyperlink" Target="https://bit.ly/3NV3eAW" TargetMode="External"/><Relationship Id="rId15" Type="http://schemas.openxmlformats.org/officeDocument/2006/relationships/hyperlink" Target="https://www.mdpi.com/2073-4433/13/1/63/htm" TargetMode="External"/><Relationship Id="rId36" Type="http://schemas.openxmlformats.org/officeDocument/2006/relationships/hyperlink" Target="https://worldresearchersassociations.com/Archives/RJCE/Vol(23)2019/December2019.aspx" TargetMode="External"/><Relationship Id="rId57" Type="http://schemas.openxmlformats.org/officeDocument/2006/relationships/hyperlink" Target="https://sinta.kemdikbud.go.id/journals/profile/4020" TargetMode="External"/><Relationship Id="rId262" Type="http://schemas.openxmlformats.org/officeDocument/2006/relationships/hyperlink" Target="https://bit.ly/3cSmMsD" TargetMode="External"/><Relationship Id="rId283" Type="http://schemas.openxmlformats.org/officeDocument/2006/relationships/hyperlink" Target="https://bit.ly/3BwAhsm" TargetMode="External"/><Relationship Id="rId78" Type="http://schemas.openxmlformats.org/officeDocument/2006/relationships/hyperlink" Target="https://www.scimagojr.com/journalsearch.php?q=19900195068&amp;tip=sid&amp;clean=0" TargetMode="External"/><Relationship Id="rId99" Type="http://schemas.openxmlformats.org/officeDocument/2006/relationships/hyperlink" Target="https://www.scimagojr.com/journalsearch.php?q=19700186909&amp;tip=sid&amp;clean=0" TargetMode="External"/><Relationship Id="rId101" Type="http://schemas.openxmlformats.org/officeDocument/2006/relationships/hyperlink" Target="https://bit.ly/3uu6TyS" TargetMode="External"/><Relationship Id="rId122" Type="http://schemas.openxmlformats.org/officeDocument/2006/relationships/hyperlink" Target="https://www.nature.com/articles/s41467-020-16171-2" TargetMode="External"/><Relationship Id="rId143" Type="http://schemas.openxmlformats.org/officeDocument/2006/relationships/hyperlink" Target="https://www.scimagojr.com/journalsearch.php?q=21101017598&amp;tip=sid&amp;clean=0" TargetMode="External"/><Relationship Id="rId164" Type="http://schemas.openxmlformats.org/officeDocument/2006/relationships/hyperlink" Target="https://sinta.kemdikbud.go.id/journals/profile/313" TargetMode="External"/><Relationship Id="rId185" Type="http://schemas.openxmlformats.org/officeDocument/2006/relationships/hyperlink" Target="https://sinta.kemdikbud.go.id/journals/profile/5697" TargetMode="External"/><Relationship Id="rId9" Type="http://schemas.openxmlformats.org/officeDocument/2006/relationships/hyperlink" Target="http://www.iapjournals.ac.cn/aas/en/article/doi/10.1007/s00376-020-9176-9" TargetMode="External"/><Relationship Id="rId210" Type="http://schemas.openxmlformats.org/officeDocument/2006/relationships/hyperlink" Target="https://doi.org/10.25077/jfu.11.1.75-81.2022" TargetMode="External"/><Relationship Id="rId26" Type="http://schemas.openxmlformats.org/officeDocument/2006/relationships/hyperlink" Target="https://doi.org/10.1016/j.atmosres.2022.106051" TargetMode="External"/><Relationship Id="rId231" Type="http://schemas.openxmlformats.org/officeDocument/2006/relationships/hyperlink" Target="https://bit.ly/3uyUE3U" TargetMode="External"/><Relationship Id="rId252" Type="http://schemas.openxmlformats.org/officeDocument/2006/relationships/hyperlink" Target="https://bit.ly/3zGgy89" TargetMode="External"/><Relationship Id="rId273" Type="http://schemas.openxmlformats.org/officeDocument/2006/relationships/hyperlink" Target="https://bit.ly/3oDHoHR" TargetMode="External"/><Relationship Id="rId294" Type="http://schemas.openxmlformats.org/officeDocument/2006/relationships/hyperlink" Target="https://bit.ly/3oJ41La" TargetMode="External"/><Relationship Id="rId47" Type="http://schemas.openxmlformats.org/officeDocument/2006/relationships/hyperlink" Target="https://scholarhub.ui.ac.id/science/vol22/iss2/6/" TargetMode="External"/><Relationship Id="rId68" Type="http://schemas.openxmlformats.org/officeDocument/2006/relationships/hyperlink" Target="https://ieeexplore.ieee.org/abstract/document/8597606" TargetMode="External"/><Relationship Id="rId89" Type="http://schemas.openxmlformats.org/officeDocument/2006/relationships/hyperlink" Target="https://www.scimagojr.com/journalsearch.php?q=12092&amp;tip=sid&amp;clean=0" TargetMode="External"/><Relationship Id="rId112" Type="http://schemas.openxmlformats.org/officeDocument/2006/relationships/hyperlink" Target="https://bit.ly/3uSxqpN" TargetMode="External"/><Relationship Id="rId133" Type="http://schemas.openxmlformats.org/officeDocument/2006/relationships/hyperlink" Target="https://bit.ly/3OQKgwB" TargetMode="External"/><Relationship Id="rId154" Type="http://schemas.openxmlformats.org/officeDocument/2006/relationships/hyperlink" Target="https://bit.ly/3AFVaki" TargetMode="External"/><Relationship Id="rId175" Type="http://schemas.openxmlformats.org/officeDocument/2006/relationships/hyperlink" Target="https://doi.org/10.25077/jif.11.2.72-80.2019" TargetMode="External"/><Relationship Id="rId196" Type="http://schemas.openxmlformats.org/officeDocument/2006/relationships/hyperlink" Target="http://jfu.fmipa.unand.ac.id/index.php/jfu/article/view/563/491" TargetMode="External"/><Relationship Id="rId200" Type="http://schemas.openxmlformats.org/officeDocument/2006/relationships/hyperlink" Target="http://jfu.fmipa.unand.ac.id/index.php/jfu/article/view/562/516" TargetMode="External"/><Relationship Id="rId16" Type="http://schemas.openxmlformats.org/officeDocument/2006/relationships/hyperlink" Target="https://www.mdpi.com/2073-4433/13/1/63/htm" TargetMode="External"/><Relationship Id="rId221" Type="http://schemas.openxmlformats.org/officeDocument/2006/relationships/hyperlink" Target="https://bit.ly/3P8YIja" TargetMode="External"/><Relationship Id="rId242" Type="http://schemas.openxmlformats.org/officeDocument/2006/relationships/hyperlink" Target="https://aip.scitation.org/doi/10.1063/5.0072368" TargetMode="External"/><Relationship Id="rId263" Type="http://schemas.openxmlformats.org/officeDocument/2006/relationships/hyperlink" Target="https://bit.ly/3zgT3RY" TargetMode="External"/><Relationship Id="rId284" Type="http://schemas.openxmlformats.org/officeDocument/2006/relationships/hyperlink" Target="https://bit.ly/3Sgp5pF" TargetMode="External"/><Relationship Id="rId37" Type="http://schemas.openxmlformats.org/officeDocument/2006/relationships/hyperlink" Target="https://www.scimagojr.com/journalsearch.php?q=5300152224&amp;tip=sid&amp;clean=0" TargetMode="External"/><Relationship Id="rId58" Type="http://schemas.openxmlformats.org/officeDocument/2006/relationships/hyperlink" Target="http://jif.fmipa.unand.ac.id/index.php/jif/article/view/450/237" TargetMode="External"/><Relationship Id="rId79" Type="http://schemas.openxmlformats.org/officeDocument/2006/relationships/hyperlink" Target="https://aip.scitation.org/doi/abs/10.1063/5.0003181" TargetMode="External"/><Relationship Id="rId102" Type="http://schemas.openxmlformats.org/officeDocument/2006/relationships/hyperlink" Target="https://doi.org/10.2528/PIERM16072808" TargetMode="External"/><Relationship Id="rId123" Type="http://schemas.openxmlformats.org/officeDocument/2006/relationships/hyperlink" Target="https://bit.ly/3uwWpOZ" TargetMode="External"/><Relationship Id="rId144" Type="http://schemas.openxmlformats.org/officeDocument/2006/relationships/hyperlink" Target="https://www.ijournalse.org/index.php/ESJ/article/view/500" TargetMode="External"/><Relationship Id="rId90" Type="http://schemas.openxmlformats.org/officeDocument/2006/relationships/hyperlink" Target="https://doi.org/10.1016/j.atmosres.2015.08.022" TargetMode="External"/><Relationship Id="rId165" Type="http://schemas.openxmlformats.org/officeDocument/2006/relationships/hyperlink" Target="https://sinta.kemdikbud.go.id/journals/profile/3490" TargetMode="External"/><Relationship Id="rId186" Type="http://schemas.openxmlformats.org/officeDocument/2006/relationships/hyperlink" Target="https://doi.org/10.25077/jfu.8.2.178-183.2019" TargetMode="External"/><Relationship Id="rId211" Type="http://schemas.openxmlformats.org/officeDocument/2006/relationships/hyperlink" Target="http://jfu.fmipa.unand.ac.id/index.php/jfu/article/view/811" TargetMode="External"/><Relationship Id="rId232" Type="http://schemas.openxmlformats.org/officeDocument/2006/relationships/hyperlink" Target="https://bit.ly/3nOnhpW" TargetMode="External"/><Relationship Id="rId253" Type="http://schemas.openxmlformats.org/officeDocument/2006/relationships/hyperlink" Target="https://bit.ly/3Q5uhLm" TargetMode="External"/><Relationship Id="rId274" Type="http://schemas.openxmlformats.org/officeDocument/2006/relationships/hyperlink" Target="https://bit.ly/3bnWCO2" TargetMode="External"/><Relationship Id="rId295" Type="http://schemas.openxmlformats.org/officeDocument/2006/relationships/hyperlink" Target="https://bit.ly/3vriYFg" TargetMode="External"/><Relationship Id="rId27" Type="http://schemas.openxmlformats.org/officeDocument/2006/relationships/hyperlink" Target="https://www.sciencedirect.com/science/article/pii/S0169809522000370" TargetMode="External"/><Relationship Id="rId48" Type="http://schemas.openxmlformats.org/officeDocument/2006/relationships/hyperlink" Target="https://scholarhub.ui.ac.id/science/vol22/iss2/6/" TargetMode="External"/><Relationship Id="rId69" Type="http://schemas.openxmlformats.org/officeDocument/2006/relationships/hyperlink" Target="https://www.scimagojr.com/journalsearch.php?q=21000195302&amp;tip=sid&amp;clean=0" TargetMode="External"/><Relationship Id="rId113" Type="http://schemas.openxmlformats.org/officeDocument/2006/relationships/hyperlink" Target="https://bit.ly/3NPThom" TargetMode="External"/><Relationship Id="rId134" Type="http://schemas.openxmlformats.org/officeDocument/2006/relationships/hyperlink" Target="https://bit.ly/3Au1F9R" TargetMode="External"/><Relationship Id="rId80" Type="http://schemas.openxmlformats.org/officeDocument/2006/relationships/hyperlink" Target="https://aip.scitation.org/doi/pdf/10.1063/5.0003181" TargetMode="External"/><Relationship Id="rId155" Type="http://schemas.openxmlformats.org/officeDocument/2006/relationships/hyperlink" Target="http://dx.doi.org/10.13005/ojc/3404058" TargetMode="External"/><Relationship Id="rId176" Type="http://schemas.openxmlformats.org/officeDocument/2006/relationships/hyperlink" Target="https://doi.org/10.25077/jif.11.2.88-94.2019" TargetMode="External"/><Relationship Id="rId197" Type="http://schemas.openxmlformats.org/officeDocument/2006/relationships/hyperlink" Target="https://sinta.kemdikbud.go.id/journals/profile/5697" TargetMode="External"/><Relationship Id="rId201" Type="http://schemas.openxmlformats.org/officeDocument/2006/relationships/hyperlink" Target="https://sinta.kemdikbud.go.id/journals/profile/5697" TargetMode="External"/><Relationship Id="rId222" Type="http://schemas.openxmlformats.org/officeDocument/2006/relationships/hyperlink" Target="https://bit.ly/3IlZuam" TargetMode="External"/><Relationship Id="rId243" Type="http://schemas.openxmlformats.org/officeDocument/2006/relationships/hyperlink" Target="https://www.scimagojr.com/journalsearch.php?q=26916&amp;tip=sid&amp;clean=0" TargetMode="External"/><Relationship Id="rId264" Type="http://schemas.openxmlformats.org/officeDocument/2006/relationships/hyperlink" Target="https://bit.ly/3zf1ptm" TargetMode="External"/><Relationship Id="rId285" Type="http://schemas.openxmlformats.org/officeDocument/2006/relationships/hyperlink" Target="https://sinta.kemdikbud.go.id/journals/profile/5697" TargetMode="External"/><Relationship Id="rId17" Type="http://schemas.openxmlformats.org/officeDocument/2006/relationships/hyperlink" Target="https://www.scimagojr.com/journalsearch.php?q=15838&amp;tip=sid&amp;clean=0" TargetMode="External"/><Relationship Id="rId38" Type="http://schemas.openxmlformats.org/officeDocument/2006/relationships/hyperlink" Target="https://doi.org/10.7454/mss.v20i4.6706" TargetMode="External"/><Relationship Id="rId59" Type="http://schemas.openxmlformats.org/officeDocument/2006/relationships/hyperlink" Target="http://jif.fmipa.unand.ac.id/index.php/jif/article/view/450/237" TargetMode="External"/><Relationship Id="rId103" Type="http://schemas.openxmlformats.org/officeDocument/2006/relationships/hyperlink" Target="https://www.jpier.org/PIERM/pierm50/04.16072808.pdf" TargetMode="External"/><Relationship Id="rId124" Type="http://schemas.openxmlformats.org/officeDocument/2006/relationships/hyperlink" Target="https://doi.org/10.1038/s41467-020-16171-2" TargetMode="External"/><Relationship Id="rId70" Type="http://schemas.openxmlformats.org/officeDocument/2006/relationships/hyperlink" Target="https://ieeexplore.ieee.org/abstract/document/9017627" TargetMode="External"/><Relationship Id="rId91" Type="http://schemas.openxmlformats.org/officeDocument/2006/relationships/hyperlink" Target="https://www.sciencedirect.com/science/article/pii/S0169809515002707" TargetMode="External"/><Relationship Id="rId145" Type="http://schemas.openxmlformats.org/officeDocument/2006/relationships/hyperlink" Target="https://www.ijournalse.org/index.php/ESJ/article/view/500/pdf" TargetMode="External"/><Relationship Id="rId166" Type="http://schemas.openxmlformats.org/officeDocument/2006/relationships/hyperlink" Target="http://jif.fmipa.unand.ac.id/index.php/jif/article/view/290" TargetMode="External"/><Relationship Id="rId187" Type="http://schemas.openxmlformats.org/officeDocument/2006/relationships/hyperlink" Target="http://jfu.fmipa.unand.ac.id/index.php/jfu/article/view/422" TargetMode="External"/><Relationship Id="rId1" Type="http://schemas.openxmlformats.org/officeDocument/2006/relationships/hyperlink" Target="https://reader.elsevier.com/reader/sd/pii/S0169809517301096?token=EF0672667D4686C5D0323AC3C8966E621A91BED5FF93582B3407F66E7CC8AAB20EDD78EF651FCC55C9B223F759769829&amp;originRegion=eu-west-1&amp;originCreation=20220707041335" TargetMode="External"/><Relationship Id="rId212" Type="http://schemas.openxmlformats.org/officeDocument/2006/relationships/hyperlink" Target="http://jfu.fmipa.unand.ac.id/index.php/jfu/article/view/811/658" TargetMode="External"/><Relationship Id="rId233" Type="http://schemas.openxmlformats.org/officeDocument/2006/relationships/hyperlink" Target="https://iopscience.iop.org/issue/1742-6596/1816/1" TargetMode="External"/><Relationship Id="rId254" Type="http://schemas.openxmlformats.org/officeDocument/2006/relationships/hyperlink" Target="https://bit.ly/3BrRx1Z" TargetMode="External"/><Relationship Id="rId28" Type="http://schemas.openxmlformats.org/officeDocument/2006/relationships/hyperlink" Target="https://bit.ly/3bX3aDs" TargetMode="External"/><Relationship Id="rId49" Type="http://schemas.openxmlformats.org/officeDocument/2006/relationships/hyperlink" Target="https://doi.org/10.26740/jpfa.v11n1.p%25p" TargetMode="External"/><Relationship Id="rId114" Type="http://schemas.openxmlformats.org/officeDocument/2006/relationships/hyperlink" Target="https://doi.org/10.2528/PIERM17030503" TargetMode="External"/><Relationship Id="rId275" Type="http://schemas.openxmlformats.org/officeDocument/2006/relationships/hyperlink" Target="https://bit.ly/3zlQwpl" TargetMode="External"/><Relationship Id="rId296" Type="http://schemas.openxmlformats.org/officeDocument/2006/relationships/hyperlink" Target="https://bit.ly/3PQMfBu" TargetMode="External"/><Relationship Id="rId60" Type="http://schemas.openxmlformats.org/officeDocument/2006/relationships/hyperlink" Target="https://sinta.kemdikbud.go.id/journals/detail?q=Statistical+Comparison+of+IMERG+Precipitation+Products+with+Optical+Rain+Gauge+Observations+over+Kototabang%2C+Indonesia&amp;search=1&amp;id=4020" TargetMode="External"/><Relationship Id="rId81" Type="http://schemas.openxmlformats.org/officeDocument/2006/relationships/hyperlink" Target="https://www.scimagojr.com/journalsearch.php?q=26916&amp;tip=sid&amp;clean=0" TargetMode="External"/><Relationship Id="rId135" Type="http://schemas.openxmlformats.org/officeDocument/2006/relationships/hyperlink" Target="https://bit.ly/3Au1F9R" TargetMode="External"/><Relationship Id="rId156" Type="http://schemas.openxmlformats.org/officeDocument/2006/relationships/hyperlink" Target="https://bit.ly/3nN4I5K" TargetMode="External"/><Relationship Id="rId177" Type="http://schemas.openxmlformats.org/officeDocument/2006/relationships/hyperlink" Target="http://jif.fmipa.unand.ac.id/index.php/jif/article/view/411" TargetMode="External"/><Relationship Id="rId198" Type="http://schemas.openxmlformats.org/officeDocument/2006/relationships/hyperlink" Target="https://doi.org/10.25077/jfu.9.4.421-427.2020" TargetMode="External"/><Relationship Id="rId202" Type="http://schemas.openxmlformats.org/officeDocument/2006/relationships/hyperlink" Target="https://doi.org/10.25077/jfu.10.1.8-14.2021" TargetMode="External"/><Relationship Id="rId223" Type="http://schemas.openxmlformats.org/officeDocument/2006/relationships/hyperlink" Target="https://bit.ly/3bZF6Q8" TargetMode="External"/><Relationship Id="rId244" Type="http://schemas.openxmlformats.org/officeDocument/2006/relationships/hyperlink" Target="https://bit.ly/3yU7WuA" TargetMode="External"/><Relationship Id="rId18" Type="http://schemas.openxmlformats.org/officeDocument/2006/relationships/hyperlink" Target="https://www.mdpi.com/2072-4292/14/2/412" TargetMode="External"/><Relationship Id="rId39" Type="http://schemas.openxmlformats.org/officeDocument/2006/relationships/hyperlink" Target="https://scholarhub.ui.ac.id/science/vol20/iss4/5/" TargetMode="External"/><Relationship Id="rId265" Type="http://schemas.openxmlformats.org/officeDocument/2006/relationships/hyperlink" Target="https://bit.ly/3oFFvud" TargetMode="External"/><Relationship Id="rId286" Type="http://schemas.openxmlformats.org/officeDocument/2006/relationships/hyperlink" Target="https://bit.ly/3BAXslc" TargetMode="External"/><Relationship Id="rId50" Type="http://schemas.openxmlformats.org/officeDocument/2006/relationships/hyperlink" Target="https://journal.unesa.ac.id/index.php/jpfa/article/view/9952" TargetMode="External"/><Relationship Id="rId104" Type="http://schemas.openxmlformats.org/officeDocument/2006/relationships/hyperlink" Target="https://www.jpier.org/pierm/pier.php?paper=16072808" TargetMode="External"/><Relationship Id="rId125" Type="http://schemas.openxmlformats.org/officeDocument/2006/relationships/hyperlink" Target="https://www.scimagojr.com/journalsearch.php?q=19700182758&amp;tip=sid&amp;clean=0" TargetMode="External"/><Relationship Id="rId146" Type="http://schemas.openxmlformats.org/officeDocument/2006/relationships/hyperlink" Target="https://bit.ly/3ux0mDh" TargetMode="External"/><Relationship Id="rId167" Type="http://schemas.openxmlformats.org/officeDocument/2006/relationships/hyperlink" Target="http://jif.fmipa.unand.ac.id/index.php/jif/article/view/290/177" TargetMode="External"/><Relationship Id="rId188" Type="http://schemas.openxmlformats.org/officeDocument/2006/relationships/hyperlink" Target="http://jfu.fmipa.unand.ac.id/index.php/jfu/article/view/422/383" TargetMode="External"/><Relationship Id="rId71" Type="http://schemas.openxmlformats.org/officeDocument/2006/relationships/hyperlink" Target="https://ieeexplore.ieee.org/xpl/conhome/8977603/proceeding" TargetMode="External"/><Relationship Id="rId92" Type="http://schemas.openxmlformats.org/officeDocument/2006/relationships/hyperlink" Target="https://bit.ly/3yMg28c" TargetMode="External"/><Relationship Id="rId213" Type="http://schemas.openxmlformats.org/officeDocument/2006/relationships/hyperlink" Target="https://sinta.kemdikbud.go.id/journals/profile/5697" TargetMode="External"/><Relationship Id="rId234" Type="http://schemas.openxmlformats.org/officeDocument/2006/relationships/hyperlink" Target="https://iopscience.iop.org/article/10.1088/1742-6596/1816/1/012096/pdf" TargetMode="External"/><Relationship Id="rId2" Type="http://schemas.openxmlformats.org/officeDocument/2006/relationships/hyperlink" Target="https://doi.org/10.1016/j.atmosres.2017.01.019" TargetMode="External"/><Relationship Id="rId29" Type="http://schemas.openxmlformats.org/officeDocument/2006/relationships/hyperlink" Target="https://www.scimagojr.com/journalsearch.php?q=12092&amp;tip=sid&amp;clean=0" TargetMode="External"/><Relationship Id="rId255" Type="http://schemas.openxmlformats.org/officeDocument/2006/relationships/hyperlink" Target="https://bit.ly/3volufs" TargetMode="External"/><Relationship Id="rId276" Type="http://schemas.openxmlformats.org/officeDocument/2006/relationships/hyperlink" Target="https://bit.ly/3zpz2J4" TargetMode="External"/><Relationship Id="rId297" Type="http://schemas.openxmlformats.org/officeDocument/2006/relationships/hyperlink" Target="https://bit.ly/3Q7a5IZ" TargetMode="External"/><Relationship Id="rId40" Type="http://schemas.openxmlformats.org/officeDocument/2006/relationships/hyperlink" Target="https://scholarhub.ui.ac.id/science/vol20/iss4/5/" TargetMode="External"/><Relationship Id="rId115" Type="http://schemas.openxmlformats.org/officeDocument/2006/relationships/hyperlink" Target="https://www.jpier.org/PIERM/pierm57/03.17030503.pdf" TargetMode="External"/><Relationship Id="rId136" Type="http://schemas.openxmlformats.org/officeDocument/2006/relationships/hyperlink" Target="https://bit.ly/3uuKh0W" TargetMode="External"/><Relationship Id="rId157" Type="http://schemas.openxmlformats.org/officeDocument/2006/relationships/hyperlink" Target="https://bit.ly/3ImMLnO" TargetMode="External"/><Relationship Id="rId178" Type="http://schemas.openxmlformats.org/officeDocument/2006/relationships/hyperlink" Target="http://jif.fmipa.unand.ac.id/index.php/jif/article/view/411/218" TargetMode="External"/><Relationship Id="rId61" Type="http://schemas.openxmlformats.org/officeDocument/2006/relationships/hyperlink" Target="http://jfu.fmipa.unand.ac.id/index.php/jfu/article/view/802" TargetMode="External"/><Relationship Id="rId82" Type="http://schemas.openxmlformats.org/officeDocument/2006/relationships/hyperlink" Target="https://www.scimagojr.com/journalsearch.php?q=26916&amp;tip=sid&amp;clean=0" TargetMode="External"/><Relationship Id="rId199" Type="http://schemas.openxmlformats.org/officeDocument/2006/relationships/hyperlink" Target="http://jfu.fmipa.unand.ac.id/index.php/jfu/article/view/562" TargetMode="External"/><Relationship Id="rId203" Type="http://schemas.openxmlformats.org/officeDocument/2006/relationships/hyperlink" Target="http://jfu.fmipa.unand.ac.id/index.php/jfu/article/view/474" TargetMode="External"/><Relationship Id="rId19" Type="http://schemas.openxmlformats.org/officeDocument/2006/relationships/hyperlink" Target="https://www.mdpi.com/2072-4292/14/2/412/htm" TargetMode="External"/><Relationship Id="rId224" Type="http://schemas.openxmlformats.org/officeDocument/2006/relationships/hyperlink" Target="https://bit.ly/3bT8YO9" TargetMode="External"/><Relationship Id="rId245" Type="http://schemas.openxmlformats.org/officeDocument/2006/relationships/hyperlink" Target="https://aip.scitation.org/toc/apc/2391/1" TargetMode="External"/><Relationship Id="rId266" Type="http://schemas.openxmlformats.org/officeDocument/2006/relationships/hyperlink" Target="https://bit.ly/3cRxYG9" TargetMode="External"/><Relationship Id="rId287" Type="http://schemas.openxmlformats.org/officeDocument/2006/relationships/hyperlink" Target="https://bit.ly/3bjSMWj" TargetMode="External"/><Relationship Id="rId30" Type="http://schemas.openxmlformats.org/officeDocument/2006/relationships/hyperlink" Target="https://www.scimagojr.com/journalsearch.php?q=21101017598&amp;tip=sid&amp;clean=0" TargetMode="External"/><Relationship Id="rId105" Type="http://schemas.openxmlformats.org/officeDocument/2006/relationships/hyperlink" Target="https://www.scimagojr.com/journalsearch.php?q=19700186909&amp;tip=sid&amp;clean=0" TargetMode="External"/><Relationship Id="rId126" Type="http://schemas.openxmlformats.org/officeDocument/2006/relationships/hyperlink" Target="http://telkomnika.uad.ac.id/index.php/TELKOMNIKA/article/view/14316/9126" TargetMode="External"/><Relationship Id="rId147" Type="http://schemas.openxmlformats.org/officeDocument/2006/relationships/hyperlink" Target="http://dx.doi.org/10.28991/esj-2021-01274" TargetMode="External"/><Relationship Id="rId168" Type="http://schemas.openxmlformats.org/officeDocument/2006/relationships/hyperlink" Target="https://sinta.kemdikbud.go.id/journals/profile/4020" TargetMode="External"/><Relationship Id="rId51" Type="http://schemas.openxmlformats.org/officeDocument/2006/relationships/hyperlink" Target="https://journal.unesa.ac.id/index.php/jpfa/article/view/9952" TargetMode="External"/><Relationship Id="rId72" Type="http://schemas.openxmlformats.org/officeDocument/2006/relationships/hyperlink" Target="https://www.scimagojr.com/journalsearch.php?q=21000195302&amp;tip=sid&amp;clean=0" TargetMode="External"/><Relationship Id="rId93" Type="http://schemas.openxmlformats.org/officeDocument/2006/relationships/hyperlink" Target="https://bit.ly/3alyo6A" TargetMode="External"/><Relationship Id="rId189" Type="http://schemas.openxmlformats.org/officeDocument/2006/relationships/hyperlink" Target="https://sinta.kemdikbud.go.id/journals/profile/5697" TargetMode="External"/><Relationship Id="rId3" Type="http://schemas.openxmlformats.org/officeDocument/2006/relationships/hyperlink" Target="https://www.scimagojr.com/journalsearch.php?q=12092&amp;tip=sid&amp;clean=0" TargetMode="External"/><Relationship Id="rId214" Type="http://schemas.openxmlformats.org/officeDocument/2006/relationships/hyperlink" Target="https://doi.org/10.25077/jfu.10.1.8-14.2021" TargetMode="External"/><Relationship Id="rId235" Type="http://schemas.openxmlformats.org/officeDocument/2006/relationships/hyperlink" Target="https://www.scimagojr.com/journalsearch.php?q=130053&amp;tip=sid&amp;clean=0" TargetMode="External"/><Relationship Id="rId256" Type="http://schemas.openxmlformats.org/officeDocument/2006/relationships/hyperlink" Target="https://bit.ly/3cSfepN" TargetMode="External"/><Relationship Id="rId277" Type="http://schemas.openxmlformats.org/officeDocument/2006/relationships/hyperlink" Target="https://bit.ly/3ScSdy1" TargetMode="External"/><Relationship Id="rId298" Type="http://schemas.openxmlformats.org/officeDocument/2006/relationships/hyperlink" Target="https://bit.ly/3Q8xIRu" TargetMode="External"/><Relationship Id="rId116" Type="http://schemas.openxmlformats.org/officeDocument/2006/relationships/hyperlink" Target="https://www.jpier.org/pierm/pier.php?paper=17030503" TargetMode="External"/><Relationship Id="rId137" Type="http://schemas.openxmlformats.org/officeDocument/2006/relationships/hyperlink" Target="https://bit.ly/3o3B7VP" TargetMode="External"/><Relationship Id="rId158" Type="http://schemas.openxmlformats.org/officeDocument/2006/relationships/hyperlink" Target="https://bit.ly/3O5h4kp" TargetMode="External"/><Relationship Id="rId20" Type="http://schemas.openxmlformats.org/officeDocument/2006/relationships/hyperlink" Target="https://www.scimagojr.com/journalsearch.php?q=86430&amp;tip=sid&amp;clean=0" TargetMode="External"/><Relationship Id="rId41" Type="http://schemas.openxmlformats.org/officeDocument/2006/relationships/hyperlink" Target="https://bit.ly/3nNfZ5U" TargetMode="External"/><Relationship Id="rId62" Type="http://schemas.openxmlformats.org/officeDocument/2006/relationships/hyperlink" Target="http://jfu.fmipa.unand.ac.id/index.php/jfu/article/view/802/639" TargetMode="External"/><Relationship Id="rId83" Type="http://schemas.openxmlformats.org/officeDocument/2006/relationships/hyperlink" Target="https://aip.scitation.org/doi/abs/10.1063/5.0003182" TargetMode="External"/><Relationship Id="rId179" Type="http://schemas.openxmlformats.org/officeDocument/2006/relationships/hyperlink" Target="https://sinta.kemdikbud.go.id/journals/profile/4020" TargetMode="External"/><Relationship Id="rId190" Type="http://schemas.openxmlformats.org/officeDocument/2006/relationships/hyperlink" Target="https://doi.org/10.25077/jfu.8.3.252-259.2019" TargetMode="External"/><Relationship Id="rId204" Type="http://schemas.openxmlformats.org/officeDocument/2006/relationships/hyperlink" Target="http://jfu.fmipa.unand.ac.id/index.php/jfu/article/view/474/452" TargetMode="External"/><Relationship Id="rId225" Type="http://schemas.openxmlformats.org/officeDocument/2006/relationships/hyperlink" Target="https://bit.ly/3RkBhVT" TargetMode="External"/><Relationship Id="rId246" Type="http://schemas.openxmlformats.org/officeDocument/2006/relationships/hyperlink" Target="https://bit.ly/3oEPG28" TargetMode="External"/><Relationship Id="rId267" Type="http://schemas.openxmlformats.org/officeDocument/2006/relationships/hyperlink" Target="https://bit.ly/3Jilljr" TargetMode="External"/><Relationship Id="rId288" Type="http://schemas.openxmlformats.org/officeDocument/2006/relationships/hyperlink" Target="https://bit.ly/3zJ5J5r" TargetMode="External"/><Relationship Id="rId106" Type="http://schemas.openxmlformats.org/officeDocument/2006/relationships/hyperlink" Target="https://bit.ly/3NT1JTI" TargetMode="External"/><Relationship Id="rId127" Type="http://schemas.openxmlformats.org/officeDocument/2006/relationships/hyperlink" Target="http://telkomnika.uad.ac.id/index.php/TELKOMNIKA/article/view/14316/0" TargetMode="External"/><Relationship Id="rId10" Type="http://schemas.openxmlformats.org/officeDocument/2006/relationships/hyperlink" Target="https://doi.org/10.1002/joc.7078" TargetMode="External"/><Relationship Id="rId31" Type="http://schemas.openxmlformats.org/officeDocument/2006/relationships/hyperlink" Target="https://www.ijournalse.org/index.php/ESJ/article/view/852" TargetMode="External"/><Relationship Id="rId52" Type="http://schemas.openxmlformats.org/officeDocument/2006/relationships/hyperlink" Target="https://sinta.kemdikbud.go.id/journals/profile/2074" TargetMode="External"/><Relationship Id="rId73" Type="http://schemas.openxmlformats.org/officeDocument/2006/relationships/hyperlink" Target="https://ieeexplore.ieee.org/abstract/document/9017233" TargetMode="External"/><Relationship Id="rId94" Type="http://schemas.openxmlformats.org/officeDocument/2006/relationships/hyperlink" Target="https://www.intechopen.com/chapters/59261" TargetMode="External"/><Relationship Id="rId148" Type="http://schemas.openxmlformats.org/officeDocument/2006/relationships/hyperlink" Target="https://bit.ly/3AFVaki" TargetMode="External"/><Relationship Id="rId169" Type="http://schemas.openxmlformats.org/officeDocument/2006/relationships/hyperlink" Target="http://jif.fmipa.unand.ac.id/index.php/jif/article/view/292" TargetMode="External"/><Relationship Id="rId4" Type="http://schemas.openxmlformats.org/officeDocument/2006/relationships/hyperlink" Target="http://www.iapjournals.ac.cn/aas/en/article/doi/10.1007/s00376-018-8026-5" TargetMode="External"/><Relationship Id="rId180" Type="http://schemas.openxmlformats.org/officeDocument/2006/relationships/hyperlink" Target="https://doi.org/10.25077/jif.13.2.92-100.2021" TargetMode="External"/><Relationship Id="rId215" Type="http://schemas.openxmlformats.org/officeDocument/2006/relationships/hyperlink" Target="https://bit.ly/3alni1t" TargetMode="External"/><Relationship Id="rId236" Type="http://schemas.openxmlformats.org/officeDocument/2006/relationships/hyperlink" Target="https://bit.ly/3yThea9" TargetMode="External"/><Relationship Id="rId257" Type="http://schemas.openxmlformats.org/officeDocument/2006/relationships/hyperlink" Target="https://bit.ly/3PDntol" TargetMode="External"/><Relationship Id="rId278" Type="http://schemas.openxmlformats.org/officeDocument/2006/relationships/hyperlink" Target="https://bit.ly/3vsIF8p" TargetMode="External"/><Relationship Id="rId42" Type="http://schemas.openxmlformats.org/officeDocument/2006/relationships/hyperlink" Target="https://doi.org/10.7454/mss.v20i3.6245" TargetMode="External"/><Relationship Id="rId84" Type="http://schemas.openxmlformats.org/officeDocument/2006/relationships/hyperlink" Target="https://aip.scitation.org/doi/pdf/10.1063/5.0003182" TargetMode="External"/><Relationship Id="rId138" Type="http://schemas.openxmlformats.org/officeDocument/2006/relationships/hyperlink" Target="https://bit.ly/3apDy1p" TargetMode="External"/><Relationship Id="rId191" Type="http://schemas.openxmlformats.org/officeDocument/2006/relationships/hyperlink" Target="http://jfu.fmipa.unand.ac.id/index.php/jfu/article/view/454" TargetMode="External"/><Relationship Id="rId205" Type="http://schemas.openxmlformats.org/officeDocument/2006/relationships/hyperlink" Target="https://sinta.kemdikbud.go.id/journals/profile/5697" TargetMode="External"/><Relationship Id="rId247" Type="http://schemas.openxmlformats.org/officeDocument/2006/relationships/hyperlink" Target="https://bit.ly/3zl8GHM" TargetMode="External"/><Relationship Id="rId107" Type="http://schemas.openxmlformats.org/officeDocument/2006/relationships/hyperlink" Target="https://bit.ly/3yKEIhy" TargetMode="External"/><Relationship Id="rId289" Type="http://schemas.openxmlformats.org/officeDocument/2006/relationships/hyperlink" Target="https://bit.ly/3BqHD0w" TargetMode="External"/><Relationship Id="rId11" Type="http://schemas.openxmlformats.org/officeDocument/2006/relationships/hyperlink" Target="https://rmets.onlinelibrary.wiley.com/doi/abs/10.1002/joc.7078" TargetMode="External"/><Relationship Id="rId53" Type="http://schemas.openxmlformats.org/officeDocument/2006/relationships/hyperlink" Target="https://www.jppipa.unram.ac.id/index.php/jppipa/article/view/1155" TargetMode="External"/><Relationship Id="rId149" Type="http://schemas.openxmlformats.org/officeDocument/2006/relationships/hyperlink" Target="https://www.scimagojr.com/journalsearch.php?q=21100416071&amp;tip=sid&amp;clean=0" TargetMode="External"/><Relationship Id="rId95" Type="http://schemas.openxmlformats.org/officeDocument/2006/relationships/hyperlink" Target="https://doi.org/10.2528/PIERM16043007" TargetMode="External"/><Relationship Id="rId160" Type="http://schemas.openxmlformats.org/officeDocument/2006/relationships/hyperlink" Target="https://bit.ly/3nNfZ5U" TargetMode="External"/><Relationship Id="rId216" Type="http://schemas.openxmlformats.org/officeDocument/2006/relationships/hyperlink" Target="https://bit.ly/3Rc1pSS" TargetMode="External"/><Relationship Id="rId258" Type="http://schemas.openxmlformats.org/officeDocument/2006/relationships/hyperlink" Target="https://bit.ly/3PJ535F" TargetMode="External"/><Relationship Id="rId22" Type="http://schemas.openxmlformats.org/officeDocument/2006/relationships/hyperlink" Target="https://www.scimagojr.com/journalsearch.php?q=86430&amp;tip=sid&amp;clean=0" TargetMode="External"/><Relationship Id="rId64" Type="http://schemas.openxmlformats.org/officeDocument/2006/relationships/hyperlink" Target="https://ieeexplore.ieee.org/xpl/conhome/8579089/proceeding" TargetMode="External"/><Relationship Id="rId118" Type="http://schemas.openxmlformats.org/officeDocument/2006/relationships/hyperlink" Target="https://bit.ly/3RdHYJr" TargetMode="External"/><Relationship Id="rId171" Type="http://schemas.openxmlformats.org/officeDocument/2006/relationships/hyperlink" Target="https://sinta.kemdikbud.go.id/journals/profile/4020" TargetMode="External"/><Relationship Id="rId227" Type="http://schemas.openxmlformats.org/officeDocument/2006/relationships/hyperlink" Target="https://bit.ly/3nOnhpW" TargetMode="External"/><Relationship Id="rId269" Type="http://schemas.openxmlformats.org/officeDocument/2006/relationships/hyperlink" Target="https://bit.ly/3bepQio" TargetMode="External"/><Relationship Id="rId33" Type="http://schemas.openxmlformats.org/officeDocument/2006/relationships/hyperlink" Target="http://www.orientjchem.org/vol34no4/relationship-between-modis-based-aerosol-optical-depth-and-pm10-over-sumatra-to-overcome-the-limitations-of-air-quality-monitoring-data-availability/" TargetMode="External"/><Relationship Id="rId129" Type="http://schemas.openxmlformats.org/officeDocument/2006/relationships/hyperlink" Target="https://doi.org/10.12928/TELKOMNIKA.v18i5.14316" TargetMode="External"/><Relationship Id="rId280" Type="http://schemas.openxmlformats.org/officeDocument/2006/relationships/hyperlink" Target="https://bit.ly/3ScSXDj"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bit.ly/3J08oLf" TargetMode="External"/><Relationship Id="rId13" Type="http://schemas.openxmlformats.org/officeDocument/2006/relationships/hyperlink" Target="https://bit.ly/3INJvlu" TargetMode="External"/><Relationship Id="rId18" Type="http://schemas.openxmlformats.org/officeDocument/2006/relationships/hyperlink" Target="http://wartaandalas.lppm.unand.ac.id/index.php/jwa/article/view/408" TargetMode="External"/><Relationship Id="rId3" Type="http://schemas.openxmlformats.org/officeDocument/2006/relationships/hyperlink" Target="https://bit.ly/3OdwbIn" TargetMode="External"/><Relationship Id="rId21" Type="http://schemas.openxmlformats.org/officeDocument/2006/relationships/hyperlink" Target="https://www.hindawi.com/journals/amete/editors/" TargetMode="External"/><Relationship Id="rId7" Type="http://schemas.openxmlformats.org/officeDocument/2006/relationships/hyperlink" Target="https://bit.ly/3PxosGb" TargetMode="External"/><Relationship Id="rId12" Type="http://schemas.openxmlformats.org/officeDocument/2006/relationships/hyperlink" Target="https://bit.ly/3Pw9Re4" TargetMode="External"/><Relationship Id="rId17" Type="http://schemas.openxmlformats.org/officeDocument/2006/relationships/hyperlink" Target="https://bit.ly/3IIXCsz" TargetMode="External"/><Relationship Id="rId2" Type="http://schemas.openxmlformats.org/officeDocument/2006/relationships/hyperlink" Target="https://bit.ly/3IIUPzB" TargetMode="External"/><Relationship Id="rId16" Type="http://schemas.openxmlformats.org/officeDocument/2006/relationships/hyperlink" Target="https://bit.ly/3OnfnyU" TargetMode="External"/><Relationship Id="rId20" Type="http://schemas.openxmlformats.org/officeDocument/2006/relationships/hyperlink" Target="http://hilirisasi.lppm.unand.ac.id/index.php/hilirisasi/article/view/486/205" TargetMode="External"/><Relationship Id="rId1" Type="http://schemas.openxmlformats.org/officeDocument/2006/relationships/hyperlink" Target="https://bit.ly/3ATE82s" TargetMode="External"/><Relationship Id="rId6" Type="http://schemas.openxmlformats.org/officeDocument/2006/relationships/hyperlink" Target="https://bit.ly/3aHpgtu" TargetMode="External"/><Relationship Id="rId11" Type="http://schemas.openxmlformats.org/officeDocument/2006/relationships/hyperlink" Target="https://bit.ly/3ciSdfx" TargetMode="External"/><Relationship Id="rId5" Type="http://schemas.openxmlformats.org/officeDocument/2006/relationships/hyperlink" Target="https://bit.ly/3OetfLE" TargetMode="External"/><Relationship Id="rId15" Type="http://schemas.openxmlformats.org/officeDocument/2006/relationships/hyperlink" Target="https://bit.ly/3AYXQKa" TargetMode="External"/><Relationship Id="rId23" Type="http://schemas.openxmlformats.org/officeDocument/2006/relationships/printerSettings" Target="../printerSettings/printerSettings6.bin"/><Relationship Id="rId10" Type="http://schemas.openxmlformats.org/officeDocument/2006/relationships/hyperlink" Target="https://bit.ly/3zc9H69" TargetMode="External"/><Relationship Id="rId19" Type="http://schemas.openxmlformats.org/officeDocument/2006/relationships/hyperlink" Target="http://logista.fateta.unand.ac.id/index.php/logista/article/view/860/317" TargetMode="External"/><Relationship Id="rId4" Type="http://schemas.openxmlformats.org/officeDocument/2006/relationships/hyperlink" Target="https://bit.ly/3O8j1wk" TargetMode="External"/><Relationship Id="rId9" Type="http://schemas.openxmlformats.org/officeDocument/2006/relationships/hyperlink" Target="https://bit.ly/3ocRkYO" TargetMode="External"/><Relationship Id="rId14" Type="http://schemas.openxmlformats.org/officeDocument/2006/relationships/hyperlink" Target="https://bit.ly/3Oa2tnv" TargetMode="External"/><Relationship Id="rId22" Type="http://schemas.openxmlformats.org/officeDocument/2006/relationships/hyperlink" Target="http://jif.fmipa.unand.ac.id/index.php/jif/about/editorialTeam"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bit.ly/3cmwKCy" TargetMode="External"/><Relationship Id="rId18" Type="http://schemas.openxmlformats.org/officeDocument/2006/relationships/hyperlink" Target="https://bit.ly/3PxjHMO" TargetMode="External"/><Relationship Id="rId26" Type="http://schemas.openxmlformats.org/officeDocument/2006/relationships/hyperlink" Target="https://bit.ly/3PzqFRn" TargetMode="External"/><Relationship Id="rId3" Type="http://schemas.openxmlformats.org/officeDocument/2006/relationships/hyperlink" Target="https://bit.ly/3yJYKaN" TargetMode="External"/><Relationship Id="rId21" Type="http://schemas.openxmlformats.org/officeDocument/2006/relationships/hyperlink" Target="https://bit.ly/3aKck63" TargetMode="External"/><Relationship Id="rId34" Type="http://schemas.openxmlformats.org/officeDocument/2006/relationships/hyperlink" Target="https://bit.ly/3zamJRQ" TargetMode="External"/><Relationship Id="rId7" Type="http://schemas.openxmlformats.org/officeDocument/2006/relationships/hyperlink" Target="https://bit.ly/3IIY9uw" TargetMode="External"/><Relationship Id="rId12" Type="http://schemas.openxmlformats.org/officeDocument/2006/relationships/hyperlink" Target="https://bit.ly/3cmwKCy" TargetMode="External"/><Relationship Id="rId17" Type="http://schemas.openxmlformats.org/officeDocument/2006/relationships/hyperlink" Target="https://bit.ly/3yNdrK5" TargetMode="External"/><Relationship Id="rId25" Type="http://schemas.openxmlformats.org/officeDocument/2006/relationships/hyperlink" Target="https://bit.ly/3PyNlBd" TargetMode="External"/><Relationship Id="rId33" Type="http://schemas.openxmlformats.org/officeDocument/2006/relationships/hyperlink" Target="https://bit.ly/3yKi7R3" TargetMode="External"/><Relationship Id="rId2" Type="http://schemas.openxmlformats.org/officeDocument/2006/relationships/hyperlink" Target="https://bit.ly/3RRQ374" TargetMode="External"/><Relationship Id="rId16" Type="http://schemas.openxmlformats.org/officeDocument/2006/relationships/hyperlink" Target="https://bit.ly/3cfYmJn" TargetMode="External"/><Relationship Id="rId20" Type="http://schemas.openxmlformats.org/officeDocument/2006/relationships/hyperlink" Target="https://bit.ly/3aSQJrU" TargetMode="External"/><Relationship Id="rId29" Type="http://schemas.openxmlformats.org/officeDocument/2006/relationships/hyperlink" Target="https://bit.ly/3OkpnZn" TargetMode="External"/><Relationship Id="rId1" Type="http://schemas.openxmlformats.org/officeDocument/2006/relationships/hyperlink" Target="https://bit.ly/3RIDVoE" TargetMode="External"/><Relationship Id="rId6" Type="http://schemas.openxmlformats.org/officeDocument/2006/relationships/hyperlink" Target="https://bit.ly/3OeqASb" TargetMode="External"/><Relationship Id="rId11" Type="http://schemas.openxmlformats.org/officeDocument/2006/relationships/hyperlink" Target="https://bit.ly/3cmwKCy" TargetMode="External"/><Relationship Id="rId24" Type="http://schemas.openxmlformats.org/officeDocument/2006/relationships/hyperlink" Target="https://bit.ly/3zfG5Fm" TargetMode="External"/><Relationship Id="rId32" Type="http://schemas.openxmlformats.org/officeDocument/2006/relationships/hyperlink" Target="https://bit.ly/3yMi2vZ" TargetMode="External"/><Relationship Id="rId5" Type="http://schemas.openxmlformats.org/officeDocument/2006/relationships/hyperlink" Target="https://bit.ly/3RAhXUZ" TargetMode="External"/><Relationship Id="rId15" Type="http://schemas.openxmlformats.org/officeDocument/2006/relationships/hyperlink" Target="https://bit.ly/3RGpjpX" TargetMode="External"/><Relationship Id="rId23" Type="http://schemas.openxmlformats.org/officeDocument/2006/relationships/hyperlink" Target="https://bit.ly/3RJ4zh4" TargetMode="External"/><Relationship Id="rId28" Type="http://schemas.openxmlformats.org/officeDocument/2006/relationships/hyperlink" Target="https://bit.ly/3yUbSdA" TargetMode="External"/><Relationship Id="rId36" Type="http://schemas.openxmlformats.org/officeDocument/2006/relationships/printerSettings" Target="../printerSettings/printerSettings7.bin"/><Relationship Id="rId10" Type="http://schemas.openxmlformats.org/officeDocument/2006/relationships/hyperlink" Target="https://bit.ly/3IIY9uw" TargetMode="External"/><Relationship Id="rId19" Type="http://schemas.openxmlformats.org/officeDocument/2006/relationships/hyperlink" Target="https://bit.ly/3clZE5w" TargetMode="External"/><Relationship Id="rId31" Type="http://schemas.openxmlformats.org/officeDocument/2006/relationships/hyperlink" Target="https://bit.ly/3RFnycC" TargetMode="External"/><Relationship Id="rId4" Type="http://schemas.openxmlformats.org/officeDocument/2006/relationships/hyperlink" Target="http://ictmas.bmkg.go.id/commite" TargetMode="External"/><Relationship Id="rId9" Type="http://schemas.openxmlformats.org/officeDocument/2006/relationships/hyperlink" Target="https://bit.ly/3uYZmIn" TargetMode="External"/><Relationship Id="rId14" Type="http://schemas.openxmlformats.org/officeDocument/2006/relationships/hyperlink" Target="https://bit.ly/3cmwKCy" TargetMode="External"/><Relationship Id="rId22" Type="http://schemas.openxmlformats.org/officeDocument/2006/relationships/hyperlink" Target="https://bit.ly/3cfuSeB" TargetMode="External"/><Relationship Id="rId27" Type="http://schemas.openxmlformats.org/officeDocument/2006/relationships/hyperlink" Target="https://bit.ly/3cg8xxz" TargetMode="External"/><Relationship Id="rId30" Type="http://schemas.openxmlformats.org/officeDocument/2006/relationships/hyperlink" Target="https://bit.ly/3PARmoR" TargetMode="External"/><Relationship Id="rId35" Type="http://schemas.openxmlformats.org/officeDocument/2006/relationships/hyperlink" Target="https://bit.ly/3OnZ6tv" TargetMode="External"/><Relationship Id="rId8" Type="http://schemas.openxmlformats.org/officeDocument/2006/relationships/hyperlink" Target="https://bit.ly/3IIY9uw" TargetMode="Externa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8.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F46"/>
  <sheetViews>
    <sheetView view="pageBreakPreview" zoomScale="85" zoomScaleNormal="85" zoomScaleSheetLayoutView="85" zoomScalePageLayoutView="85" workbookViewId="0">
      <selection activeCell="C12" sqref="C12"/>
    </sheetView>
  </sheetViews>
  <sheetFormatPr defaultColWidth="9.1796875" defaultRowHeight="14" x14ac:dyDescent="0.3"/>
  <cols>
    <col min="1" max="1" width="7.453125" style="687" customWidth="1"/>
    <col min="2" max="2" width="65.1796875" style="688" customWidth="1"/>
    <col min="3" max="3" width="53.453125" style="687" customWidth="1"/>
    <col min="4" max="4" width="63.453125" style="687" customWidth="1"/>
    <col min="5" max="5" width="17.1796875" style="689" customWidth="1"/>
    <col min="6" max="6" width="71.81640625" style="690" customWidth="1"/>
    <col min="7" max="16384" width="9.1796875" style="691"/>
  </cols>
  <sheetData>
    <row r="1" spans="1:6" ht="8.25" customHeight="1" x14ac:dyDescent="0.3">
      <c r="D1" s="687" t="s">
        <v>243</v>
      </c>
    </row>
    <row r="2" spans="1:6" x14ac:dyDescent="0.3">
      <c r="A2" s="1069" t="s">
        <v>374</v>
      </c>
      <c r="B2" s="1069"/>
      <c r="C2" s="1069"/>
      <c r="D2" s="692"/>
    </row>
    <row r="3" spans="1:6" x14ac:dyDescent="0.3">
      <c r="A3" s="1069"/>
      <c r="B3" s="1069"/>
      <c r="C3" s="1069"/>
      <c r="D3" s="692" t="s">
        <v>243</v>
      </c>
    </row>
    <row r="4" spans="1:6" ht="26.25" customHeight="1" x14ac:dyDescent="0.3">
      <c r="A4" s="693" t="s">
        <v>375</v>
      </c>
      <c r="B4" s="692"/>
      <c r="C4" s="692"/>
      <c r="D4" s="692"/>
    </row>
    <row r="5" spans="1:6" ht="33.75" customHeight="1" x14ac:dyDescent="0.3">
      <c r="A5" s="726" t="s">
        <v>218</v>
      </c>
      <c r="B5" s="727" t="s">
        <v>365</v>
      </c>
      <c r="C5" s="726" t="s">
        <v>366</v>
      </c>
      <c r="D5" s="728" t="s">
        <v>376</v>
      </c>
      <c r="E5" s="696"/>
      <c r="F5" s="697"/>
    </row>
    <row r="6" spans="1:6" ht="60" customHeight="1" x14ac:dyDescent="0.3">
      <c r="A6" s="698">
        <v>1</v>
      </c>
      <c r="B6" s="699" t="s">
        <v>377</v>
      </c>
      <c r="C6" s="1060" t="s">
        <v>2237</v>
      </c>
      <c r="D6" s="700" t="s">
        <v>378</v>
      </c>
      <c r="E6" s="701"/>
      <c r="F6" s="702"/>
    </row>
    <row r="7" spans="1:6" ht="54" customHeight="1" x14ac:dyDescent="0.3">
      <c r="A7" s="698">
        <v>2</v>
      </c>
      <c r="B7" s="699" t="s">
        <v>379</v>
      </c>
      <c r="C7" s="711"/>
      <c r="D7" s="700" t="s">
        <v>380</v>
      </c>
      <c r="E7" s="701"/>
      <c r="F7" s="702"/>
    </row>
    <row r="8" spans="1:6" ht="47.25" customHeight="1" x14ac:dyDescent="0.3">
      <c r="A8" s="698">
        <v>3</v>
      </c>
      <c r="B8" s="699" t="s">
        <v>381</v>
      </c>
      <c r="C8" s="711"/>
      <c r="D8" s="700" t="s">
        <v>380</v>
      </c>
      <c r="E8" s="701"/>
      <c r="F8" s="702"/>
    </row>
    <row r="9" spans="1:6" ht="60" customHeight="1" x14ac:dyDescent="0.3">
      <c r="A9" s="698">
        <v>4</v>
      </c>
      <c r="B9" s="699" t="s">
        <v>382</v>
      </c>
      <c r="C9" s="1058" t="s">
        <v>2236</v>
      </c>
      <c r="D9" s="700" t="s">
        <v>380</v>
      </c>
      <c r="E9" s="701"/>
      <c r="F9" s="702"/>
    </row>
    <row r="10" spans="1:6" ht="28" x14ac:dyDescent="0.3">
      <c r="A10" s="698">
        <v>5</v>
      </c>
      <c r="B10" s="699" t="s">
        <v>383</v>
      </c>
      <c r="C10" s="1060" t="s">
        <v>2239</v>
      </c>
      <c r="D10" s="700" t="s">
        <v>380</v>
      </c>
      <c r="E10" s="701"/>
      <c r="F10" s="702"/>
    </row>
    <row r="11" spans="1:6" ht="28" x14ac:dyDescent="0.3">
      <c r="A11" s="698">
        <v>6</v>
      </c>
      <c r="B11" s="699" t="s">
        <v>367</v>
      </c>
      <c r="C11" s="1060" t="s">
        <v>2239</v>
      </c>
      <c r="D11" s="700" t="s">
        <v>380</v>
      </c>
      <c r="E11" s="701"/>
      <c r="F11" s="702"/>
    </row>
    <row r="12" spans="1:6" ht="28" x14ac:dyDescent="0.3">
      <c r="A12" s="698">
        <v>7</v>
      </c>
      <c r="B12" s="699" t="s">
        <v>368</v>
      </c>
      <c r="C12" s="1060" t="s">
        <v>2238</v>
      </c>
      <c r="D12" s="700" t="s">
        <v>380</v>
      </c>
      <c r="E12" s="701"/>
      <c r="F12" s="702"/>
    </row>
    <row r="13" spans="1:6" ht="42" customHeight="1" x14ac:dyDescent="0.3">
      <c r="A13" s="698">
        <v>8</v>
      </c>
      <c r="B13" s="699" t="s">
        <v>384</v>
      </c>
      <c r="C13" s="800"/>
      <c r="D13" s="700" t="s">
        <v>380</v>
      </c>
      <c r="E13" s="701"/>
      <c r="F13" s="702"/>
    </row>
    <row r="14" spans="1:6" ht="28" x14ac:dyDescent="0.3">
      <c r="A14" s="698">
        <v>9</v>
      </c>
      <c r="B14" s="699" t="s">
        <v>369</v>
      </c>
      <c r="C14" s="800"/>
      <c r="D14" s="700" t="s">
        <v>380</v>
      </c>
      <c r="E14" s="701"/>
      <c r="F14" s="702"/>
    </row>
    <row r="15" spans="1:6" ht="42" customHeight="1" x14ac:dyDescent="0.3">
      <c r="A15" s="698">
        <v>10</v>
      </c>
      <c r="B15" s="699" t="s">
        <v>370</v>
      </c>
      <c r="C15" s="800"/>
      <c r="D15" s="700" t="s">
        <v>380</v>
      </c>
      <c r="E15" s="701"/>
      <c r="F15" s="702"/>
    </row>
    <row r="16" spans="1:6" ht="28" x14ac:dyDescent="0.3">
      <c r="A16" s="698">
        <v>11</v>
      </c>
      <c r="B16" s="699" t="s">
        <v>385</v>
      </c>
      <c r="C16" s="800"/>
      <c r="D16" s="700" t="s">
        <v>380</v>
      </c>
      <c r="E16" s="701"/>
      <c r="F16" s="702"/>
    </row>
    <row r="17" spans="1:6" ht="48" customHeight="1" x14ac:dyDescent="0.3">
      <c r="A17" s="698">
        <v>12</v>
      </c>
      <c r="B17" s="699" t="s">
        <v>371</v>
      </c>
      <c r="C17" s="800"/>
      <c r="D17" s="700" t="s">
        <v>386</v>
      </c>
      <c r="E17" s="701"/>
      <c r="F17" s="702"/>
    </row>
    <row r="18" spans="1:6" s="687" customFormat="1" ht="28" x14ac:dyDescent="0.35">
      <c r="A18" s="698">
        <v>13</v>
      </c>
      <c r="B18" s="699" t="s">
        <v>372</v>
      </c>
      <c r="C18" s="1061" t="s">
        <v>2241</v>
      </c>
      <c r="D18" s="700" t="s">
        <v>380</v>
      </c>
      <c r="E18" s="701"/>
      <c r="F18" s="702"/>
    </row>
    <row r="19" spans="1:6" ht="48.75" customHeight="1" x14ac:dyDescent="0.3">
      <c r="A19" s="698">
        <v>14</v>
      </c>
      <c r="B19" s="699" t="s">
        <v>387</v>
      </c>
      <c r="C19" s="1062" t="s">
        <v>2240</v>
      </c>
      <c r="D19" s="700" t="s">
        <v>380</v>
      </c>
      <c r="E19" s="701"/>
      <c r="F19" s="702"/>
    </row>
    <row r="20" spans="1:6" x14ac:dyDescent="0.3">
      <c r="C20" s="703"/>
    </row>
    <row r="21" spans="1:6" ht="21.75" customHeight="1" x14ac:dyDescent="0.3">
      <c r="A21" s="693" t="s">
        <v>388</v>
      </c>
      <c r="B21" s="692"/>
      <c r="C21" s="692"/>
      <c r="D21" s="692"/>
    </row>
    <row r="22" spans="1:6" ht="39.75" customHeight="1" x14ac:dyDescent="0.3">
      <c r="A22" s="726" t="s">
        <v>218</v>
      </c>
      <c r="B22" s="727" t="s">
        <v>365</v>
      </c>
      <c r="C22" s="726" t="s">
        <v>366</v>
      </c>
      <c r="D22" s="726" t="s">
        <v>389</v>
      </c>
      <c r="E22" s="727" t="s">
        <v>390</v>
      </c>
      <c r="F22" s="695" t="s">
        <v>376</v>
      </c>
    </row>
    <row r="23" spans="1:6" ht="28" x14ac:dyDescent="0.3">
      <c r="A23" s="726">
        <v>1</v>
      </c>
      <c r="B23" s="729" t="s">
        <v>391</v>
      </c>
      <c r="C23" s="704"/>
      <c r="D23" s="694"/>
      <c r="E23" s="694"/>
      <c r="F23" s="705" t="s">
        <v>392</v>
      </c>
    </row>
    <row r="24" spans="1:6" ht="75" customHeight="1" x14ac:dyDescent="0.3">
      <c r="A24" s="706" t="s">
        <v>0</v>
      </c>
      <c r="B24" s="699" t="s">
        <v>393</v>
      </c>
      <c r="C24" s="1063" t="s">
        <v>2245</v>
      </c>
      <c r="D24" s="724" t="s">
        <v>2244</v>
      </c>
      <c r="E24" s="712"/>
      <c r="F24" s="1066" t="s">
        <v>394</v>
      </c>
    </row>
    <row r="25" spans="1:6" ht="38.25" customHeight="1" x14ac:dyDescent="0.3">
      <c r="A25" s="706" t="s">
        <v>21</v>
      </c>
      <c r="B25" s="699" t="s">
        <v>395</v>
      </c>
      <c r="C25" s="1059" t="s">
        <v>2242</v>
      </c>
      <c r="D25" s="711" t="s">
        <v>2246</v>
      </c>
      <c r="E25" s="712"/>
      <c r="F25" s="1067"/>
    </row>
    <row r="26" spans="1:6" ht="42" x14ac:dyDescent="0.3">
      <c r="A26" s="706" t="s">
        <v>25</v>
      </c>
      <c r="B26" s="699" t="s">
        <v>396</v>
      </c>
      <c r="C26" s="725"/>
      <c r="D26" s="711"/>
      <c r="E26" s="712"/>
      <c r="F26" s="1067"/>
    </row>
    <row r="27" spans="1:6" ht="32.25" customHeight="1" x14ac:dyDescent="0.3">
      <c r="A27" s="706" t="s">
        <v>91</v>
      </c>
      <c r="B27" s="699" t="s">
        <v>397</v>
      </c>
      <c r="C27" s="1059" t="s">
        <v>2243</v>
      </c>
      <c r="D27" s="711" t="s">
        <v>2247</v>
      </c>
      <c r="E27" s="712"/>
      <c r="F27" s="1068"/>
    </row>
    <row r="28" spans="1:6" ht="42" x14ac:dyDescent="0.3">
      <c r="A28" s="726">
        <v>2</v>
      </c>
      <c r="B28" s="729" t="s">
        <v>398</v>
      </c>
      <c r="C28" s="1064"/>
      <c r="D28" s="694"/>
      <c r="E28" s="694"/>
      <c r="F28" s="705"/>
    </row>
    <row r="29" spans="1:6" ht="46.5" customHeight="1" x14ac:dyDescent="0.3">
      <c r="A29" s="698"/>
      <c r="B29" s="699" t="s">
        <v>512</v>
      </c>
      <c r="C29" s="707"/>
      <c r="D29" s="708"/>
      <c r="E29" s="709"/>
      <c r="F29" s="705" t="s">
        <v>392</v>
      </c>
    </row>
    <row r="30" spans="1:6" ht="18" customHeight="1" x14ac:dyDescent="0.3">
      <c r="A30" s="698" t="s">
        <v>0</v>
      </c>
      <c r="B30" s="699" t="s">
        <v>399</v>
      </c>
      <c r="C30" s="710"/>
      <c r="D30" s="711"/>
      <c r="E30" s="712"/>
      <c r="F30" s="1066" t="s">
        <v>400</v>
      </c>
    </row>
    <row r="31" spans="1:6" ht="18" customHeight="1" x14ac:dyDescent="0.3">
      <c r="A31" s="698" t="s">
        <v>21</v>
      </c>
      <c r="B31" s="699" t="s">
        <v>401</v>
      </c>
      <c r="C31" s="710"/>
      <c r="D31" s="711"/>
      <c r="E31" s="712"/>
      <c r="F31" s="1067"/>
    </row>
    <row r="32" spans="1:6" ht="18" customHeight="1" x14ac:dyDescent="0.3">
      <c r="A32" s="698" t="s">
        <v>25</v>
      </c>
      <c r="B32" s="699" t="s">
        <v>402</v>
      </c>
      <c r="C32" s="710"/>
      <c r="D32" s="711"/>
      <c r="E32" s="712"/>
      <c r="F32" s="1067"/>
    </row>
    <row r="33" spans="1:6" ht="18" customHeight="1" x14ac:dyDescent="0.3">
      <c r="A33" s="698" t="s">
        <v>91</v>
      </c>
      <c r="B33" s="699" t="s">
        <v>403</v>
      </c>
      <c r="C33" s="710"/>
      <c r="D33" s="711"/>
      <c r="E33" s="712"/>
      <c r="F33" s="1067"/>
    </row>
    <row r="34" spans="1:6" ht="18" customHeight="1" x14ac:dyDescent="0.3">
      <c r="A34" s="698" t="s">
        <v>404</v>
      </c>
      <c r="B34" s="699" t="s">
        <v>405</v>
      </c>
      <c r="C34" s="710"/>
      <c r="D34" s="711"/>
      <c r="E34" s="712"/>
      <c r="F34" s="1067"/>
    </row>
    <row r="35" spans="1:6" ht="18" customHeight="1" x14ac:dyDescent="0.3">
      <c r="A35" s="698" t="s">
        <v>406</v>
      </c>
      <c r="B35" s="699" t="s">
        <v>407</v>
      </c>
      <c r="C35" s="710"/>
      <c r="D35" s="711"/>
      <c r="E35" s="712"/>
      <c r="F35" s="1068"/>
    </row>
    <row r="36" spans="1:6" x14ac:dyDescent="0.3">
      <c r="A36" s="698"/>
      <c r="B36" s="713" t="s">
        <v>331</v>
      </c>
      <c r="C36" s="714"/>
      <c r="D36" s="715"/>
      <c r="E36" s="716"/>
      <c r="F36" s="708"/>
    </row>
    <row r="37" spans="1:6" ht="42" x14ac:dyDescent="0.3">
      <c r="A37" s="726">
        <v>3</v>
      </c>
      <c r="B37" s="729" t="s">
        <v>408</v>
      </c>
      <c r="C37" s="694"/>
      <c r="D37" s="694"/>
      <c r="E37" s="694"/>
      <c r="F37" s="705"/>
    </row>
    <row r="38" spans="1:6" ht="28" x14ac:dyDescent="0.3">
      <c r="A38" s="698"/>
      <c r="B38" s="699" t="s">
        <v>513</v>
      </c>
      <c r="C38" s="707"/>
      <c r="D38" s="708"/>
      <c r="E38" s="709"/>
      <c r="F38" s="705" t="s">
        <v>392</v>
      </c>
    </row>
    <row r="39" spans="1:6" ht="18" customHeight="1" x14ac:dyDescent="0.3">
      <c r="A39" s="698" t="s">
        <v>0</v>
      </c>
      <c r="B39" s="699" t="s">
        <v>399</v>
      </c>
      <c r="C39" s="710"/>
      <c r="D39" s="711"/>
      <c r="E39" s="712"/>
      <c r="F39" s="1066" t="s">
        <v>400</v>
      </c>
    </row>
    <row r="40" spans="1:6" ht="18" customHeight="1" x14ac:dyDescent="0.3">
      <c r="A40" s="698" t="s">
        <v>21</v>
      </c>
      <c r="B40" s="699" t="s">
        <v>401</v>
      </c>
      <c r="C40" s="710"/>
      <c r="D40" s="711"/>
      <c r="E40" s="712"/>
      <c r="F40" s="1067"/>
    </row>
    <row r="41" spans="1:6" ht="18" customHeight="1" x14ac:dyDescent="0.3">
      <c r="A41" s="698" t="s">
        <v>25</v>
      </c>
      <c r="B41" s="699" t="s">
        <v>402</v>
      </c>
      <c r="C41" s="710"/>
      <c r="D41" s="711"/>
      <c r="E41" s="712"/>
      <c r="F41" s="1067"/>
    </row>
    <row r="42" spans="1:6" ht="18" customHeight="1" x14ac:dyDescent="0.3">
      <c r="A42" s="698" t="s">
        <v>91</v>
      </c>
      <c r="B42" s="699" t="s">
        <v>403</v>
      </c>
      <c r="C42" s="710"/>
      <c r="D42" s="711"/>
      <c r="E42" s="712"/>
      <c r="F42" s="1067"/>
    </row>
    <row r="43" spans="1:6" ht="18" customHeight="1" x14ac:dyDescent="0.3">
      <c r="A43" s="698" t="s">
        <v>404</v>
      </c>
      <c r="B43" s="699" t="s">
        <v>405</v>
      </c>
      <c r="C43" s="710"/>
      <c r="D43" s="711"/>
      <c r="E43" s="712"/>
      <c r="F43" s="1067"/>
    </row>
    <row r="44" spans="1:6" ht="18" customHeight="1" x14ac:dyDescent="0.3">
      <c r="A44" s="698" t="s">
        <v>406</v>
      </c>
      <c r="B44" s="699" t="s">
        <v>407</v>
      </c>
      <c r="C44" s="710"/>
      <c r="D44" s="711"/>
      <c r="E44" s="712"/>
      <c r="F44" s="1068"/>
    </row>
    <row r="45" spans="1:6" x14ac:dyDescent="0.3">
      <c r="A45" s="698"/>
      <c r="B45" s="713" t="s">
        <v>331</v>
      </c>
      <c r="C45" s="714"/>
      <c r="D45" s="715"/>
      <c r="E45" s="716"/>
      <c r="F45" s="708"/>
    </row>
    <row r="46" spans="1:6" x14ac:dyDescent="0.3">
      <c r="A46" s="717"/>
      <c r="B46" s="718"/>
      <c r="C46" s="719"/>
      <c r="D46" s="720"/>
      <c r="E46" s="721"/>
      <c r="F46" s="722"/>
    </row>
  </sheetData>
  <mergeCells count="5">
    <mergeCell ref="F30:F35"/>
    <mergeCell ref="F39:F44"/>
    <mergeCell ref="F24:F27"/>
    <mergeCell ref="A2:C2"/>
    <mergeCell ref="A3:C3"/>
  </mergeCells>
  <hyperlinks>
    <hyperlink ref="C10" r:id="rId1" xr:uid="{00000000-0004-0000-0000-000000000000}"/>
    <hyperlink ref="C11" r:id="rId2" xr:uid="{00000000-0004-0000-0000-000001000000}"/>
    <hyperlink ref="C6" r:id="rId3" xr:uid="{00000000-0004-0000-0000-000002000000}"/>
    <hyperlink ref="C18" r:id="rId4" xr:uid="{00000000-0004-0000-0000-000003000000}"/>
    <hyperlink ref="C19" r:id="rId5" xr:uid="{00000000-0004-0000-0000-000004000000}"/>
    <hyperlink ref="C9" r:id="rId6" xr:uid="{00000000-0004-0000-0000-000005000000}"/>
    <hyperlink ref="C12" r:id="rId7" xr:uid="{00000000-0004-0000-0000-000006000000}"/>
    <hyperlink ref="C25" r:id="rId8" xr:uid="{00000000-0004-0000-0000-000007000000}"/>
    <hyperlink ref="C24" r:id="rId9" xr:uid="{00000000-0004-0000-0000-000008000000}"/>
    <hyperlink ref="C27" r:id="rId10" xr:uid="{00000000-0004-0000-0000-000009000000}"/>
  </hyperlinks>
  <pageMargins left="0.19685039370078741" right="0.19685039370078741" top="0.19685039370078741" bottom="0.19685039370078741" header="0" footer="0"/>
  <pageSetup paperSize="9" scale="70" firstPageNumber="56" orientation="landscape" useFirstPageNumber="1" horizontalDpi="4294967293" verticalDpi="1200" r:id="rId11"/>
  <rowBreaks count="1" manualBreakCount="1">
    <brk id="20" max="4"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N50"/>
  <sheetViews>
    <sheetView view="pageBreakPreview" topLeftCell="B31" zoomScaleSheetLayoutView="100" workbookViewId="0">
      <selection activeCell="E6" sqref="E6:H6"/>
    </sheetView>
  </sheetViews>
  <sheetFormatPr defaultColWidth="9.1796875" defaultRowHeight="14" x14ac:dyDescent="0.3"/>
  <cols>
    <col min="1" max="1" width="8.453125" style="450" customWidth="1"/>
    <col min="2" max="2" width="3" style="450" customWidth="1"/>
    <col min="3" max="3" width="29.81640625" style="450" customWidth="1"/>
    <col min="4" max="4" width="8.453125" style="450" customWidth="1"/>
    <col min="5" max="5" width="10.7265625" style="450" customWidth="1"/>
    <col min="6" max="8" width="14.7265625" style="450" customWidth="1"/>
    <col min="9" max="9" width="107.1796875" style="450" customWidth="1"/>
    <col min="10" max="12" width="9.1796875" style="450"/>
    <col min="13" max="13" width="12.1796875" style="450" bestFit="1" customWidth="1"/>
    <col min="14" max="14" width="15" style="450" customWidth="1"/>
    <col min="15" max="16384" width="9.1796875" style="450"/>
  </cols>
  <sheetData>
    <row r="1" spans="1:9" x14ac:dyDescent="0.3">
      <c r="A1" s="1119" t="s">
        <v>244</v>
      </c>
      <c r="B1" s="1119"/>
      <c r="C1" s="1119"/>
      <c r="D1" s="1119"/>
      <c r="E1" s="1119"/>
      <c r="F1" s="1119"/>
      <c r="G1" s="1119"/>
      <c r="H1" s="1119"/>
    </row>
    <row r="2" spans="1:9" x14ac:dyDescent="0.3">
      <c r="A2" s="1119"/>
      <c r="B2" s="1119"/>
      <c r="C2" s="1119"/>
      <c r="D2" s="1119"/>
      <c r="E2" s="1119"/>
      <c r="F2" s="1119"/>
      <c r="G2" s="1119"/>
      <c r="H2" s="1119"/>
    </row>
    <row r="3" spans="1:9" x14ac:dyDescent="0.3">
      <c r="A3" s="6"/>
      <c r="B3" s="72"/>
      <c r="C3" s="73" t="s">
        <v>264</v>
      </c>
      <c r="D3" s="72" t="s">
        <v>2248</v>
      </c>
      <c r="E3" s="72"/>
      <c r="F3" s="72"/>
      <c r="G3" s="72"/>
      <c r="H3" s="72"/>
    </row>
    <row r="4" spans="1:9" ht="14.5" thickBot="1" x14ac:dyDescent="0.35">
      <c r="B4" s="451"/>
      <c r="C4" s="451"/>
      <c r="D4" s="451"/>
      <c r="E4" s="451"/>
      <c r="F4" s="451"/>
      <c r="G4" s="451"/>
      <c r="H4" s="451"/>
    </row>
    <row r="5" spans="1:9" s="1" customFormat="1" ht="17.149999999999999" customHeight="1" x14ac:dyDescent="0.35">
      <c r="A5" s="53" t="s">
        <v>245</v>
      </c>
      <c r="B5" s="1120" t="s">
        <v>35</v>
      </c>
      <c r="C5" s="1121"/>
      <c r="D5" s="1121"/>
      <c r="E5" s="1121"/>
      <c r="F5" s="1121"/>
      <c r="G5" s="1121"/>
      <c r="H5" s="1122"/>
      <c r="I5" s="419" t="s">
        <v>376</v>
      </c>
    </row>
    <row r="6" spans="1:9" s="1" customFormat="1" ht="18" customHeight="1" x14ac:dyDescent="0.35">
      <c r="A6" s="452">
        <v>1</v>
      </c>
      <c r="B6" s="1110" t="s">
        <v>216</v>
      </c>
      <c r="C6" s="1111"/>
      <c r="D6" s="1112"/>
      <c r="E6" s="1123" t="s">
        <v>531</v>
      </c>
      <c r="F6" s="1123"/>
      <c r="G6" s="1123"/>
      <c r="H6" s="1123"/>
      <c r="I6" s="453" t="s">
        <v>409</v>
      </c>
    </row>
    <row r="7" spans="1:9" s="1" customFormat="1" ht="18" customHeight="1" x14ac:dyDescent="0.35">
      <c r="A7" s="452">
        <v>2</v>
      </c>
      <c r="B7" s="1110" t="s">
        <v>410</v>
      </c>
      <c r="C7" s="1111"/>
      <c r="D7" s="1112"/>
      <c r="E7" s="1118" t="s">
        <v>539</v>
      </c>
      <c r="F7" s="1114"/>
      <c r="G7" s="1114"/>
      <c r="H7" s="1115"/>
      <c r="I7" s="453" t="s">
        <v>411</v>
      </c>
    </row>
    <row r="8" spans="1:9" s="1" customFormat="1" ht="18" customHeight="1" x14ac:dyDescent="0.35">
      <c r="A8" s="452">
        <v>3</v>
      </c>
      <c r="B8" s="1110" t="s">
        <v>412</v>
      </c>
      <c r="C8" s="1111"/>
      <c r="D8" s="1112"/>
      <c r="E8" s="1113" t="s">
        <v>2173</v>
      </c>
      <c r="F8" s="1114"/>
      <c r="G8" s="1114"/>
      <c r="H8" s="1115"/>
      <c r="I8" s="453" t="s">
        <v>413</v>
      </c>
    </row>
    <row r="9" spans="1:9" s="1" customFormat="1" ht="18" customHeight="1" x14ac:dyDescent="0.35">
      <c r="A9" s="452">
        <v>4</v>
      </c>
      <c r="B9" s="1110" t="s">
        <v>246</v>
      </c>
      <c r="C9" s="1111"/>
      <c r="D9" s="1112"/>
      <c r="E9" s="1113" t="s">
        <v>542</v>
      </c>
      <c r="F9" s="1114"/>
      <c r="G9" s="1114"/>
      <c r="H9" s="1115"/>
      <c r="I9" s="453" t="s">
        <v>413</v>
      </c>
    </row>
    <row r="10" spans="1:9" s="1" customFormat="1" ht="18" customHeight="1" x14ac:dyDescent="0.35">
      <c r="A10" s="452">
        <v>5</v>
      </c>
      <c r="B10" s="1110" t="s">
        <v>247</v>
      </c>
      <c r="C10" s="1111"/>
      <c r="D10" s="1112"/>
      <c r="E10" s="1113" t="s">
        <v>526</v>
      </c>
      <c r="F10" s="1114"/>
      <c r="G10" s="1114"/>
      <c r="H10" s="1115"/>
      <c r="I10" s="453" t="s">
        <v>413</v>
      </c>
    </row>
    <row r="11" spans="1:9" s="1" customFormat="1" ht="18" customHeight="1" x14ac:dyDescent="0.35">
      <c r="A11" s="452">
        <v>6</v>
      </c>
      <c r="B11" s="1110" t="s">
        <v>267</v>
      </c>
      <c r="C11" s="1111"/>
      <c r="D11" s="1112"/>
      <c r="E11" s="1113" t="s">
        <v>540</v>
      </c>
      <c r="F11" s="1114"/>
      <c r="G11" s="1114"/>
      <c r="H11" s="1115"/>
      <c r="I11" s="453" t="s">
        <v>413</v>
      </c>
    </row>
    <row r="12" spans="1:9" s="1" customFormat="1" ht="18" customHeight="1" x14ac:dyDescent="0.35">
      <c r="A12" s="452">
        <v>7</v>
      </c>
      <c r="B12" s="1110" t="s">
        <v>249</v>
      </c>
      <c r="C12" s="1111"/>
      <c r="D12" s="1112"/>
      <c r="E12" s="1116" t="s">
        <v>2168</v>
      </c>
      <c r="F12" s="1116"/>
      <c r="G12" s="1116"/>
      <c r="H12" s="1117"/>
      <c r="I12" s="453" t="s">
        <v>414</v>
      </c>
    </row>
    <row r="13" spans="1:9" s="1" customFormat="1" ht="18" customHeight="1" x14ac:dyDescent="0.35">
      <c r="A13" s="452">
        <v>8</v>
      </c>
      <c r="B13" s="1110" t="s">
        <v>248</v>
      </c>
      <c r="C13" s="1111"/>
      <c r="D13" s="1112"/>
      <c r="E13" s="1113" t="s">
        <v>2169</v>
      </c>
      <c r="F13" s="1114"/>
      <c r="G13" s="1114"/>
      <c r="H13" s="1115"/>
      <c r="I13" s="453" t="s">
        <v>415</v>
      </c>
    </row>
    <row r="14" spans="1:9" s="1" customFormat="1" ht="18" customHeight="1" x14ac:dyDescent="0.35">
      <c r="A14" s="1097">
        <v>9</v>
      </c>
      <c r="B14" s="1098" t="s">
        <v>416</v>
      </c>
      <c r="C14" s="1099"/>
      <c r="D14" s="420" t="s">
        <v>268</v>
      </c>
      <c r="E14" s="1102" t="s">
        <v>2175</v>
      </c>
      <c r="F14" s="1103"/>
      <c r="G14" s="1103"/>
      <c r="H14" s="1104"/>
      <c r="I14" s="453" t="s">
        <v>417</v>
      </c>
    </row>
    <row r="15" spans="1:9" s="1" customFormat="1" ht="18" customHeight="1" x14ac:dyDescent="0.35">
      <c r="A15" s="1097"/>
      <c r="B15" s="1100"/>
      <c r="C15" s="1101"/>
      <c r="D15" s="420" t="s">
        <v>269</v>
      </c>
      <c r="E15" s="1102" t="s">
        <v>2174</v>
      </c>
      <c r="F15" s="1103"/>
      <c r="G15" s="1103"/>
      <c r="H15" s="1104"/>
      <c r="I15" s="453" t="s">
        <v>418</v>
      </c>
    </row>
    <row r="16" spans="1:9" s="1" customFormat="1" ht="18" customHeight="1" thickBot="1" x14ac:dyDescent="0.4">
      <c r="A16" s="454">
        <v>10</v>
      </c>
      <c r="B16" s="1105" t="s">
        <v>214</v>
      </c>
      <c r="C16" s="1106"/>
      <c r="D16" s="1107"/>
      <c r="E16" s="1108" t="s">
        <v>482</v>
      </c>
      <c r="F16" s="1108"/>
      <c r="G16" s="1108"/>
      <c r="H16" s="1109"/>
      <c r="I16" s="453"/>
    </row>
    <row r="17" spans="1:14" s="1" customFormat="1" ht="17.149999999999999" customHeight="1" thickBot="1" x14ac:dyDescent="0.4">
      <c r="A17" s="455"/>
      <c r="B17" s="456"/>
      <c r="C17" s="456"/>
      <c r="D17" s="456"/>
      <c r="E17" s="456"/>
      <c r="F17" s="456"/>
      <c r="G17" s="456"/>
      <c r="H17" s="457"/>
      <c r="I17" s="453"/>
    </row>
    <row r="18" spans="1:14" s="1" customFormat="1" ht="18" customHeight="1" x14ac:dyDescent="0.35">
      <c r="A18" s="458" t="s">
        <v>278</v>
      </c>
      <c r="B18" s="1087" t="s">
        <v>244</v>
      </c>
      <c r="C18" s="1087"/>
      <c r="D18" s="1087"/>
      <c r="E18" s="1088"/>
      <c r="F18" s="459" t="s">
        <v>56</v>
      </c>
      <c r="G18" s="459" t="s">
        <v>57</v>
      </c>
      <c r="H18" s="460" t="s">
        <v>58</v>
      </c>
      <c r="I18" s="453"/>
    </row>
    <row r="19" spans="1:14" s="1" customFormat="1" ht="18" customHeight="1" x14ac:dyDescent="0.35">
      <c r="A19" s="461">
        <v>1</v>
      </c>
      <c r="B19" s="1078" t="s">
        <v>250</v>
      </c>
      <c r="C19" s="1079"/>
      <c r="D19" s="1079"/>
      <c r="E19" s="1080"/>
      <c r="F19" s="462"/>
      <c r="G19" s="463"/>
      <c r="H19" s="464"/>
      <c r="I19" s="453"/>
      <c r="M19" s="465"/>
      <c r="N19" s="466"/>
    </row>
    <row r="20" spans="1:14" s="1" customFormat="1" ht="18" customHeight="1" x14ac:dyDescent="0.35">
      <c r="A20" s="467"/>
      <c r="B20" s="468" t="s">
        <v>251</v>
      </c>
      <c r="C20" s="1089" t="s">
        <v>270</v>
      </c>
      <c r="D20" s="1090"/>
      <c r="E20" s="1091"/>
      <c r="F20" s="469"/>
      <c r="G20" s="54"/>
      <c r="H20" s="470"/>
      <c r="I20" s="453" t="s">
        <v>419</v>
      </c>
      <c r="N20" s="466"/>
    </row>
    <row r="21" spans="1:14" s="1" customFormat="1" ht="18" customHeight="1" x14ac:dyDescent="0.35">
      <c r="A21" s="467"/>
      <c r="B21" s="471"/>
      <c r="C21" s="1092" t="s">
        <v>420</v>
      </c>
      <c r="D21" s="1093"/>
      <c r="E21" s="1094"/>
      <c r="F21" s="469"/>
      <c r="G21" s="54"/>
      <c r="H21" s="470"/>
      <c r="I21" s="1075" t="s">
        <v>483</v>
      </c>
      <c r="N21" s="466"/>
    </row>
    <row r="22" spans="1:14" s="1" customFormat="1" ht="18" customHeight="1" x14ac:dyDescent="0.35">
      <c r="A22" s="467"/>
      <c r="B22" s="472" t="s">
        <v>252</v>
      </c>
      <c r="C22" s="1095" t="s">
        <v>272</v>
      </c>
      <c r="D22" s="1095"/>
      <c r="E22" s="1095"/>
      <c r="F22" s="1051">
        <v>222.84</v>
      </c>
      <c r="G22" s="55">
        <f>PENDIDIKAN!K26</f>
        <v>366.07500000000005</v>
      </c>
      <c r="H22" s="473">
        <f>F22+G22</f>
        <v>588.91500000000008</v>
      </c>
      <c r="I22" s="1076"/>
      <c r="N22" s="466"/>
    </row>
    <row r="23" spans="1:14" s="1" customFormat="1" ht="18" customHeight="1" x14ac:dyDescent="0.35">
      <c r="A23" s="467"/>
      <c r="B23" s="472" t="s">
        <v>265</v>
      </c>
      <c r="C23" s="1095" t="s">
        <v>273</v>
      </c>
      <c r="D23" s="1095"/>
      <c r="E23" s="1095"/>
      <c r="F23" s="1051">
        <v>121.16</v>
      </c>
      <c r="G23" s="55">
        <f>DUPAK!I105</f>
        <v>522.69000000000005</v>
      </c>
      <c r="H23" s="473">
        <f>F23+G23</f>
        <v>643.85</v>
      </c>
      <c r="I23" s="1076"/>
      <c r="M23" s="474"/>
      <c r="N23" s="466"/>
    </row>
    <row r="24" spans="1:14" s="1" customFormat="1" ht="35.25" customHeight="1" x14ac:dyDescent="0.35">
      <c r="A24" s="475"/>
      <c r="B24" s="472" t="s">
        <v>266</v>
      </c>
      <c r="C24" s="1096" t="s">
        <v>274</v>
      </c>
      <c r="D24" s="1095"/>
      <c r="E24" s="1095"/>
      <c r="F24" s="1051">
        <v>17.5</v>
      </c>
      <c r="G24" s="416">
        <f>PENGABDIAN!L22</f>
        <v>41</v>
      </c>
      <c r="H24" s="476">
        <f>F24+G24</f>
        <v>58.5</v>
      </c>
      <c r="I24" s="1077"/>
    </row>
    <row r="25" spans="1:14" s="1" customFormat="1" ht="18" customHeight="1" x14ac:dyDescent="0.35">
      <c r="A25" s="1072" t="s">
        <v>275</v>
      </c>
      <c r="B25" s="1073"/>
      <c r="C25" s="1073"/>
      <c r="D25" s="1073"/>
      <c r="E25" s="1074"/>
      <c r="F25" s="803">
        <f>F22+F23+F24</f>
        <v>361.5</v>
      </c>
      <c r="G25" s="56">
        <f>SUM(G20:G24)</f>
        <v>929.7650000000001</v>
      </c>
      <c r="H25" s="57">
        <f>SUM(H21:H24)</f>
        <v>1291.2650000000001</v>
      </c>
      <c r="I25" s="1075" t="s">
        <v>421</v>
      </c>
      <c r="M25" s="465"/>
      <c r="N25" s="466"/>
    </row>
    <row r="26" spans="1:14" s="1" customFormat="1" ht="18" customHeight="1" x14ac:dyDescent="0.35">
      <c r="A26" s="461">
        <v>2</v>
      </c>
      <c r="B26" s="1078" t="s">
        <v>253</v>
      </c>
      <c r="C26" s="1079"/>
      <c r="D26" s="1079"/>
      <c r="E26" s="1080"/>
      <c r="F26" s="469"/>
      <c r="G26" s="58"/>
      <c r="H26" s="470"/>
      <c r="I26" s="1076"/>
      <c r="N26" s="466"/>
    </row>
    <row r="27" spans="1:14" s="1" customFormat="1" ht="18" customHeight="1" x14ac:dyDescent="0.35">
      <c r="A27" s="475"/>
      <c r="B27" s="477"/>
      <c r="C27" s="478" t="s">
        <v>277</v>
      </c>
      <c r="D27" s="479"/>
      <c r="E27" s="480"/>
      <c r="F27" s="1051">
        <v>38.5</v>
      </c>
      <c r="G27" s="55">
        <f>PENUNJANG!L22</f>
        <v>44.5</v>
      </c>
      <c r="H27" s="476">
        <f>F27+G27</f>
        <v>83</v>
      </c>
      <c r="I27" s="1076"/>
      <c r="N27" s="466"/>
    </row>
    <row r="28" spans="1:14" s="1" customFormat="1" ht="18" customHeight="1" x14ac:dyDescent="0.35">
      <c r="A28" s="1072" t="s">
        <v>276</v>
      </c>
      <c r="B28" s="1073"/>
      <c r="C28" s="1073"/>
      <c r="D28" s="1073"/>
      <c r="E28" s="1074"/>
      <c r="F28" s="75">
        <f>F27</f>
        <v>38.5</v>
      </c>
      <c r="G28" s="59">
        <f>G27</f>
        <v>44.5</v>
      </c>
      <c r="H28" s="60">
        <f>H27</f>
        <v>83</v>
      </c>
      <c r="I28" s="1076"/>
      <c r="N28" s="466"/>
    </row>
    <row r="29" spans="1:14" s="1" customFormat="1" ht="18" customHeight="1" x14ac:dyDescent="0.35">
      <c r="A29" s="4" t="s">
        <v>254</v>
      </c>
      <c r="B29" s="479"/>
      <c r="C29" s="479"/>
      <c r="D29" s="479"/>
      <c r="E29" s="479"/>
      <c r="F29" s="74">
        <f>F25+F28</f>
        <v>400</v>
      </c>
      <c r="G29" s="61">
        <f>G25+G28</f>
        <v>974.2650000000001</v>
      </c>
      <c r="H29" s="62">
        <f>H25+H28</f>
        <v>1374.2650000000001</v>
      </c>
      <c r="I29" s="1077"/>
      <c r="M29" s="474"/>
      <c r="N29" s="466"/>
    </row>
    <row r="30" spans="1:14" s="1" customFormat="1" ht="17.149999999999999" customHeight="1" x14ac:dyDescent="0.35">
      <c r="A30" s="461" t="s">
        <v>8</v>
      </c>
      <c r="B30" s="481"/>
      <c r="C30" s="1081" t="s">
        <v>2182</v>
      </c>
      <c r="D30" s="1082"/>
      <c r="E30" s="1082"/>
      <c r="F30" s="1082"/>
      <c r="G30" s="1082"/>
      <c r="H30" s="1083"/>
      <c r="I30" s="1075" t="s">
        <v>422</v>
      </c>
    </row>
    <row r="31" spans="1:14" s="1" customFormat="1" ht="40.5" customHeight="1" thickBot="1" x14ac:dyDescent="0.4">
      <c r="A31" s="482"/>
      <c r="B31" s="483"/>
      <c r="C31" s="1084"/>
      <c r="D31" s="1085"/>
      <c r="E31" s="1085"/>
      <c r="F31" s="1085"/>
      <c r="G31" s="1085"/>
      <c r="H31" s="1086"/>
      <c r="I31" s="1077"/>
    </row>
    <row r="32" spans="1:14" s="1" customFormat="1" ht="17.149999999999999" customHeight="1" x14ac:dyDescent="0.35"/>
    <row r="33" spans="1:10" s="1" customFormat="1" ht="17.149999999999999" customHeight="1" x14ac:dyDescent="0.35">
      <c r="F33" s="484" t="s">
        <v>505</v>
      </c>
    </row>
    <row r="34" spans="1:10" s="1" customFormat="1" ht="17.149999999999999" customHeight="1" x14ac:dyDescent="0.35">
      <c r="F34" s="484" t="s">
        <v>423</v>
      </c>
    </row>
    <row r="35" spans="1:10" s="1" customFormat="1" ht="17.149999999999999" customHeight="1" x14ac:dyDescent="0.35">
      <c r="F35" s="51"/>
    </row>
    <row r="36" spans="1:10" s="1" customFormat="1" ht="17.149999999999999" customHeight="1" x14ac:dyDescent="0.35">
      <c r="F36" s="51"/>
    </row>
    <row r="37" spans="1:10" s="1" customFormat="1" ht="17.149999999999999" customHeight="1" x14ac:dyDescent="0.35">
      <c r="F37" s="51"/>
    </row>
    <row r="38" spans="1:10" s="1" customFormat="1" ht="17.149999999999999" customHeight="1" x14ac:dyDescent="0.35">
      <c r="F38" s="51"/>
    </row>
    <row r="39" spans="1:10" s="1" customFormat="1" ht="17.149999999999999" customHeight="1" x14ac:dyDescent="0.35">
      <c r="F39" s="417" t="s">
        <v>506</v>
      </c>
      <c r="G39" s="63"/>
      <c r="H39" s="63"/>
      <c r="I39" s="64"/>
      <c r="J39" s="64"/>
    </row>
    <row r="40" spans="1:10" s="1" customFormat="1" ht="17.149999999999999" customHeight="1" x14ac:dyDescent="0.35">
      <c r="F40" s="51" t="s">
        <v>66</v>
      </c>
      <c r="G40" s="63"/>
      <c r="H40" s="63"/>
      <c r="I40" s="64"/>
      <c r="J40" s="64"/>
    </row>
    <row r="41" spans="1:10" s="1" customFormat="1" ht="17.149999999999999" customHeight="1" x14ac:dyDescent="0.35"/>
    <row r="42" spans="1:10" s="1" customFormat="1" ht="17.149999999999999" customHeight="1" x14ac:dyDescent="0.35">
      <c r="A42" s="1" t="s">
        <v>256</v>
      </c>
      <c r="B42" s="1" t="s">
        <v>210</v>
      </c>
      <c r="C42" s="485" t="str">
        <f>E6</f>
        <v>Dr.techn. Marzuki</v>
      </c>
      <c r="D42" s="485" t="s">
        <v>66</v>
      </c>
      <c r="E42" s="486" t="s">
        <v>532</v>
      </c>
      <c r="F42" s="486"/>
      <c r="I42" s="1" t="s">
        <v>424</v>
      </c>
    </row>
    <row r="43" spans="1:10" s="1" customFormat="1" ht="17.149999999999999" customHeight="1" x14ac:dyDescent="0.35">
      <c r="A43" s="5" t="s">
        <v>257</v>
      </c>
      <c r="B43" s="5" t="s">
        <v>210</v>
      </c>
      <c r="C43" s="1070" t="s">
        <v>484</v>
      </c>
      <c r="D43" s="1070"/>
      <c r="E43" s="1070"/>
      <c r="F43" s="1070"/>
      <c r="G43" s="1070"/>
      <c r="I43" s="1" t="s">
        <v>424</v>
      </c>
    </row>
    <row r="44" spans="1:10" s="1" customFormat="1" ht="17.149999999999999" customHeight="1" x14ac:dyDescent="0.35">
      <c r="A44" s="418"/>
      <c r="B44" s="418"/>
      <c r="C44" s="1071" t="s">
        <v>258</v>
      </c>
      <c r="D44" s="1071"/>
      <c r="E44" s="1071"/>
      <c r="F44" s="1071"/>
      <c r="G44" s="1071"/>
    </row>
    <row r="45" spans="1:10" s="1" customFormat="1" ht="17.149999999999999" customHeight="1" x14ac:dyDescent="0.35"/>
    <row r="46" spans="1:10" s="1" customFormat="1" ht="17.149999999999999" customHeight="1" x14ac:dyDescent="0.35">
      <c r="A46" s="284" t="s">
        <v>259</v>
      </c>
      <c r="B46" s="284"/>
      <c r="C46" s="284"/>
      <c r="D46" s="284"/>
      <c r="E46" s="284"/>
      <c r="F46" s="284"/>
      <c r="G46" s="284"/>
    </row>
    <row r="47" spans="1:10" s="1" customFormat="1" ht="17.149999999999999" customHeight="1" x14ac:dyDescent="0.35">
      <c r="A47" s="284" t="s">
        <v>260</v>
      </c>
      <c r="B47" s="284"/>
      <c r="C47" s="284"/>
      <c r="D47" s="284"/>
      <c r="E47" s="284"/>
      <c r="F47" s="284"/>
      <c r="G47" s="284"/>
    </row>
    <row r="48" spans="1:10" s="1" customFormat="1" x14ac:dyDescent="0.35">
      <c r="A48" s="284" t="s">
        <v>261</v>
      </c>
      <c r="B48" s="284"/>
      <c r="C48" s="284"/>
      <c r="D48" s="284"/>
      <c r="E48" s="284"/>
      <c r="F48" s="284"/>
      <c r="G48" s="284"/>
    </row>
    <row r="49" spans="1:7" s="1" customFormat="1" x14ac:dyDescent="0.35">
      <c r="A49" s="284" t="s">
        <v>262</v>
      </c>
      <c r="B49" s="284"/>
      <c r="C49" s="284"/>
      <c r="D49" s="284"/>
      <c r="E49" s="284"/>
      <c r="F49" s="284"/>
      <c r="G49" s="284"/>
    </row>
    <row r="50" spans="1:7" s="1" customFormat="1" x14ac:dyDescent="0.35">
      <c r="A50" s="284" t="s">
        <v>263</v>
      </c>
      <c r="B50" s="284"/>
      <c r="C50" s="284"/>
      <c r="D50" s="284"/>
      <c r="E50" s="284"/>
      <c r="F50" s="284"/>
      <c r="G50" s="284"/>
    </row>
  </sheetData>
  <mergeCells count="41">
    <mergeCell ref="B7:D7"/>
    <mergeCell ref="E7:H7"/>
    <mergeCell ref="A1:H1"/>
    <mergeCell ref="A2:H2"/>
    <mergeCell ref="B5:H5"/>
    <mergeCell ref="B6:D6"/>
    <mergeCell ref="E6:H6"/>
    <mergeCell ref="B8:D8"/>
    <mergeCell ref="E8:H8"/>
    <mergeCell ref="B9:D9"/>
    <mergeCell ref="E9:H9"/>
    <mergeCell ref="B10:D10"/>
    <mergeCell ref="E10:H10"/>
    <mergeCell ref="B11:D11"/>
    <mergeCell ref="E11:H11"/>
    <mergeCell ref="B12:D12"/>
    <mergeCell ref="E12:H12"/>
    <mergeCell ref="B13:D13"/>
    <mergeCell ref="E13:H13"/>
    <mergeCell ref="A14:A15"/>
    <mergeCell ref="B14:C15"/>
    <mergeCell ref="E14:H14"/>
    <mergeCell ref="E15:H15"/>
    <mergeCell ref="B16:D16"/>
    <mergeCell ref="E16:H16"/>
    <mergeCell ref="B18:E18"/>
    <mergeCell ref="B19:E19"/>
    <mergeCell ref="C20:E20"/>
    <mergeCell ref="C21:E21"/>
    <mergeCell ref="I21:I24"/>
    <mergeCell ref="C22:E22"/>
    <mergeCell ref="C23:E23"/>
    <mergeCell ref="C24:E24"/>
    <mergeCell ref="C43:G43"/>
    <mergeCell ref="C44:G44"/>
    <mergeCell ref="A25:E25"/>
    <mergeCell ref="I25:I29"/>
    <mergeCell ref="B26:E26"/>
    <mergeCell ref="A28:E28"/>
    <mergeCell ref="C30:H31"/>
    <mergeCell ref="I30:I31"/>
  </mergeCells>
  <pageMargins left="0.7" right="0.5" top="0.5" bottom="0.5" header="0" footer="0"/>
  <pageSetup paperSize="9" scale="85"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P1979"/>
  <sheetViews>
    <sheetView view="pageBreakPreview" topLeftCell="A106" zoomScaleSheetLayoutView="100" workbookViewId="0">
      <selection activeCell="K44" sqref="K44"/>
    </sheetView>
  </sheetViews>
  <sheetFormatPr defaultColWidth="9.1796875" defaultRowHeight="25" customHeight="1" x14ac:dyDescent="0.3"/>
  <cols>
    <col min="1" max="1" width="4.7265625" style="76" customWidth="1"/>
    <col min="2" max="2" width="4.7265625" style="77" customWidth="1"/>
    <col min="3" max="3" width="4.7265625" style="78" customWidth="1"/>
    <col min="4" max="5" width="4.7265625" style="3" customWidth="1"/>
    <col min="6" max="6" width="3.1796875" style="3" customWidth="1"/>
    <col min="7" max="7" width="45.1796875" style="79" customWidth="1"/>
    <col min="8" max="8" width="9.7265625" style="281" customWidth="1"/>
    <col min="9" max="9" width="9.453125" style="282" customWidth="1"/>
    <col min="10" max="10" width="10.453125" style="281" customWidth="1"/>
    <col min="11" max="12" width="7.7265625" style="2" customWidth="1"/>
    <col min="13" max="13" width="13" style="2" customWidth="1"/>
    <col min="14" max="16384" width="9.1796875" style="2"/>
  </cols>
  <sheetData>
    <row r="1" spans="1:14" ht="18" hidden="1" customHeight="1" x14ac:dyDescent="0.3">
      <c r="H1" s="1154" t="s">
        <v>203</v>
      </c>
      <c r="I1" s="1154"/>
      <c r="J1" s="1154"/>
      <c r="K1" s="1154"/>
      <c r="L1" s="1154"/>
      <c r="M1" s="1154"/>
    </row>
    <row r="2" spans="1:14" s="82" customFormat="1" ht="15" hidden="1" customHeight="1" x14ac:dyDescent="0.3">
      <c r="A2" s="80"/>
      <c r="B2" s="81"/>
      <c r="C2" s="81"/>
      <c r="D2" s="81"/>
      <c r="E2" s="81"/>
      <c r="F2" s="81"/>
      <c r="G2" s="81"/>
      <c r="H2" s="1154" t="s">
        <v>77</v>
      </c>
      <c r="I2" s="1154"/>
      <c r="J2" s="1154"/>
      <c r="K2" s="1154"/>
      <c r="L2" s="1154"/>
      <c r="M2" s="1154"/>
    </row>
    <row r="3" spans="1:14" s="82" customFormat="1" ht="15" hidden="1" customHeight="1" x14ac:dyDescent="0.3">
      <c r="A3" s="80"/>
      <c r="B3" s="81"/>
      <c r="C3" s="81"/>
      <c r="D3" s="81"/>
      <c r="E3" s="81"/>
      <c r="F3" s="81"/>
      <c r="G3" s="81"/>
      <c r="H3" s="83" t="s">
        <v>29</v>
      </c>
      <c r="I3" s="83"/>
      <c r="J3" s="83"/>
      <c r="K3" s="83"/>
      <c r="L3" s="83"/>
      <c r="M3" s="83"/>
    </row>
    <row r="4" spans="1:14" s="82" customFormat="1" ht="15" hidden="1" customHeight="1" x14ac:dyDescent="0.3">
      <c r="A4" s="80"/>
      <c r="B4" s="81"/>
      <c r="C4" s="81"/>
      <c r="D4" s="81"/>
      <c r="E4" s="81"/>
      <c r="F4" s="81"/>
      <c r="G4" s="81"/>
      <c r="H4" s="83" t="s">
        <v>78</v>
      </c>
      <c r="I4" s="83"/>
      <c r="J4" s="83"/>
      <c r="K4" s="83"/>
      <c r="L4" s="83"/>
      <c r="M4" s="83"/>
    </row>
    <row r="5" spans="1:14" s="82" customFormat="1" ht="15" hidden="1" customHeight="1" x14ac:dyDescent="0.3">
      <c r="A5" s="80"/>
      <c r="B5" s="81"/>
      <c r="C5" s="81"/>
      <c r="D5" s="81"/>
      <c r="E5" s="81"/>
      <c r="F5" s="81"/>
      <c r="G5" s="81"/>
      <c r="H5" s="83" t="s">
        <v>30</v>
      </c>
      <c r="I5" s="83"/>
      <c r="J5" s="83"/>
      <c r="K5" s="83"/>
      <c r="L5" s="83"/>
      <c r="M5" s="83"/>
    </row>
    <row r="6" spans="1:14" s="82" customFormat="1" ht="15" hidden="1" customHeight="1" x14ac:dyDescent="0.3">
      <c r="A6" s="80"/>
      <c r="B6" s="81"/>
      <c r="C6" s="81"/>
      <c r="D6" s="81"/>
      <c r="E6" s="81"/>
      <c r="F6" s="81"/>
      <c r="G6" s="81"/>
      <c r="H6" s="84" t="s">
        <v>204</v>
      </c>
      <c r="I6" s="83"/>
      <c r="J6" s="83"/>
      <c r="K6" s="83"/>
      <c r="L6" s="83"/>
      <c r="M6" s="83"/>
    </row>
    <row r="7" spans="1:14" s="82" customFormat="1" ht="15" hidden="1" customHeight="1" x14ac:dyDescent="0.3">
      <c r="A7" s="80"/>
      <c r="B7" s="81"/>
      <c r="C7" s="81"/>
      <c r="D7" s="81"/>
      <c r="E7" s="81"/>
      <c r="F7" s="81"/>
      <c r="G7" s="81"/>
      <c r="H7" s="84" t="s">
        <v>205</v>
      </c>
      <c r="I7" s="83"/>
      <c r="J7" s="83"/>
      <c r="K7" s="83"/>
      <c r="L7" s="83"/>
      <c r="M7" s="83"/>
    </row>
    <row r="8" spans="1:14" s="82" customFormat="1" ht="15" hidden="1" customHeight="1" x14ac:dyDescent="0.3">
      <c r="A8" s="80"/>
      <c r="B8" s="81"/>
      <c r="C8" s="81"/>
      <c r="D8" s="81"/>
      <c r="E8" s="81"/>
      <c r="F8" s="81"/>
      <c r="G8" s="81"/>
      <c r="H8" s="83" t="s">
        <v>31</v>
      </c>
      <c r="I8" s="83"/>
      <c r="J8" s="83"/>
      <c r="K8" s="83"/>
      <c r="L8" s="83"/>
      <c r="M8" s="83"/>
    </row>
    <row r="9" spans="1:14" s="82" customFormat="1" ht="153" hidden="1" customHeight="1" x14ac:dyDescent="0.3">
      <c r="A9" s="80"/>
      <c r="B9" s="81"/>
      <c r="C9" s="81"/>
      <c r="D9" s="81"/>
      <c r="E9" s="81"/>
      <c r="F9" s="81"/>
      <c r="G9" s="81"/>
      <c r="H9" s="1179" t="s">
        <v>199</v>
      </c>
      <c r="I9" s="1179"/>
      <c r="J9" s="1179"/>
      <c r="K9" s="1179"/>
      <c r="L9" s="1179"/>
      <c r="M9" s="1179"/>
    </row>
    <row r="10" spans="1:14" s="82" customFormat="1" ht="16" hidden="1" customHeight="1" x14ac:dyDescent="0.3">
      <c r="A10" s="85" t="s">
        <v>32</v>
      </c>
      <c r="B10" s="81"/>
      <c r="C10" s="81"/>
      <c r="D10" s="81"/>
      <c r="E10" s="81"/>
      <c r="F10" s="81"/>
      <c r="G10" s="81"/>
      <c r="H10" s="81"/>
      <c r="I10" s="81"/>
      <c r="J10" s="81"/>
    </row>
    <row r="11" spans="1:14" s="82" customFormat="1" ht="16" hidden="1" customHeight="1" x14ac:dyDescent="0.3">
      <c r="A11" s="86" t="s">
        <v>33</v>
      </c>
      <c r="B11" s="81"/>
      <c r="C11" s="81"/>
      <c r="D11" s="81"/>
      <c r="E11" s="81"/>
      <c r="F11" s="81"/>
      <c r="G11" s="81"/>
      <c r="H11" s="81"/>
      <c r="I11" s="81"/>
      <c r="J11" s="81"/>
    </row>
    <row r="12" spans="1:14" s="82" customFormat="1" ht="16" hidden="1" customHeight="1" x14ac:dyDescent="0.3">
      <c r="A12" s="86" t="s">
        <v>79</v>
      </c>
      <c r="B12" s="81"/>
      <c r="C12" s="81"/>
      <c r="D12" s="81"/>
      <c r="E12" s="81"/>
      <c r="F12" s="81"/>
      <c r="G12" s="81"/>
      <c r="H12" s="81"/>
      <c r="I12" s="81"/>
      <c r="J12" s="81"/>
    </row>
    <row r="13" spans="1:14" s="82" customFormat="1" ht="20.149999999999999" customHeight="1" x14ac:dyDescent="0.3">
      <c r="A13" s="1180" t="s">
        <v>33</v>
      </c>
      <c r="B13" s="1180"/>
      <c r="C13" s="1180"/>
      <c r="D13" s="1180"/>
      <c r="E13" s="1180"/>
      <c r="F13" s="1180"/>
      <c r="G13" s="1180"/>
      <c r="H13" s="1180"/>
      <c r="I13" s="1180"/>
      <c r="J13" s="1180"/>
      <c r="K13" s="1180"/>
      <c r="L13" s="1180"/>
      <c r="M13" s="1180"/>
      <c r="N13" s="87"/>
    </row>
    <row r="14" spans="1:14" s="82" customFormat="1" ht="20.149999999999999" customHeight="1" x14ac:dyDescent="0.3">
      <c r="A14" s="1180" t="s">
        <v>79</v>
      </c>
      <c r="B14" s="1180"/>
      <c r="C14" s="1180"/>
      <c r="D14" s="1180"/>
      <c r="E14" s="1180"/>
      <c r="F14" s="1180"/>
      <c r="G14" s="1180"/>
      <c r="H14" s="1180"/>
      <c r="I14" s="1180"/>
      <c r="J14" s="1180"/>
      <c r="K14" s="1180"/>
      <c r="L14" s="1180"/>
      <c r="M14" s="1180"/>
      <c r="N14" s="87"/>
    </row>
    <row r="15" spans="1:14" s="82" customFormat="1" ht="18.75" customHeight="1" x14ac:dyDescent="0.3">
      <c r="A15" s="1180" t="s">
        <v>538</v>
      </c>
      <c r="B15" s="1180"/>
      <c r="C15" s="1180"/>
      <c r="D15" s="1180"/>
      <c r="E15" s="1180"/>
      <c r="F15" s="1180"/>
      <c r="G15" s="1180"/>
      <c r="H15" s="1180"/>
      <c r="I15" s="1180"/>
      <c r="J15" s="1180"/>
      <c r="K15" s="1180"/>
      <c r="L15" s="1180"/>
      <c r="M15" s="1180"/>
      <c r="N15" s="87"/>
    </row>
    <row r="16" spans="1:14" s="82" customFormat="1" ht="18.75" customHeight="1" x14ac:dyDescent="0.3">
      <c r="A16" s="88"/>
      <c r="B16" s="89"/>
      <c r="C16" s="89"/>
      <c r="D16" s="89"/>
      <c r="E16" s="89"/>
      <c r="F16" s="89"/>
      <c r="G16" s="89"/>
      <c r="H16" s="89"/>
      <c r="I16" s="89"/>
      <c r="J16" s="89"/>
      <c r="K16" s="89" t="s">
        <v>243</v>
      </c>
      <c r="L16" s="89"/>
      <c r="M16" s="89"/>
      <c r="N16" s="89"/>
    </row>
    <row r="17" spans="1:15" s="82" customFormat="1" ht="18" customHeight="1" x14ac:dyDescent="0.3">
      <c r="A17" s="90" t="s">
        <v>206</v>
      </c>
      <c r="B17" s="81"/>
      <c r="C17" s="81"/>
      <c r="D17" s="81"/>
      <c r="E17" s="81"/>
      <c r="F17" s="81"/>
      <c r="G17" s="81"/>
      <c r="H17" s="1154" t="s">
        <v>34</v>
      </c>
      <c r="I17" s="1154"/>
      <c r="J17" s="1154"/>
      <c r="M17" s="81"/>
      <c r="N17" s="81"/>
    </row>
    <row r="18" spans="1:15" s="82" customFormat="1" ht="20.149999999999999" customHeight="1" x14ac:dyDescent="0.3">
      <c r="A18" s="85"/>
      <c r="B18" s="91"/>
      <c r="C18" s="91"/>
      <c r="D18" s="91"/>
      <c r="E18" s="91"/>
      <c r="F18" s="91"/>
      <c r="G18" s="91"/>
      <c r="H18" s="91" t="str">
        <f>PAK!D3</f>
        <v>1 Oktober 2014 s/d Juli 2022</v>
      </c>
      <c r="I18" s="91"/>
      <c r="K18" s="91"/>
      <c r="L18" s="91"/>
      <c r="M18" s="91"/>
      <c r="N18" s="91"/>
    </row>
    <row r="19" spans="1:15" s="82" customFormat="1" ht="24" customHeight="1" x14ac:dyDescent="0.3">
      <c r="A19" s="92" t="s">
        <v>1</v>
      </c>
      <c r="B19" s="1156" t="s">
        <v>35</v>
      </c>
      <c r="C19" s="1157"/>
      <c r="D19" s="1157"/>
      <c r="E19" s="1157"/>
      <c r="F19" s="1157"/>
      <c r="G19" s="1157"/>
      <c r="H19" s="1157"/>
      <c r="I19" s="1157"/>
      <c r="J19" s="1157"/>
      <c r="K19" s="1157"/>
      <c r="L19" s="1157"/>
      <c r="M19" s="1158"/>
      <c r="N19" s="90"/>
      <c r="O19" s="90"/>
    </row>
    <row r="20" spans="1:15" s="82" customFormat="1" ht="21" customHeight="1" x14ac:dyDescent="0.3">
      <c r="A20" s="93" t="s">
        <v>20</v>
      </c>
      <c r="B20" s="1184" t="s">
        <v>36</v>
      </c>
      <c r="C20" s="1185"/>
      <c r="D20" s="1185"/>
      <c r="E20" s="1185"/>
      <c r="F20" s="1185"/>
      <c r="G20" s="1185"/>
      <c r="H20" s="1183" t="str">
        <f>PAK!E6</f>
        <v>Dr.techn. Marzuki</v>
      </c>
      <c r="I20" s="1183"/>
      <c r="J20" s="1183"/>
      <c r="K20" s="1183"/>
      <c r="L20" s="1183"/>
      <c r="M20" s="1183"/>
      <c r="N20" s="90"/>
      <c r="O20" s="90"/>
    </row>
    <row r="21" spans="1:15" s="91" customFormat="1" ht="21" customHeight="1" x14ac:dyDescent="0.35">
      <c r="A21" s="94" t="s">
        <v>22</v>
      </c>
      <c r="B21" s="1184" t="s">
        <v>466</v>
      </c>
      <c r="C21" s="1185"/>
      <c r="D21" s="1185"/>
      <c r="E21" s="1185"/>
      <c r="F21" s="1185"/>
      <c r="G21" s="1185"/>
      <c r="H21" s="1186" t="str">
        <f>PAK!E7</f>
        <v>19790908 200212 1 002/ 0008097903</v>
      </c>
      <c r="I21" s="1183"/>
      <c r="J21" s="1183"/>
      <c r="K21" s="1183"/>
      <c r="L21" s="1183"/>
      <c r="M21" s="1183"/>
      <c r="N21" s="90"/>
      <c r="O21" s="90"/>
    </row>
    <row r="22" spans="1:15" s="91" customFormat="1" ht="21" customHeight="1" x14ac:dyDescent="0.35">
      <c r="A22" s="94" t="s">
        <v>28</v>
      </c>
      <c r="B22" s="1184" t="s">
        <v>37</v>
      </c>
      <c r="C22" s="1185"/>
      <c r="D22" s="1185"/>
      <c r="E22" s="1185"/>
      <c r="F22" s="1185"/>
      <c r="G22" s="1185"/>
      <c r="H22" s="1183" t="str">
        <f>PAK!E8</f>
        <v>L 227677</v>
      </c>
      <c r="I22" s="1183"/>
      <c r="J22" s="1183"/>
      <c r="K22" s="1183"/>
      <c r="L22" s="1183"/>
      <c r="M22" s="1183"/>
      <c r="N22" s="90"/>
      <c r="O22" s="90"/>
    </row>
    <row r="23" spans="1:15" s="91" customFormat="1" ht="21" customHeight="1" x14ac:dyDescent="0.35">
      <c r="A23" s="94" t="s">
        <v>38</v>
      </c>
      <c r="B23" s="1184" t="s">
        <v>39</v>
      </c>
      <c r="C23" s="1185"/>
      <c r="D23" s="1185"/>
      <c r="E23" s="1185"/>
      <c r="F23" s="1185"/>
      <c r="G23" s="1185"/>
      <c r="H23" s="1183" t="str">
        <f>PAK!E9</f>
        <v>Alampanjang, 08 September 1979</v>
      </c>
      <c r="I23" s="1183"/>
      <c r="J23" s="1183"/>
      <c r="K23" s="1183"/>
      <c r="L23" s="1183"/>
      <c r="M23" s="1183"/>
      <c r="N23" s="90"/>
      <c r="O23" s="90"/>
    </row>
    <row r="24" spans="1:15" s="91" customFormat="1" ht="21" customHeight="1" x14ac:dyDescent="0.35">
      <c r="A24" s="94" t="s">
        <v>40</v>
      </c>
      <c r="B24" s="1184" t="s">
        <v>41</v>
      </c>
      <c r="C24" s="1185"/>
      <c r="D24" s="1185"/>
      <c r="E24" s="1185"/>
      <c r="F24" s="1185"/>
      <c r="G24" s="1185"/>
      <c r="H24" s="1183" t="str">
        <f>PAK!E10</f>
        <v>Laki-Laki</v>
      </c>
      <c r="I24" s="1183"/>
      <c r="J24" s="1183"/>
      <c r="K24" s="1183"/>
      <c r="L24" s="1183"/>
      <c r="M24" s="1183"/>
      <c r="N24" s="90"/>
      <c r="O24" s="90"/>
    </row>
    <row r="25" spans="1:15" s="91" customFormat="1" ht="21" customHeight="1" x14ac:dyDescent="0.35">
      <c r="A25" s="94" t="s">
        <v>42</v>
      </c>
      <c r="B25" s="1184" t="s">
        <v>43</v>
      </c>
      <c r="C25" s="1185"/>
      <c r="D25" s="1185"/>
      <c r="E25" s="1185"/>
      <c r="F25" s="1185"/>
      <c r="G25" s="1185"/>
      <c r="H25" s="1183" t="str">
        <f>PAK!E11</f>
        <v>Doktor (S3) tahun 2011</v>
      </c>
      <c r="I25" s="1183"/>
      <c r="J25" s="1183"/>
      <c r="K25" s="1183"/>
      <c r="L25" s="1183"/>
      <c r="M25" s="1183"/>
      <c r="N25" s="90"/>
      <c r="O25" s="90"/>
    </row>
    <row r="26" spans="1:15" s="91" customFormat="1" ht="21" customHeight="1" x14ac:dyDescent="0.35">
      <c r="A26" s="94" t="s">
        <v>44</v>
      </c>
      <c r="B26" s="1184" t="s">
        <v>200</v>
      </c>
      <c r="C26" s="1185"/>
      <c r="D26" s="1185"/>
      <c r="E26" s="1185"/>
      <c r="F26" s="1185"/>
      <c r="G26" s="1185"/>
      <c r="H26" s="1183" t="str">
        <f>PAK!E12</f>
        <v>Lektor Kepala/1 Oktober 2014</v>
      </c>
      <c r="I26" s="1183"/>
      <c r="J26" s="1183"/>
      <c r="K26" s="1183"/>
      <c r="L26" s="1183"/>
      <c r="M26" s="1183"/>
      <c r="N26" s="90"/>
      <c r="O26" s="90"/>
    </row>
    <row r="27" spans="1:15" s="91" customFormat="1" ht="21" customHeight="1" x14ac:dyDescent="0.35">
      <c r="A27" s="95" t="s">
        <v>45</v>
      </c>
      <c r="B27" s="1184" t="s">
        <v>46</v>
      </c>
      <c r="C27" s="1185"/>
      <c r="D27" s="1185"/>
      <c r="E27" s="1185"/>
      <c r="F27" s="1185"/>
      <c r="G27" s="1185"/>
      <c r="H27" s="1183" t="str">
        <f>PAK!E14</f>
        <v>17 tahun 10 bulan</v>
      </c>
      <c r="I27" s="1183"/>
      <c r="J27" s="1183"/>
      <c r="K27" s="1183"/>
      <c r="L27" s="1183"/>
      <c r="M27" s="1183"/>
      <c r="N27" s="90"/>
      <c r="O27" s="90"/>
    </row>
    <row r="28" spans="1:15" s="91" customFormat="1" ht="21" customHeight="1" x14ac:dyDescent="0.35">
      <c r="A28" s="95" t="s">
        <v>47</v>
      </c>
      <c r="B28" s="1184" t="s">
        <v>48</v>
      </c>
      <c r="C28" s="1185"/>
      <c r="D28" s="1185"/>
      <c r="E28" s="1185"/>
      <c r="F28" s="1185"/>
      <c r="G28" s="1185"/>
      <c r="H28" s="1183" t="str">
        <f>PAK!E15</f>
        <v>19 tahun 8 bulan</v>
      </c>
      <c r="I28" s="1183"/>
      <c r="J28" s="1183"/>
      <c r="K28" s="1183"/>
      <c r="L28" s="1183"/>
      <c r="M28" s="1183"/>
      <c r="N28" s="90"/>
      <c r="O28" s="90"/>
    </row>
    <row r="29" spans="1:15" s="91" customFormat="1" ht="21" customHeight="1" x14ac:dyDescent="0.35">
      <c r="A29" s="95" t="s">
        <v>49</v>
      </c>
      <c r="B29" s="1194" t="s">
        <v>50</v>
      </c>
      <c r="C29" s="1195"/>
      <c r="D29" s="1195"/>
      <c r="E29" s="1195"/>
      <c r="F29" s="1195"/>
      <c r="G29" s="1195"/>
      <c r="H29" s="1184" t="str">
        <f>PAK!E16</f>
        <v>Fakultas MIPA Universitas Andalas</v>
      </c>
      <c r="I29" s="1185"/>
      <c r="J29" s="1185"/>
      <c r="K29" s="1185"/>
      <c r="L29" s="1185"/>
      <c r="M29" s="1187"/>
      <c r="N29" s="90"/>
      <c r="O29" s="90"/>
    </row>
    <row r="30" spans="1:15" s="91" customFormat="1" ht="20.149999999999999" customHeight="1" x14ac:dyDescent="0.35">
      <c r="A30" s="96"/>
      <c r="B30" s="97"/>
      <c r="C30" s="98"/>
      <c r="D30" s="98"/>
      <c r="E30" s="98"/>
      <c r="F30" s="98"/>
      <c r="G30" s="98"/>
      <c r="H30" s="98"/>
      <c r="I30" s="98"/>
      <c r="J30" s="98"/>
      <c r="K30" s="99"/>
      <c r="L30" s="99"/>
      <c r="M30" s="100"/>
      <c r="N30" s="90"/>
      <c r="O30" s="90"/>
    </row>
    <row r="31" spans="1:15" s="91" customFormat="1" ht="13" x14ac:dyDescent="0.35">
      <c r="A31" s="1159" t="s">
        <v>1</v>
      </c>
      <c r="B31" s="1155" t="s">
        <v>51</v>
      </c>
      <c r="C31" s="1155"/>
      <c r="D31" s="1155"/>
      <c r="E31" s="1155"/>
      <c r="F31" s="1155"/>
      <c r="G31" s="1155"/>
      <c r="H31" s="1155"/>
      <c r="I31" s="1155"/>
      <c r="J31" s="1155"/>
      <c r="K31" s="1155"/>
      <c r="L31" s="1155"/>
      <c r="M31" s="1155"/>
      <c r="N31" s="90"/>
      <c r="O31" s="90"/>
    </row>
    <row r="32" spans="1:15" s="91" customFormat="1" ht="13" x14ac:dyDescent="0.35">
      <c r="A32" s="1160"/>
      <c r="B32" s="1160" t="s">
        <v>52</v>
      </c>
      <c r="C32" s="1160"/>
      <c r="D32" s="1160"/>
      <c r="E32" s="1160"/>
      <c r="F32" s="1160"/>
      <c r="G32" s="1160"/>
      <c r="H32" s="1155" t="s">
        <v>53</v>
      </c>
      <c r="I32" s="1155"/>
      <c r="J32" s="1155"/>
      <c r="K32" s="1155"/>
      <c r="L32" s="1155"/>
      <c r="M32" s="1155"/>
    </row>
    <row r="33" spans="1:13" s="91" customFormat="1" ht="13" x14ac:dyDescent="0.35">
      <c r="A33" s="1160"/>
      <c r="B33" s="1160"/>
      <c r="C33" s="1160"/>
      <c r="D33" s="1160"/>
      <c r="E33" s="1160"/>
      <c r="F33" s="1160"/>
      <c r="G33" s="1160"/>
      <c r="H33" s="1155" t="s">
        <v>54</v>
      </c>
      <c r="I33" s="1155"/>
      <c r="J33" s="1155"/>
      <c r="K33" s="1155" t="s">
        <v>55</v>
      </c>
      <c r="L33" s="1155"/>
      <c r="M33" s="1155"/>
    </row>
    <row r="34" spans="1:13" s="91" customFormat="1" ht="13" x14ac:dyDescent="0.35">
      <c r="A34" s="1161"/>
      <c r="B34" s="1161"/>
      <c r="C34" s="1161"/>
      <c r="D34" s="1161"/>
      <c r="E34" s="1161"/>
      <c r="F34" s="1161"/>
      <c r="G34" s="1161"/>
      <c r="H34" s="92" t="s">
        <v>56</v>
      </c>
      <c r="I34" s="92" t="s">
        <v>57</v>
      </c>
      <c r="J34" s="92" t="s">
        <v>58</v>
      </c>
      <c r="K34" s="92" t="s">
        <v>56</v>
      </c>
      <c r="L34" s="92" t="s">
        <v>57</v>
      </c>
      <c r="M34" s="92" t="s">
        <v>58</v>
      </c>
    </row>
    <row r="35" spans="1:13" s="91" customFormat="1" ht="13" x14ac:dyDescent="0.35">
      <c r="A35" s="101">
        <v>1</v>
      </c>
      <c r="B35" s="1156">
        <v>2</v>
      </c>
      <c r="C35" s="1157"/>
      <c r="D35" s="1157"/>
      <c r="E35" s="1157"/>
      <c r="F35" s="1157"/>
      <c r="G35" s="1158"/>
      <c r="H35" s="92">
        <v>3</v>
      </c>
      <c r="I35" s="92">
        <v>4</v>
      </c>
      <c r="J35" s="92">
        <v>5</v>
      </c>
      <c r="K35" s="92">
        <v>6</v>
      </c>
      <c r="L35" s="92">
        <v>7</v>
      </c>
      <c r="M35" s="92">
        <v>8</v>
      </c>
    </row>
    <row r="36" spans="1:13" s="106" customFormat="1" ht="25.4" customHeight="1" x14ac:dyDescent="0.3">
      <c r="A36" s="102" t="s">
        <v>5</v>
      </c>
      <c r="B36" s="1196" t="s">
        <v>7</v>
      </c>
      <c r="C36" s="1197"/>
      <c r="D36" s="1197"/>
      <c r="E36" s="1197"/>
      <c r="F36" s="1197"/>
      <c r="G36" s="1197"/>
      <c r="H36" s="103">
        <f>PAK!F20</f>
        <v>0</v>
      </c>
      <c r="I36" s="104">
        <f>PENDIDIKAN!K22</f>
        <v>0</v>
      </c>
      <c r="J36" s="103">
        <f>I36+H36</f>
        <v>0</v>
      </c>
      <c r="K36" s="105"/>
      <c r="L36" s="105"/>
      <c r="M36" s="105"/>
    </row>
    <row r="37" spans="1:13" s="106" customFormat="1" ht="21" customHeight="1" x14ac:dyDescent="0.3">
      <c r="A37" s="107"/>
      <c r="B37" s="108" t="s">
        <v>10</v>
      </c>
      <c r="C37" s="1188" t="s">
        <v>80</v>
      </c>
      <c r="D37" s="1189"/>
      <c r="E37" s="1189"/>
      <c r="F37" s="1189"/>
      <c r="G37" s="1190"/>
      <c r="H37" s="109"/>
      <c r="I37" s="110">
        <v>0</v>
      </c>
      <c r="J37" s="92"/>
      <c r="K37" s="111"/>
      <c r="L37" s="111"/>
      <c r="M37" s="111"/>
    </row>
    <row r="38" spans="1:13" ht="21" customHeight="1" x14ac:dyDescent="0.3">
      <c r="A38" s="112"/>
      <c r="B38" s="113"/>
      <c r="C38" s="114">
        <v>1</v>
      </c>
      <c r="D38" s="1188" t="s">
        <v>17</v>
      </c>
      <c r="E38" s="1189"/>
      <c r="F38" s="1189"/>
      <c r="G38" s="1190"/>
      <c r="H38" s="115"/>
      <c r="I38" s="114"/>
      <c r="J38" s="115"/>
      <c r="K38" s="116"/>
      <c r="L38" s="116"/>
      <c r="M38" s="116"/>
    </row>
    <row r="39" spans="1:13" ht="21" customHeight="1" x14ac:dyDescent="0.3">
      <c r="A39" s="117"/>
      <c r="B39" s="118"/>
      <c r="C39" s="114">
        <v>2</v>
      </c>
      <c r="D39" s="119" t="s">
        <v>18</v>
      </c>
      <c r="E39" s="120"/>
      <c r="F39" s="120"/>
      <c r="G39" s="121"/>
      <c r="H39" s="115"/>
      <c r="I39" s="114"/>
      <c r="J39" s="115"/>
      <c r="K39" s="116"/>
      <c r="L39" s="116"/>
      <c r="M39" s="116"/>
    </row>
    <row r="40" spans="1:13" ht="21" customHeight="1" x14ac:dyDescent="0.3">
      <c r="A40" s="117"/>
      <c r="B40" s="122" t="s">
        <v>9</v>
      </c>
      <c r="C40" s="1132" t="s">
        <v>19</v>
      </c>
      <c r="D40" s="1181"/>
      <c r="E40" s="1181"/>
      <c r="F40" s="1181"/>
      <c r="G40" s="1182"/>
      <c r="H40" s="115"/>
      <c r="I40" s="114"/>
      <c r="J40" s="115"/>
      <c r="K40" s="116"/>
      <c r="L40" s="116"/>
      <c r="M40" s="116"/>
    </row>
    <row r="41" spans="1:13" ht="21" customHeight="1" x14ac:dyDescent="0.3">
      <c r="A41" s="123"/>
      <c r="B41" s="113"/>
      <c r="C41" s="114"/>
      <c r="D41" s="119" t="s">
        <v>191</v>
      </c>
      <c r="E41" s="120"/>
      <c r="F41" s="120"/>
      <c r="G41" s="121"/>
      <c r="H41" s="115"/>
      <c r="I41" s="124">
        <v>0</v>
      </c>
      <c r="J41" s="115"/>
      <c r="K41" s="116"/>
      <c r="L41" s="116"/>
      <c r="M41" s="116"/>
    </row>
    <row r="42" spans="1:13" ht="24.65" customHeight="1" x14ac:dyDescent="0.3">
      <c r="A42" s="125" t="s">
        <v>6</v>
      </c>
      <c r="B42" s="1191" t="s">
        <v>184</v>
      </c>
      <c r="C42" s="1192"/>
      <c r="D42" s="1192"/>
      <c r="E42" s="1192"/>
      <c r="F42" s="1192"/>
      <c r="G42" s="1193"/>
      <c r="H42" s="126">
        <f>PAK!F22</f>
        <v>222.84</v>
      </c>
      <c r="I42" s="177">
        <f>I43+I45+I47+I49+I65+I68+I70+I72+I75+I77+I86+I89+I92</f>
        <v>366.07500000000005</v>
      </c>
      <c r="J42" s="126">
        <f>I42+H42</f>
        <v>588.91500000000008</v>
      </c>
      <c r="K42" s="128"/>
      <c r="L42" s="128"/>
      <c r="M42" s="128"/>
    </row>
    <row r="43" spans="1:13" ht="64.5" customHeight="1" x14ac:dyDescent="0.3">
      <c r="A43" s="129"/>
      <c r="B43" s="130" t="s">
        <v>10</v>
      </c>
      <c r="C43" s="1127" t="s">
        <v>81</v>
      </c>
      <c r="D43" s="1128"/>
      <c r="E43" s="1128"/>
      <c r="F43" s="1128"/>
      <c r="G43" s="1129"/>
      <c r="H43" s="115"/>
      <c r="I43" s="131">
        <f>PENDIDIKAN!K27</f>
        <v>128.57500000000002</v>
      </c>
      <c r="J43" s="115"/>
      <c r="K43" s="116"/>
      <c r="L43" s="116"/>
      <c r="M43" s="116"/>
    </row>
    <row r="44" spans="1:13" ht="95.15" customHeight="1" x14ac:dyDescent="0.3">
      <c r="A44" s="129"/>
      <c r="B44" s="132"/>
      <c r="C44" s="133"/>
      <c r="D44" s="1198" t="s">
        <v>198</v>
      </c>
      <c r="E44" s="1199"/>
      <c r="F44" s="1199"/>
      <c r="G44" s="1200"/>
      <c r="H44" s="134"/>
      <c r="I44" s="134"/>
      <c r="J44" s="134"/>
      <c r="K44" s="134"/>
      <c r="L44" s="134"/>
      <c r="M44" s="134"/>
    </row>
    <row r="45" spans="1:13" ht="24" customHeight="1" x14ac:dyDescent="0.3">
      <c r="A45" s="135"/>
      <c r="B45" s="136" t="s">
        <v>9</v>
      </c>
      <c r="C45" s="1130" t="s">
        <v>82</v>
      </c>
      <c r="D45" s="1135"/>
      <c r="E45" s="1135"/>
      <c r="F45" s="1135"/>
      <c r="G45" s="1131"/>
      <c r="H45" s="115"/>
      <c r="I45" s="131">
        <f>PENDIDIKAN!K185</f>
        <v>16</v>
      </c>
      <c r="J45" s="115"/>
      <c r="K45" s="116"/>
      <c r="L45" s="116"/>
      <c r="M45" s="116"/>
    </row>
    <row r="46" spans="1:13" ht="21" customHeight="1" x14ac:dyDescent="0.3">
      <c r="A46" s="135"/>
      <c r="B46" s="137"/>
      <c r="C46" s="138"/>
      <c r="D46" s="1130" t="s">
        <v>83</v>
      </c>
      <c r="E46" s="1135"/>
      <c r="F46" s="1135"/>
      <c r="G46" s="1131"/>
      <c r="H46" s="115"/>
      <c r="I46" s="131"/>
      <c r="J46" s="115"/>
      <c r="K46" s="116"/>
      <c r="L46" s="116"/>
      <c r="M46" s="116"/>
    </row>
    <row r="47" spans="1:13" ht="29.15" customHeight="1" x14ac:dyDescent="0.3">
      <c r="A47" s="139"/>
      <c r="B47" s="140" t="s">
        <v>11</v>
      </c>
      <c r="C47" s="1127" t="s">
        <v>84</v>
      </c>
      <c r="D47" s="1128"/>
      <c r="E47" s="1128"/>
      <c r="F47" s="1128"/>
      <c r="G47" s="1129"/>
      <c r="H47" s="141"/>
      <c r="I47" s="131">
        <f>PENDIDIKAN!K276</f>
        <v>0</v>
      </c>
      <c r="J47" s="115"/>
      <c r="K47" s="116"/>
      <c r="L47" s="116"/>
      <c r="M47" s="116"/>
    </row>
    <row r="48" spans="1:13" ht="35.25" customHeight="1" x14ac:dyDescent="0.3">
      <c r="A48" s="139"/>
      <c r="B48" s="137"/>
      <c r="C48" s="138"/>
      <c r="D48" s="1130" t="s">
        <v>85</v>
      </c>
      <c r="E48" s="1135"/>
      <c r="F48" s="1135"/>
      <c r="G48" s="1131"/>
      <c r="H48" s="141"/>
      <c r="I48" s="131"/>
      <c r="J48" s="115"/>
      <c r="K48" s="116"/>
      <c r="L48" s="116"/>
      <c r="M48" s="116"/>
    </row>
    <row r="49" spans="1:13" ht="29.5" customHeight="1" x14ac:dyDescent="0.3">
      <c r="A49" s="142"/>
      <c r="B49" s="130" t="s">
        <v>13</v>
      </c>
      <c r="C49" s="1127" t="s">
        <v>86</v>
      </c>
      <c r="D49" s="1128"/>
      <c r="E49" s="1128"/>
      <c r="F49" s="1128"/>
      <c r="G49" s="1129"/>
      <c r="H49" s="141"/>
      <c r="I49" s="407">
        <f>PENDIDIKAN!K277</f>
        <v>68</v>
      </c>
      <c r="J49" s="115"/>
      <c r="K49" s="116"/>
      <c r="L49" s="116"/>
      <c r="M49" s="116"/>
    </row>
    <row r="50" spans="1:13" ht="21" customHeight="1" x14ac:dyDescent="0.3">
      <c r="A50" s="142"/>
      <c r="B50" s="143"/>
      <c r="C50" s="136">
        <v>1</v>
      </c>
      <c r="D50" s="1130" t="s">
        <v>87</v>
      </c>
      <c r="E50" s="1135"/>
      <c r="F50" s="1135"/>
      <c r="G50" s="1131"/>
      <c r="H50" s="141"/>
      <c r="I50" s="407">
        <f>PENDIDIKAN!K298</f>
        <v>20</v>
      </c>
      <c r="J50" s="115"/>
      <c r="K50" s="116"/>
      <c r="L50" s="116"/>
      <c r="M50" s="116"/>
    </row>
    <row r="51" spans="1:13" ht="21" customHeight="1" x14ac:dyDescent="0.3">
      <c r="A51" s="142"/>
      <c r="B51" s="143"/>
      <c r="C51" s="144"/>
      <c r="D51" s="145" t="s">
        <v>0</v>
      </c>
      <c r="E51" s="1140" t="s">
        <v>88</v>
      </c>
      <c r="F51" s="1140"/>
      <c r="G51" s="1140"/>
      <c r="H51" s="141"/>
      <c r="I51" s="131"/>
      <c r="J51" s="115"/>
      <c r="K51" s="116"/>
      <c r="L51" s="116"/>
      <c r="M51" s="116"/>
    </row>
    <row r="52" spans="1:13" ht="21" customHeight="1" x14ac:dyDescent="0.3">
      <c r="A52" s="142"/>
      <c r="B52" s="143"/>
      <c r="C52" s="144"/>
      <c r="D52" s="145" t="s">
        <v>21</v>
      </c>
      <c r="E52" s="1140" t="s">
        <v>89</v>
      </c>
      <c r="F52" s="1140"/>
      <c r="G52" s="1140"/>
      <c r="H52" s="141"/>
      <c r="I52" s="131"/>
      <c r="J52" s="115"/>
      <c r="K52" s="116"/>
      <c r="L52" s="116"/>
      <c r="M52" s="116"/>
    </row>
    <row r="53" spans="1:13" ht="21" customHeight="1" x14ac:dyDescent="0.3">
      <c r="A53" s="142"/>
      <c r="B53" s="143"/>
      <c r="C53" s="144"/>
      <c r="D53" s="145" t="s">
        <v>25</v>
      </c>
      <c r="E53" s="1140" t="s">
        <v>90</v>
      </c>
      <c r="F53" s="1140"/>
      <c r="G53" s="1140"/>
      <c r="H53" s="141"/>
      <c r="I53" s="131"/>
      <c r="J53" s="115"/>
      <c r="K53" s="116"/>
      <c r="L53" s="116"/>
      <c r="M53" s="116"/>
    </row>
    <row r="54" spans="1:13" ht="21" customHeight="1" x14ac:dyDescent="0.3">
      <c r="A54" s="146"/>
      <c r="B54" s="143"/>
      <c r="C54" s="147"/>
      <c r="D54" s="145" t="s">
        <v>91</v>
      </c>
      <c r="E54" s="1140" t="s">
        <v>92</v>
      </c>
      <c r="F54" s="1140"/>
      <c r="G54" s="1140"/>
      <c r="H54" s="148"/>
      <c r="I54" s="149"/>
      <c r="J54" s="149"/>
      <c r="K54" s="149"/>
      <c r="L54" s="149"/>
      <c r="M54" s="149"/>
    </row>
    <row r="55" spans="1:13" ht="21" customHeight="1" x14ac:dyDescent="0.3">
      <c r="A55" s="146"/>
      <c r="B55" s="143"/>
      <c r="C55" s="136">
        <v>2</v>
      </c>
      <c r="D55" s="1140" t="s">
        <v>93</v>
      </c>
      <c r="E55" s="1140"/>
      <c r="F55" s="1140"/>
      <c r="G55" s="1140"/>
      <c r="H55" s="150"/>
      <c r="I55" s="408">
        <f>PENDIDIKAN!K359</f>
        <v>3</v>
      </c>
      <c r="J55" s="151"/>
      <c r="K55" s="151"/>
      <c r="L55" s="151"/>
      <c r="M55" s="151"/>
    </row>
    <row r="56" spans="1:13" ht="21" customHeight="1" x14ac:dyDescent="0.3">
      <c r="A56" s="146"/>
      <c r="B56" s="143"/>
      <c r="C56" s="143"/>
      <c r="D56" s="145" t="s">
        <v>0</v>
      </c>
      <c r="E56" s="1140" t="s">
        <v>88</v>
      </c>
      <c r="F56" s="1140"/>
      <c r="G56" s="1140"/>
      <c r="H56" s="150"/>
      <c r="I56" s="151"/>
      <c r="J56" s="151"/>
      <c r="K56" s="151"/>
      <c r="L56" s="151"/>
      <c r="M56" s="151"/>
    </row>
    <row r="57" spans="1:13" ht="21" customHeight="1" x14ac:dyDescent="0.3">
      <c r="A57" s="146"/>
      <c r="B57" s="143"/>
      <c r="C57" s="143"/>
      <c r="D57" s="145" t="s">
        <v>21</v>
      </c>
      <c r="E57" s="1140" t="s">
        <v>89</v>
      </c>
      <c r="F57" s="1140"/>
      <c r="G57" s="1140"/>
      <c r="H57" s="94"/>
      <c r="I57" s="92"/>
      <c r="J57" s="92"/>
      <c r="K57" s="92"/>
      <c r="L57" s="92"/>
      <c r="M57" s="92"/>
    </row>
    <row r="58" spans="1:13" s="91" customFormat="1" ht="21" customHeight="1" x14ac:dyDescent="0.35">
      <c r="A58" s="107"/>
      <c r="B58" s="143"/>
      <c r="C58" s="143"/>
      <c r="D58" s="145" t="s">
        <v>25</v>
      </c>
      <c r="E58" s="1140" t="s">
        <v>90</v>
      </c>
      <c r="F58" s="1140"/>
      <c r="G58" s="1140"/>
      <c r="H58" s="94"/>
      <c r="I58" s="92"/>
      <c r="J58" s="92"/>
      <c r="K58" s="92"/>
      <c r="L58" s="92"/>
      <c r="M58" s="92"/>
    </row>
    <row r="59" spans="1:13" ht="21" customHeight="1" x14ac:dyDescent="0.3">
      <c r="A59" s="152"/>
      <c r="B59" s="137"/>
      <c r="C59" s="137"/>
      <c r="D59" s="137" t="s">
        <v>91</v>
      </c>
      <c r="E59" s="1124" t="s">
        <v>92</v>
      </c>
      <c r="F59" s="1125"/>
      <c r="G59" s="1126"/>
      <c r="H59" s="153"/>
      <c r="I59" s="124"/>
      <c r="J59" s="115"/>
      <c r="K59" s="116"/>
      <c r="L59" s="116"/>
      <c r="M59" s="116"/>
    </row>
    <row r="60" spans="1:13" ht="13" x14ac:dyDescent="0.3">
      <c r="A60" s="1150" t="s">
        <v>1</v>
      </c>
      <c r="B60" s="1136" t="s">
        <v>51</v>
      </c>
      <c r="C60" s="1136"/>
      <c r="D60" s="1136"/>
      <c r="E60" s="1136"/>
      <c r="F60" s="1136"/>
      <c r="G60" s="1136"/>
      <c r="H60" s="1136"/>
      <c r="I60" s="1136"/>
      <c r="J60" s="1136"/>
      <c r="K60" s="1136"/>
      <c r="L60" s="1136"/>
      <c r="M60" s="1136"/>
    </row>
    <row r="61" spans="1:13" ht="13" x14ac:dyDescent="0.3">
      <c r="A61" s="1150"/>
      <c r="B61" s="1150" t="s">
        <v>52</v>
      </c>
      <c r="C61" s="1150"/>
      <c r="D61" s="1150"/>
      <c r="E61" s="1150"/>
      <c r="F61" s="1150"/>
      <c r="G61" s="1150"/>
      <c r="H61" s="1136" t="s">
        <v>53</v>
      </c>
      <c r="I61" s="1136"/>
      <c r="J61" s="1136"/>
      <c r="K61" s="1136"/>
      <c r="L61" s="1136"/>
      <c r="M61" s="1136"/>
    </row>
    <row r="62" spans="1:13" ht="13" x14ac:dyDescent="0.3">
      <c r="A62" s="1150"/>
      <c r="B62" s="1150"/>
      <c r="C62" s="1150"/>
      <c r="D62" s="1150"/>
      <c r="E62" s="1150"/>
      <c r="F62" s="1150"/>
      <c r="G62" s="1150"/>
      <c r="H62" s="1136" t="s">
        <v>54</v>
      </c>
      <c r="I62" s="1136"/>
      <c r="J62" s="1136"/>
      <c r="K62" s="1136" t="s">
        <v>55</v>
      </c>
      <c r="L62" s="1136"/>
      <c r="M62" s="1136"/>
    </row>
    <row r="63" spans="1:13" ht="13" x14ac:dyDescent="0.3">
      <c r="A63" s="1150"/>
      <c r="B63" s="1150"/>
      <c r="C63" s="1150"/>
      <c r="D63" s="1150"/>
      <c r="E63" s="1150"/>
      <c r="F63" s="1150"/>
      <c r="G63" s="1150"/>
      <c r="H63" s="92" t="s">
        <v>56</v>
      </c>
      <c r="I63" s="92" t="s">
        <v>57</v>
      </c>
      <c r="J63" s="92" t="s">
        <v>58</v>
      </c>
      <c r="K63" s="92" t="s">
        <v>56</v>
      </c>
      <c r="L63" s="92" t="s">
        <v>57</v>
      </c>
      <c r="M63" s="92" t="s">
        <v>58</v>
      </c>
    </row>
    <row r="64" spans="1:13" ht="13" x14ac:dyDescent="0.3">
      <c r="A64" s="92">
        <v>1</v>
      </c>
      <c r="B64" s="1136">
        <v>2</v>
      </c>
      <c r="C64" s="1136"/>
      <c r="D64" s="1136"/>
      <c r="E64" s="1136"/>
      <c r="F64" s="1136"/>
      <c r="G64" s="1136"/>
      <c r="H64" s="92">
        <v>3</v>
      </c>
      <c r="I64" s="92">
        <v>4</v>
      </c>
      <c r="J64" s="92">
        <v>5</v>
      </c>
      <c r="K64" s="92">
        <v>6</v>
      </c>
      <c r="L64" s="92">
        <v>7</v>
      </c>
      <c r="M64" s="92">
        <v>8</v>
      </c>
    </row>
    <row r="65" spans="1:13" ht="21" customHeight="1" x14ac:dyDescent="0.3">
      <c r="A65" s="142"/>
      <c r="B65" s="136" t="s">
        <v>94</v>
      </c>
      <c r="C65" s="1130" t="s">
        <v>95</v>
      </c>
      <c r="D65" s="1135"/>
      <c r="E65" s="1135"/>
      <c r="F65" s="1135"/>
      <c r="G65" s="1131"/>
      <c r="H65" s="153"/>
      <c r="I65" s="124">
        <f>PENDIDIKAN!K374</f>
        <v>58.5</v>
      </c>
      <c r="J65" s="115"/>
      <c r="K65" s="116"/>
      <c r="L65" s="116"/>
      <c r="M65" s="116"/>
    </row>
    <row r="66" spans="1:13" ht="21" customHeight="1" x14ac:dyDescent="0.3">
      <c r="A66" s="142"/>
      <c r="B66" s="143"/>
      <c r="C66" s="145">
        <v>1</v>
      </c>
      <c r="D66" s="1130" t="s">
        <v>96</v>
      </c>
      <c r="E66" s="1135"/>
      <c r="F66" s="1135"/>
      <c r="G66" s="1131"/>
      <c r="H66" s="153"/>
      <c r="I66" s="409">
        <f>PENDIDIKAN!K375</f>
        <v>29</v>
      </c>
      <c r="J66" s="115"/>
      <c r="K66" s="116"/>
      <c r="L66" s="116"/>
      <c r="M66" s="116"/>
    </row>
    <row r="67" spans="1:13" ht="21" customHeight="1" x14ac:dyDescent="0.3">
      <c r="A67" s="142"/>
      <c r="B67" s="137"/>
      <c r="C67" s="145">
        <v>2</v>
      </c>
      <c r="D67" s="1130" t="s">
        <v>97</v>
      </c>
      <c r="E67" s="1135"/>
      <c r="F67" s="1135"/>
      <c r="G67" s="1131"/>
      <c r="H67" s="153"/>
      <c r="I67" s="124">
        <f>PENDIDIKAN!K424</f>
        <v>29.5</v>
      </c>
      <c r="J67" s="115"/>
      <c r="K67" s="116"/>
      <c r="L67" s="116"/>
      <c r="M67" s="116"/>
    </row>
    <row r="68" spans="1:13" ht="21" customHeight="1" x14ac:dyDescent="0.3">
      <c r="A68" s="142"/>
      <c r="B68" s="136" t="s">
        <v>98</v>
      </c>
      <c r="C68" s="1130" t="s">
        <v>99</v>
      </c>
      <c r="D68" s="1135"/>
      <c r="E68" s="1135"/>
      <c r="F68" s="1135"/>
      <c r="G68" s="1131"/>
      <c r="H68" s="153"/>
      <c r="I68" s="124">
        <f>PENDIDIKAN!K519</f>
        <v>30</v>
      </c>
      <c r="J68" s="115"/>
      <c r="K68" s="116"/>
      <c r="L68" s="116"/>
      <c r="M68" s="116"/>
    </row>
    <row r="69" spans="1:13" ht="34.5" customHeight="1" x14ac:dyDescent="0.3">
      <c r="A69" s="142"/>
      <c r="B69" s="137"/>
      <c r="C69" s="155"/>
      <c r="D69" s="1130" t="s">
        <v>100</v>
      </c>
      <c r="E69" s="1135"/>
      <c r="F69" s="1135"/>
      <c r="G69" s="1131"/>
      <c r="H69" s="153"/>
      <c r="I69" s="124"/>
      <c r="J69" s="115"/>
      <c r="K69" s="116"/>
      <c r="L69" s="116"/>
      <c r="M69" s="116"/>
    </row>
    <row r="70" spans="1:13" ht="21" customHeight="1" x14ac:dyDescent="0.3">
      <c r="A70" s="142"/>
      <c r="B70" s="136" t="s">
        <v>16</v>
      </c>
      <c r="C70" s="1130" t="s">
        <v>101</v>
      </c>
      <c r="D70" s="1135"/>
      <c r="E70" s="1135"/>
      <c r="F70" s="1135"/>
      <c r="G70" s="1131"/>
      <c r="H70" s="153"/>
      <c r="I70" s="124">
        <f>PENDIDIKAN!K551</f>
        <v>0</v>
      </c>
      <c r="J70" s="115"/>
      <c r="K70" s="116"/>
      <c r="L70" s="116"/>
      <c r="M70" s="116"/>
    </row>
    <row r="71" spans="1:13" ht="21" customHeight="1" x14ac:dyDescent="0.3">
      <c r="A71" s="142"/>
      <c r="B71" s="137"/>
      <c r="C71" s="155"/>
      <c r="D71" s="1130" t="s">
        <v>102</v>
      </c>
      <c r="E71" s="1135"/>
      <c r="F71" s="1135"/>
      <c r="G71" s="1131"/>
      <c r="H71" s="153"/>
      <c r="I71" s="124"/>
      <c r="J71" s="115"/>
      <c r="K71" s="116"/>
      <c r="L71" s="116"/>
      <c r="M71" s="116"/>
    </row>
    <row r="72" spans="1:13" ht="21" customHeight="1" x14ac:dyDescent="0.3">
      <c r="A72" s="142"/>
      <c r="B72" s="136" t="s">
        <v>103</v>
      </c>
      <c r="C72" s="1130" t="s">
        <v>104</v>
      </c>
      <c r="D72" s="1135"/>
      <c r="E72" s="1135"/>
      <c r="F72" s="1135"/>
      <c r="G72" s="1131"/>
      <c r="H72" s="153"/>
      <c r="I72" s="124">
        <f>PENDIDIKAN!K553</f>
        <v>0</v>
      </c>
      <c r="J72" s="115"/>
      <c r="K72" s="116"/>
      <c r="L72" s="116"/>
      <c r="M72" s="116"/>
    </row>
    <row r="73" spans="1:13" ht="21" customHeight="1" x14ac:dyDescent="0.3">
      <c r="A73" s="142"/>
      <c r="B73" s="143"/>
      <c r="C73" s="145">
        <v>1</v>
      </c>
      <c r="D73" s="1130" t="s">
        <v>105</v>
      </c>
      <c r="E73" s="1135"/>
      <c r="F73" s="1135"/>
      <c r="G73" s="1131"/>
      <c r="H73" s="153"/>
      <c r="I73" s="124"/>
      <c r="J73" s="115"/>
      <c r="K73" s="116"/>
      <c r="L73" s="116"/>
      <c r="M73" s="116"/>
    </row>
    <row r="74" spans="1:13" ht="31.4" customHeight="1" x14ac:dyDescent="0.3">
      <c r="A74" s="142"/>
      <c r="B74" s="137"/>
      <c r="C74" s="156">
        <v>2</v>
      </c>
      <c r="D74" s="1127" t="s">
        <v>192</v>
      </c>
      <c r="E74" s="1128"/>
      <c r="F74" s="1128"/>
      <c r="G74" s="1129"/>
      <c r="H74" s="153"/>
      <c r="I74" s="124"/>
      <c r="J74" s="115"/>
      <c r="K74" s="116"/>
      <c r="L74" s="116"/>
      <c r="M74" s="116"/>
    </row>
    <row r="75" spans="1:13" ht="20.149999999999999" customHeight="1" x14ac:dyDescent="0.3">
      <c r="A75" s="142"/>
      <c r="B75" s="136" t="s">
        <v>5</v>
      </c>
      <c r="C75" s="1130" t="s">
        <v>106</v>
      </c>
      <c r="D75" s="1135"/>
      <c r="E75" s="1135"/>
      <c r="F75" s="1135"/>
      <c r="G75" s="1131"/>
      <c r="H75" s="153"/>
      <c r="I75" s="124">
        <f>PENDIDIKAN!K556</f>
        <v>0</v>
      </c>
      <c r="J75" s="115"/>
      <c r="K75" s="116"/>
      <c r="L75" s="116"/>
      <c r="M75" s="116"/>
    </row>
    <row r="76" spans="1:13" ht="32.15" customHeight="1" x14ac:dyDescent="0.3">
      <c r="A76" s="142"/>
      <c r="B76" s="137"/>
      <c r="C76" s="155"/>
      <c r="D76" s="1130" t="s">
        <v>107</v>
      </c>
      <c r="E76" s="1135"/>
      <c r="F76" s="1135"/>
      <c r="G76" s="1131"/>
      <c r="H76" s="153"/>
      <c r="I76" s="124"/>
      <c r="J76" s="115"/>
      <c r="K76" s="116"/>
      <c r="L76" s="116"/>
      <c r="M76" s="116"/>
    </row>
    <row r="77" spans="1:13" ht="20.149999999999999" customHeight="1" x14ac:dyDescent="0.3">
      <c r="A77" s="142"/>
      <c r="B77" s="136" t="s">
        <v>108</v>
      </c>
      <c r="C77" s="1130" t="s">
        <v>109</v>
      </c>
      <c r="D77" s="1135"/>
      <c r="E77" s="1135"/>
      <c r="F77" s="1135"/>
      <c r="G77" s="1131"/>
      <c r="H77" s="153"/>
      <c r="I77" s="124">
        <f>PENDIDIKAN!K558</f>
        <v>65</v>
      </c>
      <c r="J77" s="115"/>
      <c r="K77" s="116"/>
      <c r="L77" s="116"/>
      <c r="M77" s="116"/>
    </row>
    <row r="78" spans="1:13" ht="20.149999999999999" customHeight="1" x14ac:dyDescent="0.3">
      <c r="A78" s="142"/>
      <c r="B78" s="143"/>
      <c r="C78" s="145">
        <v>1</v>
      </c>
      <c r="D78" s="1130" t="s">
        <v>110</v>
      </c>
      <c r="E78" s="1135"/>
      <c r="F78" s="1135"/>
      <c r="G78" s="1131"/>
      <c r="H78" s="153"/>
      <c r="I78" s="124"/>
      <c r="J78" s="115"/>
      <c r="K78" s="116"/>
      <c r="L78" s="116"/>
      <c r="M78" s="116"/>
    </row>
    <row r="79" spans="1:13" ht="20.149999999999999" customHeight="1" x14ac:dyDescent="0.3">
      <c r="A79" s="142"/>
      <c r="B79" s="143"/>
      <c r="C79" s="156">
        <v>2</v>
      </c>
      <c r="D79" s="1165" t="s">
        <v>111</v>
      </c>
      <c r="E79" s="1166"/>
      <c r="F79" s="1166"/>
      <c r="G79" s="1167"/>
      <c r="H79" s="153"/>
      <c r="I79" s="124"/>
      <c r="J79" s="115"/>
      <c r="K79" s="116"/>
      <c r="L79" s="116"/>
      <c r="M79" s="116"/>
    </row>
    <row r="80" spans="1:13" ht="33.75" customHeight="1" x14ac:dyDescent="0.3">
      <c r="A80" s="142"/>
      <c r="B80" s="143"/>
      <c r="C80" s="156">
        <v>3</v>
      </c>
      <c r="D80" s="1127" t="s">
        <v>112</v>
      </c>
      <c r="E80" s="1128"/>
      <c r="F80" s="1128"/>
      <c r="G80" s="1129"/>
      <c r="H80" s="153"/>
      <c r="I80" s="124"/>
      <c r="J80" s="115"/>
      <c r="K80" s="116"/>
      <c r="L80" s="116"/>
      <c r="M80" s="116"/>
    </row>
    <row r="81" spans="1:13" ht="33.75" customHeight="1" x14ac:dyDescent="0.3">
      <c r="A81" s="142"/>
      <c r="B81" s="143"/>
      <c r="C81" s="156">
        <v>4</v>
      </c>
      <c r="D81" s="1127" t="s">
        <v>113</v>
      </c>
      <c r="E81" s="1128"/>
      <c r="F81" s="1128"/>
      <c r="G81" s="1129"/>
      <c r="H81" s="153"/>
      <c r="I81" s="124"/>
      <c r="J81" s="115"/>
      <c r="K81" s="116"/>
      <c r="L81" s="116"/>
      <c r="M81" s="116"/>
    </row>
    <row r="82" spans="1:13" s="79" customFormat="1" ht="20.149999999999999" customHeight="1" x14ac:dyDescent="0.35">
      <c r="A82" s="142"/>
      <c r="B82" s="143"/>
      <c r="C82" s="145">
        <v>5</v>
      </c>
      <c r="D82" s="1130" t="s">
        <v>114</v>
      </c>
      <c r="E82" s="1135"/>
      <c r="F82" s="1135"/>
      <c r="G82" s="1131"/>
      <c r="H82" s="153"/>
      <c r="I82" s="157"/>
      <c r="J82" s="158"/>
      <c r="K82" s="159"/>
      <c r="L82" s="159"/>
      <c r="M82" s="159"/>
    </row>
    <row r="83" spans="1:13" ht="32.25" customHeight="1" x14ac:dyDescent="0.3">
      <c r="A83" s="142"/>
      <c r="B83" s="143"/>
      <c r="C83" s="156">
        <v>6</v>
      </c>
      <c r="D83" s="1127" t="s">
        <v>187</v>
      </c>
      <c r="E83" s="1128"/>
      <c r="F83" s="1128"/>
      <c r="G83" s="1129"/>
      <c r="H83" s="153"/>
      <c r="I83" s="124"/>
      <c r="J83" s="115"/>
      <c r="K83" s="116"/>
      <c r="L83" s="116"/>
      <c r="M83" s="116"/>
    </row>
    <row r="84" spans="1:13" ht="32.15" customHeight="1" x14ac:dyDescent="0.3">
      <c r="A84" s="142"/>
      <c r="B84" s="143"/>
      <c r="C84" s="156">
        <v>7</v>
      </c>
      <c r="D84" s="1127" t="s">
        <v>115</v>
      </c>
      <c r="E84" s="1128"/>
      <c r="F84" s="1128"/>
      <c r="G84" s="1129"/>
      <c r="H84" s="153"/>
      <c r="I84" s="124"/>
      <c r="J84" s="115"/>
      <c r="K84" s="116"/>
      <c r="L84" s="116"/>
      <c r="M84" s="116"/>
    </row>
    <row r="85" spans="1:13" ht="44.5" customHeight="1" x14ac:dyDescent="0.3">
      <c r="A85" s="142"/>
      <c r="B85" s="137"/>
      <c r="C85" s="156">
        <v>8</v>
      </c>
      <c r="D85" s="1144" t="s">
        <v>116</v>
      </c>
      <c r="E85" s="1145"/>
      <c r="F85" s="1145"/>
      <c r="G85" s="1146"/>
      <c r="H85" s="153"/>
      <c r="I85" s="124"/>
      <c r="J85" s="115"/>
      <c r="K85" s="116"/>
      <c r="L85" s="116"/>
      <c r="M85" s="116"/>
    </row>
    <row r="86" spans="1:13" ht="20.149999999999999" customHeight="1" x14ac:dyDescent="0.3">
      <c r="A86" s="142"/>
      <c r="B86" s="130" t="s">
        <v>117</v>
      </c>
      <c r="C86" s="1127" t="s">
        <v>118</v>
      </c>
      <c r="D86" s="1128"/>
      <c r="E86" s="1128"/>
      <c r="F86" s="1128"/>
      <c r="G86" s="1129"/>
      <c r="H86" s="153"/>
      <c r="I86" s="124">
        <f>PENDIDIKAN!K591</f>
        <v>0</v>
      </c>
      <c r="J86" s="115"/>
      <c r="K86" s="116"/>
      <c r="L86" s="116"/>
      <c r="M86" s="116"/>
    </row>
    <row r="87" spans="1:13" ht="20.149999999999999" customHeight="1" x14ac:dyDescent="0.3">
      <c r="A87" s="142"/>
      <c r="B87" s="143"/>
      <c r="C87" s="145">
        <v>1</v>
      </c>
      <c r="D87" s="1130" t="s">
        <v>119</v>
      </c>
      <c r="E87" s="1135"/>
      <c r="F87" s="1135"/>
      <c r="G87" s="1131"/>
      <c r="H87" s="153"/>
      <c r="I87" s="124"/>
      <c r="J87" s="115"/>
      <c r="K87" s="116"/>
      <c r="L87" s="116"/>
      <c r="M87" s="116"/>
    </row>
    <row r="88" spans="1:13" ht="20.149999999999999" customHeight="1" x14ac:dyDescent="0.3">
      <c r="A88" s="160"/>
      <c r="B88" s="137"/>
      <c r="C88" s="145">
        <v>2</v>
      </c>
      <c r="D88" s="1130" t="s">
        <v>120</v>
      </c>
      <c r="E88" s="1135"/>
      <c r="F88" s="1135"/>
      <c r="G88" s="1131"/>
      <c r="H88" s="153"/>
      <c r="I88" s="124"/>
      <c r="J88" s="115"/>
      <c r="K88" s="116"/>
      <c r="L88" s="116"/>
      <c r="M88" s="116"/>
    </row>
    <row r="89" spans="1:13" ht="31.5" customHeight="1" x14ac:dyDescent="0.3">
      <c r="A89" s="160"/>
      <c r="B89" s="130" t="s">
        <v>121</v>
      </c>
      <c r="C89" s="1165" t="s">
        <v>122</v>
      </c>
      <c r="D89" s="1166"/>
      <c r="E89" s="1166"/>
      <c r="F89" s="1166"/>
      <c r="G89" s="1167"/>
      <c r="H89" s="161"/>
      <c r="I89" s="162">
        <f>PENDIDIKAN!K594</f>
        <v>0</v>
      </c>
      <c r="J89" s="108"/>
      <c r="K89" s="163"/>
      <c r="L89" s="163"/>
      <c r="M89" s="163"/>
    </row>
    <row r="90" spans="1:13" ht="21" customHeight="1" x14ac:dyDescent="0.3">
      <c r="A90" s="160"/>
      <c r="B90" s="137"/>
      <c r="C90" s="145">
        <v>1</v>
      </c>
      <c r="D90" s="1130" t="s">
        <v>123</v>
      </c>
      <c r="E90" s="1135"/>
      <c r="F90" s="1135"/>
      <c r="G90" s="1131"/>
      <c r="H90" s="164"/>
      <c r="I90" s="124"/>
      <c r="J90" s="115"/>
      <c r="K90" s="116"/>
      <c r="L90" s="116"/>
      <c r="M90" s="116"/>
    </row>
    <row r="91" spans="1:13" ht="21" customHeight="1" x14ac:dyDescent="0.3">
      <c r="A91" s="165"/>
      <c r="B91" s="137"/>
      <c r="C91" s="145">
        <v>2</v>
      </c>
      <c r="D91" s="1130" t="s">
        <v>124</v>
      </c>
      <c r="E91" s="1135"/>
      <c r="F91" s="1135"/>
      <c r="G91" s="1131"/>
      <c r="H91" s="164"/>
      <c r="I91" s="124"/>
      <c r="J91" s="115"/>
      <c r="K91" s="116"/>
      <c r="L91" s="116"/>
      <c r="M91" s="116"/>
    </row>
    <row r="92" spans="1:13" ht="31.5" customHeight="1" x14ac:dyDescent="0.3">
      <c r="A92" s="160"/>
      <c r="B92" s="166" t="s">
        <v>132</v>
      </c>
      <c r="C92" s="1127" t="s">
        <v>193</v>
      </c>
      <c r="D92" s="1128"/>
      <c r="E92" s="1128"/>
      <c r="F92" s="1128"/>
      <c r="G92" s="1129"/>
      <c r="H92" s="167"/>
      <c r="I92" s="168">
        <f>PENDIDIKAN!K597</f>
        <v>0</v>
      </c>
      <c r="J92" s="169"/>
      <c r="K92" s="170"/>
      <c r="L92" s="170"/>
      <c r="M92" s="170"/>
    </row>
    <row r="93" spans="1:13" ht="25.4" customHeight="1" x14ac:dyDescent="0.3">
      <c r="A93" s="160"/>
      <c r="B93" s="171"/>
      <c r="C93" s="145">
        <v>1</v>
      </c>
      <c r="D93" s="1151" t="s">
        <v>125</v>
      </c>
      <c r="E93" s="1152"/>
      <c r="F93" s="1152"/>
      <c r="G93" s="1153"/>
      <c r="H93" s="167"/>
      <c r="I93" s="168"/>
      <c r="J93" s="169"/>
      <c r="K93" s="170"/>
      <c r="L93" s="170"/>
      <c r="M93" s="170"/>
    </row>
    <row r="94" spans="1:13" ht="25.4" customHeight="1" x14ac:dyDescent="0.3">
      <c r="A94" s="160"/>
      <c r="B94" s="173"/>
      <c r="C94" s="145">
        <v>2</v>
      </c>
      <c r="D94" s="1151" t="s">
        <v>126</v>
      </c>
      <c r="E94" s="1152"/>
      <c r="F94" s="1152"/>
      <c r="G94" s="1153"/>
      <c r="H94" s="167"/>
      <c r="I94" s="168"/>
      <c r="J94" s="169"/>
      <c r="K94" s="170"/>
      <c r="L94" s="170"/>
      <c r="M94" s="170"/>
    </row>
    <row r="95" spans="1:13" ht="25.4" customHeight="1" x14ac:dyDescent="0.3">
      <c r="A95" s="142"/>
      <c r="B95" s="112"/>
      <c r="C95" s="145">
        <v>3</v>
      </c>
      <c r="D95" s="1151" t="s">
        <v>127</v>
      </c>
      <c r="E95" s="1152"/>
      <c r="F95" s="1152"/>
      <c r="G95" s="1153"/>
      <c r="H95" s="153"/>
      <c r="I95" s="124"/>
      <c r="J95" s="115"/>
      <c r="K95" s="116"/>
      <c r="L95" s="116"/>
      <c r="M95" s="116"/>
    </row>
    <row r="96" spans="1:13" ht="25.4" customHeight="1" x14ac:dyDescent="0.3">
      <c r="A96" s="142"/>
      <c r="B96" s="171"/>
      <c r="C96" s="145">
        <v>4</v>
      </c>
      <c r="D96" s="1151" t="s">
        <v>128</v>
      </c>
      <c r="E96" s="1152"/>
      <c r="F96" s="1152"/>
      <c r="G96" s="1153"/>
      <c r="H96" s="153"/>
      <c r="I96" s="124"/>
      <c r="J96" s="115"/>
      <c r="K96" s="116"/>
      <c r="L96" s="116"/>
      <c r="M96" s="116"/>
    </row>
    <row r="97" spans="1:13" ht="25.4" customHeight="1" x14ac:dyDescent="0.3">
      <c r="A97" s="142"/>
      <c r="B97" s="171"/>
      <c r="C97" s="145">
        <v>5</v>
      </c>
      <c r="D97" s="1151" t="s">
        <v>129</v>
      </c>
      <c r="E97" s="1152"/>
      <c r="F97" s="1152"/>
      <c r="G97" s="1153"/>
      <c r="H97" s="153"/>
      <c r="I97" s="124"/>
      <c r="J97" s="115"/>
      <c r="K97" s="116"/>
      <c r="L97" s="116"/>
      <c r="M97" s="116"/>
    </row>
    <row r="98" spans="1:13" ht="25.4" customHeight="1" x14ac:dyDescent="0.3">
      <c r="A98" s="160"/>
      <c r="B98" s="112"/>
      <c r="C98" s="145">
        <v>6</v>
      </c>
      <c r="D98" s="1151" t="s">
        <v>130</v>
      </c>
      <c r="E98" s="1152"/>
      <c r="F98" s="1152"/>
      <c r="G98" s="1153"/>
      <c r="H98" s="153"/>
      <c r="I98" s="124"/>
      <c r="J98" s="115"/>
      <c r="K98" s="116"/>
      <c r="L98" s="116"/>
      <c r="M98" s="116"/>
    </row>
    <row r="99" spans="1:13" ht="25.4" customHeight="1" x14ac:dyDescent="0.3">
      <c r="A99" s="142"/>
      <c r="B99" s="174"/>
      <c r="C99" s="145">
        <v>7</v>
      </c>
      <c r="D99" s="1151" t="s">
        <v>131</v>
      </c>
      <c r="E99" s="1152"/>
      <c r="F99" s="1152"/>
      <c r="G99" s="1153"/>
      <c r="H99" s="153"/>
      <c r="I99" s="124"/>
      <c r="J99" s="115"/>
      <c r="K99" s="116"/>
      <c r="L99" s="116"/>
      <c r="M99" s="116"/>
    </row>
    <row r="100" spans="1:13" ht="13" x14ac:dyDescent="0.3">
      <c r="A100" s="1159" t="s">
        <v>1</v>
      </c>
      <c r="B100" s="1136" t="s">
        <v>51</v>
      </c>
      <c r="C100" s="1136"/>
      <c r="D100" s="1136"/>
      <c r="E100" s="1136"/>
      <c r="F100" s="1136"/>
      <c r="G100" s="1136"/>
      <c r="H100" s="1136"/>
      <c r="I100" s="1136"/>
      <c r="J100" s="1136"/>
      <c r="K100" s="1136"/>
      <c r="L100" s="1136"/>
      <c r="M100" s="1136"/>
    </row>
    <row r="101" spans="1:13" ht="13" x14ac:dyDescent="0.3">
      <c r="A101" s="1160"/>
      <c r="B101" s="1160" t="s">
        <v>52</v>
      </c>
      <c r="C101" s="1160"/>
      <c r="D101" s="1160"/>
      <c r="E101" s="1160"/>
      <c r="F101" s="1160"/>
      <c r="G101" s="1160"/>
      <c r="H101" s="1155" t="s">
        <v>53</v>
      </c>
      <c r="I101" s="1155"/>
      <c r="J101" s="1155"/>
      <c r="K101" s="1155"/>
      <c r="L101" s="1155"/>
      <c r="M101" s="1155"/>
    </row>
    <row r="102" spans="1:13" ht="13" x14ac:dyDescent="0.3">
      <c r="A102" s="1160"/>
      <c r="B102" s="1160"/>
      <c r="C102" s="1160"/>
      <c r="D102" s="1160"/>
      <c r="E102" s="1160"/>
      <c r="F102" s="1160"/>
      <c r="G102" s="1160"/>
      <c r="H102" s="1155" t="s">
        <v>54</v>
      </c>
      <c r="I102" s="1155"/>
      <c r="J102" s="1155"/>
      <c r="K102" s="1155" t="s">
        <v>55</v>
      </c>
      <c r="L102" s="1155"/>
      <c r="M102" s="1155"/>
    </row>
    <row r="103" spans="1:13" ht="13" x14ac:dyDescent="0.3">
      <c r="A103" s="1161"/>
      <c r="B103" s="1161"/>
      <c r="C103" s="1161"/>
      <c r="D103" s="1161"/>
      <c r="E103" s="1161"/>
      <c r="F103" s="1161"/>
      <c r="G103" s="1161"/>
      <c r="H103" s="92" t="s">
        <v>56</v>
      </c>
      <c r="I103" s="92" t="s">
        <v>57</v>
      </c>
      <c r="J103" s="92" t="s">
        <v>58</v>
      </c>
      <c r="K103" s="92" t="s">
        <v>56</v>
      </c>
      <c r="L103" s="92" t="s">
        <v>57</v>
      </c>
      <c r="M103" s="92" t="s">
        <v>58</v>
      </c>
    </row>
    <row r="104" spans="1:13" ht="13" x14ac:dyDescent="0.3">
      <c r="A104" s="92">
        <v>1</v>
      </c>
      <c r="B104" s="1156">
        <v>2</v>
      </c>
      <c r="C104" s="1157"/>
      <c r="D104" s="1157"/>
      <c r="E104" s="1157"/>
      <c r="F104" s="1157"/>
      <c r="G104" s="1158"/>
      <c r="H104" s="92">
        <v>3</v>
      </c>
      <c r="I104" s="92">
        <v>4</v>
      </c>
      <c r="J104" s="92">
        <v>5</v>
      </c>
      <c r="K104" s="92">
        <v>6</v>
      </c>
      <c r="L104" s="92">
        <v>7</v>
      </c>
      <c r="M104" s="92">
        <v>8</v>
      </c>
    </row>
    <row r="105" spans="1:13" s="65" customFormat="1" ht="21.75" customHeight="1" x14ac:dyDescent="0.3">
      <c r="A105" s="175" t="s">
        <v>8</v>
      </c>
      <c r="B105" s="1162" t="s">
        <v>183</v>
      </c>
      <c r="C105" s="1163"/>
      <c r="D105" s="1163"/>
      <c r="E105" s="1163"/>
      <c r="F105" s="1163"/>
      <c r="G105" s="1164"/>
      <c r="H105" s="176">
        <f>PAK!F23</f>
        <v>121.16</v>
      </c>
      <c r="I105" s="177">
        <f>I106+I138+I140+I147+I150</f>
        <v>522.69000000000005</v>
      </c>
      <c r="J105" s="126">
        <f>I105+H105</f>
        <v>643.85</v>
      </c>
      <c r="K105" s="128"/>
      <c r="L105" s="128"/>
      <c r="M105" s="128"/>
    </row>
    <row r="106" spans="1:13" ht="33.75" customHeight="1" x14ac:dyDescent="0.3">
      <c r="A106" s="142"/>
      <c r="B106" s="178" t="s">
        <v>10</v>
      </c>
      <c r="C106" s="1130" t="s">
        <v>289</v>
      </c>
      <c r="D106" s="1135"/>
      <c r="E106" s="1135"/>
      <c r="F106" s="1135"/>
      <c r="G106" s="1131"/>
      <c r="H106" s="179"/>
      <c r="I106" s="124">
        <f>PENELITIAN!N23</f>
        <v>522.69000000000005</v>
      </c>
      <c r="J106" s="115"/>
      <c r="K106" s="116"/>
      <c r="L106" s="116"/>
      <c r="M106" s="116"/>
    </row>
    <row r="107" spans="1:13" ht="17.5" customHeight="1" x14ac:dyDescent="0.3">
      <c r="A107" s="142"/>
      <c r="B107" s="180"/>
      <c r="C107" s="181">
        <v>1</v>
      </c>
      <c r="D107" s="1127" t="s">
        <v>201</v>
      </c>
      <c r="E107" s="1128"/>
      <c r="F107" s="1128"/>
      <c r="G107" s="1129"/>
      <c r="H107" s="179"/>
      <c r="I107" s="124"/>
      <c r="J107" s="115"/>
      <c r="K107" s="182"/>
      <c r="L107" s="182"/>
      <c r="M107" s="116"/>
    </row>
    <row r="108" spans="1:13" ht="31.5" customHeight="1" x14ac:dyDescent="0.3">
      <c r="A108" s="142"/>
      <c r="B108" s="180"/>
      <c r="C108" s="144"/>
      <c r="D108" s="183" t="s">
        <v>283</v>
      </c>
      <c r="E108" s="1127" t="s">
        <v>280</v>
      </c>
      <c r="F108" s="1128"/>
      <c r="G108" s="1129"/>
      <c r="H108" s="184"/>
      <c r="I108" s="124"/>
      <c r="J108" s="115"/>
      <c r="K108" s="182"/>
      <c r="L108" s="182"/>
      <c r="M108" s="116"/>
    </row>
    <row r="109" spans="1:13" ht="21" customHeight="1" x14ac:dyDescent="0.3">
      <c r="A109" s="142"/>
      <c r="B109" s="143"/>
      <c r="C109" s="144"/>
      <c r="D109" s="180"/>
      <c r="E109" s="187" t="s">
        <v>133</v>
      </c>
      <c r="F109" s="1130" t="s">
        <v>281</v>
      </c>
      <c r="G109" s="1131"/>
      <c r="H109" s="184"/>
      <c r="I109" s="124"/>
      <c r="J109" s="115"/>
      <c r="K109" s="182"/>
      <c r="L109" s="182"/>
      <c r="M109" s="116"/>
    </row>
    <row r="110" spans="1:13" ht="21" customHeight="1" x14ac:dyDescent="0.3">
      <c r="A110" s="142"/>
      <c r="B110" s="143"/>
      <c r="C110" s="144"/>
      <c r="D110" s="185"/>
      <c r="E110" s="187" t="s">
        <v>135</v>
      </c>
      <c r="F110" s="1130" t="s">
        <v>134</v>
      </c>
      <c r="G110" s="1131"/>
      <c r="H110" s="184"/>
      <c r="I110" s="124"/>
      <c r="J110" s="115"/>
      <c r="K110" s="182"/>
      <c r="L110" s="182"/>
      <c r="M110" s="116"/>
    </row>
    <row r="111" spans="1:13" ht="46.4" customHeight="1" x14ac:dyDescent="0.3">
      <c r="A111" s="142"/>
      <c r="B111" s="180"/>
      <c r="C111" s="144"/>
      <c r="D111" s="183" t="s">
        <v>284</v>
      </c>
      <c r="E111" s="1130" t="s">
        <v>282</v>
      </c>
      <c r="F111" s="1135"/>
      <c r="G111" s="1131"/>
      <c r="H111" s="184"/>
      <c r="I111" s="124">
        <f>PENELITIAN!N28</f>
        <v>8.1</v>
      </c>
      <c r="J111" s="115"/>
      <c r="K111" s="182"/>
      <c r="L111" s="182"/>
      <c r="M111" s="116"/>
    </row>
    <row r="112" spans="1:13" ht="21" customHeight="1" x14ac:dyDescent="0.3">
      <c r="A112" s="142"/>
      <c r="B112" s="143"/>
      <c r="C112" s="144"/>
      <c r="D112" s="180"/>
      <c r="E112" s="187" t="s">
        <v>133</v>
      </c>
      <c r="F112" s="1130" t="s">
        <v>136</v>
      </c>
      <c r="G112" s="1131"/>
      <c r="H112" s="184"/>
      <c r="I112" s="124"/>
      <c r="J112" s="115"/>
      <c r="K112" s="182"/>
      <c r="L112" s="182"/>
      <c r="M112" s="116"/>
    </row>
    <row r="113" spans="1:13" ht="21" customHeight="1" x14ac:dyDescent="0.3">
      <c r="A113" s="142"/>
      <c r="B113" s="143"/>
      <c r="C113" s="144"/>
      <c r="D113" s="185"/>
      <c r="E113" s="187" t="s">
        <v>135</v>
      </c>
      <c r="F113" s="1130" t="s">
        <v>139</v>
      </c>
      <c r="G113" s="1131"/>
      <c r="H113" s="184"/>
      <c r="I113" s="124"/>
      <c r="J113" s="115"/>
      <c r="K113" s="182"/>
      <c r="L113" s="182"/>
      <c r="M113" s="116"/>
    </row>
    <row r="114" spans="1:13" ht="29.25" customHeight="1" x14ac:dyDescent="0.3">
      <c r="A114" s="142"/>
      <c r="B114" s="143"/>
      <c r="C114" s="144"/>
      <c r="D114" s="183" t="s">
        <v>285</v>
      </c>
      <c r="E114" s="1140" t="s">
        <v>432</v>
      </c>
      <c r="F114" s="1140"/>
      <c r="G114" s="1140"/>
      <c r="H114" s="184"/>
      <c r="I114" s="395">
        <f>PENELITIAN!N40</f>
        <v>345.28</v>
      </c>
      <c r="J114" s="115"/>
      <c r="K114" s="182"/>
      <c r="L114" s="182"/>
      <c r="M114" s="116"/>
    </row>
    <row r="115" spans="1:13" ht="28.4" customHeight="1" x14ac:dyDescent="0.3">
      <c r="A115" s="142"/>
      <c r="B115" s="143"/>
      <c r="C115" s="186"/>
      <c r="D115" s="143"/>
      <c r="E115" s="187" t="s">
        <v>133</v>
      </c>
      <c r="F115" s="1130" t="s">
        <v>354</v>
      </c>
      <c r="G115" s="1131"/>
      <c r="H115" s="184"/>
      <c r="I115" s="395">
        <f>PENELITIAN!N41</f>
        <v>158.27999999999997</v>
      </c>
      <c r="J115" s="115"/>
      <c r="K115" s="182"/>
      <c r="L115" s="182"/>
      <c r="M115" s="116"/>
    </row>
    <row r="116" spans="1:13" ht="28.4" customHeight="1" x14ac:dyDescent="0.3">
      <c r="A116" s="142"/>
      <c r="B116" s="143"/>
      <c r="C116" s="186"/>
      <c r="D116" s="143"/>
      <c r="E116" s="187" t="s">
        <v>135</v>
      </c>
      <c r="F116" s="1130" t="s">
        <v>355</v>
      </c>
      <c r="G116" s="1131"/>
      <c r="H116" s="184"/>
      <c r="I116" s="395">
        <f>PENELITIAN!N382</f>
        <v>21.6</v>
      </c>
      <c r="J116" s="115"/>
      <c r="K116" s="182"/>
      <c r="L116" s="182"/>
      <c r="M116" s="116"/>
    </row>
    <row r="117" spans="1:13" ht="28.4" customHeight="1" x14ac:dyDescent="0.3">
      <c r="A117" s="142"/>
      <c r="B117" s="143"/>
      <c r="C117" s="186"/>
      <c r="D117" s="137"/>
      <c r="E117" s="187" t="s">
        <v>137</v>
      </c>
      <c r="F117" s="1130" t="s">
        <v>447</v>
      </c>
      <c r="G117" s="1131"/>
      <c r="H117" s="184"/>
      <c r="I117" s="395">
        <f>PENELITIAN!N419</f>
        <v>59.000000000000007</v>
      </c>
      <c r="J117" s="115"/>
      <c r="K117" s="182"/>
      <c r="L117" s="182"/>
      <c r="M117" s="116"/>
    </row>
    <row r="118" spans="1:13" ht="28.4" customHeight="1" x14ac:dyDescent="0.3">
      <c r="A118" s="142"/>
      <c r="B118" s="143"/>
      <c r="C118" s="186"/>
      <c r="D118" s="137"/>
      <c r="E118" s="187" t="s">
        <v>286</v>
      </c>
      <c r="F118" s="1130" t="s">
        <v>487</v>
      </c>
      <c r="G118" s="1131"/>
      <c r="H118" s="184"/>
      <c r="I118" s="395">
        <f>PENELITIAN!N516</f>
        <v>106.39999999999998</v>
      </c>
      <c r="J118" s="115"/>
      <c r="K118" s="182"/>
      <c r="L118" s="182"/>
      <c r="M118" s="116"/>
    </row>
    <row r="119" spans="1:13" ht="28.4" customHeight="1" x14ac:dyDescent="0.3">
      <c r="A119" s="142"/>
      <c r="B119" s="143"/>
      <c r="C119" s="186"/>
      <c r="D119" s="137"/>
      <c r="E119" s="187" t="s">
        <v>287</v>
      </c>
      <c r="F119" s="1130" t="s">
        <v>449</v>
      </c>
      <c r="G119" s="1131"/>
      <c r="H119" s="184"/>
      <c r="I119" s="124">
        <v>0</v>
      </c>
      <c r="J119" s="115"/>
      <c r="K119" s="182"/>
      <c r="L119" s="182"/>
      <c r="M119" s="116"/>
    </row>
    <row r="120" spans="1:13" ht="28.4" customHeight="1" x14ac:dyDescent="0.3">
      <c r="A120" s="142"/>
      <c r="B120" s="143"/>
      <c r="C120" s="186"/>
      <c r="D120" s="137"/>
      <c r="E120" s="187" t="s">
        <v>288</v>
      </c>
      <c r="F120" s="1130" t="s">
        <v>488</v>
      </c>
      <c r="G120" s="1131"/>
      <c r="H120" s="184"/>
      <c r="I120" s="124">
        <v>0</v>
      </c>
      <c r="J120" s="115"/>
      <c r="K120" s="182"/>
      <c r="L120" s="182"/>
      <c r="M120" s="116"/>
    </row>
    <row r="121" spans="1:13" ht="29.25" customHeight="1" x14ac:dyDescent="0.3">
      <c r="A121" s="142"/>
      <c r="B121" s="180"/>
      <c r="C121" s="181">
        <v>2</v>
      </c>
      <c r="D121" s="1127" t="s">
        <v>290</v>
      </c>
      <c r="E121" s="1128"/>
      <c r="F121" s="1128"/>
      <c r="G121" s="1129"/>
      <c r="H121" s="179"/>
      <c r="I121" s="409">
        <f>PENELITIAN!N759</f>
        <v>147.71</v>
      </c>
      <c r="J121" s="115"/>
      <c r="K121" s="182"/>
      <c r="L121" s="182"/>
      <c r="M121" s="116"/>
    </row>
    <row r="122" spans="1:13" ht="31.4" customHeight="1" x14ac:dyDescent="0.3">
      <c r="A122" s="146"/>
      <c r="B122" s="143"/>
      <c r="C122" s="186"/>
      <c r="D122" s="183" t="s">
        <v>0</v>
      </c>
      <c r="E122" s="1127" t="s">
        <v>291</v>
      </c>
      <c r="F122" s="1128"/>
      <c r="G122" s="1129"/>
      <c r="H122" s="184"/>
      <c r="I122" s="1052">
        <f>PENELITIAN!N760</f>
        <v>147.71</v>
      </c>
      <c r="J122" s="149"/>
      <c r="K122" s="149"/>
      <c r="L122" s="149"/>
      <c r="M122" s="149"/>
    </row>
    <row r="123" spans="1:13" ht="27" customHeight="1" x14ac:dyDescent="0.3">
      <c r="A123" s="142"/>
      <c r="B123" s="143"/>
      <c r="C123" s="144"/>
      <c r="D123" s="180"/>
      <c r="E123" s="187" t="s">
        <v>133</v>
      </c>
      <c r="F123" s="1130" t="s">
        <v>451</v>
      </c>
      <c r="G123" s="1131"/>
      <c r="H123" s="184"/>
      <c r="I123" s="409">
        <f>PENELITIAN!N761</f>
        <v>147.71</v>
      </c>
      <c r="J123" s="115"/>
      <c r="K123" s="182"/>
      <c r="L123" s="182"/>
      <c r="M123" s="116"/>
    </row>
    <row r="124" spans="1:13" ht="27" customHeight="1" x14ac:dyDescent="0.3">
      <c r="A124" s="142"/>
      <c r="B124" s="374"/>
      <c r="C124" s="144"/>
      <c r="D124" s="180"/>
      <c r="E124" s="187" t="s">
        <v>135</v>
      </c>
      <c r="F124" s="1130" t="s">
        <v>452</v>
      </c>
      <c r="G124" s="1131"/>
      <c r="H124" s="375"/>
      <c r="I124" s="124"/>
      <c r="J124" s="115"/>
      <c r="K124" s="182"/>
      <c r="L124" s="182"/>
      <c r="M124" s="116"/>
    </row>
    <row r="125" spans="1:13" ht="27" customHeight="1" x14ac:dyDescent="0.3">
      <c r="A125" s="142"/>
      <c r="B125" s="374"/>
      <c r="C125" s="144"/>
      <c r="D125" s="180"/>
      <c r="E125" s="187" t="s">
        <v>137</v>
      </c>
      <c r="F125" s="1130" t="s">
        <v>490</v>
      </c>
      <c r="G125" s="1131"/>
      <c r="H125" s="375"/>
      <c r="I125" s="124"/>
      <c r="J125" s="115"/>
      <c r="K125" s="182"/>
      <c r="L125" s="182"/>
      <c r="M125" s="116"/>
    </row>
    <row r="126" spans="1:13" ht="21" customHeight="1" x14ac:dyDescent="0.3">
      <c r="A126" s="142"/>
      <c r="B126" s="143"/>
      <c r="C126" s="144"/>
      <c r="D126" s="185"/>
      <c r="E126" s="187" t="s">
        <v>286</v>
      </c>
      <c r="F126" s="1130" t="s">
        <v>139</v>
      </c>
      <c r="G126" s="1131"/>
      <c r="H126" s="184"/>
      <c r="I126" s="124"/>
      <c r="J126" s="115"/>
      <c r="K126" s="182"/>
      <c r="L126" s="182"/>
      <c r="M126" s="116"/>
    </row>
    <row r="127" spans="1:13" ht="31.5" customHeight="1" x14ac:dyDescent="0.3">
      <c r="A127" s="146"/>
      <c r="B127" s="143"/>
      <c r="C127" s="186"/>
      <c r="D127" s="183" t="s">
        <v>21</v>
      </c>
      <c r="E127" s="1127" t="s">
        <v>292</v>
      </c>
      <c r="F127" s="1128"/>
      <c r="G127" s="1129"/>
      <c r="H127" s="184"/>
      <c r="I127" s="141">
        <v>0</v>
      </c>
      <c r="J127" s="149"/>
      <c r="K127" s="149"/>
      <c r="L127" s="149"/>
      <c r="M127" s="149"/>
    </row>
    <row r="128" spans="1:13" ht="21" customHeight="1" x14ac:dyDescent="0.3">
      <c r="A128" s="142"/>
      <c r="B128" s="143"/>
      <c r="C128" s="144"/>
      <c r="D128" s="180"/>
      <c r="E128" s="187" t="s">
        <v>133</v>
      </c>
      <c r="F128" s="1130" t="s">
        <v>136</v>
      </c>
      <c r="G128" s="1131"/>
      <c r="H128" s="184"/>
      <c r="I128" s="124"/>
      <c r="J128" s="115"/>
      <c r="K128" s="182"/>
      <c r="L128" s="182"/>
      <c r="M128" s="116"/>
    </row>
    <row r="129" spans="1:13" ht="21" customHeight="1" x14ac:dyDescent="0.3">
      <c r="A129" s="142"/>
      <c r="B129" s="143"/>
      <c r="C129" s="144"/>
      <c r="D129" s="185"/>
      <c r="E129" s="187" t="s">
        <v>135</v>
      </c>
      <c r="F129" s="1130" t="s">
        <v>139</v>
      </c>
      <c r="G129" s="1131"/>
      <c r="H129" s="184"/>
      <c r="I129" s="124"/>
      <c r="J129" s="115"/>
      <c r="K129" s="182"/>
      <c r="L129" s="182"/>
      <c r="M129" s="116"/>
    </row>
    <row r="130" spans="1:13" ht="35.15" customHeight="1" x14ac:dyDescent="0.3">
      <c r="A130" s="146"/>
      <c r="B130" s="143"/>
      <c r="C130" s="186"/>
      <c r="D130" s="183" t="s">
        <v>25</v>
      </c>
      <c r="E130" s="1127" t="s">
        <v>293</v>
      </c>
      <c r="F130" s="1128"/>
      <c r="G130" s="1129"/>
      <c r="H130" s="184"/>
      <c r="I130" s="141">
        <v>0</v>
      </c>
      <c r="J130" s="149"/>
      <c r="K130" s="149"/>
      <c r="L130" s="149"/>
      <c r="M130" s="149"/>
    </row>
    <row r="131" spans="1:13" ht="21" customHeight="1" x14ac:dyDescent="0.3">
      <c r="A131" s="142"/>
      <c r="B131" s="143"/>
      <c r="C131" s="144"/>
      <c r="D131" s="180"/>
      <c r="E131" s="187" t="s">
        <v>133</v>
      </c>
      <c r="F131" s="1130" t="s">
        <v>136</v>
      </c>
      <c r="G131" s="1131"/>
      <c r="H131" s="184"/>
      <c r="I131" s="124"/>
      <c r="J131" s="115"/>
      <c r="K131" s="182"/>
      <c r="L131" s="182"/>
      <c r="M131" s="116"/>
    </row>
    <row r="132" spans="1:13" ht="21" customHeight="1" x14ac:dyDescent="0.3">
      <c r="A132" s="142"/>
      <c r="B132" s="143"/>
      <c r="C132" s="144"/>
      <c r="D132" s="185"/>
      <c r="E132" s="187" t="s">
        <v>135</v>
      </c>
      <c r="F132" s="1130" t="s">
        <v>139</v>
      </c>
      <c r="G132" s="1131"/>
      <c r="H132" s="184"/>
      <c r="I132" s="124"/>
      <c r="J132" s="115"/>
      <c r="K132" s="182"/>
      <c r="L132" s="182"/>
      <c r="M132" s="116"/>
    </row>
    <row r="133" spans="1:13" ht="44.25" customHeight="1" x14ac:dyDescent="0.3">
      <c r="A133" s="146"/>
      <c r="B133" s="143"/>
      <c r="C133" s="186"/>
      <c r="D133" s="183" t="s">
        <v>91</v>
      </c>
      <c r="E133" s="1127" t="s">
        <v>294</v>
      </c>
      <c r="F133" s="1128"/>
      <c r="G133" s="1129"/>
      <c r="H133" s="184"/>
      <c r="I133" s="141">
        <v>0</v>
      </c>
      <c r="J133" s="149"/>
      <c r="K133" s="149"/>
      <c r="L133" s="149"/>
      <c r="M133" s="149"/>
    </row>
    <row r="134" spans="1:13" ht="21" customHeight="1" x14ac:dyDescent="0.3">
      <c r="A134" s="142"/>
      <c r="B134" s="143"/>
      <c r="C134" s="144"/>
      <c r="D134" s="180"/>
      <c r="E134" s="187" t="s">
        <v>133</v>
      </c>
      <c r="F134" s="1130" t="s">
        <v>136</v>
      </c>
      <c r="G134" s="1131"/>
      <c r="H134" s="184"/>
      <c r="I134" s="124"/>
      <c r="J134" s="115"/>
      <c r="K134" s="182"/>
      <c r="L134" s="182"/>
      <c r="M134" s="116"/>
    </row>
    <row r="135" spans="1:13" ht="21" customHeight="1" x14ac:dyDescent="0.3">
      <c r="A135" s="142"/>
      <c r="B135" s="143"/>
      <c r="C135" s="144"/>
      <c r="D135" s="185"/>
      <c r="E135" s="187" t="s">
        <v>135</v>
      </c>
      <c r="F135" s="1130" t="s">
        <v>139</v>
      </c>
      <c r="G135" s="1131"/>
      <c r="H135" s="184"/>
      <c r="I135" s="124"/>
      <c r="J135" s="115"/>
      <c r="K135" s="182"/>
      <c r="L135" s="182"/>
      <c r="M135" s="116"/>
    </row>
    <row r="136" spans="1:13" ht="32.25" customHeight="1" x14ac:dyDescent="0.3">
      <c r="A136" s="146"/>
      <c r="B136" s="143"/>
      <c r="C136" s="186"/>
      <c r="D136" s="183" t="s">
        <v>404</v>
      </c>
      <c r="E136" s="1127" t="s">
        <v>295</v>
      </c>
      <c r="F136" s="1128"/>
      <c r="G136" s="1129"/>
      <c r="H136" s="184"/>
      <c r="I136" s="141">
        <v>0</v>
      </c>
      <c r="J136" s="149"/>
      <c r="K136" s="149"/>
      <c r="L136" s="149"/>
      <c r="M136" s="149"/>
    </row>
    <row r="137" spans="1:13" ht="34.4" customHeight="1" x14ac:dyDescent="0.3">
      <c r="A137" s="142"/>
      <c r="B137" s="180"/>
      <c r="C137" s="181">
        <v>3</v>
      </c>
      <c r="D137" s="1127" t="s">
        <v>296</v>
      </c>
      <c r="E137" s="1128"/>
      <c r="F137" s="1128"/>
      <c r="G137" s="1129"/>
      <c r="H137" s="179"/>
      <c r="I137" s="124"/>
      <c r="J137" s="115"/>
      <c r="K137" s="182"/>
      <c r="L137" s="182"/>
      <c r="M137" s="116"/>
    </row>
    <row r="138" spans="1:13" ht="32.25" customHeight="1" x14ac:dyDescent="0.3">
      <c r="A138" s="142"/>
      <c r="B138" s="136" t="s">
        <v>9</v>
      </c>
      <c r="C138" s="1132" t="s">
        <v>297</v>
      </c>
      <c r="D138" s="1133"/>
      <c r="E138" s="1133"/>
      <c r="F138" s="1133"/>
      <c r="G138" s="1134"/>
      <c r="H138" s="179"/>
      <c r="I138" s="124">
        <v>0</v>
      </c>
      <c r="J138" s="115"/>
      <c r="K138" s="182"/>
      <c r="L138" s="182"/>
      <c r="M138" s="116"/>
    </row>
    <row r="139" spans="1:13" ht="23.25" customHeight="1" x14ac:dyDescent="0.3">
      <c r="A139" s="142"/>
      <c r="B139" s="137"/>
      <c r="C139" s="138"/>
      <c r="D139" s="1130" t="s">
        <v>138</v>
      </c>
      <c r="E139" s="1135"/>
      <c r="F139" s="1135"/>
      <c r="G139" s="1131"/>
      <c r="H139" s="179"/>
      <c r="I139" s="124"/>
      <c r="J139" s="115"/>
      <c r="K139" s="182"/>
      <c r="L139" s="182"/>
      <c r="M139" s="116"/>
    </row>
    <row r="140" spans="1:13" ht="36.75" customHeight="1" x14ac:dyDescent="0.3">
      <c r="A140" s="142"/>
      <c r="B140" s="136" t="s">
        <v>11</v>
      </c>
      <c r="C140" s="1130" t="s">
        <v>298</v>
      </c>
      <c r="D140" s="1135"/>
      <c r="E140" s="1135"/>
      <c r="F140" s="1135"/>
      <c r="G140" s="1131"/>
      <c r="H140" s="179"/>
      <c r="I140" s="124">
        <v>0</v>
      </c>
      <c r="J140" s="115"/>
      <c r="K140" s="182"/>
      <c r="L140" s="182"/>
      <c r="M140" s="116"/>
    </row>
    <row r="141" spans="1:13" ht="24" customHeight="1" x14ac:dyDescent="0.3">
      <c r="A141" s="142"/>
      <c r="B141" s="137"/>
      <c r="C141" s="138"/>
      <c r="D141" s="1130" t="s">
        <v>138</v>
      </c>
      <c r="E141" s="1135"/>
      <c r="F141" s="1135"/>
      <c r="G141" s="1131"/>
      <c r="H141" s="179"/>
      <c r="I141" s="124"/>
      <c r="J141" s="115"/>
      <c r="K141" s="182"/>
      <c r="L141" s="182"/>
      <c r="M141" s="116"/>
    </row>
    <row r="142" spans="1:13" ht="13" x14ac:dyDescent="0.3">
      <c r="A142" s="1150" t="s">
        <v>1</v>
      </c>
      <c r="B142" s="1136" t="s">
        <v>51</v>
      </c>
      <c r="C142" s="1136"/>
      <c r="D142" s="1136"/>
      <c r="E142" s="1136"/>
      <c r="F142" s="1136"/>
      <c r="G142" s="1136"/>
      <c r="H142" s="1136"/>
      <c r="I142" s="1136"/>
      <c r="J142" s="1136"/>
      <c r="K142" s="1136"/>
      <c r="L142" s="1136"/>
      <c r="M142" s="1136"/>
    </row>
    <row r="143" spans="1:13" ht="13" x14ac:dyDescent="0.3">
      <c r="A143" s="1150"/>
      <c r="B143" s="1150" t="s">
        <v>52</v>
      </c>
      <c r="C143" s="1150"/>
      <c r="D143" s="1150"/>
      <c r="E143" s="1150"/>
      <c r="F143" s="1150"/>
      <c r="G143" s="1150"/>
      <c r="H143" s="1136" t="s">
        <v>53</v>
      </c>
      <c r="I143" s="1136"/>
      <c r="J143" s="1136"/>
      <c r="K143" s="1136"/>
      <c r="L143" s="1136"/>
      <c r="M143" s="1136"/>
    </row>
    <row r="144" spans="1:13" ht="13" x14ac:dyDescent="0.3">
      <c r="A144" s="1150"/>
      <c r="B144" s="1150"/>
      <c r="C144" s="1150"/>
      <c r="D144" s="1150"/>
      <c r="E144" s="1150"/>
      <c r="F144" s="1150"/>
      <c r="G144" s="1150"/>
      <c r="H144" s="1136" t="s">
        <v>54</v>
      </c>
      <c r="I144" s="1136"/>
      <c r="J144" s="1136"/>
      <c r="K144" s="1136" t="s">
        <v>55</v>
      </c>
      <c r="L144" s="1136"/>
      <c r="M144" s="1136"/>
    </row>
    <row r="145" spans="1:13" ht="13" x14ac:dyDescent="0.3">
      <c r="A145" s="1150"/>
      <c r="B145" s="1150"/>
      <c r="C145" s="1150"/>
      <c r="D145" s="1150"/>
      <c r="E145" s="1150"/>
      <c r="F145" s="1150"/>
      <c r="G145" s="1150"/>
      <c r="H145" s="373" t="s">
        <v>56</v>
      </c>
      <c r="I145" s="373" t="s">
        <v>57</v>
      </c>
      <c r="J145" s="373" t="s">
        <v>58</v>
      </c>
      <c r="K145" s="373" t="s">
        <v>56</v>
      </c>
      <c r="L145" s="373" t="s">
        <v>57</v>
      </c>
      <c r="M145" s="373" t="s">
        <v>58</v>
      </c>
    </row>
    <row r="146" spans="1:13" ht="13" x14ac:dyDescent="0.3">
      <c r="A146" s="373">
        <v>1</v>
      </c>
      <c r="B146" s="1136">
        <v>2</v>
      </c>
      <c r="C146" s="1136"/>
      <c r="D146" s="1136"/>
      <c r="E146" s="1136"/>
      <c r="F146" s="1136"/>
      <c r="G146" s="1136"/>
      <c r="H146" s="373">
        <v>3</v>
      </c>
      <c r="I146" s="373">
        <v>4</v>
      </c>
      <c r="J146" s="373">
        <v>5</v>
      </c>
      <c r="K146" s="373">
        <v>6</v>
      </c>
      <c r="L146" s="373">
        <v>7</v>
      </c>
      <c r="M146" s="373">
        <v>8</v>
      </c>
    </row>
    <row r="147" spans="1:13" ht="31.4" customHeight="1" x14ac:dyDescent="0.3">
      <c r="A147" s="142"/>
      <c r="B147" s="130" t="s">
        <v>13</v>
      </c>
      <c r="C147" s="1127" t="s">
        <v>299</v>
      </c>
      <c r="D147" s="1128"/>
      <c r="E147" s="1128"/>
      <c r="F147" s="1128"/>
      <c r="G147" s="1129"/>
      <c r="H147" s="184"/>
      <c r="I147" s="124">
        <v>0</v>
      </c>
      <c r="J147" s="115"/>
      <c r="K147" s="182"/>
      <c r="L147" s="182"/>
      <c r="M147" s="116"/>
    </row>
    <row r="148" spans="1:13" s="3" customFormat="1" ht="21.65" customHeight="1" x14ac:dyDescent="0.35">
      <c r="A148" s="171"/>
      <c r="B148" s="374"/>
      <c r="C148" s="172">
        <v>1</v>
      </c>
      <c r="D148" s="1130" t="s">
        <v>300</v>
      </c>
      <c r="E148" s="1135"/>
      <c r="F148" s="1135"/>
      <c r="G148" s="1131"/>
      <c r="H148" s="375"/>
      <c r="I148" s="124"/>
      <c r="J148" s="115"/>
      <c r="K148" s="182"/>
      <c r="L148" s="182"/>
      <c r="M148" s="182"/>
    </row>
    <row r="149" spans="1:13" s="3" customFormat="1" ht="21" customHeight="1" x14ac:dyDescent="0.35">
      <c r="A149" s="171"/>
      <c r="B149" s="376"/>
      <c r="C149" s="172">
        <v>2</v>
      </c>
      <c r="D149" s="1130" t="s">
        <v>139</v>
      </c>
      <c r="E149" s="1135"/>
      <c r="F149" s="1135"/>
      <c r="G149" s="1131"/>
      <c r="H149" s="179"/>
      <c r="I149" s="124"/>
      <c r="J149" s="115"/>
      <c r="K149" s="182"/>
      <c r="L149" s="182"/>
      <c r="M149" s="182"/>
    </row>
    <row r="150" spans="1:13" ht="46.5" customHeight="1" x14ac:dyDescent="0.3">
      <c r="A150" s="142"/>
      <c r="B150" s="130" t="s">
        <v>94</v>
      </c>
      <c r="C150" s="1127" t="s">
        <v>301</v>
      </c>
      <c r="D150" s="1128"/>
      <c r="E150" s="1128"/>
      <c r="F150" s="1128"/>
      <c r="G150" s="1129"/>
      <c r="H150" s="184"/>
      <c r="I150" s="124">
        <v>0</v>
      </c>
      <c r="J150" s="115"/>
      <c r="K150" s="182"/>
      <c r="L150" s="182"/>
      <c r="M150" s="116"/>
    </row>
    <row r="151" spans="1:13" ht="21" customHeight="1" x14ac:dyDescent="0.3">
      <c r="A151" s="142"/>
      <c r="B151" s="143"/>
      <c r="C151" s="172">
        <v>1</v>
      </c>
      <c r="D151" s="1130" t="s">
        <v>140</v>
      </c>
      <c r="E151" s="1135"/>
      <c r="F151" s="1135"/>
      <c r="G151" s="1131"/>
      <c r="H151" s="184"/>
      <c r="I151" s="124"/>
      <c r="J151" s="115"/>
      <c r="K151" s="182"/>
      <c r="L151" s="182"/>
      <c r="M151" s="116"/>
    </row>
    <row r="152" spans="1:13" ht="21" customHeight="1" x14ac:dyDescent="0.3">
      <c r="A152" s="142"/>
      <c r="B152" s="143"/>
      <c r="C152" s="172">
        <v>2</v>
      </c>
      <c r="D152" s="1130" t="s">
        <v>141</v>
      </c>
      <c r="E152" s="1135"/>
      <c r="F152" s="1135"/>
      <c r="G152" s="1131"/>
      <c r="H152" s="184"/>
      <c r="I152" s="124"/>
      <c r="J152" s="115"/>
      <c r="K152" s="182"/>
      <c r="L152" s="182"/>
      <c r="M152" s="116"/>
    </row>
    <row r="153" spans="1:13" ht="21" customHeight="1" x14ac:dyDescent="0.3">
      <c r="A153" s="142"/>
      <c r="B153" s="137"/>
      <c r="C153" s="172">
        <v>3</v>
      </c>
      <c r="D153" s="1124" t="s">
        <v>142</v>
      </c>
      <c r="E153" s="1125"/>
      <c r="F153" s="1125"/>
      <c r="G153" s="1126"/>
      <c r="H153" s="179"/>
      <c r="I153" s="124"/>
      <c r="J153" s="115"/>
      <c r="K153" s="182"/>
      <c r="L153" s="182"/>
      <c r="M153" s="116"/>
    </row>
    <row r="154" spans="1:13" s="3" customFormat="1" ht="22.5" customHeight="1" x14ac:dyDescent="0.35">
      <c r="A154" s="175" t="s">
        <v>12</v>
      </c>
      <c r="B154" s="1162" t="s">
        <v>185</v>
      </c>
      <c r="C154" s="1163"/>
      <c r="D154" s="1163"/>
      <c r="E154" s="1163"/>
      <c r="F154" s="1163"/>
      <c r="G154" s="1164"/>
      <c r="H154" s="189">
        <f>PAK!F24</f>
        <v>17.5</v>
      </c>
      <c r="I154" s="127">
        <f>I155+I157+I159+I170+I174+I176+I178</f>
        <v>41</v>
      </c>
      <c r="J154" s="190">
        <f>I154+H154</f>
        <v>58.5</v>
      </c>
      <c r="K154" s="191"/>
      <c r="L154" s="191"/>
      <c r="M154" s="191"/>
    </row>
    <row r="155" spans="1:13" ht="20.149999999999999" customHeight="1" x14ac:dyDescent="0.3">
      <c r="A155" s="142"/>
      <c r="B155" s="136" t="s">
        <v>10</v>
      </c>
      <c r="C155" s="1130" t="s">
        <v>143</v>
      </c>
      <c r="D155" s="1135"/>
      <c r="E155" s="1135"/>
      <c r="F155" s="1135"/>
      <c r="G155" s="1131"/>
      <c r="H155" s="153"/>
      <c r="I155" s="124">
        <f>PENGABDIAN!L23</f>
        <v>0</v>
      </c>
      <c r="J155" s="115"/>
      <c r="K155" s="116"/>
      <c r="L155" s="116"/>
      <c r="M155" s="116"/>
    </row>
    <row r="156" spans="1:13" ht="51" customHeight="1" x14ac:dyDescent="0.3">
      <c r="A156" s="142"/>
      <c r="B156" s="137"/>
      <c r="C156" s="155"/>
      <c r="D156" s="1147" t="s">
        <v>144</v>
      </c>
      <c r="E156" s="1148"/>
      <c r="F156" s="1148"/>
      <c r="G156" s="1149"/>
      <c r="H156" s="153"/>
      <c r="I156" s="124"/>
      <c r="J156" s="115"/>
      <c r="K156" s="116"/>
      <c r="L156" s="116"/>
      <c r="M156" s="116"/>
    </row>
    <row r="157" spans="1:13" ht="18" customHeight="1" x14ac:dyDescent="0.3">
      <c r="A157" s="142"/>
      <c r="B157" s="130" t="s">
        <v>9</v>
      </c>
      <c r="C157" s="1165" t="s">
        <v>145</v>
      </c>
      <c r="D157" s="1166"/>
      <c r="E157" s="1166"/>
      <c r="F157" s="1166"/>
      <c r="G157" s="1167"/>
      <c r="H157" s="192"/>
      <c r="I157" s="162">
        <f>PENGABDIAN!L25</f>
        <v>0</v>
      </c>
      <c r="J157" s="108"/>
      <c r="K157" s="163"/>
      <c r="L157" s="163"/>
      <c r="M157" s="163"/>
    </row>
    <row r="158" spans="1:13" ht="33" customHeight="1" x14ac:dyDescent="0.3">
      <c r="A158" s="193"/>
      <c r="B158" s="137"/>
      <c r="C158" s="155"/>
      <c r="D158" s="1127" t="s">
        <v>146</v>
      </c>
      <c r="E158" s="1128"/>
      <c r="F158" s="1128"/>
      <c r="G158" s="1129"/>
      <c r="H158" s="153"/>
      <c r="I158" s="124"/>
      <c r="J158" s="115"/>
      <c r="K158" s="159"/>
      <c r="L158" s="116"/>
      <c r="M158" s="116"/>
    </row>
    <row r="159" spans="1:13" ht="31.4" customHeight="1" x14ac:dyDescent="0.3">
      <c r="A159" s="142"/>
      <c r="B159" s="130" t="s">
        <v>11</v>
      </c>
      <c r="C159" s="1127" t="s">
        <v>194</v>
      </c>
      <c r="D159" s="1128"/>
      <c r="E159" s="1128"/>
      <c r="F159" s="1128"/>
      <c r="G159" s="1129"/>
      <c r="H159" s="153"/>
      <c r="I159" s="409">
        <f>PENGABDIAN!L27</f>
        <v>23</v>
      </c>
      <c r="J159" s="115"/>
      <c r="K159" s="116"/>
      <c r="L159" s="116"/>
      <c r="M159" s="116"/>
    </row>
    <row r="160" spans="1:13" ht="20.149999999999999" customHeight="1" x14ac:dyDescent="0.3">
      <c r="A160" s="142"/>
      <c r="B160" s="137"/>
      <c r="C160" s="188">
        <v>1</v>
      </c>
      <c r="D160" s="1130" t="s">
        <v>147</v>
      </c>
      <c r="E160" s="1135"/>
      <c r="F160" s="1135"/>
      <c r="G160" s="1131"/>
      <c r="H160" s="153"/>
      <c r="I160" s="124"/>
      <c r="J160" s="115"/>
      <c r="K160" s="116"/>
      <c r="L160" s="116"/>
      <c r="M160" s="116"/>
    </row>
    <row r="161" spans="1:13" ht="20.149999999999999" customHeight="1" x14ac:dyDescent="0.3">
      <c r="A161" s="142"/>
      <c r="B161" s="143"/>
      <c r="C161" s="194"/>
      <c r="D161" s="136" t="s">
        <v>0</v>
      </c>
      <c r="E161" s="1141" t="s">
        <v>148</v>
      </c>
      <c r="F161" s="1141"/>
      <c r="G161" s="1141"/>
      <c r="H161" s="153"/>
      <c r="I161" s="124">
        <f>PENGABDIAN!L28</f>
        <v>9</v>
      </c>
      <c r="J161" s="115"/>
      <c r="K161" s="116"/>
      <c r="L161" s="116"/>
      <c r="M161" s="116"/>
    </row>
    <row r="162" spans="1:13" ht="20.149999999999999" customHeight="1" x14ac:dyDescent="0.3">
      <c r="A162" s="142"/>
      <c r="B162" s="143"/>
      <c r="C162" s="194"/>
      <c r="D162" s="143"/>
      <c r="E162" s="187" t="s">
        <v>133</v>
      </c>
      <c r="F162" s="195" t="s">
        <v>140</v>
      </c>
      <c r="G162" s="116"/>
      <c r="H162" s="153"/>
      <c r="I162" s="124"/>
      <c r="J162" s="115"/>
      <c r="K162" s="116"/>
      <c r="L162" s="116"/>
      <c r="M162" s="116"/>
    </row>
    <row r="163" spans="1:13" ht="20.149999999999999" customHeight="1" x14ac:dyDescent="0.3">
      <c r="A163" s="142"/>
      <c r="B163" s="143"/>
      <c r="C163" s="194"/>
      <c r="D163" s="143"/>
      <c r="E163" s="187" t="s">
        <v>135</v>
      </c>
      <c r="F163" s="195" t="s">
        <v>141</v>
      </c>
      <c r="G163" s="116"/>
      <c r="H163" s="153"/>
      <c r="I163" s="124"/>
      <c r="J163" s="115"/>
      <c r="K163" s="116"/>
      <c r="L163" s="116"/>
      <c r="M163" s="116"/>
    </row>
    <row r="164" spans="1:13" ht="20.149999999999999" customHeight="1" x14ac:dyDescent="0.3">
      <c r="A164" s="142"/>
      <c r="B164" s="143"/>
      <c r="C164" s="196"/>
      <c r="D164" s="137"/>
      <c r="E164" s="187" t="s">
        <v>137</v>
      </c>
      <c r="F164" s="195" t="s">
        <v>142</v>
      </c>
      <c r="G164" s="116"/>
      <c r="H164" s="153"/>
      <c r="I164" s="124"/>
      <c r="J164" s="115"/>
      <c r="K164" s="116"/>
      <c r="L164" s="116"/>
      <c r="M164" s="116"/>
    </row>
    <row r="165" spans="1:13" ht="18.649999999999999" customHeight="1" x14ac:dyDescent="0.3">
      <c r="A165" s="142"/>
      <c r="B165" s="143"/>
      <c r="C165" s="196"/>
      <c r="D165" s="130" t="s">
        <v>3</v>
      </c>
      <c r="E165" s="1142" t="s">
        <v>149</v>
      </c>
      <c r="F165" s="1142"/>
      <c r="G165" s="1142"/>
      <c r="H165" s="153"/>
      <c r="I165" s="409">
        <f>PENGABDIAN!L35</f>
        <v>14</v>
      </c>
      <c r="J165" s="115"/>
      <c r="K165" s="116"/>
      <c r="L165" s="116"/>
      <c r="M165" s="116"/>
    </row>
    <row r="166" spans="1:13" ht="20.149999999999999" customHeight="1" x14ac:dyDescent="0.3">
      <c r="A166" s="142"/>
      <c r="B166" s="143"/>
      <c r="C166" s="196"/>
      <c r="D166" s="143"/>
      <c r="E166" s="187" t="s">
        <v>133</v>
      </c>
      <c r="F166" s="195" t="s">
        <v>140</v>
      </c>
      <c r="G166" s="116"/>
      <c r="H166" s="153"/>
      <c r="I166" s="124"/>
      <c r="J166" s="115"/>
      <c r="K166" s="116"/>
      <c r="L166" s="116"/>
      <c r="M166" s="116"/>
    </row>
    <row r="167" spans="1:13" ht="20.149999999999999" customHeight="1" x14ac:dyDescent="0.3">
      <c r="A167" s="142"/>
      <c r="B167" s="143"/>
      <c r="C167" s="196"/>
      <c r="D167" s="143"/>
      <c r="E167" s="187" t="s">
        <v>135</v>
      </c>
      <c r="F167" s="195" t="s">
        <v>141</v>
      </c>
      <c r="G167" s="116"/>
      <c r="H167" s="153"/>
      <c r="I167" s="124"/>
      <c r="J167" s="115"/>
      <c r="K167" s="116"/>
      <c r="L167" s="116"/>
      <c r="M167" s="116"/>
    </row>
    <row r="168" spans="1:13" ht="20.149999999999999" customHeight="1" x14ac:dyDescent="0.3">
      <c r="A168" s="142"/>
      <c r="B168" s="143"/>
      <c r="C168" s="197"/>
      <c r="D168" s="137"/>
      <c r="E168" s="187" t="s">
        <v>137</v>
      </c>
      <c r="F168" s="195" t="s">
        <v>142</v>
      </c>
      <c r="G168" s="116"/>
      <c r="H168" s="153"/>
      <c r="I168" s="124"/>
      <c r="J168" s="115"/>
      <c r="K168" s="116"/>
      <c r="L168" s="116"/>
      <c r="M168" s="116"/>
    </row>
    <row r="169" spans="1:13" ht="20.149999999999999" customHeight="1" x14ac:dyDescent="0.3">
      <c r="A169" s="142"/>
      <c r="B169" s="137"/>
      <c r="C169" s="188">
        <v>2</v>
      </c>
      <c r="D169" s="1130" t="s">
        <v>150</v>
      </c>
      <c r="E169" s="1135"/>
      <c r="F169" s="1135"/>
      <c r="G169" s="1131"/>
      <c r="H169" s="153"/>
      <c r="I169" s="124"/>
      <c r="J169" s="115"/>
      <c r="K169" s="116"/>
      <c r="L169" s="116"/>
      <c r="M169" s="116"/>
    </row>
    <row r="170" spans="1:13" ht="45.75" customHeight="1" x14ac:dyDescent="0.3">
      <c r="A170" s="142"/>
      <c r="B170" s="130" t="s">
        <v>13</v>
      </c>
      <c r="C170" s="1144" t="s">
        <v>151</v>
      </c>
      <c r="D170" s="1145"/>
      <c r="E170" s="1145"/>
      <c r="F170" s="1145"/>
      <c r="G170" s="1146"/>
      <c r="H170" s="153"/>
      <c r="I170" s="124">
        <f>PENGABDIAN!L489</f>
        <v>0</v>
      </c>
      <c r="J170" s="115"/>
      <c r="K170" s="116"/>
      <c r="L170" s="116"/>
      <c r="M170" s="116"/>
    </row>
    <row r="171" spans="1:13" ht="20.149999999999999" customHeight="1" x14ac:dyDescent="0.3">
      <c r="A171" s="142"/>
      <c r="B171" s="143"/>
      <c r="C171" s="188">
        <v>1</v>
      </c>
      <c r="D171" s="1130" t="s">
        <v>152</v>
      </c>
      <c r="E171" s="1135"/>
      <c r="F171" s="1135"/>
      <c r="G171" s="1131"/>
      <c r="H171" s="153"/>
      <c r="I171" s="124"/>
      <c r="J171" s="115"/>
      <c r="K171" s="116"/>
      <c r="L171" s="116"/>
      <c r="M171" s="116"/>
    </row>
    <row r="172" spans="1:13" ht="20.149999999999999" customHeight="1" x14ac:dyDescent="0.3">
      <c r="A172" s="142"/>
      <c r="B172" s="143"/>
      <c r="C172" s="187">
        <v>2</v>
      </c>
      <c r="D172" s="1130" t="s">
        <v>153</v>
      </c>
      <c r="E172" s="1135"/>
      <c r="F172" s="1135"/>
      <c r="G172" s="1131"/>
      <c r="H172" s="153"/>
      <c r="I172" s="124"/>
      <c r="J172" s="115"/>
      <c r="K172" s="116"/>
      <c r="L172" s="116"/>
      <c r="M172" s="116"/>
    </row>
    <row r="173" spans="1:13" ht="20.149999999999999" customHeight="1" x14ac:dyDescent="0.3">
      <c r="A173" s="142"/>
      <c r="B173" s="185"/>
      <c r="C173" s="187">
        <v>3</v>
      </c>
      <c r="D173" s="1202" t="s">
        <v>154</v>
      </c>
      <c r="E173" s="1203"/>
      <c r="F173" s="1203"/>
      <c r="G173" s="1204"/>
      <c r="H173" s="153"/>
      <c r="I173" s="124"/>
      <c r="J173" s="115"/>
      <c r="K173" s="116"/>
      <c r="L173" s="116"/>
      <c r="M173" s="116"/>
    </row>
    <row r="174" spans="1:13" ht="20.149999999999999" customHeight="1" x14ac:dyDescent="0.3">
      <c r="A174" s="142"/>
      <c r="B174" s="178" t="s">
        <v>94</v>
      </c>
      <c r="C174" s="1130" t="s">
        <v>155</v>
      </c>
      <c r="D174" s="1135"/>
      <c r="E174" s="1135"/>
      <c r="F174" s="1135"/>
      <c r="G174" s="1131"/>
      <c r="H174" s="164"/>
      <c r="I174" s="124">
        <f>PENGABDIAN!L58</f>
        <v>0</v>
      </c>
      <c r="J174" s="115"/>
      <c r="K174" s="116"/>
      <c r="L174" s="116"/>
      <c r="M174" s="116"/>
    </row>
    <row r="175" spans="1:13" ht="32.15" customHeight="1" x14ac:dyDescent="0.3">
      <c r="A175" s="142"/>
      <c r="B175" s="180"/>
      <c r="C175" s="198"/>
      <c r="D175" s="1130" t="s">
        <v>156</v>
      </c>
      <c r="E175" s="1135"/>
      <c r="F175" s="1135"/>
      <c r="G175" s="1131"/>
      <c r="H175" s="164"/>
      <c r="I175" s="124"/>
      <c r="J175" s="115"/>
      <c r="K175" s="116"/>
      <c r="L175" s="116"/>
      <c r="M175" s="116"/>
    </row>
    <row r="176" spans="1:13" ht="32.5" customHeight="1" x14ac:dyDescent="0.3">
      <c r="A176" s="354"/>
      <c r="B176" s="178" t="s">
        <v>98</v>
      </c>
      <c r="C176" s="1135" t="s">
        <v>471</v>
      </c>
      <c r="D176" s="1135"/>
      <c r="E176" s="1135"/>
      <c r="F176" s="1135"/>
      <c r="G176" s="1131"/>
      <c r="H176" s="164"/>
      <c r="I176" s="385">
        <f>PENGABDIAN!L60</f>
        <v>15</v>
      </c>
      <c r="J176" s="201"/>
      <c r="K176" s="116"/>
      <c r="L176" s="116"/>
      <c r="M176" s="116"/>
    </row>
    <row r="177" spans="1:13" ht="75" customHeight="1" x14ac:dyDescent="0.3">
      <c r="A177" s="354"/>
      <c r="B177" s="180"/>
      <c r="C177" s="372"/>
      <c r="D177" s="1135" t="s">
        <v>470</v>
      </c>
      <c r="E177" s="1135"/>
      <c r="F177" s="1135"/>
      <c r="G177" s="1131"/>
      <c r="H177" s="164"/>
      <c r="I177" s="385"/>
      <c r="J177" s="201"/>
      <c r="K177" s="116"/>
      <c r="L177" s="116"/>
      <c r="M177" s="116"/>
    </row>
    <row r="178" spans="1:13" ht="32.5" customHeight="1" x14ac:dyDescent="0.3">
      <c r="A178" s="354"/>
      <c r="B178" s="178" t="s">
        <v>16</v>
      </c>
      <c r="C178" s="1135" t="s">
        <v>472</v>
      </c>
      <c r="D178" s="1135"/>
      <c r="E178" s="1135"/>
      <c r="F178" s="1135"/>
      <c r="G178" s="1131"/>
      <c r="H178" s="164"/>
      <c r="I178" s="385">
        <f>PENGABDIAN!L65</f>
        <v>3</v>
      </c>
      <c r="J178" s="201"/>
      <c r="K178" s="116"/>
      <c r="L178" s="116"/>
      <c r="M178" s="116"/>
    </row>
    <row r="179" spans="1:13" ht="30.65" customHeight="1" x14ac:dyDescent="0.3">
      <c r="A179" s="354"/>
      <c r="B179" s="180"/>
      <c r="C179" s="386" t="s">
        <v>2</v>
      </c>
      <c r="D179" s="1184" t="s">
        <v>473</v>
      </c>
      <c r="E179" s="1185"/>
      <c r="F179" s="1185"/>
      <c r="G179" s="1187"/>
      <c r="H179" s="164"/>
      <c r="I179" s="385"/>
      <c r="J179" s="201"/>
      <c r="K179" s="116"/>
      <c r="L179" s="116"/>
      <c r="M179" s="116"/>
    </row>
    <row r="180" spans="1:13" ht="30.65" customHeight="1" x14ac:dyDescent="0.3">
      <c r="A180" s="354"/>
      <c r="B180" s="185"/>
      <c r="C180" s="386" t="s">
        <v>3</v>
      </c>
      <c r="D180" s="1184" t="s">
        <v>474</v>
      </c>
      <c r="E180" s="1185"/>
      <c r="F180" s="1185"/>
      <c r="G180" s="1187"/>
      <c r="H180" s="164"/>
      <c r="I180" s="385"/>
      <c r="J180" s="201"/>
      <c r="K180" s="116"/>
      <c r="L180" s="116"/>
      <c r="M180" s="116"/>
    </row>
    <row r="181" spans="1:13" s="65" customFormat="1" ht="25" customHeight="1" x14ac:dyDescent="0.3">
      <c r="A181" s="199"/>
      <c r="B181" s="1201" t="s">
        <v>186</v>
      </c>
      <c r="C181" s="1174"/>
      <c r="D181" s="1174"/>
      <c r="E181" s="1174"/>
      <c r="F181" s="1174"/>
      <c r="G181" s="1175"/>
      <c r="H181" s="200">
        <f>H154+H105+H42+H36</f>
        <v>361.5</v>
      </c>
      <c r="I181" s="200">
        <f>I154+I105+I42+I36</f>
        <v>929.7650000000001</v>
      </c>
      <c r="J181" s="200">
        <f>J154+J105+J42+J36</f>
        <v>1291.2650000000001</v>
      </c>
      <c r="K181" s="128"/>
      <c r="L181" s="128"/>
      <c r="M181" s="128"/>
    </row>
    <row r="182" spans="1:13" ht="13" x14ac:dyDescent="0.3">
      <c r="A182" s="1150" t="s">
        <v>1</v>
      </c>
      <c r="B182" s="1136" t="s">
        <v>51</v>
      </c>
      <c r="C182" s="1136"/>
      <c r="D182" s="1136"/>
      <c r="E182" s="1136"/>
      <c r="F182" s="1136"/>
      <c r="G182" s="1136"/>
      <c r="H182" s="1136"/>
      <c r="I182" s="1136"/>
      <c r="J182" s="1136"/>
      <c r="K182" s="1136"/>
      <c r="L182" s="1136"/>
      <c r="M182" s="1136"/>
    </row>
    <row r="183" spans="1:13" ht="13" x14ac:dyDescent="0.3">
      <c r="A183" s="1150"/>
      <c r="B183" s="1150" t="s">
        <v>52</v>
      </c>
      <c r="C183" s="1150"/>
      <c r="D183" s="1150"/>
      <c r="E183" s="1150"/>
      <c r="F183" s="1150"/>
      <c r="G183" s="1150"/>
      <c r="H183" s="1136" t="s">
        <v>53</v>
      </c>
      <c r="I183" s="1136"/>
      <c r="J183" s="1136"/>
      <c r="K183" s="1136"/>
      <c r="L183" s="1136"/>
      <c r="M183" s="1136"/>
    </row>
    <row r="184" spans="1:13" ht="13" x14ac:dyDescent="0.3">
      <c r="A184" s="1150"/>
      <c r="B184" s="1150"/>
      <c r="C184" s="1150"/>
      <c r="D184" s="1150"/>
      <c r="E184" s="1150"/>
      <c r="F184" s="1150"/>
      <c r="G184" s="1150"/>
      <c r="H184" s="1136" t="s">
        <v>54</v>
      </c>
      <c r="I184" s="1136"/>
      <c r="J184" s="1136"/>
      <c r="K184" s="1136" t="s">
        <v>55</v>
      </c>
      <c r="L184" s="1136"/>
      <c r="M184" s="1136"/>
    </row>
    <row r="185" spans="1:13" ht="13" x14ac:dyDescent="0.3">
      <c r="A185" s="1150"/>
      <c r="B185" s="1150"/>
      <c r="C185" s="1150"/>
      <c r="D185" s="1150"/>
      <c r="E185" s="1150"/>
      <c r="F185" s="1150"/>
      <c r="G185" s="1150"/>
      <c r="H185" s="92" t="s">
        <v>56</v>
      </c>
      <c r="I185" s="92" t="s">
        <v>57</v>
      </c>
      <c r="J185" s="92" t="s">
        <v>58</v>
      </c>
      <c r="K185" s="92" t="s">
        <v>56</v>
      </c>
      <c r="L185" s="92" t="s">
        <v>57</v>
      </c>
      <c r="M185" s="92" t="s">
        <v>58</v>
      </c>
    </row>
    <row r="186" spans="1:13" ht="13" x14ac:dyDescent="0.3">
      <c r="A186" s="92">
        <v>1</v>
      </c>
      <c r="B186" s="1136">
        <v>2</v>
      </c>
      <c r="C186" s="1136"/>
      <c r="D186" s="1136"/>
      <c r="E186" s="1136"/>
      <c r="F186" s="1136"/>
      <c r="G186" s="1136"/>
      <c r="H186" s="92">
        <v>3</v>
      </c>
      <c r="I186" s="92">
        <v>4</v>
      </c>
      <c r="J186" s="92">
        <v>5</v>
      </c>
      <c r="K186" s="92">
        <v>6</v>
      </c>
      <c r="L186" s="92">
        <v>7</v>
      </c>
      <c r="M186" s="92">
        <v>8</v>
      </c>
    </row>
    <row r="187" spans="1:13" s="3" customFormat="1" ht="25.5" customHeight="1" x14ac:dyDescent="0.35">
      <c r="A187" s="125" t="s">
        <v>71</v>
      </c>
      <c r="B187" s="1162" t="s">
        <v>202</v>
      </c>
      <c r="C187" s="1163"/>
      <c r="D187" s="1163"/>
      <c r="E187" s="1163"/>
      <c r="F187" s="1163"/>
      <c r="G187" s="1164"/>
      <c r="H187" s="189">
        <f>PAK!F27</f>
        <v>38.5</v>
      </c>
      <c r="I187" s="127">
        <f>(I188+I191+I198+I207+I209+I212+I219+I228+I237+I241+I243)</f>
        <v>44.5</v>
      </c>
      <c r="J187" s="190">
        <f>I187+H187</f>
        <v>83</v>
      </c>
      <c r="K187" s="191"/>
      <c r="L187" s="191"/>
      <c r="M187" s="191"/>
    </row>
    <row r="188" spans="1:13" ht="33.75" customHeight="1" x14ac:dyDescent="0.3">
      <c r="A188" s="142"/>
      <c r="B188" s="183" t="s">
        <v>10</v>
      </c>
      <c r="C188" s="1127" t="s">
        <v>157</v>
      </c>
      <c r="D188" s="1128"/>
      <c r="E188" s="1128"/>
      <c r="F188" s="1128"/>
      <c r="G188" s="1129"/>
      <c r="H188" s="153"/>
      <c r="I188" s="124">
        <f>PENUNJANG!L23</f>
        <v>17</v>
      </c>
      <c r="J188" s="115"/>
      <c r="K188" s="116"/>
      <c r="L188" s="116"/>
      <c r="M188" s="116"/>
    </row>
    <row r="189" spans="1:13" ht="20.149999999999999" customHeight="1" x14ac:dyDescent="0.3">
      <c r="A189" s="142"/>
      <c r="B189" s="180"/>
      <c r="C189" s="187">
        <v>1</v>
      </c>
      <c r="D189" s="1141" t="s">
        <v>158</v>
      </c>
      <c r="E189" s="1141"/>
      <c r="F189" s="1141"/>
      <c r="G189" s="1141"/>
      <c r="H189" s="153"/>
      <c r="I189" s="124"/>
      <c r="J189" s="115"/>
      <c r="K189" s="116"/>
      <c r="L189" s="116"/>
      <c r="M189" s="116"/>
    </row>
    <row r="190" spans="1:13" ht="20.149999999999999" customHeight="1" x14ac:dyDescent="0.3">
      <c r="A190" s="142"/>
      <c r="B190" s="185"/>
      <c r="C190" s="187">
        <v>2</v>
      </c>
      <c r="D190" s="1140" t="s">
        <v>159</v>
      </c>
      <c r="E190" s="1140"/>
      <c r="F190" s="1140"/>
      <c r="G190" s="1140"/>
      <c r="H190" s="153"/>
      <c r="I190" s="124"/>
      <c r="J190" s="115"/>
      <c r="K190" s="116"/>
      <c r="L190" s="116"/>
      <c r="M190" s="116"/>
    </row>
    <row r="191" spans="1:13" ht="18" customHeight="1" x14ac:dyDescent="0.3">
      <c r="A191" s="142"/>
      <c r="B191" s="183" t="s">
        <v>9</v>
      </c>
      <c r="C191" s="1142" t="s">
        <v>160</v>
      </c>
      <c r="D191" s="1142"/>
      <c r="E191" s="1142"/>
      <c r="F191" s="1142"/>
      <c r="G191" s="1142"/>
      <c r="H191" s="153"/>
      <c r="I191" s="124">
        <f>PENUNJANG!L47</f>
        <v>0</v>
      </c>
      <c r="J191" s="115"/>
      <c r="K191" s="116"/>
      <c r="L191" s="116"/>
      <c r="M191" s="116"/>
    </row>
    <row r="192" spans="1:13" ht="20.149999999999999" customHeight="1" x14ac:dyDescent="0.3">
      <c r="A192" s="142"/>
      <c r="B192" s="180"/>
      <c r="C192" s="178">
        <v>1</v>
      </c>
      <c r="D192" s="1140" t="s">
        <v>161</v>
      </c>
      <c r="E192" s="1140"/>
      <c r="F192" s="1140"/>
      <c r="G192" s="1140"/>
      <c r="H192" s="153"/>
      <c r="I192" s="124"/>
      <c r="J192" s="115"/>
      <c r="K192" s="116"/>
      <c r="L192" s="116"/>
      <c r="M192" s="116"/>
    </row>
    <row r="193" spans="1:13" ht="20.149999999999999" customHeight="1" x14ac:dyDescent="0.3">
      <c r="A193" s="146"/>
      <c r="B193" s="180"/>
      <c r="C193" s="143"/>
      <c r="D193" s="145" t="s">
        <v>0</v>
      </c>
      <c r="E193" s="1140" t="s">
        <v>27</v>
      </c>
      <c r="F193" s="1140"/>
      <c r="G193" s="1140"/>
      <c r="H193" s="148"/>
      <c r="I193" s="149"/>
      <c r="J193" s="149"/>
      <c r="K193" s="149"/>
      <c r="L193" s="149"/>
      <c r="M193" s="149"/>
    </row>
    <row r="194" spans="1:13" ht="20.149999999999999" customHeight="1" x14ac:dyDescent="0.3">
      <c r="A194" s="146"/>
      <c r="B194" s="180"/>
      <c r="C194" s="185"/>
      <c r="D194" s="145" t="s">
        <v>21</v>
      </c>
      <c r="E194" s="1141" t="s">
        <v>24</v>
      </c>
      <c r="F194" s="1141"/>
      <c r="G194" s="1141"/>
      <c r="H194" s="150"/>
      <c r="I194" s="151"/>
      <c r="J194" s="151"/>
      <c r="K194" s="151"/>
      <c r="L194" s="151"/>
      <c r="M194" s="151"/>
    </row>
    <row r="195" spans="1:13" ht="20.149999999999999" customHeight="1" x14ac:dyDescent="0.3">
      <c r="A195" s="146"/>
      <c r="B195" s="180"/>
      <c r="C195" s="178">
        <v>2</v>
      </c>
      <c r="D195" s="1140" t="s">
        <v>162</v>
      </c>
      <c r="E195" s="1140"/>
      <c r="F195" s="1140"/>
      <c r="G195" s="1140"/>
      <c r="H195" s="150"/>
      <c r="I195" s="151"/>
      <c r="J195" s="151"/>
      <c r="K195" s="151"/>
      <c r="L195" s="151"/>
      <c r="M195" s="151"/>
    </row>
    <row r="196" spans="1:13" ht="20.149999999999999" customHeight="1" x14ac:dyDescent="0.3">
      <c r="A196" s="146"/>
      <c r="B196" s="143"/>
      <c r="C196" s="180"/>
      <c r="D196" s="145" t="s">
        <v>0</v>
      </c>
      <c r="E196" s="1140" t="s">
        <v>27</v>
      </c>
      <c r="F196" s="1140"/>
      <c r="G196" s="1140"/>
      <c r="H196" s="94"/>
      <c r="I196" s="92"/>
      <c r="J196" s="92"/>
      <c r="K196" s="92"/>
      <c r="L196" s="92"/>
      <c r="M196" s="92"/>
    </row>
    <row r="197" spans="1:13" s="91" customFormat="1" ht="20.149999999999999" customHeight="1" x14ac:dyDescent="0.35">
      <c r="A197" s="107"/>
      <c r="B197" s="137"/>
      <c r="C197" s="185"/>
      <c r="D197" s="145" t="s">
        <v>21</v>
      </c>
      <c r="E197" s="1141" t="s">
        <v>24</v>
      </c>
      <c r="F197" s="1141"/>
      <c r="G197" s="1141"/>
      <c r="H197" s="94"/>
      <c r="I197" s="92"/>
      <c r="J197" s="92"/>
      <c r="K197" s="92"/>
      <c r="L197" s="92"/>
      <c r="M197" s="92"/>
    </row>
    <row r="198" spans="1:13" ht="20.149999999999999" customHeight="1" x14ac:dyDescent="0.3">
      <c r="A198" s="142"/>
      <c r="B198" s="136" t="s">
        <v>11</v>
      </c>
      <c r="C198" s="1140" t="s">
        <v>163</v>
      </c>
      <c r="D198" s="1140"/>
      <c r="E198" s="1140"/>
      <c r="F198" s="1140"/>
      <c r="G198" s="1140"/>
      <c r="H198" s="153"/>
      <c r="I198" s="124">
        <f>PENUNJANG!L54</f>
        <v>3</v>
      </c>
      <c r="J198" s="115"/>
      <c r="K198" s="116"/>
      <c r="L198" s="116"/>
      <c r="M198" s="116"/>
    </row>
    <row r="199" spans="1:13" ht="20.149999999999999" customHeight="1" x14ac:dyDescent="0.3">
      <c r="A199" s="142"/>
      <c r="B199" s="143"/>
      <c r="C199" s="178">
        <v>1</v>
      </c>
      <c r="D199" s="1140" t="s">
        <v>140</v>
      </c>
      <c r="E199" s="1140"/>
      <c r="F199" s="1140"/>
      <c r="G199" s="1140"/>
      <c r="H199" s="153"/>
      <c r="I199" s="124"/>
      <c r="J199" s="115"/>
      <c r="K199" s="116"/>
      <c r="L199" s="116"/>
      <c r="M199" s="116"/>
    </row>
    <row r="200" spans="1:13" ht="20.149999999999999" customHeight="1" x14ac:dyDescent="0.3">
      <c r="A200" s="142"/>
      <c r="B200" s="143"/>
      <c r="C200" s="180"/>
      <c r="D200" s="145" t="s">
        <v>0</v>
      </c>
      <c r="E200" s="1141" t="s">
        <v>164</v>
      </c>
      <c r="F200" s="1141"/>
      <c r="G200" s="1141"/>
      <c r="H200" s="153"/>
      <c r="I200" s="124"/>
      <c r="J200" s="115"/>
      <c r="K200" s="116"/>
      <c r="L200" s="116"/>
      <c r="M200" s="116"/>
    </row>
    <row r="201" spans="1:13" ht="20.149999999999999" customHeight="1" x14ac:dyDescent="0.3">
      <c r="A201" s="142"/>
      <c r="B201" s="143"/>
      <c r="C201" s="180"/>
      <c r="D201" s="145" t="s">
        <v>21</v>
      </c>
      <c r="E201" s="1141" t="s">
        <v>165</v>
      </c>
      <c r="F201" s="1141"/>
      <c r="G201" s="1141"/>
      <c r="H201" s="153"/>
      <c r="I201" s="124"/>
      <c r="J201" s="115"/>
      <c r="K201" s="116"/>
      <c r="L201" s="116"/>
      <c r="M201" s="116"/>
    </row>
    <row r="202" spans="1:13" ht="20.149999999999999" customHeight="1" x14ac:dyDescent="0.3">
      <c r="A202" s="142"/>
      <c r="B202" s="143"/>
      <c r="C202" s="185"/>
      <c r="D202" s="145" t="s">
        <v>25</v>
      </c>
      <c r="E202" s="1141" t="s">
        <v>24</v>
      </c>
      <c r="F202" s="1141"/>
      <c r="G202" s="1141"/>
      <c r="H202" s="153"/>
      <c r="I202" s="124"/>
      <c r="J202" s="115"/>
      <c r="K202" s="116"/>
      <c r="L202" s="116"/>
      <c r="M202" s="116"/>
    </row>
    <row r="203" spans="1:13" ht="20.149999999999999" customHeight="1" x14ac:dyDescent="0.3">
      <c r="A203" s="142"/>
      <c r="B203" s="143"/>
      <c r="C203" s="178">
        <v>2</v>
      </c>
      <c r="D203" s="1140" t="s">
        <v>141</v>
      </c>
      <c r="E203" s="1140"/>
      <c r="F203" s="1140"/>
      <c r="G203" s="1140"/>
      <c r="H203" s="153"/>
      <c r="I203" s="124"/>
      <c r="J203" s="115"/>
      <c r="K203" s="116"/>
      <c r="L203" s="116"/>
      <c r="M203" s="116"/>
    </row>
    <row r="204" spans="1:13" ht="20.149999999999999" customHeight="1" x14ac:dyDescent="0.3">
      <c r="A204" s="142"/>
      <c r="B204" s="143"/>
      <c r="C204" s="180"/>
      <c r="D204" s="145" t="s">
        <v>0</v>
      </c>
      <c r="E204" s="1141" t="s">
        <v>164</v>
      </c>
      <c r="F204" s="1141"/>
      <c r="G204" s="1141"/>
      <c r="H204" s="153"/>
      <c r="I204" s="124"/>
      <c r="J204" s="115"/>
      <c r="K204" s="116"/>
      <c r="L204" s="116"/>
      <c r="M204" s="116"/>
    </row>
    <row r="205" spans="1:13" ht="20.149999999999999" customHeight="1" x14ac:dyDescent="0.3">
      <c r="A205" s="142"/>
      <c r="B205" s="143"/>
      <c r="C205" s="180"/>
      <c r="D205" s="145" t="s">
        <v>21</v>
      </c>
      <c r="E205" s="1141" t="s">
        <v>165</v>
      </c>
      <c r="F205" s="1141"/>
      <c r="G205" s="1141"/>
      <c r="H205" s="153"/>
      <c r="I205" s="124"/>
      <c r="J205" s="115"/>
      <c r="K205" s="116"/>
      <c r="L205" s="116"/>
      <c r="M205" s="116"/>
    </row>
    <row r="206" spans="1:13" ht="20.149999999999999" customHeight="1" x14ac:dyDescent="0.3">
      <c r="A206" s="142"/>
      <c r="B206" s="137"/>
      <c r="C206" s="185"/>
      <c r="D206" s="145" t="s">
        <v>25</v>
      </c>
      <c r="E206" s="1141" t="s">
        <v>24</v>
      </c>
      <c r="F206" s="1141"/>
      <c r="G206" s="1141"/>
      <c r="H206" s="153"/>
      <c r="I206" s="124"/>
      <c r="J206" s="115"/>
      <c r="K206" s="116"/>
      <c r="L206" s="116"/>
      <c r="M206" s="116"/>
    </row>
    <row r="207" spans="1:13" ht="20.149999999999999" customHeight="1" x14ac:dyDescent="0.3">
      <c r="A207" s="142"/>
      <c r="B207" s="136" t="s">
        <v>13</v>
      </c>
      <c r="C207" s="1140" t="s">
        <v>166</v>
      </c>
      <c r="D207" s="1140"/>
      <c r="E207" s="1140"/>
      <c r="F207" s="1140"/>
      <c r="G207" s="1140"/>
      <c r="H207" s="153"/>
      <c r="I207" s="124">
        <f>PENUNJANG!L65</f>
        <v>0</v>
      </c>
      <c r="J207" s="115"/>
      <c r="K207" s="116"/>
      <c r="L207" s="116"/>
      <c r="M207" s="116"/>
    </row>
    <row r="208" spans="1:13" ht="33.75" customHeight="1" x14ac:dyDescent="0.3">
      <c r="A208" s="193"/>
      <c r="B208" s="137"/>
      <c r="C208" s="138"/>
      <c r="D208" s="1140" t="s">
        <v>167</v>
      </c>
      <c r="E208" s="1140"/>
      <c r="F208" s="1140"/>
      <c r="G208" s="1140"/>
      <c r="H208" s="153"/>
      <c r="I208" s="124"/>
      <c r="J208" s="115"/>
      <c r="K208" s="116"/>
      <c r="L208" s="116"/>
      <c r="M208" s="116"/>
    </row>
    <row r="209" spans="1:13" ht="21.65" customHeight="1" x14ac:dyDescent="0.3">
      <c r="A209" s="142"/>
      <c r="B209" s="130" t="s">
        <v>94</v>
      </c>
      <c r="C209" s="1142" t="s">
        <v>168</v>
      </c>
      <c r="D209" s="1142"/>
      <c r="E209" s="1142"/>
      <c r="F209" s="1142"/>
      <c r="G209" s="1142"/>
      <c r="H209" s="153"/>
      <c r="I209" s="124">
        <f>PENUNJANG!L67</f>
        <v>2</v>
      </c>
      <c r="J209" s="115"/>
      <c r="K209" s="116"/>
      <c r="L209" s="116"/>
      <c r="M209" s="116"/>
    </row>
    <row r="210" spans="1:13" ht="20.149999999999999" customHeight="1" x14ac:dyDescent="0.3">
      <c r="A210" s="142"/>
      <c r="B210" s="143"/>
      <c r="C210" s="178">
        <v>1</v>
      </c>
      <c r="D210" s="1143" t="s">
        <v>169</v>
      </c>
      <c r="E210" s="1143"/>
      <c r="F210" s="1143"/>
      <c r="G210" s="1143"/>
      <c r="H210" s="192"/>
      <c r="I210" s="124"/>
      <c r="J210" s="108"/>
      <c r="K210" s="163"/>
      <c r="L210" s="163"/>
      <c r="M210" s="163"/>
    </row>
    <row r="211" spans="1:13" ht="20.149999999999999" customHeight="1" x14ac:dyDescent="0.3">
      <c r="A211" s="160"/>
      <c r="B211" s="137"/>
      <c r="C211" s="187">
        <v>2</v>
      </c>
      <c r="D211" s="1140" t="s">
        <v>170</v>
      </c>
      <c r="E211" s="1140"/>
      <c r="F211" s="1140"/>
      <c r="G211" s="1140"/>
      <c r="H211" s="153"/>
      <c r="I211" s="124"/>
      <c r="J211" s="115"/>
      <c r="K211" s="116"/>
      <c r="L211" s="116"/>
      <c r="M211" s="116"/>
    </row>
    <row r="212" spans="1:13" ht="20.149999999999999" customHeight="1" x14ac:dyDescent="0.3">
      <c r="A212" s="160"/>
      <c r="B212" s="136" t="s">
        <v>98</v>
      </c>
      <c r="C212" s="1140" t="s">
        <v>171</v>
      </c>
      <c r="D212" s="1140"/>
      <c r="E212" s="1140"/>
      <c r="F212" s="1140"/>
      <c r="G212" s="1140"/>
      <c r="H212" s="153"/>
      <c r="I212" s="124">
        <f>PENUNJANG!L71</f>
        <v>6</v>
      </c>
      <c r="J212" s="115"/>
      <c r="K212" s="116"/>
      <c r="L212" s="116"/>
      <c r="M212" s="116"/>
    </row>
    <row r="213" spans="1:13" ht="20.149999999999999" customHeight="1" x14ac:dyDescent="0.3">
      <c r="A213" s="160"/>
      <c r="B213" s="143"/>
      <c r="C213" s="178">
        <v>1</v>
      </c>
      <c r="D213" s="1140" t="s">
        <v>172</v>
      </c>
      <c r="E213" s="1140"/>
      <c r="F213" s="1140"/>
      <c r="G213" s="1140"/>
      <c r="H213" s="153"/>
      <c r="I213" s="124"/>
      <c r="J213" s="115"/>
      <c r="K213" s="116"/>
      <c r="L213" s="116"/>
      <c r="M213" s="116"/>
    </row>
    <row r="214" spans="1:13" ht="20.149999999999999" customHeight="1" x14ac:dyDescent="0.3">
      <c r="A214" s="142"/>
      <c r="B214" s="143"/>
      <c r="C214" s="180"/>
      <c r="D214" s="145" t="s">
        <v>0</v>
      </c>
      <c r="E214" s="1137" t="s">
        <v>23</v>
      </c>
      <c r="F214" s="1138"/>
      <c r="G214" s="1139"/>
      <c r="H214" s="153"/>
      <c r="I214" s="124"/>
      <c r="J214" s="115"/>
      <c r="K214" s="116"/>
      <c r="L214" s="116"/>
      <c r="M214" s="116"/>
    </row>
    <row r="215" spans="1:13" ht="20.149999999999999" customHeight="1" x14ac:dyDescent="0.3">
      <c r="A215" s="142"/>
      <c r="B215" s="143"/>
      <c r="C215" s="185"/>
      <c r="D215" s="145" t="s">
        <v>21</v>
      </c>
      <c r="E215" s="1141" t="s">
        <v>24</v>
      </c>
      <c r="F215" s="1141"/>
      <c r="G215" s="1141"/>
      <c r="H215" s="153"/>
      <c r="I215" s="124"/>
      <c r="J215" s="115"/>
      <c r="K215" s="116"/>
      <c r="L215" s="116"/>
      <c r="M215" s="116"/>
    </row>
    <row r="216" spans="1:13" ht="20.149999999999999" customHeight="1" x14ac:dyDescent="0.3">
      <c r="A216" s="152"/>
      <c r="B216" s="143"/>
      <c r="C216" s="178">
        <v>2</v>
      </c>
      <c r="D216" s="1140" t="s">
        <v>173</v>
      </c>
      <c r="E216" s="1140"/>
      <c r="F216" s="1140"/>
      <c r="G216" s="1140"/>
      <c r="H216" s="153"/>
      <c r="I216" s="124"/>
      <c r="J216" s="115"/>
      <c r="K216" s="116"/>
      <c r="L216" s="116"/>
      <c r="M216" s="116"/>
    </row>
    <row r="217" spans="1:13" ht="20.149999999999999" customHeight="1" x14ac:dyDescent="0.3">
      <c r="A217" s="152"/>
      <c r="B217" s="143"/>
      <c r="C217" s="180"/>
      <c r="D217" s="145" t="s">
        <v>0</v>
      </c>
      <c r="E217" s="1137" t="s">
        <v>23</v>
      </c>
      <c r="F217" s="1138"/>
      <c r="G217" s="1139"/>
      <c r="H217" s="153"/>
      <c r="I217" s="124"/>
      <c r="J217" s="115"/>
      <c r="K217" s="116"/>
      <c r="L217" s="116"/>
      <c r="M217" s="116"/>
    </row>
    <row r="218" spans="1:13" ht="20.149999999999999" customHeight="1" x14ac:dyDescent="0.3">
      <c r="A218" s="152"/>
      <c r="B218" s="137"/>
      <c r="C218" s="185"/>
      <c r="D218" s="145" t="s">
        <v>21</v>
      </c>
      <c r="E218" s="1137" t="s">
        <v>24</v>
      </c>
      <c r="F218" s="1138"/>
      <c r="G218" s="1139"/>
      <c r="H218" s="153"/>
      <c r="I218" s="124"/>
      <c r="J218" s="115"/>
      <c r="K218" s="116"/>
      <c r="L218" s="116"/>
      <c r="M218" s="116"/>
    </row>
    <row r="219" spans="1:13" ht="20.149999999999999" customHeight="1" x14ac:dyDescent="0.3">
      <c r="A219" s="142"/>
      <c r="B219" s="180" t="s">
        <v>16</v>
      </c>
      <c r="C219" s="1140" t="s">
        <v>174</v>
      </c>
      <c r="D219" s="1140"/>
      <c r="E219" s="1140"/>
      <c r="F219" s="1140"/>
      <c r="G219" s="1140"/>
      <c r="H219" s="153"/>
      <c r="I219" s="124">
        <f>PENUNJANG!L81</f>
        <v>0</v>
      </c>
      <c r="J219" s="115"/>
      <c r="K219" s="116"/>
      <c r="L219" s="116"/>
      <c r="M219" s="116"/>
    </row>
    <row r="220" spans="1:13" ht="20.149999999999999" customHeight="1" x14ac:dyDescent="0.3">
      <c r="A220" s="142"/>
      <c r="B220" s="180"/>
      <c r="C220" s="183">
        <v>1</v>
      </c>
      <c r="D220" s="1142" t="s">
        <v>175</v>
      </c>
      <c r="E220" s="1142"/>
      <c r="F220" s="1142"/>
      <c r="G220" s="1142"/>
      <c r="H220" s="153"/>
      <c r="I220" s="124"/>
      <c r="J220" s="115"/>
      <c r="K220" s="116"/>
      <c r="L220" s="116"/>
      <c r="M220" s="116"/>
    </row>
    <row r="221" spans="1:13" ht="20.149999999999999" customHeight="1" x14ac:dyDescent="0.3">
      <c r="A221" s="142"/>
      <c r="B221" s="143"/>
      <c r="C221" s="180"/>
      <c r="D221" s="145" t="s">
        <v>0</v>
      </c>
      <c r="E221" s="1140" t="s">
        <v>26</v>
      </c>
      <c r="F221" s="1140"/>
      <c r="G221" s="1140"/>
      <c r="H221" s="153"/>
      <c r="I221" s="124"/>
      <c r="J221" s="115"/>
      <c r="K221" s="116"/>
      <c r="L221" s="116"/>
      <c r="M221" s="116"/>
    </row>
    <row r="222" spans="1:13" ht="20.149999999999999" customHeight="1" x14ac:dyDescent="0.3">
      <c r="A222" s="142"/>
      <c r="B222" s="180"/>
      <c r="C222" s="180"/>
      <c r="D222" s="145" t="s">
        <v>21</v>
      </c>
      <c r="E222" s="1140" t="s">
        <v>14</v>
      </c>
      <c r="F222" s="1140"/>
      <c r="G222" s="1140"/>
      <c r="H222" s="153"/>
      <c r="I222" s="124"/>
      <c r="J222" s="115"/>
      <c r="K222" s="116"/>
      <c r="L222" s="116"/>
      <c r="M222" s="116"/>
    </row>
    <row r="223" spans="1:13" ht="20.149999999999999" customHeight="1" x14ac:dyDescent="0.3">
      <c r="A223" s="142"/>
      <c r="B223" s="180"/>
      <c r="C223" s="185"/>
      <c r="D223" s="145" t="s">
        <v>25</v>
      </c>
      <c r="E223" s="1140" t="s">
        <v>15</v>
      </c>
      <c r="F223" s="1140"/>
      <c r="G223" s="1140"/>
      <c r="H223" s="153"/>
      <c r="I223" s="124"/>
      <c r="J223" s="115"/>
      <c r="K223" s="116"/>
      <c r="L223" s="116"/>
      <c r="M223" s="116"/>
    </row>
    <row r="224" spans="1:13" ht="20.149999999999999" customHeight="1" x14ac:dyDescent="0.3">
      <c r="A224" s="142"/>
      <c r="B224" s="180"/>
      <c r="C224" s="178">
        <v>2</v>
      </c>
      <c r="D224" s="1140" t="s">
        <v>176</v>
      </c>
      <c r="E224" s="1140"/>
      <c r="F224" s="1140"/>
      <c r="G224" s="1140"/>
      <c r="H224" s="153"/>
      <c r="I224" s="124"/>
      <c r="J224" s="115"/>
      <c r="K224" s="116"/>
      <c r="L224" s="116"/>
      <c r="M224" s="116"/>
    </row>
    <row r="225" spans="1:13" ht="20.149999999999999" customHeight="1" x14ac:dyDescent="0.3">
      <c r="A225" s="142"/>
      <c r="B225" s="180"/>
      <c r="C225" s="180"/>
      <c r="D225" s="145" t="s">
        <v>0</v>
      </c>
      <c r="E225" s="1141" t="s">
        <v>140</v>
      </c>
      <c r="F225" s="1141"/>
      <c r="G225" s="1141"/>
      <c r="H225" s="153"/>
      <c r="I225" s="124"/>
      <c r="J225" s="115"/>
      <c r="K225" s="116"/>
      <c r="L225" s="116"/>
      <c r="M225" s="116"/>
    </row>
    <row r="226" spans="1:13" ht="20.149999999999999" customHeight="1" x14ac:dyDescent="0.3">
      <c r="A226" s="142"/>
      <c r="B226" s="180"/>
      <c r="C226" s="180"/>
      <c r="D226" s="145" t="s">
        <v>21</v>
      </c>
      <c r="E226" s="1141" t="s">
        <v>141</v>
      </c>
      <c r="F226" s="1141"/>
      <c r="G226" s="1141"/>
      <c r="H226" s="153"/>
      <c r="I226" s="124"/>
      <c r="J226" s="115"/>
      <c r="K226" s="116"/>
      <c r="L226" s="116"/>
      <c r="M226" s="116"/>
    </row>
    <row r="227" spans="1:13" ht="20.149999999999999" customHeight="1" x14ac:dyDescent="0.3">
      <c r="A227" s="142"/>
      <c r="B227" s="185"/>
      <c r="C227" s="185"/>
      <c r="D227" s="145" t="s">
        <v>25</v>
      </c>
      <c r="E227" s="1141" t="s">
        <v>177</v>
      </c>
      <c r="F227" s="1141"/>
      <c r="G227" s="1141"/>
      <c r="H227" s="153"/>
      <c r="I227" s="124"/>
      <c r="J227" s="115"/>
      <c r="K227" s="116"/>
      <c r="L227" s="116"/>
      <c r="M227" s="116"/>
    </row>
    <row r="228" spans="1:13" ht="30" customHeight="1" x14ac:dyDescent="0.3">
      <c r="A228" s="142"/>
      <c r="B228" s="130" t="s">
        <v>103</v>
      </c>
      <c r="C228" s="1142" t="s">
        <v>195</v>
      </c>
      <c r="D228" s="1142"/>
      <c r="E228" s="1142"/>
      <c r="F228" s="1142"/>
      <c r="G228" s="1142"/>
      <c r="H228" s="201"/>
      <c r="I228" s="124">
        <f>PENUNJANG!L90</f>
        <v>0</v>
      </c>
      <c r="J228" s="115"/>
      <c r="K228" s="116"/>
      <c r="L228" s="116"/>
      <c r="M228" s="116"/>
    </row>
    <row r="229" spans="1:13" ht="20.149999999999999" customHeight="1" x14ac:dyDescent="0.3">
      <c r="A229" s="142"/>
      <c r="B229" s="143"/>
      <c r="C229" s="187">
        <v>1</v>
      </c>
      <c r="D229" s="1140" t="s">
        <v>196</v>
      </c>
      <c r="E229" s="1140"/>
      <c r="F229" s="1140"/>
      <c r="G229" s="1140"/>
      <c r="H229" s="201"/>
      <c r="I229" s="124"/>
      <c r="J229" s="115"/>
      <c r="K229" s="116"/>
      <c r="L229" s="116"/>
      <c r="M229" s="116"/>
    </row>
    <row r="230" spans="1:13" ht="20.149999999999999" customHeight="1" x14ac:dyDescent="0.3">
      <c r="A230" s="142"/>
      <c r="B230" s="143"/>
      <c r="C230" s="187">
        <v>2</v>
      </c>
      <c r="D230" s="1140" t="s">
        <v>197</v>
      </c>
      <c r="E230" s="1140"/>
      <c r="F230" s="1140"/>
      <c r="G230" s="1140"/>
      <c r="H230" s="153"/>
      <c r="I230" s="124"/>
      <c r="J230" s="115"/>
      <c r="K230" s="116"/>
      <c r="L230" s="116"/>
      <c r="M230" s="116"/>
    </row>
    <row r="231" spans="1:13" ht="20.149999999999999" customHeight="1" x14ac:dyDescent="0.3">
      <c r="A231" s="142"/>
      <c r="B231" s="185"/>
      <c r="C231" s="187">
        <v>3</v>
      </c>
      <c r="D231" s="1140" t="s">
        <v>178</v>
      </c>
      <c r="E231" s="1140"/>
      <c r="F231" s="1140"/>
      <c r="G231" s="1140"/>
      <c r="H231" s="153"/>
      <c r="I231" s="124"/>
      <c r="J231" s="115"/>
      <c r="K231" s="116"/>
      <c r="L231" s="116"/>
      <c r="M231" s="116"/>
    </row>
    <row r="232" spans="1:13" ht="13" x14ac:dyDescent="0.3">
      <c r="A232" s="1150" t="s">
        <v>1</v>
      </c>
      <c r="B232" s="1136" t="s">
        <v>51</v>
      </c>
      <c r="C232" s="1136"/>
      <c r="D232" s="1136"/>
      <c r="E232" s="1136"/>
      <c r="F232" s="1136"/>
      <c r="G232" s="1136"/>
      <c r="H232" s="1136"/>
      <c r="I232" s="1136"/>
      <c r="J232" s="1136"/>
      <c r="K232" s="1136"/>
      <c r="L232" s="1136"/>
      <c r="M232" s="1136"/>
    </row>
    <row r="233" spans="1:13" ht="13" x14ac:dyDescent="0.3">
      <c r="A233" s="1150"/>
      <c r="B233" s="1150" t="s">
        <v>52</v>
      </c>
      <c r="C233" s="1150"/>
      <c r="D233" s="1150"/>
      <c r="E233" s="1150"/>
      <c r="F233" s="1150"/>
      <c r="G233" s="1150"/>
      <c r="H233" s="1136" t="s">
        <v>53</v>
      </c>
      <c r="I233" s="1136"/>
      <c r="J233" s="1136"/>
      <c r="K233" s="1136"/>
      <c r="L233" s="1136"/>
      <c r="M233" s="1136"/>
    </row>
    <row r="234" spans="1:13" ht="13" x14ac:dyDescent="0.3">
      <c r="A234" s="1150"/>
      <c r="B234" s="1150"/>
      <c r="C234" s="1150"/>
      <c r="D234" s="1150"/>
      <c r="E234" s="1150"/>
      <c r="F234" s="1150"/>
      <c r="G234" s="1150"/>
      <c r="H234" s="1136" t="s">
        <v>54</v>
      </c>
      <c r="I234" s="1136"/>
      <c r="J234" s="1136"/>
      <c r="K234" s="1136" t="s">
        <v>55</v>
      </c>
      <c r="L234" s="1136"/>
      <c r="M234" s="1136"/>
    </row>
    <row r="235" spans="1:13" ht="13" x14ac:dyDescent="0.3">
      <c r="A235" s="1150"/>
      <c r="B235" s="1150"/>
      <c r="C235" s="1150"/>
      <c r="D235" s="1150"/>
      <c r="E235" s="1150"/>
      <c r="F235" s="1150"/>
      <c r="G235" s="1150"/>
      <c r="H235" s="154" t="s">
        <v>56</v>
      </c>
      <c r="I235" s="154" t="s">
        <v>57</v>
      </c>
      <c r="J235" s="154" t="s">
        <v>58</v>
      </c>
      <c r="K235" s="154" t="s">
        <v>56</v>
      </c>
      <c r="L235" s="154" t="s">
        <v>57</v>
      </c>
      <c r="M235" s="154" t="s">
        <v>58</v>
      </c>
    </row>
    <row r="236" spans="1:13" ht="13" x14ac:dyDescent="0.3">
      <c r="A236" s="154">
        <v>1</v>
      </c>
      <c r="B236" s="1136">
        <v>2</v>
      </c>
      <c r="C236" s="1136"/>
      <c r="D236" s="1136"/>
      <c r="E236" s="1136"/>
      <c r="F236" s="1136"/>
      <c r="G236" s="1136"/>
      <c r="H236" s="154">
        <v>3</v>
      </c>
      <c r="I236" s="154">
        <v>4</v>
      </c>
      <c r="J236" s="154">
        <v>5</v>
      </c>
      <c r="K236" s="154">
        <v>6</v>
      </c>
      <c r="L236" s="154">
        <v>7</v>
      </c>
      <c r="M236" s="154">
        <v>8</v>
      </c>
    </row>
    <row r="237" spans="1:13" ht="20.149999999999999" customHeight="1" x14ac:dyDescent="0.3">
      <c r="A237" s="142"/>
      <c r="B237" s="178" t="s">
        <v>5</v>
      </c>
      <c r="C237" s="1140" t="s">
        <v>179</v>
      </c>
      <c r="D237" s="1140"/>
      <c r="E237" s="1140"/>
      <c r="F237" s="1140"/>
      <c r="G237" s="1140"/>
      <c r="H237" s="153"/>
      <c r="I237" s="124">
        <f>PENUNJANG!L94</f>
        <v>0</v>
      </c>
      <c r="J237" s="115"/>
      <c r="K237" s="116"/>
      <c r="L237" s="116"/>
      <c r="M237" s="116"/>
    </row>
    <row r="238" spans="1:13" ht="24" customHeight="1" x14ac:dyDescent="0.3">
      <c r="A238" s="142"/>
      <c r="B238" s="180"/>
      <c r="C238" s="187">
        <v>1</v>
      </c>
      <c r="D238" s="195" t="s">
        <v>140</v>
      </c>
      <c r="E238" s="195"/>
      <c r="F238" s="195"/>
      <c r="G238" s="195"/>
      <c r="H238" s="153"/>
      <c r="I238" s="124"/>
      <c r="J238" s="115"/>
      <c r="K238" s="116"/>
      <c r="L238" s="116"/>
      <c r="M238" s="116"/>
    </row>
    <row r="239" spans="1:13" ht="24" customHeight="1" x14ac:dyDescent="0.3">
      <c r="A239" s="142"/>
      <c r="B239" s="180"/>
      <c r="C239" s="187">
        <v>2</v>
      </c>
      <c r="D239" s="195" t="s">
        <v>141</v>
      </c>
      <c r="E239" s="195"/>
      <c r="F239" s="195"/>
      <c r="G239" s="116"/>
      <c r="H239" s="153"/>
      <c r="I239" s="124"/>
      <c r="J239" s="115"/>
      <c r="K239" s="116"/>
      <c r="L239" s="116"/>
      <c r="M239" s="116"/>
    </row>
    <row r="240" spans="1:13" ht="24" customHeight="1" x14ac:dyDescent="0.3">
      <c r="A240" s="142"/>
      <c r="B240" s="185"/>
      <c r="C240" s="187">
        <v>3</v>
      </c>
      <c r="D240" s="195" t="s">
        <v>180</v>
      </c>
      <c r="E240" s="195"/>
      <c r="F240" s="195"/>
      <c r="G240" s="116"/>
      <c r="H240" s="153"/>
      <c r="I240" s="124"/>
      <c r="J240" s="115"/>
      <c r="K240" s="116"/>
      <c r="L240" s="116"/>
      <c r="M240" s="116"/>
    </row>
    <row r="241" spans="1:16" ht="20.149999999999999" customHeight="1" x14ac:dyDescent="0.3">
      <c r="A241" s="146"/>
      <c r="B241" s="178" t="s">
        <v>108</v>
      </c>
      <c r="C241" s="1140" t="s">
        <v>181</v>
      </c>
      <c r="D241" s="1140"/>
      <c r="E241" s="1140"/>
      <c r="F241" s="1140"/>
      <c r="G241" s="1140"/>
      <c r="H241" s="94"/>
      <c r="I241" s="124">
        <f>PENUNJANG!L98</f>
        <v>6.5</v>
      </c>
      <c r="J241" s="92"/>
      <c r="K241" s="92"/>
      <c r="L241" s="92"/>
      <c r="M241" s="92"/>
    </row>
    <row r="242" spans="1:16" ht="32.25" customHeight="1" x14ac:dyDescent="0.3">
      <c r="A242" s="146"/>
      <c r="B242" s="185"/>
      <c r="C242" s="202"/>
      <c r="D242" s="1140" t="s">
        <v>182</v>
      </c>
      <c r="E242" s="1140"/>
      <c r="F242" s="1140"/>
      <c r="G242" s="1140"/>
      <c r="H242" s="93"/>
      <c r="I242" s="124"/>
      <c r="J242" s="92"/>
      <c r="K242" s="92"/>
      <c r="L242" s="92"/>
      <c r="M242" s="92"/>
    </row>
    <row r="243" spans="1:16" s="205" customFormat="1" ht="20.149999999999999" customHeight="1" x14ac:dyDescent="0.3">
      <c r="A243" s="203"/>
      <c r="B243" s="101" t="s">
        <v>117</v>
      </c>
      <c r="C243" s="1183" t="str">
        <f>PENUNJANG!C104</f>
        <v>Menjadi Asesor</v>
      </c>
      <c r="D243" s="1183"/>
      <c r="E243" s="1183"/>
      <c r="F243" s="1183"/>
      <c r="G243" s="1183"/>
      <c r="H243" s="94"/>
      <c r="I243" s="204">
        <f>PENUNJANG!L104</f>
        <v>10</v>
      </c>
      <c r="J243" s="92"/>
      <c r="K243" s="92"/>
      <c r="L243" s="92"/>
      <c r="M243" s="92"/>
    </row>
    <row r="244" spans="1:16" s="205" customFormat="1" ht="32.25" customHeight="1" x14ac:dyDescent="0.3">
      <c r="A244" s="203"/>
      <c r="B244" s="206"/>
      <c r="C244" s="207"/>
      <c r="D244" s="1183" t="str">
        <f>PENUNJANG!D105</f>
        <v>Menjadi Asesor kegiatan seperti PAK, BKD, Hibah Penelitian dan Pengabdian (tiap kegiatan)</v>
      </c>
      <c r="E244" s="1183"/>
      <c r="F244" s="1183"/>
      <c r="G244" s="1183"/>
      <c r="H244" s="93"/>
      <c r="I244" s="204"/>
      <c r="J244" s="92"/>
      <c r="K244" s="92"/>
      <c r="L244" s="92"/>
      <c r="M244" s="92"/>
    </row>
    <row r="245" spans="1:16" s="91" customFormat="1" ht="25" customHeight="1" x14ac:dyDescent="0.35">
      <c r="A245" s="206"/>
      <c r="B245" s="1173" t="s">
        <v>59</v>
      </c>
      <c r="C245" s="1174"/>
      <c r="D245" s="1174"/>
      <c r="E245" s="1174"/>
      <c r="F245" s="1174"/>
      <c r="G245" s="1175"/>
      <c r="H245" s="208">
        <f>H187</f>
        <v>38.5</v>
      </c>
      <c r="I245" s="208">
        <f>I187</f>
        <v>44.5</v>
      </c>
      <c r="J245" s="208">
        <f>J187</f>
        <v>83</v>
      </c>
      <c r="K245" s="209"/>
      <c r="L245" s="209"/>
      <c r="M245" s="209"/>
    </row>
    <row r="246" spans="1:16" s="91" customFormat="1" ht="25" customHeight="1" x14ac:dyDescent="0.35">
      <c r="A246" s="80"/>
      <c r="B246" s="210"/>
      <c r="C246" s="210"/>
      <c r="D246" s="210"/>
      <c r="E246" s="210"/>
      <c r="F246" s="210"/>
      <c r="G246" s="210"/>
      <c r="H246" s="80"/>
      <c r="I246" s="80"/>
      <c r="J246" s="80"/>
      <c r="K246" s="80"/>
      <c r="L246" s="80"/>
      <c r="M246" s="80"/>
    </row>
    <row r="247" spans="1:16" ht="1.4" customHeight="1" x14ac:dyDescent="0.3">
      <c r="A247" s="211"/>
      <c r="B247" s="212"/>
      <c r="C247" s="213"/>
      <c r="D247" s="213"/>
      <c r="E247" s="213"/>
      <c r="F247" s="213"/>
      <c r="G247" s="213"/>
      <c r="H247" s="214"/>
      <c r="I247" s="215"/>
      <c r="J247" s="216"/>
      <c r="K247" s="217"/>
      <c r="L247" s="217"/>
      <c r="M247" s="217"/>
    </row>
    <row r="248" spans="1:16" s="82" customFormat="1" ht="32.5" customHeight="1" x14ac:dyDescent="0.3">
      <c r="A248" s="218" t="s">
        <v>8</v>
      </c>
      <c r="B248" s="219" t="s">
        <v>60</v>
      </c>
      <c r="C248" s="220"/>
      <c r="D248" s="221"/>
      <c r="E248" s="221"/>
      <c r="F248" s="221"/>
      <c r="G248" s="222"/>
      <c r="H248" s="222"/>
      <c r="I248" s="223"/>
      <c r="J248" s="97"/>
      <c r="K248" s="99"/>
      <c r="L248" s="99"/>
      <c r="M248" s="100"/>
      <c r="N248" s="90"/>
      <c r="O248" s="90"/>
      <c r="P248" s="85"/>
    </row>
    <row r="249" spans="1:16" s="82" customFormat="1" ht="30" customHeight="1" x14ac:dyDescent="0.3">
      <c r="A249" s="224"/>
      <c r="B249" s="225" t="s">
        <v>20</v>
      </c>
      <c r="C249" s="1171" t="s">
        <v>188</v>
      </c>
      <c r="D249" s="1171"/>
      <c r="E249" s="1171"/>
      <c r="F249" s="1171"/>
      <c r="G249" s="1172"/>
      <c r="H249" s="226"/>
      <c r="I249" s="227"/>
      <c r="J249" s="228"/>
      <c r="K249" s="228"/>
      <c r="L249" s="228"/>
      <c r="M249" s="229"/>
      <c r="N249" s="228"/>
      <c r="O249" s="230"/>
      <c r="P249" s="85"/>
    </row>
    <row r="250" spans="1:16" s="82" customFormat="1" ht="21" customHeight="1" x14ac:dyDescent="0.3">
      <c r="A250" s="224"/>
      <c r="B250" s="231" t="s">
        <v>22</v>
      </c>
      <c r="C250" s="1176" t="s">
        <v>189</v>
      </c>
      <c r="D250" s="1176"/>
      <c r="E250" s="1176"/>
      <c r="F250" s="1176"/>
      <c r="G250" s="1177"/>
      <c r="H250" s="232"/>
      <c r="I250" s="232"/>
      <c r="J250" s="233"/>
      <c r="K250" s="230"/>
      <c r="L250" s="230"/>
      <c r="M250" s="234"/>
      <c r="N250" s="230"/>
      <c r="O250" s="230"/>
      <c r="P250" s="85"/>
    </row>
    <row r="251" spans="1:16" s="82" customFormat="1" ht="29.5" customHeight="1" x14ac:dyDescent="0.3">
      <c r="A251" s="224"/>
      <c r="B251" s="225" t="s">
        <v>28</v>
      </c>
      <c r="C251" s="1171" t="s">
        <v>190</v>
      </c>
      <c r="D251" s="1171"/>
      <c r="E251" s="1171"/>
      <c r="F251" s="1171"/>
      <c r="G251" s="1172"/>
      <c r="H251" s="232"/>
      <c r="I251" s="232"/>
      <c r="J251" s="233"/>
      <c r="K251" s="230"/>
      <c r="L251" s="230"/>
      <c r="M251" s="234"/>
      <c r="N251" s="230"/>
      <c r="O251" s="230"/>
      <c r="P251" s="85"/>
    </row>
    <row r="252" spans="1:16" s="82" customFormat="1" ht="13" x14ac:dyDescent="0.3">
      <c r="A252" s="224"/>
      <c r="B252" s="231" t="s">
        <v>38</v>
      </c>
      <c r="C252" s="90" t="s">
        <v>76</v>
      </c>
      <c r="D252" s="235"/>
      <c r="E252" s="235"/>
      <c r="F252" s="235"/>
      <c r="G252" s="236"/>
      <c r="H252" s="237"/>
      <c r="I252" s="1178" t="s">
        <v>527</v>
      </c>
      <c r="J252" s="1178"/>
      <c r="K252" s="1178"/>
      <c r="L252" s="1178"/>
      <c r="M252" s="234"/>
      <c r="N252" s="230"/>
      <c r="O252" s="230"/>
      <c r="P252" s="85"/>
    </row>
    <row r="253" spans="1:16" s="82" customFormat="1" ht="13" x14ac:dyDescent="0.3">
      <c r="A253" s="224"/>
      <c r="B253" s="225"/>
      <c r="C253" s="85"/>
      <c r="D253" s="238"/>
      <c r="E253" s="238"/>
      <c r="F253" s="238"/>
      <c r="G253" s="232"/>
      <c r="H253" s="239"/>
      <c r="I253" s="732" t="s">
        <v>492</v>
      </c>
      <c r="J253" s="734"/>
      <c r="K253" s="734"/>
      <c r="L253" s="734"/>
      <c r="M253" s="240"/>
      <c r="N253" s="85"/>
      <c r="O253" s="230"/>
      <c r="P253" s="85"/>
    </row>
    <row r="254" spans="1:16" s="82" customFormat="1" ht="13" x14ac:dyDescent="0.3">
      <c r="A254" s="224"/>
      <c r="B254" s="225"/>
      <c r="C254" s="85"/>
      <c r="D254" s="238"/>
      <c r="E254" s="238"/>
      <c r="F254" s="238"/>
      <c r="G254" s="232"/>
      <c r="H254" s="239"/>
      <c r="I254" s="733" t="s">
        <v>482</v>
      </c>
      <c r="J254" s="80"/>
      <c r="K254" s="734"/>
      <c r="L254" s="90"/>
      <c r="M254" s="241"/>
      <c r="N254" s="242"/>
      <c r="O254" s="230"/>
      <c r="P254" s="85"/>
    </row>
    <row r="255" spans="1:16" s="82" customFormat="1" ht="20.149999999999999" customHeight="1" x14ac:dyDescent="0.3">
      <c r="A255" s="224"/>
      <c r="B255" s="225"/>
      <c r="C255" s="85"/>
      <c r="D255" s="238"/>
      <c r="E255" s="238"/>
      <c r="F255" s="238"/>
      <c r="G255" s="232"/>
      <c r="H255" s="239"/>
      <c r="I255" s="734"/>
      <c r="J255" s="80"/>
      <c r="K255" s="734"/>
      <c r="L255" s="90"/>
      <c r="M255" s="241"/>
      <c r="N255" s="242"/>
      <c r="O255" s="230"/>
      <c r="P255" s="85"/>
    </row>
    <row r="256" spans="1:16" s="82" customFormat="1" ht="20.149999999999999" customHeight="1" x14ac:dyDescent="0.3">
      <c r="A256" s="224"/>
      <c r="B256" s="243"/>
      <c r="C256" s="232"/>
      <c r="D256" s="238"/>
      <c r="E256" s="238"/>
      <c r="F256" s="238"/>
      <c r="G256" s="232"/>
      <c r="H256" s="239"/>
      <c r="I256" s="734"/>
      <c r="J256" s="80"/>
      <c r="K256" s="734"/>
      <c r="L256" s="90"/>
      <c r="M256" s="234"/>
      <c r="N256" s="230"/>
      <c r="O256" s="230"/>
      <c r="P256" s="85"/>
    </row>
    <row r="257" spans="1:16" s="82" customFormat="1" ht="20.149999999999999" customHeight="1" x14ac:dyDescent="0.3">
      <c r="A257" s="224"/>
      <c r="B257" s="243"/>
      <c r="C257" s="232"/>
      <c r="D257" s="238"/>
      <c r="E257" s="238"/>
      <c r="F257" s="238"/>
      <c r="G257" s="232"/>
      <c r="H257" s="239"/>
      <c r="I257" s="90"/>
      <c r="J257" s="80"/>
      <c r="K257" s="734"/>
      <c r="L257" s="90"/>
      <c r="M257" s="234"/>
      <c r="N257" s="230"/>
      <c r="O257" s="230"/>
      <c r="P257" s="85"/>
    </row>
    <row r="258" spans="1:16" s="82" customFormat="1" ht="13" x14ac:dyDescent="0.3">
      <c r="A258" s="224"/>
      <c r="B258" s="243"/>
      <c r="C258" s="232"/>
      <c r="D258" s="238"/>
      <c r="E258" s="238"/>
      <c r="F258" s="238"/>
      <c r="G258" s="232"/>
      <c r="H258" s="239"/>
      <c r="I258" s="732" t="s">
        <v>507</v>
      </c>
      <c r="J258" s="80"/>
      <c r="K258" s="734"/>
      <c r="L258" s="90"/>
      <c r="M258" s="234"/>
      <c r="N258" s="230"/>
      <c r="O258" s="230"/>
      <c r="P258" s="85"/>
    </row>
    <row r="259" spans="1:16" s="82" customFormat="1" ht="13" x14ac:dyDescent="0.3">
      <c r="A259" s="224"/>
      <c r="B259" s="243"/>
      <c r="C259" s="232"/>
      <c r="D259" s="238"/>
      <c r="E259" s="238"/>
      <c r="F259" s="238"/>
      <c r="G259" s="232"/>
      <c r="H259" s="239"/>
      <c r="I259" s="90" t="s">
        <v>508</v>
      </c>
      <c r="J259" s="80"/>
      <c r="K259" s="734"/>
      <c r="L259" s="90"/>
      <c r="M259" s="234"/>
      <c r="N259" s="230"/>
      <c r="O259" s="230"/>
      <c r="P259" s="85"/>
    </row>
    <row r="260" spans="1:16" s="82" customFormat="1" ht="13" x14ac:dyDescent="0.3">
      <c r="A260" s="244"/>
      <c r="B260" s="245"/>
      <c r="C260" s="246"/>
      <c r="D260" s="247"/>
      <c r="E260" s="247"/>
      <c r="F260" s="247"/>
      <c r="G260" s="246"/>
      <c r="H260" s="248"/>
      <c r="I260" s="735"/>
      <c r="J260" s="736"/>
      <c r="K260" s="735"/>
      <c r="L260" s="735"/>
      <c r="M260" s="252"/>
      <c r="N260" s="230"/>
      <c r="O260" s="230"/>
      <c r="P260" s="85"/>
    </row>
    <row r="261" spans="1:16" s="264" customFormat="1" ht="30" customHeight="1" x14ac:dyDescent="0.3">
      <c r="A261" s="253" t="s">
        <v>12</v>
      </c>
      <c r="B261" s="254" t="s">
        <v>64</v>
      </c>
      <c r="C261" s="255"/>
      <c r="D261" s="256"/>
      <c r="E261" s="256"/>
      <c r="F261" s="256"/>
      <c r="G261" s="257"/>
      <c r="H261" s="257"/>
      <c r="I261" s="258"/>
      <c r="J261" s="259"/>
      <c r="K261" s="260"/>
      <c r="L261" s="260"/>
      <c r="M261" s="261"/>
      <c r="N261" s="262"/>
      <c r="O261" s="262"/>
      <c r="P261" s="263"/>
    </row>
    <row r="262" spans="1:16" s="82" customFormat="1" ht="20.149999999999999" customHeight="1" x14ac:dyDescent="0.3">
      <c r="A262" s="224"/>
      <c r="B262" s="231" t="s">
        <v>20</v>
      </c>
      <c r="C262" s="265" t="s">
        <v>65</v>
      </c>
      <c r="D262" s="238"/>
      <c r="E262" s="238"/>
      <c r="F262" s="238"/>
      <c r="G262" s="232"/>
      <c r="H262" s="239"/>
      <c r="I262" s="266"/>
      <c r="J262" s="233"/>
      <c r="K262" s="230"/>
      <c r="L262" s="230"/>
      <c r="M262" s="234"/>
      <c r="N262" s="230"/>
      <c r="O262" s="230"/>
      <c r="P262" s="85"/>
    </row>
    <row r="263" spans="1:16" s="82" customFormat="1" ht="20.149999999999999" customHeight="1" x14ac:dyDescent="0.3">
      <c r="A263" s="224"/>
      <c r="B263" s="231" t="s">
        <v>22</v>
      </c>
      <c r="C263" s="265" t="s">
        <v>65</v>
      </c>
      <c r="D263" s="238"/>
      <c r="E263" s="238"/>
      <c r="F263" s="238"/>
      <c r="G263" s="232"/>
      <c r="H263" s="239"/>
      <c r="I263" s="266"/>
      <c r="J263" s="233"/>
      <c r="K263" s="230"/>
      <c r="L263" s="230"/>
      <c r="M263" s="234"/>
      <c r="N263" s="230"/>
      <c r="O263" s="230"/>
      <c r="P263" s="85"/>
    </row>
    <row r="264" spans="1:16" s="91" customFormat="1" ht="20.149999999999999" customHeight="1" x14ac:dyDescent="0.35">
      <c r="A264" s="224"/>
      <c r="B264" s="231" t="s">
        <v>28</v>
      </c>
      <c r="C264" s="265" t="s">
        <v>65</v>
      </c>
      <c r="D264" s="238"/>
      <c r="E264" s="238"/>
      <c r="F264" s="238"/>
      <c r="G264" s="232"/>
      <c r="H264" s="239"/>
      <c r="I264" s="266"/>
      <c r="J264" s="233"/>
      <c r="K264" s="230"/>
      <c r="L264" s="230"/>
      <c r="M264" s="234"/>
      <c r="N264" s="230"/>
      <c r="O264" s="230"/>
      <c r="P264" s="90"/>
    </row>
    <row r="265" spans="1:16" s="82" customFormat="1" ht="20.149999999999999" customHeight="1" x14ac:dyDescent="0.3">
      <c r="A265" s="224"/>
      <c r="B265" s="231" t="s">
        <v>38</v>
      </c>
      <c r="C265" s="235" t="s">
        <v>61</v>
      </c>
      <c r="D265" s="238"/>
      <c r="E265" s="238"/>
      <c r="F265" s="238"/>
      <c r="G265" s="232"/>
      <c r="H265" s="239"/>
      <c r="I265" s="266"/>
      <c r="J265" s="233"/>
      <c r="K265" s="230"/>
      <c r="L265" s="230"/>
      <c r="M265" s="234"/>
      <c r="N265" s="230"/>
      <c r="O265" s="230"/>
      <c r="P265" s="85"/>
    </row>
    <row r="266" spans="1:16" s="82" customFormat="1" ht="13" x14ac:dyDescent="0.3">
      <c r="A266" s="224"/>
      <c r="B266" s="243"/>
      <c r="C266" s="232"/>
      <c r="D266" s="238"/>
      <c r="E266" s="238"/>
      <c r="F266" s="238"/>
      <c r="G266" s="232"/>
      <c r="H266" s="741"/>
      <c r="I266" s="1178" t="s">
        <v>522</v>
      </c>
      <c r="J266" s="1178"/>
      <c r="K266" s="1178"/>
      <c r="L266" s="1178"/>
      <c r="M266" s="382"/>
      <c r="N266" s="230"/>
      <c r="O266" s="230"/>
      <c r="P266" s="85"/>
    </row>
    <row r="267" spans="1:16" s="82" customFormat="1" ht="13" x14ac:dyDescent="0.3">
      <c r="A267" s="224"/>
      <c r="B267" s="243"/>
      <c r="C267" s="232"/>
      <c r="D267" s="238"/>
      <c r="E267" s="238"/>
      <c r="F267" s="238"/>
      <c r="G267" s="232"/>
      <c r="H267" s="741"/>
      <c r="I267" s="732" t="s">
        <v>519</v>
      </c>
      <c r="J267" s="90"/>
      <c r="K267" s="90"/>
      <c r="L267" s="90"/>
      <c r="M267" s="234"/>
      <c r="N267" s="242"/>
      <c r="O267" s="242"/>
      <c r="P267" s="85"/>
    </row>
    <row r="268" spans="1:16" s="82" customFormat="1" ht="13" x14ac:dyDescent="0.3">
      <c r="A268" s="224"/>
      <c r="B268" s="243"/>
      <c r="C268" s="232"/>
      <c r="D268" s="238"/>
      <c r="E268" s="238"/>
      <c r="F268" s="238"/>
      <c r="G268" s="232"/>
      <c r="H268" s="741"/>
      <c r="I268" s="737" t="s">
        <v>255</v>
      </c>
      <c r="J268" s="236"/>
      <c r="K268" s="236"/>
      <c r="L268" s="236"/>
      <c r="M268" s="383"/>
      <c r="N268" s="242"/>
      <c r="O268" s="242"/>
      <c r="P268" s="85"/>
    </row>
    <row r="269" spans="1:16" s="82" customFormat="1" ht="20.149999999999999" customHeight="1" x14ac:dyDescent="0.3">
      <c r="A269" s="224"/>
      <c r="B269" s="243"/>
      <c r="C269" s="232"/>
      <c r="D269" s="238"/>
      <c r="E269" s="238"/>
      <c r="F269" s="238"/>
      <c r="G269" s="232"/>
      <c r="H269" s="741"/>
      <c r="I269" s="236"/>
      <c r="J269" s="236"/>
      <c r="K269" s="236"/>
      <c r="L269" s="236"/>
      <c r="M269" s="384"/>
      <c r="N269" s="242"/>
      <c r="O269" s="242"/>
      <c r="P269" s="85"/>
    </row>
    <row r="270" spans="1:16" s="82" customFormat="1" ht="20.149999999999999" customHeight="1" x14ac:dyDescent="0.3">
      <c r="A270" s="224"/>
      <c r="B270" s="243"/>
      <c r="C270" s="232"/>
      <c r="D270" s="238"/>
      <c r="E270" s="238"/>
      <c r="F270" s="238"/>
      <c r="G270" s="232"/>
      <c r="H270" s="741"/>
      <c r="I270" s="235"/>
      <c r="J270" s="738"/>
      <c r="K270" s="738"/>
      <c r="L270" s="738"/>
      <c r="M270" s="229"/>
      <c r="N270" s="230"/>
      <c r="O270" s="230"/>
      <c r="P270" s="85"/>
    </row>
    <row r="271" spans="1:16" s="82" customFormat="1" ht="20.149999999999999" customHeight="1" x14ac:dyDescent="0.3">
      <c r="A271" s="224"/>
      <c r="B271" s="243"/>
      <c r="C271" s="232"/>
      <c r="D271" s="238"/>
      <c r="E271" s="238"/>
      <c r="F271" s="238"/>
      <c r="G271" s="232"/>
      <c r="H271" s="741"/>
      <c r="I271" s="235"/>
      <c r="J271" s="731"/>
      <c r="K271" s="738"/>
      <c r="L271" s="731"/>
      <c r="M271" s="234"/>
      <c r="N271" s="242"/>
      <c r="O271" s="242"/>
      <c r="P271" s="85"/>
    </row>
    <row r="272" spans="1:16" s="82" customFormat="1" ht="20.149999999999999" customHeight="1" x14ac:dyDescent="0.3">
      <c r="A272" s="224"/>
      <c r="B272" s="243"/>
      <c r="C272" s="232"/>
      <c r="D272" s="238"/>
      <c r="E272" s="238"/>
      <c r="F272" s="238"/>
      <c r="G272" s="232"/>
      <c r="H272" s="741"/>
      <c r="I272" s="739" t="s">
        <v>520</v>
      </c>
      <c r="J272" s="90"/>
      <c r="K272" s="90"/>
      <c r="L272" s="731"/>
      <c r="M272" s="234"/>
      <c r="N272" s="242"/>
      <c r="O272" s="242"/>
      <c r="P272" s="85"/>
    </row>
    <row r="273" spans="1:16" s="82" customFormat="1" ht="13" x14ac:dyDescent="0.3">
      <c r="A273" s="224"/>
      <c r="B273" s="243"/>
      <c r="C273" s="232"/>
      <c r="D273" s="238"/>
      <c r="E273" s="238"/>
      <c r="F273" s="238"/>
      <c r="G273" s="232"/>
      <c r="H273" s="741"/>
      <c r="I273" s="740" t="s">
        <v>521</v>
      </c>
      <c r="J273" s="90"/>
      <c r="K273" s="90"/>
      <c r="L273" s="90"/>
      <c r="M273" s="234"/>
      <c r="N273" s="230"/>
      <c r="O273" s="230"/>
      <c r="P273" s="85"/>
    </row>
    <row r="274" spans="1:16" s="82" customFormat="1" ht="13" x14ac:dyDescent="0.3">
      <c r="A274" s="244"/>
      <c r="B274" s="245"/>
      <c r="C274" s="246"/>
      <c r="D274" s="247"/>
      <c r="E274" s="247"/>
      <c r="F274" s="247"/>
      <c r="G274" s="246"/>
      <c r="H274" s="248"/>
      <c r="I274" s="740"/>
      <c r="J274" s="90"/>
      <c r="K274" s="90"/>
      <c r="L274" s="90"/>
      <c r="M274" s="252"/>
      <c r="N274" s="230"/>
      <c r="O274" s="230"/>
      <c r="P274" s="85"/>
    </row>
    <row r="275" spans="1:16" s="264" customFormat="1" ht="30" customHeight="1" x14ac:dyDescent="0.3">
      <c r="A275" s="218" t="s">
        <v>67</v>
      </c>
      <c r="B275" s="219" t="s">
        <v>68</v>
      </c>
      <c r="C275" s="268"/>
      <c r="D275" s="269"/>
      <c r="E275" s="269"/>
      <c r="F275" s="269"/>
      <c r="G275" s="270"/>
      <c r="H275" s="270"/>
      <c r="I275" s="271"/>
      <c r="J275" s="272"/>
      <c r="K275" s="273"/>
      <c r="L275" s="273"/>
      <c r="M275" s="274"/>
      <c r="N275" s="262"/>
      <c r="O275" s="262"/>
      <c r="P275" s="263"/>
    </row>
    <row r="276" spans="1:16" s="82" customFormat="1" ht="20.149999999999999" customHeight="1" x14ac:dyDescent="0.3">
      <c r="A276" s="224"/>
      <c r="B276" s="231" t="s">
        <v>20</v>
      </c>
      <c r="C276" s="265" t="s">
        <v>65</v>
      </c>
      <c r="D276" s="238"/>
      <c r="E276" s="238"/>
      <c r="F276" s="238"/>
      <c r="G276" s="232"/>
      <c r="H276" s="239"/>
      <c r="I276" s="266"/>
      <c r="J276" s="233"/>
      <c r="K276" s="230"/>
      <c r="L276" s="230"/>
      <c r="M276" s="234"/>
      <c r="N276" s="230"/>
      <c r="O276" s="230"/>
      <c r="P276" s="85"/>
    </row>
    <row r="277" spans="1:16" s="82" customFormat="1" ht="20.149999999999999" customHeight="1" x14ac:dyDescent="0.3">
      <c r="A277" s="224"/>
      <c r="B277" s="231" t="s">
        <v>22</v>
      </c>
      <c r="C277" s="265" t="s">
        <v>65</v>
      </c>
      <c r="D277" s="238"/>
      <c r="E277" s="238"/>
      <c r="F277" s="238"/>
      <c r="G277" s="232"/>
      <c r="H277" s="239"/>
      <c r="I277" s="266"/>
      <c r="J277" s="233"/>
      <c r="K277" s="230"/>
      <c r="L277" s="230"/>
      <c r="M277" s="234"/>
      <c r="N277" s="230"/>
      <c r="O277" s="230"/>
      <c r="P277" s="85"/>
    </row>
    <row r="278" spans="1:16" s="82" customFormat="1" ht="20.149999999999999" customHeight="1" x14ac:dyDescent="0.3">
      <c r="A278" s="224"/>
      <c r="B278" s="231" t="s">
        <v>28</v>
      </c>
      <c r="C278" s="265" t="s">
        <v>65</v>
      </c>
      <c r="D278" s="238"/>
      <c r="E278" s="238"/>
      <c r="F278" s="238"/>
      <c r="G278" s="232"/>
      <c r="H278" s="239"/>
      <c r="I278" s="266"/>
      <c r="J278" s="233"/>
      <c r="K278" s="230"/>
      <c r="L278" s="230"/>
      <c r="M278" s="234"/>
      <c r="N278" s="230"/>
      <c r="O278" s="230"/>
      <c r="P278" s="85"/>
    </row>
    <row r="279" spans="1:16" s="82" customFormat="1" ht="20.149999999999999" customHeight="1" x14ac:dyDescent="0.3">
      <c r="A279" s="224"/>
      <c r="B279" s="231" t="s">
        <v>38</v>
      </c>
      <c r="C279" s="235" t="s">
        <v>61</v>
      </c>
      <c r="D279" s="230"/>
      <c r="E279" s="230"/>
      <c r="F279" s="230"/>
      <c r="G279" s="230"/>
      <c r="H279" s="275"/>
      <c r="I279" s="1169" t="s">
        <v>62</v>
      </c>
      <c r="J279" s="1169"/>
      <c r="K279" s="1169"/>
      <c r="L279" s="1169"/>
      <c r="M279" s="234"/>
      <c r="N279" s="230"/>
      <c r="O279" s="230"/>
      <c r="P279" s="85"/>
    </row>
    <row r="280" spans="1:16" s="82" customFormat="1" ht="20.149999999999999" customHeight="1" x14ac:dyDescent="0.3">
      <c r="A280" s="224"/>
      <c r="B280" s="230"/>
      <c r="C280" s="230"/>
      <c r="D280" s="230"/>
      <c r="E280" s="230"/>
      <c r="F280" s="230"/>
      <c r="G280" s="230"/>
      <c r="H280" s="275"/>
      <c r="I280" s="230"/>
      <c r="J280" s="233"/>
      <c r="K280" s="242"/>
      <c r="L280" s="85"/>
      <c r="M280" s="234"/>
      <c r="N280" s="230"/>
      <c r="O280" s="230"/>
      <c r="P280" s="85"/>
    </row>
    <row r="281" spans="1:16" s="82" customFormat="1" ht="20.149999999999999" customHeight="1" x14ac:dyDescent="0.3">
      <c r="A281" s="224"/>
      <c r="B281" s="243"/>
      <c r="C281" s="276"/>
      <c r="D281" s="238"/>
      <c r="E281" s="238"/>
      <c r="F281" s="238"/>
      <c r="G281" s="232"/>
      <c r="H281" s="239"/>
      <c r="I281" s="230"/>
      <c r="J281" s="233"/>
      <c r="K281" s="242"/>
      <c r="L281" s="85"/>
      <c r="M281" s="234"/>
      <c r="N281" s="230"/>
      <c r="O281" s="230"/>
      <c r="P281" s="85"/>
    </row>
    <row r="282" spans="1:16" s="82" customFormat="1" ht="20.149999999999999" customHeight="1" x14ac:dyDescent="0.3">
      <c r="A282" s="224"/>
      <c r="B282" s="243"/>
      <c r="C282" s="276"/>
      <c r="D282" s="238"/>
      <c r="E282" s="238"/>
      <c r="F282" s="238"/>
      <c r="G282" s="232"/>
      <c r="H282" s="239"/>
      <c r="I282" s="1168" t="s">
        <v>69</v>
      </c>
      <c r="J282" s="1168"/>
      <c r="K282" s="1168"/>
      <c r="L282" s="1168"/>
      <c r="M282" s="241"/>
      <c r="N282" s="242"/>
      <c r="O282" s="242"/>
      <c r="P282" s="85"/>
    </row>
    <row r="283" spans="1:16" s="82" customFormat="1" ht="20.149999999999999" customHeight="1" x14ac:dyDescent="0.3">
      <c r="A283" s="224"/>
      <c r="B283" s="243"/>
      <c r="C283" s="232"/>
      <c r="D283" s="238"/>
      <c r="E283" s="238"/>
      <c r="F283" s="238"/>
      <c r="G283" s="232"/>
      <c r="H283" s="239"/>
      <c r="I283" s="230" t="s">
        <v>63</v>
      </c>
      <c r="J283" s="233"/>
      <c r="K283" s="85"/>
      <c r="L283" s="85"/>
      <c r="M283" s="234"/>
      <c r="N283" s="230"/>
      <c r="O283" s="230"/>
      <c r="P283" s="85"/>
    </row>
    <row r="284" spans="1:16" s="82" customFormat="1" ht="20.149999999999999" customHeight="1" x14ac:dyDescent="0.3">
      <c r="A284" s="224"/>
      <c r="B284" s="243"/>
      <c r="C284" s="232"/>
      <c r="D284" s="238"/>
      <c r="E284" s="238"/>
      <c r="F284" s="238"/>
      <c r="G284" s="232"/>
      <c r="H284" s="239"/>
      <c r="I284" s="1169" t="s">
        <v>62</v>
      </c>
      <c r="J284" s="1169"/>
      <c r="K284" s="1169"/>
      <c r="L284" s="1169"/>
      <c r="M284" s="234"/>
      <c r="N284" s="230"/>
      <c r="O284" s="230"/>
      <c r="P284" s="85"/>
    </row>
    <row r="285" spans="1:16" s="82" customFormat="1" ht="20.149999999999999" customHeight="1" x14ac:dyDescent="0.3">
      <c r="A285" s="224"/>
      <c r="B285" s="243"/>
      <c r="C285" s="232"/>
      <c r="D285" s="238"/>
      <c r="E285" s="238"/>
      <c r="F285" s="238"/>
      <c r="G285" s="232"/>
      <c r="H285" s="239"/>
      <c r="I285" s="242"/>
      <c r="J285" s="233"/>
      <c r="K285" s="242"/>
      <c r="L285" s="85"/>
      <c r="M285" s="241"/>
      <c r="N285" s="242"/>
      <c r="O285" s="230"/>
      <c r="P285" s="85"/>
    </row>
    <row r="286" spans="1:16" s="82" customFormat="1" ht="13.5" customHeight="1" x14ac:dyDescent="0.3">
      <c r="A286" s="224"/>
      <c r="B286" s="243"/>
      <c r="C286" s="232"/>
      <c r="D286" s="238"/>
      <c r="E286" s="238"/>
      <c r="F286" s="238"/>
      <c r="G286" s="232"/>
      <c r="H286" s="239"/>
      <c r="I286" s="230"/>
      <c r="J286" s="233"/>
      <c r="K286" s="242"/>
      <c r="L286" s="85"/>
      <c r="M286" s="234"/>
      <c r="N286" s="230"/>
      <c r="O286" s="230"/>
      <c r="P286" s="85"/>
    </row>
    <row r="287" spans="1:16" s="82" customFormat="1" ht="20.149999999999999" customHeight="1" x14ac:dyDescent="0.3">
      <c r="A287" s="224"/>
      <c r="B287" s="243"/>
      <c r="C287" s="232"/>
      <c r="D287" s="238"/>
      <c r="E287" s="238"/>
      <c r="F287" s="238"/>
      <c r="G287" s="232"/>
      <c r="H287" s="239"/>
      <c r="I287" s="230"/>
      <c r="J287" s="233"/>
      <c r="K287" s="242"/>
      <c r="L287" s="85"/>
      <c r="M287" s="234"/>
      <c r="N287" s="230"/>
      <c r="O287" s="230"/>
      <c r="P287" s="85"/>
    </row>
    <row r="288" spans="1:16" s="82" customFormat="1" ht="19.5" customHeight="1" x14ac:dyDescent="0.3">
      <c r="A288" s="224"/>
      <c r="B288" s="243"/>
      <c r="C288" s="232"/>
      <c r="D288" s="238"/>
      <c r="E288" s="238"/>
      <c r="F288" s="238"/>
      <c r="G288" s="232"/>
      <c r="H288" s="239"/>
      <c r="I288" s="1168" t="s">
        <v>70</v>
      </c>
      <c r="J288" s="1168"/>
      <c r="K288" s="1168"/>
      <c r="L288" s="1168"/>
      <c r="M288" s="241"/>
      <c r="N288" s="242"/>
      <c r="O288" s="242"/>
      <c r="P288" s="85"/>
    </row>
    <row r="289" spans="1:16" s="82" customFormat="1" ht="20.149999999999999" customHeight="1" x14ac:dyDescent="0.3">
      <c r="A289" s="244"/>
      <c r="B289" s="245"/>
      <c r="C289" s="246"/>
      <c r="D289" s="247"/>
      <c r="E289" s="247"/>
      <c r="F289" s="247"/>
      <c r="G289" s="246"/>
      <c r="H289" s="248"/>
      <c r="I289" s="251" t="s">
        <v>66</v>
      </c>
      <c r="J289" s="250"/>
      <c r="K289" s="267"/>
      <c r="L289" s="267"/>
      <c r="M289" s="252"/>
      <c r="N289" s="230"/>
      <c r="O289" s="230"/>
      <c r="P289" s="85"/>
    </row>
    <row r="290" spans="1:16" s="264" customFormat="1" ht="30" customHeight="1" x14ac:dyDescent="0.3">
      <c r="A290" s="253" t="s">
        <v>71</v>
      </c>
      <c r="B290" s="254" t="s">
        <v>72</v>
      </c>
      <c r="C290" s="255"/>
      <c r="D290" s="256"/>
      <c r="E290" s="256"/>
      <c r="F290" s="256"/>
      <c r="G290" s="257"/>
      <c r="H290" s="257"/>
      <c r="I290" s="258"/>
      <c r="J290" s="259"/>
      <c r="K290" s="260"/>
      <c r="L290" s="260"/>
      <c r="M290" s="261"/>
      <c r="N290" s="262"/>
      <c r="O290" s="262"/>
      <c r="P290" s="263"/>
    </row>
    <row r="291" spans="1:16" s="82" customFormat="1" ht="18" customHeight="1" x14ac:dyDescent="0.3">
      <c r="A291" s="224"/>
      <c r="B291" s="231" t="s">
        <v>20</v>
      </c>
      <c r="C291" s="265" t="s">
        <v>65</v>
      </c>
      <c r="D291" s="238"/>
      <c r="E291" s="238"/>
      <c r="F291" s="238"/>
      <c r="G291" s="232"/>
      <c r="H291" s="239"/>
      <c r="I291" s="266"/>
      <c r="J291" s="233"/>
      <c r="K291" s="230"/>
      <c r="L291" s="230"/>
      <c r="M291" s="234"/>
      <c r="N291" s="230"/>
      <c r="O291" s="230"/>
      <c r="P291" s="85"/>
    </row>
    <row r="292" spans="1:16" s="82" customFormat="1" ht="18" customHeight="1" x14ac:dyDescent="0.3">
      <c r="A292" s="224"/>
      <c r="B292" s="231" t="s">
        <v>22</v>
      </c>
      <c r="C292" s="265" t="s">
        <v>65</v>
      </c>
      <c r="D292" s="238"/>
      <c r="E292" s="238"/>
      <c r="F292" s="238"/>
      <c r="G292" s="232"/>
      <c r="H292" s="239"/>
      <c r="I292" s="266"/>
      <c r="J292" s="233"/>
      <c r="K292" s="230"/>
      <c r="L292" s="230"/>
      <c r="M292" s="234"/>
      <c r="N292" s="230"/>
      <c r="O292" s="230"/>
      <c r="P292" s="85"/>
    </row>
    <row r="293" spans="1:16" s="82" customFormat="1" ht="18" customHeight="1" x14ac:dyDescent="0.3">
      <c r="A293" s="224"/>
      <c r="B293" s="231" t="s">
        <v>28</v>
      </c>
      <c r="C293" s="265" t="s">
        <v>65</v>
      </c>
      <c r="D293" s="238"/>
      <c r="E293" s="238"/>
      <c r="F293" s="238"/>
      <c r="G293" s="232"/>
      <c r="H293" s="239"/>
      <c r="I293" s="266"/>
      <c r="J293" s="233"/>
      <c r="K293" s="242"/>
      <c r="L293" s="230"/>
      <c r="M293" s="234"/>
      <c r="N293" s="230"/>
      <c r="O293" s="230"/>
      <c r="P293" s="85"/>
    </row>
    <row r="294" spans="1:16" s="82" customFormat="1" ht="18" customHeight="1" x14ac:dyDescent="0.3">
      <c r="A294" s="224"/>
      <c r="B294" s="231" t="s">
        <v>38</v>
      </c>
      <c r="C294" s="235" t="s">
        <v>61</v>
      </c>
      <c r="D294" s="238"/>
      <c r="E294" s="238"/>
      <c r="F294" s="238"/>
      <c r="G294" s="232"/>
      <c r="H294" s="239"/>
      <c r="I294" s="266"/>
      <c r="J294" s="233"/>
      <c r="K294" s="242"/>
      <c r="L294" s="230"/>
      <c r="M294" s="234"/>
      <c r="N294" s="230"/>
      <c r="O294" s="230"/>
      <c r="P294" s="85"/>
    </row>
    <row r="295" spans="1:16" s="82" customFormat="1" ht="18" customHeight="1" x14ac:dyDescent="0.3">
      <c r="A295" s="224"/>
      <c r="B295" s="243"/>
      <c r="C295" s="232"/>
      <c r="D295" s="238"/>
      <c r="E295" s="238"/>
      <c r="F295" s="238"/>
      <c r="G295" s="232"/>
      <c r="H295" s="239"/>
      <c r="I295" s="1170" t="s">
        <v>73</v>
      </c>
      <c r="J295" s="1170"/>
      <c r="K295" s="1170"/>
      <c r="L295" s="1170"/>
      <c r="M295" s="234"/>
      <c r="N295" s="230"/>
      <c r="O295" s="230"/>
      <c r="P295" s="85"/>
    </row>
    <row r="296" spans="1:16" s="82" customFormat="1" ht="18" customHeight="1" x14ac:dyDescent="0.3">
      <c r="A296" s="224"/>
      <c r="B296" s="243"/>
      <c r="C296" s="232"/>
      <c r="D296" s="238"/>
      <c r="E296" s="238"/>
      <c r="F296" s="238"/>
      <c r="G296" s="232"/>
      <c r="H296" s="239"/>
      <c r="I296" s="277"/>
      <c r="J296" s="233"/>
      <c r="K296" s="233"/>
      <c r="L296" s="85"/>
      <c r="M296" s="278"/>
      <c r="N296" s="277"/>
      <c r="O296" s="230"/>
      <c r="P296" s="85"/>
    </row>
    <row r="297" spans="1:16" s="82" customFormat="1" ht="18" customHeight="1" x14ac:dyDescent="0.3">
      <c r="A297" s="224"/>
      <c r="B297" s="243"/>
      <c r="C297" s="232"/>
      <c r="D297" s="238"/>
      <c r="E297" s="238"/>
      <c r="F297" s="238"/>
      <c r="G297" s="232"/>
      <c r="H297" s="239"/>
      <c r="I297" s="230"/>
      <c r="J297" s="233"/>
      <c r="K297" s="242"/>
      <c r="L297" s="85"/>
      <c r="M297" s="234"/>
      <c r="N297" s="230"/>
      <c r="O297" s="230"/>
      <c r="P297" s="85"/>
    </row>
    <row r="298" spans="1:16" s="82" customFormat="1" ht="18" customHeight="1" x14ac:dyDescent="0.3">
      <c r="A298" s="224"/>
      <c r="B298" s="243"/>
      <c r="C298" s="232"/>
      <c r="D298" s="238"/>
      <c r="E298" s="238"/>
      <c r="F298" s="238"/>
      <c r="G298" s="232"/>
      <c r="H298" s="239"/>
      <c r="I298" s="1168" t="s">
        <v>74</v>
      </c>
      <c r="J298" s="1168"/>
      <c r="K298" s="1168"/>
      <c r="L298" s="1168"/>
      <c r="M298" s="241"/>
      <c r="N298" s="242"/>
      <c r="O298" s="242"/>
      <c r="P298" s="85"/>
    </row>
    <row r="299" spans="1:16" s="82" customFormat="1" ht="18" customHeight="1" x14ac:dyDescent="0.3">
      <c r="A299" s="224"/>
      <c r="B299" s="243"/>
      <c r="C299" s="232"/>
      <c r="D299" s="238"/>
      <c r="E299" s="238"/>
      <c r="F299" s="238"/>
      <c r="G299" s="232"/>
      <c r="H299" s="239"/>
      <c r="I299" s="230" t="s">
        <v>75</v>
      </c>
      <c r="J299" s="233"/>
      <c r="K299" s="85"/>
      <c r="L299" s="85"/>
      <c r="M299" s="234"/>
      <c r="N299" s="230"/>
      <c r="O299" s="230"/>
      <c r="P299" s="85"/>
    </row>
    <row r="300" spans="1:16" s="82" customFormat="1" ht="18" customHeight="1" x14ac:dyDescent="0.3">
      <c r="A300" s="279"/>
      <c r="B300" s="232"/>
      <c r="C300" s="232"/>
      <c r="D300" s="238"/>
      <c r="E300" s="238"/>
      <c r="F300" s="238"/>
      <c r="G300" s="232"/>
      <c r="H300" s="239"/>
      <c r="I300" s="230"/>
      <c r="J300" s="233"/>
      <c r="K300" s="85"/>
      <c r="L300" s="85"/>
      <c r="M300" s="234"/>
      <c r="N300" s="230"/>
      <c r="O300" s="230"/>
      <c r="P300" s="85"/>
    </row>
    <row r="301" spans="1:16" s="82" customFormat="1" ht="20.149999999999999" customHeight="1" x14ac:dyDescent="0.3">
      <c r="A301" s="280"/>
      <c r="B301" s="248"/>
      <c r="C301" s="246"/>
      <c r="D301" s="247"/>
      <c r="E301" s="247"/>
      <c r="F301" s="247"/>
      <c r="G301" s="246"/>
      <c r="H301" s="248"/>
      <c r="I301" s="249"/>
      <c r="J301" s="250"/>
      <c r="K301" s="267"/>
      <c r="L301" s="251"/>
      <c r="M301" s="252"/>
      <c r="N301" s="230"/>
      <c r="O301" s="230"/>
      <c r="P301" s="85"/>
    </row>
    <row r="302" spans="1:16" ht="25" customHeight="1" x14ac:dyDescent="0.3">
      <c r="C302" s="76"/>
      <c r="D302" s="113"/>
      <c r="E302" s="113"/>
      <c r="F302" s="113"/>
    </row>
    <row r="303" spans="1:16" ht="25" customHeight="1" x14ac:dyDescent="0.3">
      <c r="C303" s="76"/>
      <c r="D303" s="113"/>
      <c r="E303" s="113"/>
      <c r="F303" s="113"/>
    </row>
    <row r="304" spans="1:16" ht="25" customHeight="1" x14ac:dyDescent="0.3">
      <c r="C304" s="76"/>
      <c r="D304" s="113"/>
      <c r="E304" s="113"/>
      <c r="F304" s="113"/>
    </row>
    <row r="305" spans="3:6" ht="25" customHeight="1" x14ac:dyDescent="0.3">
      <c r="C305" s="76"/>
      <c r="D305" s="113"/>
      <c r="E305" s="113"/>
      <c r="F305" s="113"/>
    </row>
    <row r="306" spans="3:6" ht="25" customHeight="1" x14ac:dyDescent="0.3">
      <c r="C306" s="76"/>
      <c r="D306" s="113"/>
      <c r="E306" s="113"/>
      <c r="F306" s="113"/>
    </row>
    <row r="307" spans="3:6" ht="25" customHeight="1" x14ac:dyDescent="0.3">
      <c r="C307" s="76"/>
      <c r="D307" s="113"/>
      <c r="E307" s="113"/>
      <c r="F307" s="113"/>
    </row>
    <row r="308" spans="3:6" ht="25" customHeight="1" x14ac:dyDescent="0.3">
      <c r="C308" s="76"/>
      <c r="D308" s="113"/>
      <c r="E308" s="113"/>
      <c r="F308" s="113"/>
    </row>
    <row r="309" spans="3:6" ht="25" customHeight="1" x14ac:dyDescent="0.3">
      <c r="C309" s="76"/>
      <c r="D309" s="113"/>
      <c r="E309" s="113"/>
      <c r="F309" s="113"/>
    </row>
    <row r="310" spans="3:6" ht="25" customHeight="1" x14ac:dyDescent="0.3">
      <c r="C310" s="76"/>
      <c r="D310" s="113"/>
      <c r="E310" s="113"/>
      <c r="F310" s="113"/>
    </row>
    <row r="311" spans="3:6" ht="25" customHeight="1" x14ac:dyDescent="0.3">
      <c r="C311" s="76"/>
      <c r="D311" s="113"/>
      <c r="E311" s="113"/>
      <c r="F311" s="113"/>
    </row>
    <row r="312" spans="3:6" ht="25" customHeight="1" x14ac:dyDescent="0.3">
      <c r="C312" s="76"/>
      <c r="D312" s="113"/>
      <c r="E312" s="113"/>
      <c r="F312" s="113"/>
    </row>
    <row r="313" spans="3:6" ht="25" customHeight="1" x14ac:dyDescent="0.3">
      <c r="C313" s="76"/>
      <c r="D313" s="113"/>
      <c r="E313" s="113"/>
      <c r="F313" s="113"/>
    </row>
    <row r="314" spans="3:6" ht="25" customHeight="1" x14ac:dyDescent="0.3">
      <c r="C314" s="76"/>
      <c r="D314" s="113"/>
      <c r="E314" s="113"/>
      <c r="F314" s="113"/>
    </row>
    <row r="315" spans="3:6" ht="25" customHeight="1" x14ac:dyDescent="0.3">
      <c r="C315" s="76"/>
      <c r="D315" s="113"/>
      <c r="E315" s="113"/>
      <c r="F315" s="113"/>
    </row>
    <row r="316" spans="3:6" ht="25" customHeight="1" x14ac:dyDescent="0.3">
      <c r="C316" s="76"/>
      <c r="D316" s="113"/>
      <c r="E316" s="113"/>
      <c r="F316" s="113"/>
    </row>
    <row r="317" spans="3:6" ht="25" customHeight="1" x14ac:dyDescent="0.3">
      <c r="C317" s="76"/>
      <c r="D317" s="113"/>
      <c r="E317" s="113"/>
      <c r="F317" s="113"/>
    </row>
    <row r="318" spans="3:6" ht="25" customHeight="1" x14ac:dyDescent="0.3">
      <c r="C318" s="76"/>
      <c r="D318" s="113"/>
      <c r="E318" s="113"/>
      <c r="F318" s="113"/>
    </row>
    <row r="319" spans="3:6" ht="25" customHeight="1" x14ac:dyDescent="0.3">
      <c r="C319" s="76"/>
      <c r="D319" s="113"/>
      <c r="E319" s="113"/>
      <c r="F319" s="113"/>
    </row>
    <row r="320" spans="3:6" ht="25" customHeight="1" x14ac:dyDescent="0.3">
      <c r="C320" s="76"/>
      <c r="D320" s="113"/>
      <c r="E320" s="113"/>
      <c r="F320" s="113"/>
    </row>
    <row r="321" spans="3:6" ht="25" customHeight="1" x14ac:dyDescent="0.3">
      <c r="C321" s="76"/>
      <c r="D321" s="113"/>
      <c r="E321" s="113"/>
      <c r="F321" s="113"/>
    </row>
    <row r="322" spans="3:6" ht="25" customHeight="1" x14ac:dyDescent="0.3">
      <c r="C322" s="76"/>
      <c r="D322" s="113"/>
      <c r="E322" s="113"/>
      <c r="F322" s="113"/>
    </row>
    <row r="323" spans="3:6" ht="25" customHeight="1" x14ac:dyDescent="0.3">
      <c r="C323" s="76"/>
      <c r="D323" s="113"/>
      <c r="E323" s="113"/>
      <c r="F323" s="113"/>
    </row>
    <row r="324" spans="3:6" ht="25" customHeight="1" x14ac:dyDescent="0.3">
      <c r="C324" s="76"/>
      <c r="D324" s="113"/>
      <c r="E324" s="113"/>
      <c r="F324" s="113"/>
    </row>
    <row r="325" spans="3:6" ht="25" customHeight="1" x14ac:dyDescent="0.3">
      <c r="C325" s="76"/>
      <c r="D325" s="113"/>
      <c r="E325" s="113"/>
      <c r="F325" s="113"/>
    </row>
    <row r="326" spans="3:6" ht="25" customHeight="1" x14ac:dyDescent="0.3">
      <c r="C326" s="76"/>
      <c r="D326" s="113"/>
      <c r="E326" s="113"/>
      <c r="F326" s="113"/>
    </row>
    <row r="327" spans="3:6" ht="25" customHeight="1" x14ac:dyDescent="0.3">
      <c r="C327" s="76"/>
      <c r="D327" s="113"/>
      <c r="E327" s="113"/>
      <c r="F327" s="113"/>
    </row>
    <row r="328" spans="3:6" ht="25" customHeight="1" x14ac:dyDescent="0.3">
      <c r="C328" s="76"/>
      <c r="D328" s="113"/>
      <c r="E328" s="113"/>
      <c r="F328" s="113"/>
    </row>
    <row r="329" spans="3:6" ht="25" customHeight="1" x14ac:dyDescent="0.3">
      <c r="C329" s="76"/>
      <c r="D329" s="113"/>
      <c r="E329" s="113"/>
      <c r="F329" s="113"/>
    </row>
    <row r="330" spans="3:6" ht="25" customHeight="1" x14ac:dyDescent="0.3">
      <c r="C330" s="76"/>
      <c r="D330" s="113"/>
      <c r="E330" s="113"/>
      <c r="F330" s="113"/>
    </row>
    <row r="331" spans="3:6" ht="25" customHeight="1" x14ac:dyDescent="0.3">
      <c r="C331" s="76"/>
      <c r="D331" s="113"/>
      <c r="E331" s="113"/>
      <c r="F331" s="113"/>
    </row>
    <row r="332" spans="3:6" ht="25" customHeight="1" x14ac:dyDescent="0.3">
      <c r="C332" s="76"/>
      <c r="D332" s="113"/>
      <c r="E332" s="113"/>
      <c r="F332" s="113"/>
    </row>
    <row r="333" spans="3:6" ht="25" customHeight="1" x14ac:dyDescent="0.3">
      <c r="C333" s="76"/>
      <c r="D333" s="113"/>
      <c r="E333" s="113"/>
      <c r="F333" s="113"/>
    </row>
    <row r="334" spans="3:6" ht="25" customHeight="1" x14ac:dyDescent="0.3">
      <c r="C334" s="76"/>
      <c r="D334" s="113"/>
      <c r="E334" s="113"/>
      <c r="F334" s="113"/>
    </row>
    <row r="335" spans="3:6" ht="25" customHeight="1" x14ac:dyDescent="0.3">
      <c r="C335" s="76"/>
      <c r="D335" s="113"/>
      <c r="E335" s="113"/>
      <c r="F335" s="113"/>
    </row>
    <row r="336" spans="3:6" ht="25" customHeight="1" x14ac:dyDescent="0.3">
      <c r="C336" s="76"/>
      <c r="D336" s="113"/>
      <c r="E336" s="113"/>
      <c r="F336" s="113"/>
    </row>
    <row r="337" spans="3:6" ht="25" customHeight="1" x14ac:dyDescent="0.3">
      <c r="C337" s="76"/>
      <c r="D337" s="113"/>
      <c r="E337" s="113"/>
      <c r="F337" s="113"/>
    </row>
    <row r="338" spans="3:6" ht="25" customHeight="1" x14ac:dyDescent="0.3">
      <c r="C338" s="76"/>
      <c r="D338" s="113"/>
      <c r="E338" s="113"/>
      <c r="F338" s="113"/>
    </row>
    <row r="339" spans="3:6" ht="25" customHeight="1" x14ac:dyDescent="0.3">
      <c r="C339" s="76"/>
      <c r="D339" s="113"/>
      <c r="E339" s="113"/>
      <c r="F339" s="113"/>
    </row>
    <row r="340" spans="3:6" ht="25" customHeight="1" x14ac:dyDescent="0.3">
      <c r="C340" s="76"/>
      <c r="D340" s="113"/>
      <c r="E340" s="113"/>
      <c r="F340" s="113"/>
    </row>
    <row r="341" spans="3:6" ht="25" customHeight="1" x14ac:dyDescent="0.3">
      <c r="C341" s="76"/>
      <c r="D341" s="113"/>
      <c r="E341" s="113"/>
      <c r="F341" s="113"/>
    </row>
    <row r="342" spans="3:6" ht="25" customHeight="1" x14ac:dyDescent="0.3">
      <c r="C342" s="76"/>
      <c r="D342" s="113"/>
      <c r="E342" s="113"/>
      <c r="F342" s="113"/>
    </row>
    <row r="343" spans="3:6" ht="25" customHeight="1" x14ac:dyDescent="0.3">
      <c r="C343" s="76"/>
      <c r="D343" s="113"/>
      <c r="E343" s="113"/>
      <c r="F343" s="113"/>
    </row>
    <row r="344" spans="3:6" ht="25" customHeight="1" x14ac:dyDescent="0.3">
      <c r="C344" s="76"/>
      <c r="D344" s="113"/>
      <c r="E344" s="113"/>
      <c r="F344" s="113"/>
    </row>
    <row r="345" spans="3:6" ht="25" customHeight="1" x14ac:dyDescent="0.3">
      <c r="C345" s="76"/>
      <c r="D345" s="113"/>
      <c r="E345" s="113"/>
      <c r="F345" s="113"/>
    </row>
    <row r="346" spans="3:6" ht="25" customHeight="1" x14ac:dyDescent="0.3">
      <c r="C346" s="76"/>
      <c r="D346" s="113"/>
      <c r="E346" s="113"/>
      <c r="F346" s="113"/>
    </row>
    <row r="347" spans="3:6" ht="25" customHeight="1" x14ac:dyDescent="0.3">
      <c r="C347" s="76"/>
      <c r="D347" s="113"/>
      <c r="E347" s="113"/>
      <c r="F347" s="113"/>
    </row>
    <row r="348" spans="3:6" ht="25" customHeight="1" x14ac:dyDescent="0.3">
      <c r="C348" s="76"/>
      <c r="D348" s="113"/>
      <c r="E348" s="113"/>
      <c r="F348" s="113"/>
    </row>
    <row r="349" spans="3:6" ht="25" customHeight="1" x14ac:dyDescent="0.3">
      <c r="C349" s="76"/>
      <c r="D349" s="113"/>
      <c r="E349" s="113"/>
      <c r="F349" s="113"/>
    </row>
    <row r="350" spans="3:6" ht="25" customHeight="1" x14ac:dyDescent="0.3">
      <c r="C350" s="76"/>
      <c r="D350" s="113"/>
      <c r="E350" s="113"/>
      <c r="F350" s="113"/>
    </row>
    <row r="351" spans="3:6" ht="25" customHeight="1" x14ac:dyDescent="0.3">
      <c r="C351" s="76"/>
      <c r="D351" s="113"/>
      <c r="E351" s="113"/>
      <c r="F351" s="113"/>
    </row>
    <row r="352" spans="3:6" ht="25" customHeight="1" x14ac:dyDescent="0.3">
      <c r="C352" s="76"/>
      <c r="D352" s="113"/>
      <c r="E352" s="113"/>
      <c r="F352" s="113"/>
    </row>
    <row r="353" spans="3:6" ht="25" customHeight="1" x14ac:dyDescent="0.3">
      <c r="C353" s="76"/>
      <c r="D353" s="113"/>
      <c r="E353" s="113"/>
      <c r="F353" s="113"/>
    </row>
    <row r="354" spans="3:6" ht="25" customHeight="1" x14ac:dyDescent="0.3">
      <c r="C354" s="76"/>
      <c r="D354" s="113"/>
      <c r="E354" s="113"/>
      <c r="F354" s="113"/>
    </row>
    <row r="355" spans="3:6" ht="25" customHeight="1" x14ac:dyDescent="0.3">
      <c r="C355" s="76"/>
      <c r="D355" s="113"/>
      <c r="E355" s="113"/>
      <c r="F355" s="113"/>
    </row>
    <row r="356" spans="3:6" ht="25" customHeight="1" x14ac:dyDescent="0.3">
      <c r="C356" s="76"/>
      <c r="D356" s="113"/>
      <c r="E356" s="113"/>
      <c r="F356" s="113"/>
    </row>
    <row r="357" spans="3:6" ht="25" customHeight="1" x14ac:dyDescent="0.3">
      <c r="C357" s="76"/>
      <c r="D357" s="113"/>
      <c r="E357" s="113"/>
      <c r="F357" s="113"/>
    </row>
    <row r="358" spans="3:6" ht="25" customHeight="1" x14ac:dyDescent="0.3">
      <c r="C358" s="76"/>
      <c r="D358" s="113"/>
      <c r="E358" s="113"/>
      <c r="F358" s="113"/>
    </row>
    <row r="359" spans="3:6" ht="25" customHeight="1" x14ac:dyDescent="0.3">
      <c r="C359" s="76"/>
      <c r="D359" s="113"/>
      <c r="E359" s="113"/>
      <c r="F359" s="113"/>
    </row>
    <row r="360" spans="3:6" ht="25" customHeight="1" x14ac:dyDescent="0.3">
      <c r="C360" s="76"/>
      <c r="D360" s="113"/>
      <c r="E360" s="113"/>
      <c r="F360" s="113"/>
    </row>
    <row r="361" spans="3:6" ht="25" customHeight="1" x14ac:dyDescent="0.3">
      <c r="C361" s="76"/>
      <c r="D361" s="113"/>
      <c r="E361" s="113"/>
      <c r="F361" s="113"/>
    </row>
    <row r="362" spans="3:6" ht="25" customHeight="1" x14ac:dyDescent="0.3">
      <c r="C362" s="76"/>
      <c r="D362" s="113"/>
      <c r="E362" s="113"/>
      <c r="F362" s="113"/>
    </row>
    <row r="363" spans="3:6" ht="25" customHeight="1" x14ac:dyDescent="0.3">
      <c r="C363" s="76"/>
      <c r="D363" s="113"/>
      <c r="E363" s="113"/>
      <c r="F363" s="113"/>
    </row>
    <row r="364" spans="3:6" ht="25" customHeight="1" x14ac:dyDescent="0.3">
      <c r="C364" s="76"/>
      <c r="D364" s="113"/>
      <c r="E364" s="113"/>
      <c r="F364" s="113"/>
    </row>
    <row r="365" spans="3:6" ht="25" customHeight="1" x14ac:dyDescent="0.3">
      <c r="C365" s="76"/>
      <c r="D365" s="113"/>
      <c r="E365" s="113"/>
      <c r="F365" s="113"/>
    </row>
    <row r="366" spans="3:6" ht="25" customHeight="1" x14ac:dyDescent="0.3">
      <c r="C366" s="76"/>
      <c r="D366" s="113"/>
      <c r="E366" s="113"/>
      <c r="F366" s="113"/>
    </row>
    <row r="367" spans="3:6" ht="25" customHeight="1" x14ac:dyDescent="0.3">
      <c r="C367" s="76"/>
      <c r="D367" s="113"/>
      <c r="E367" s="113"/>
      <c r="F367" s="113"/>
    </row>
    <row r="368" spans="3:6" ht="25" customHeight="1" x14ac:dyDescent="0.3">
      <c r="C368" s="76"/>
      <c r="D368" s="113"/>
      <c r="E368" s="113"/>
      <c r="F368" s="113"/>
    </row>
    <row r="369" spans="3:6" ht="25" customHeight="1" x14ac:dyDescent="0.3">
      <c r="C369" s="76"/>
      <c r="D369" s="113"/>
      <c r="E369" s="113"/>
      <c r="F369" s="113"/>
    </row>
    <row r="370" spans="3:6" ht="25" customHeight="1" x14ac:dyDescent="0.3">
      <c r="C370" s="76"/>
      <c r="D370" s="113"/>
      <c r="E370" s="113"/>
      <c r="F370" s="113"/>
    </row>
    <row r="371" spans="3:6" ht="25" customHeight="1" x14ac:dyDescent="0.3">
      <c r="C371" s="76"/>
      <c r="D371" s="113"/>
      <c r="E371" s="113"/>
      <c r="F371" s="113"/>
    </row>
    <row r="372" spans="3:6" ht="25" customHeight="1" x14ac:dyDescent="0.3">
      <c r="C372" s="76"/>
      <c r="D372" s="113"/>
      <c r="E372" s="113"/>
      <c r="F372" s="113"/>
    </row>
    <row r="373" spans="3:6" ht="25" customHeight="1" x14ac:dyDescent="0.3">
      <c r="C373" s="76"/>
      <c r="D373" s="113"/>
      <c r="E373" s="113"/>
      <c r="F373" s="113"/>
    </row>
    <row r="374" spans="3:6" ht="25" customHeight="1" x14ac:dyDescent="0.3">
      <c r="C374" s="76"/>
      <c r="D374" s="113"/>
      <c r="E374" s="113"/>
      <c r="F374" s="113"/>
    </row>
    <row r="375" spans="3:6" ht="25" customHeight="1" x14ac:dyDescent="0.3">
      <c r="C375" s="76"/>
      <c r="D375" s="113"/>
      <c r="E375" s="113"/>
      <c r="F375" s="113"/>
    </row>
    <row r="376" spans="3:6" ht="25" customHeight="1" x14ac:dyDescent="0.3">
      <c r="C376" s="76"/>
      <c r="D376" s="113"/>
      <c r="E376" s="113"/>
      <c r="F376" s="113"/>
    </row>
    <row r="377" spans="3:6" ht="25" customHeight="1" x14ac:dyDescent="0.3">
      <c r="C377" s="76"/>
      <c r="D377" s="113"/>
      <c r="E377" s="113"/>
      <c r="F377" s="113"/>
    </row>
    <row r="378" spans="3:6" ht="25" customHeight="1" x14ac:dyDescent="0.3">
      <c r="C378" s="76"/>
      <c r="D378" s="113"/>
      <c r="E378" s="113"/>
      <c r="F378" s="113"/>
    </row>
    <row r="379" spans="3:6" ht="25" customHeight="1" x14ac:dyDescent="0.3">
      <c r="C379" s="76"/>
      <c r="D379" s="113"/>
      <c r="E379" s="113"/>
      <c r="F379" s="113"/>
    </row>
    <row r="380" spans="3:6" ht="25" customHeight="1" x14ac:dyDescent="0.3">
      <c r="C380" s="76"/>
      <c r="D380" s="113"/>
      <c r="E380" s="113"/>
      <c r="F380" s="113"/>
    </row>
    <row r="381" spans="3:6" ht="25" customHeight="1" x14ac:dyDescent="0.3">
      <c r="C381" s="76"/>
      <c r="D381" s="113"/>
      <c r="E381" s="113"/>
      <c r="F381" s="113"/>
    </row>
    <row r="382" spans="3:6" ht="25" customHeight="1" x14ac:dyDescent="0.3">
      <c r="C382" s="76"/>
      <c r="D382" s="113"/>
      <c r="E382" s="113"/>
      <c r="F382" s="113"/>
    </row>
    <row r="383" spans="3:6" ht="25" customHeight="1" x14ac:dyDescent="0.3">
      <c r="C383" s="76"/>
      <c r="D383" s="113"/>
      <c r="E383" s="113"/>
      <c r="F383" s="113"/>
    </row>
    <row r="384" spans="3:6" ht="25" customHeight="1" x14ac:dyDescent="0.3">
      <c r="C384" s="76"/>
      <c r="D384" s="113"/>
      <c r="E384" s="113"/>
      <c r="F384" s="113"/>
    </row>
    <row r="385" spans="3:6" ht="25" customHeight="1" x14ac:dyDescent="0.3">
      <c r="C385" s="76"/>
      <c r="D385" s="113"/>
      <c r="E385" s="113"/>
      <c r="F385" s="113"/>
    </row>
    <row r="386" spans="3:6" ht="25" customHeight="1" x14ac:dyDescent="0.3">
      <c r="C386" s="76"/>
      <c r="D386" s="113"/>
      <c r="E386" s="113"/>
      <c r="F386" s="113"/>
    </row>
    <row r="387" spans="3:6" ht="25" customHeight="1" x14ac:dyDescent="0.3">
      <c r="C387" s="76"/>
      <c r="D387" s="113"/>
      <c r="E387" s="113"/>
      <c r="F387" s="113"/>
    </row>
    <row r="388" spans="3:6" ht="25" customHeight="1" x14ac:dyDescent="0.3">
      <c r="C388" s="76"/>
      <c r="D388" s="113"/>
      <c r="E388" s="113"/>
      <c r="F388" s="113"/>
    </row>
    <row r="389" spans="3:6" ht="25" customHeight="1" x14ac:dyDescent="0.3">
      <c r="C389" s="76"/>
      <c r="D389" s="113"/>
      <c r="E389" s="113"/>
      <c r="F389" s="113"/>
    </row>
    <row r="390" spans="3:6" ht="25" customHeight="1" x14ac:dyDescent="0.3">
      <c r="C390" s="76"/>
      <c r="D390" s="113"/>
      <c r="E390" s="113"/>
      <c r="F390" s="113"/>
    </row>
    <row r="391" spans="3:6" ht="25" customHeight="1" x14ac:dyDescent="0.3">
      <c r="C391" s="76"/>
      <c r="D391" s="113"/>
      <c r="E391" s="113"/>
      <c r="F391" s="113"/>
    </row>
    <row r="392" spans="3:6" ht="25" customHeight="1" x14ac:dyDescent="0.3">
      <c r="C392" s="76"/>
      <c r="D392" s="113"/>
      <c r="E392" s="113"/>
      <c r="F392" s="113"/>
    </row>
    <row r="393" spans="3:6" ht="25" customHeight="1" x14ac:dyDescent="0.3">
      <c r="C393" s="76"/>
      <c r="D393" s="113"/>
      <c r="E393" s="113"/>
      <c r="F393" s="113"/>
    </row>
    <row r="394" spans="3:6" ht="25" customHeight="1" x14ac:dyDescent="0.3">
      <c r="C394" s="76"/>
      <c r="D394" s="113"/>
      <c r="E394" s="113"/>
      <c r="F394" s="113"/>
    </row>
    <row r="395" spans="3:6" ht="25" customHeight="1" x14ac:dyDescent="0.3">
      <c r="C395" s="76"/>
      <c r="D395" s="113"/>
      <c r="E395" s="113"/>
      <c r="F395" s="113"/>
    </row>
    <row r="396" spans="3:6" ht="25" customHeight="1" x14ac:dyDescent="0.3">
      <c r="C396" s="76"/>
      <c r="D396" s="113"/>
      <c r="E396" s="113"/>
      <c r="F396" s="113"/>
    </row>
    <row r="397" spans="3:6" ht="25" customHeight="1" x14ac:dyDescent="0.3">
      <c r="C397" s="76"/>
      <c r="D397" s="113"/>
      <c r="E397" s="113"/>
      <c r="F397" s="113"/>
    </row>
    <row r="398" spans="3:6" ht="25" customHeight="1" x14ac:dyDescent="0.3">
      <c r="C398" s="76"/>
      <c r="D398" s="113"/>
      <c r="E398" s="113"/>
      <c r="F398" s="113"/>
    </row>
    <row r="399" spans="3:6" ht="25" customHeight="1" x14ac:dyDescent="0.3">
      <c r="C399" s="76"/>
      <c r="D399" s="113"/>
      <c r="E399" s="113"/>
      <c r="F399" s="113"/>
    </row>
    <row r="400" spans="3:6" ht="25" customHeight="1" x14ac:dyDescent="0.3">
      <c r="C400" s="76"/>
      <c r="D400" s="113"/>
      <c r="E400" s="113"/>
      <c r="F400" s="113"/>
    </row>
    <row r="401" spans="3:6" ht="25" customHeight="1" x14ac:dyDescent="0.3">
      <c r="C401" s="76"/>
      <c r="D401" s="113"/>
      <c r="E401" s="113"/>
      <c r="F401" s="113"/>
    </row>
    <row r="402" spans="3:6" ht="25" customHeight="1" x14ac:dyDescent="0.3">
      <c r="C402" s="76"/>
      <c r="D402" s="113"/>
      <c r="E402" s="113"/>
      <c r="F402" s="113"/>
    </row>
    <row r="403" spans="3:6" ht="25" customHeight="1" x14ac:dyDescent="0.3">
      <c r="C403" s="76"/>
      <c r="D403" s="113"/>
      <c r="E403" s="113"/>
      <c r="F403" s="113"/>
    </row>
    <row r="404" spans="3:6" ht="25" customHeight="1" x14ac:dyDescent="0.3">
      <c r="C404" s="76"/>
      <c r="D404" s="113"/>
      <c r="E404" s="113"/>
      <c r="F404" s="113"/>
    </row>
    <row r="405" spans="3:6" ht="25" customHeight="1" x14ac:dyDescent="0.3">
      <c r="C405" s="76"/>
      <c r="D405" s="113"/>
      <c r="E405" s="113"/>
      <c r="F405" s="113"/>
    </row>
    <row r="406" spans="3:6" ht="25" customHeight="1" x14ac:dyDescent="0.3">
      <c r="C406" s="76"/>
      <c r="D406" s="113"/>
      <c r="E406" s="113"/>
      <c r="F406" s="113"/>
    </row>
    <row r="407" spans="3:6" ht="25" customHeight="1" x14ac:dyDescent="0.3">
      <c r="C407" s="76"/>
      <c r="D407" s="113"/>
      <c r="E407" s="113"/>
      <c r="F407" s="113"/>
    </row>
    <row r="408" spans="3:6" ht="25" customHeight="1" x14ac:dyDescent="0.3">
      <c r="C408" s="76"/>
      <c r="D408" s="113"/>
      <c r="E408" s="113"/>
      <c r="F408" s="113"/>
    </row>
    <row r="409" spans="3:6" ht="25" customHeight="1" x14ac:dyDescent="0.3">
      <c r="C409" s="76"/>
      <c r="D409" s="113"/>
      <c r="E409" s="113"/>
      <c r="F409" s="113"/>
    </row>
    <row r="410" spans="3:6" ht="25" customHeight="1" x14ac:dyDescent="0.3">
      <c r="C410" s="76"/>
      <c r="D410" s="113"/>
      <c r="E410" s="113"/>
      <c r="F410" s="113"/>
    </row>
    <row r="411" spans="3:6" ht="25" customHeight="1" x14ac:dyDescent="0.3">
      <c r="C411" s="76"/>
      <c r="D411" s="113"/>
      <c r="E411" s="113"/>
      <c r="F411" s="113"/>
    </row>
    <row r="412" spans="3:6" ht="25" customHeight="1" x14ac:dyDescent="0.3">
      <c r="C412" s="76"/>
      <c r="D412" s="113"/>
      <c r="E412" s="113"/>
      <c r="F412" s="113"/>
    </row>
    <row r="413" spans="3:6" ht="25" customHeight="1" x14ac:dyDescent="0.3">
      <c r="C413" s="76"/>
      <c r="D413" s="113"/>
      <c r="E413" s="113"/>
      <c r="F413" s="113"/>
    </row>
    <row r="414" spans="3:6" ht="25" customHeight="1" x14ac:dyDescent="0.3">
      <c r="C414" s="76"/>
      <c r="D414" s="113"/>
      <c r="E414" s="113"/>
      <c r="F414" s="113"/>
    </row>
    <row r="415" spans="3:6" ht="25" customHeight="1" x14ac:dyDescent="0.3">
      <c r="C415" s="76"/>
      <c r="D415" s="113"/>
      <c r="E415" s="113"/>
      <c r="F415" s="113"/>
    </row>
    <row r="416" spans="3:6" ht="25" customHeight="1" x14ac:dyDescent="0.3">
      <c r="C416" s="76"/>
      <c r="D416" s="113"/>
      <c r="E416" s="113"/>
      <c r="F416" s="113"/>
    </row>
    <row r="417" spans="3:6" ht="25" customHeight="1" x14ac:dyDescent="0.3">
      <c r="C417" s="76"/>
      <c r="D417" s="113"/>
      <c r="E417" s="113"/>
      <c r="F417" s="113"/>
    </row>
    <row r="418" spans="3:6" ht="25" customHeight="1" x14ac:dyDescent="0.3">
      <c r="C418" s="76"/>
      <c r="D418" s="113"/>
      <c r="E418" s="113"/>
      <c r="F418" s="113"/>
    </row>
    <row r="419" spans="3:6" ht="25" customHeight="1" x14ac:dyDescent="0.3">
      <c r="C419" s="76"/>
      <c r="D419" s="113"/>
      <c r="E419" s="113"/>
      <c r="F419" s="113"/>
    </row>
    <row r="420" spans="3:6" ht="25" customHeight="1" x14ac:dyDescent="0.3">
      <c r="C420" s="76"/>
      <c r="D420" s="113"/>
      <c r="E420" s="113"/>
      <c r="F420" s="113"/>
    </row>
    <row r="421" spans="3:6" ht="25" customHeight="1" x14ac:dyDescent="0.3">
      <c r="C421" s="76"/>
      <c r="D421" s="113"/>
      <c r="E421" s="113"/>
      <c r="F421" s="113"/>
    </row>
    <row r="422" spans="3:6" ht="25" customHeight="1" x14ac:dyDescent="0.3">
      <c r="C422" s="76"/>
      <c r="D422" s="113"/>
      <c r="E422" s="113"/>
      <c r="F422" s="113"/>
    </row>
    <row r="423" spans="3:6" ht="25" customHeight="1" x14ac:dyDescent="0.3">
      <c r="C423" s="76"/>
      <c r="D423" s="113"/>
      <c r="E423" s="113"/>
      <c r="F423" s="113"/>
    </row>
    <row r="424" spans="3:6" ht="25" customHeight="1" x14ac:dyDescent="0.3">
      <c r="C424" s="76"/>
      <c r="D424" s="113"/>
      <c r="E424" s="113"/>
      <c r="F424" s="113"/>
    </row>
    <row r="425" spans="3:6" ht="25" customHeight="1" x14ac:dyDescent="0.3">
      <c r="C425" s="76"/>
      <c r="D425" s="113"/>
      <c r="E425" s="113"/>
      <c r="F425" s="113"/>
    </row>
    <row r="426" spans="3:6" ht="25" customHeight="1" x14ac:dyDescent="0.3">
      <c r="C426" s="76"/>
      <c r="D426" s="113"/>
      <c r="E426" s="113"/>
      <c r="F426" s="113"/>
    </row>
    <row r="427" spans="3:6" ht="25" customHeight="1" x14ac:dyDescent="0.3">
      <c r="C427" s="76"/>
      <c r="D427" s="113"/>
      <c r="E427" s="113"/>
      <c r="F427" s="113"/>
    </row>
    <row r="428" spans="3:6" ht="25" customHeight="1" x14ac:dyDescent="0.3">
      <c r="C428" s="76"/>
      <c r="D428" s="113"/>
      <c r="E428" s="113"/>
      <c r="F428" s="113"/>
    </row>
    <row r="429" spans="3:6" ht="25" customHeight="1" x14ac:dyDescent="0.3">
      <c r="C429" s="76"/>
      <c r="D429" s="113"/>
      <c r="E429" s="113"/>
      <c r="F429" s="113"/>
    </row>
    <row r="430" spans="3:6" ht="25" customHeight="1" x14ac:dyDescent="0.3">
      <c r="C430" s="76"/>
      <c r="D430" s="113"/>
      <c r="E430" s="113"/>
      <c r="F430" s="113"/>
    </row>
    <row r="431" spans="3:6" ht="25" customHeight="1" x14ac:dyDescent="0.3">
      <c r="C431" s="76"/>
      <c r="D431" s="113"/>
      <c r="E431" s="113"/>
      <c r="F431" s="113"/>
    </row>
    <row r="432" spans="3:6" ht="25" customHeight="1" x14ac:dyDescent="0.3">
      <c r="C432" s="76"/>
      <c r="D432" s="113"/>
      <c r="E432" s="113"/>
      <c r="F432" s="113"/>
    </row>
    <row r="433" spans="3:6" ht="25" customHeight="1" x14ac:dyDescent="0.3">
      <c r="C433" s="76"/>
      <c r="D433" s="113"/>
      <c r="E433" s="113"/>
      <c r="F433" s="113"/>
    </row>
    <row r="434" spans="3:6" ht="25" customHeight="1" x14ac:dyDescent="0.3">
      <c r="C434" s="76"/>
      <c r="D434" s="113"/>
      <c r="E434" s="113"/>
      <c r="F434" s="113"/>
    </row>
    <row r="435" spans="3:6" ht="25" customHeight="1" x14ac:dyDescent="0.3">
      <c r="C435" s="76"/>
      <c r="D435" s="113"/>
      <c r="E435" s="113"/>
      <c r="F435" s="113"/>
    </row>
    <row r="436" spans="3:6" ht="25" customHeight="1" x14ac:dyDescent="0.3">
      <c r="C436" s="76"/>
      <c r="D436" s="113"/>
      <c r="E436" s="113"/>
      <c r="F436" s="113"/>
    </row>
    <row r="437" spans="3:6" ht="25" customHeight="1" x14ac:dyDescent="0.3">
      <c r="C437" s="76"/>
      <c r="D437" s="113"/>
      <c r="E437" s="113"/>
      <c r="F437" s="113"/>
    </row>
    <row r="438" spans="3:6" ht="25" customHeight="1" x14ac:dyDescent="0.3">
      <c r="C438" s="76"/>
      <c r="D438" s="113"/>
      <c r="E438" s="113"/>
      <c r="F438" s="113"/>
    </row>
    <row r="439" spans="3:6" ht="25" customHeight="1" x14ac:dyDescent="0.3">
      <c r="C439" s="76"/>
      <c r="D439" s="113"/>
      <c r="E439" s="113"/>
      <c r="F439" s="113"/>
    </row>
    <row r="440" spans="3:6" ht="25" customHeight="1" x14ac:dyDescent="0.3">
      <c r="C440" s="76"/>
      <c r="D440" s="113"/>
      <c r="E440" s="113"/>
      <c r="F440" s="113"/>
    </row>
    <row r="441" spans="3:6" ht="25" customHeight="1" x14ac:dyDescent="0.3">
      <c r="C441" s="76"/>
      <c r="D441" s="113"/>
      <c r="E441" s="113"/>
      <c r="F441" s="113"/>
    </row>
    <row r="442" spans="3:6" ht="25" customHeight="1" x14ac:dyDescent="0.3">
      <c r="C442" s="76"/>
      <c r="D442" s="113"/>
      <c r="E442" s="113"/>
      <c r="F442" s="113"/>
    </row>
    <row r="443" spans="3:6" ht="25" customHeight="1" x14ac:dyDescent="0.3">
      <c r="C443" s="76"/>
      <c r="D443" s="113"/>
      <c r="E443" s="113"/>
      <c r="F443" s="113"/>
    </row>
    <row r="444" spans="3:6" ht="25" customHeight="1" x14ac:dyDescent="0.3">
      <c r="C444" s="76"/>
      <c r="D444" s="113"/>
      <c r="E444" s="113"/>
      <c r="F444" s="113"/>
    </row>
    <row r="445" spans="3:6" ht="25" customHeight="1" x14ac:dyDescent="0.3">
      <c r="C445" s="76"/>
      <c r="D445" s="113"/>
      <c r="E445" s="113"/>
      <c r="F445" s="113"/>
    </row>
    <row r="446" spans="3:6" ht="25" customHeight="1" x14ac:dyDescent="0.3">
      <c r="C446" s="76"/>
      <c r="D446" s="113"/>
      <c r="E446" s="113"/>
      <c r="F446" s="113"/>
    </row>
    <row r="447" spans="3:6" ht="25" customHeight="1" x14ac:dyDescent="0.3">
      <c r="C447" s="76"/>
      <c r="D447" s="113"/>
      <c r="E447" s="113"/>
      <c r="F447" s="113"/>
    </row>
    <row r="448" spans="3:6" ht="25" customHeight="1" x14ac:dyDescent="0.3">
      <c r="C448" s="76"/>
      <c r="D448" s="113"/>
      <c r="E448" s="113"/>
      <c r="F448" s="113"/>
    </row>
    <row r="449" spans="3:6" ht="25" customHeight="1" x14ac:dyDescent="0.3">
      <c r="C449" s="76"/>
      <c r="D449" s="113"/>
      <c r="E449" s="113"/>
      <c r="F449" s="113"/>
    </row>
    <row r="450" spans="3:6" ht="25" customHeight="1" x14ac:dyDescent="0.3">
      <c r="C450" s="76"/>
      <c r="D450" s="113"/>
      <c r="E450" s="113"/>
      <c r="F450" s="113"/>
    </row>
    <row r="451" spans="3:6" ht="25" customHeight="1" x14ac:dyDescent="0.3">
      <c r="C451" s="76"/>
      <c r="D451" s="113"/>
      <c r="E451" s="113"/>
      <c r="F451" s="113"/>
    </row>
    <row r="452" spans="3:6" ht="25" customHeight="1" x14ac:dyDescent="0.3">
      <c r="C452" s="76"/>
      <c r="D452" s="113"/>
      <c r="E452" s="113"/>
      <c r="F452" s="113"/>
    </row>
    <row r="453" spans="3:6" ht="25" customHeight="1" x14ac:dyDescent="0.3">
      <c r="C453" s="76"/>
      <c r="D453" s="113"/>
      <c r="E453" s="113"/>
      <c r="F453" s="113"/>
    </row>
    <row r="454" spans="3:6" ht="25" customHeight="1" x14ac:dyDescent="0.3">
      <c r="C454" s="76"/>
      <c r="D454" s="113"/>
      <c r="E454" s="113"/>
      <c r="F454" s="113"/>
    </row>
    <row r="455" spans="3:6" ht="25" customHeight="1" x14ac:dyDescent="0.3">
      <c r="C455" s="76"/>
      <c r="D455" s="113"/>
      <c r="E455" s="113"/>
      <c r="F455" s="113"/>
    </row>
    <row r="456" spans="3:6" ht="25" customHeight="1" x14ac:dyDescent="0.3">
      <c r="C456" s="76"/>
      <c r="D456" s="113"/>
      <c r="E456" s="113"/>
      <c r="F456" s="113"/>
    </row>
    <row r="457" spans="3:6" ht="25" customHeight="1" x14ac:dyDescent="0.3">
      <c r="C457" s="76"/>
      <c r="D457" s="113"/>
      <c r="E457" s="113"/>
      <c r="F457" s="113"/>
    </row>
    <row r="458" spans="3:6" ht="25" customHeight="1" x14ac:dyDescent="0.3">
      <c r="C458" s="76"/>
      <c r="D458" s="113"/>
      <c r="E458" s="113"/>
      <c r="F458" s="113"/>
    </row>
    <row r="459" spans="3:6" ht="25" customHeight="1" x14ac:dyDescent="0.3">
      <c r="C459" s="76"/>
      <c r="D459" s="113"/>
      <c r="E459" s="113"/>
      <c r="F459" s="113"/>
    </row>
    <row r="460" spans="3:6" ht="25" customHeight="1" x14ac:dyDescent="0.3">
      <c r="C460" s="76"/>
      <c r="D460" s="113"/>
      <c r="E460" s="113"/>
      <c r="F460" s="113"/>
    </row>
    <row r="461" spans="3:6" ht="25" customHeight="1" x14ac:dyDescent="0.3">
      <c r="C461" s="76"/>
      <c r="D461" s="113"/>
      <c r="E461" s="113"/>
      <c r="F461" s="113"/>
    </row>
    <row r="462" spans="3:6" ht="25" customHeight="1" x14ac:dyDescent="0.3">
      <c r="C462" s="76"/>
      <c r="D462" s="113"/>
      <c r="E462" s="113"/>
      <c r="F462" s="113"/>
    </row>
    <row r="463" spans="3:6" ht="25" customHeight="1" x14ac:dyDescent="0.3">
      <c r="C463" s="76"/>
      <c r="D463" s="113"/>
      <c r="E463" s="113"/>
      <c r="F463" s="113"/>
    </row>
    <row r="464" spans="3:6" ht="25" customHeight="1" x14ac:dyDescent="0.3">
      <c r="C464" s="76"/>
      <c r="D464" s="113"/>
      <c r="E464" s="113"/>
      <c r="F464" s="113"/>
    </row>
    <row r="465" spans="3:6" ht="25" customHeight="1" x14ac:dyDescent="0.3">
      <c r="C465" s="76"/>
      <c r="D465" s="113"/>
      <c r="E465" s="113"/>
      <c r="F465" s="113"/>
    </row>
    <row r="466" spans="3:6" ht="25" customHeight="1" x14ac:dyDescent="0.3">
      <c r="C466" s="76"/>
      <c r="D466" s="113"/>
      <c r="E466" s="113"/>
      <c r="F466" s="113"/>
    </row>
    <row r="467" spans="3:6" ht="25" customHeight="1" x14ac:dyDescent="0.3">
      <c r="C467" s="76"/>
      <c r="D467" s="113"/>
      <c r="E467" s="113"/>
      <c r="F467" s="113"/>
    </row>
    <row r="468" spans="3:6" ht="25" customHeight="1" x14ac:dyDescent="0.3">
      <c r="C468" s="76"/>
      <c r="D468" s="113"/>
      <c r="E468" s="113"/>
      <c r="F468" s="113"/>
    </row>
    <row r="469" spans="3:6" ht="25" customHeight="1" x14ac:dyDescent="0.3">
      <c r="C469" s="76"/>
      <c r="D469" s="113"/>
      <c r="E469" s="113"/>
      <c r="F469" s="113"/>
    </row>
    <row r="470" spans="3:6" ht="25" customHeight="1" x14ac:dyDescent="0.3">
      <c r="C470" s="76"/>
      <c r="D470" s="113"/>
      <c r="E470" s="113"/>
      <c r="F470" s="113"/>
    </row>
    <row r="471" spans="3:6" ht="25" customHeight="1" x14ac:dyDescent="0.3">
      <c r="C471" s="76"/>
      <c r="D471" s="113"/>
      <c r="E471" s="113"/>
      <c r="F471" s="113"/>
    </row>
    <row r="472" spans="3:6" ht="25" customHeight="1" x14ac:dyDescent="0.3">
      <c r="C472" s="76"/>
      <c r="D472" s="113"/>
      <c r="E472" s="113"/>
      <c r="F472" s="113"/>
    </row>
    <row r="473" spans="3:6" ht="25" customHeight="1" x14ac:dyDescent="0.3">
      <c r="C473" s="76"/>
      <c r="D473" s="113"/>
      <c r="E473" s="113"/>
      <c r="F473" s="113"/>
    </row>
    <row r="474" spans="3:6" ht="25" customHeight="1" x14ac:dyDescent="0.3">
      <c r="C474" s="76"/>
      <c r="D474" s="113"/>
      <c r="E474" s="113"/>
      <c r="F474" s="113"/>
    </row>
    <row r="475" spans="3:6" ht="25" customHeight="1" x14ac:dyDescent="0.3">
      <c r="C475" s="76"/>
      <c r="D475" s="113"/>
      <c r="E475" s="113"/>
      <c r="F475" s="113"/>
    </row>
    <row r="476" spans="3:6" ht="25" customHeight="1" x14ac:dyDescent="0.3">
      <c r="C476" s="76"/>
      <c r="D476" s="113"/>
      <c r="E476" s="113"/>
      <c r="F476" s="113"/>
    </row>
    <row r="477" spans="3:6" ht="25" customHeight="1" x14ac:dyDescent="0.3">
      <c r="C477" s="76"/>
      <c r="D477" s="113"/>
      <c r="E477" s="113"/>
      <c r="F477" s="113"/>
    </row>
    <row r="478" spans="3:6" ht="25" customHeight="1" x14ac:dyDescent="0.3">
      <c r="C478" s="76"/>
      <c r="D478" s="113"/>
      <c r="E478" s="113"/>
      <c r="F478" s="113"/>
    </row>
    <row r="479" spans="3:6" ht="25" customHeight="1" x14ac:dyDescent="0.3">
      <c r="C479" s="76"/>
      <c r="D479" s="113"/>
      <c r="E479" s="113"/>
      <c r="F479" s="113"/>
    </row>
    <row r="480" spans="3:6" ht="25" customHeight="1" x14ac:dyDescent="0.3">
      <c r="C480" s="76"/>
      <c r="D480" s="113"/>
      <c r="E480" s="113"/>
      <c r="F480" s="113"/>
    </row>
    <row r="481" spans="3:6" ht="25" customHeight="1" x14ac:dyDescent="0.3">
      <c r="C481" s="76"/>
      <c r="D481" s="113"/>
      <c r="E481" s="113"/>
      <c r="F481" s="113"/>
    </row>
    <row r="482" spans="3:6" ht="25" customHeight="1" x14ac:dyDescent="0.3">
      <c r="C482" s="76"/>
      <c r="D482" s="113"/>
      <c r="E482" s="113"/>
      <c r="F482" s="113"/>
    </row>
    <row r="483" spans="3:6" ht="25" customHeight="1" x14ac:dyDescent="0.3">
      <c r="C483" s="76"/>
      <c r="D483" s="113"/>
      <c r="E483" s="113"/>
      <c r="F483" s="113"/>
    </row>
    <row r="484" spans="3:6" ht="25" customHeight="1" x14ac:dyDescent="0.3">
      <c r="C484" s="76"/>
      <c r="D484" s="113"/>
      <c r="E484" s="113"/>
      <c r="F484" s="113"/>
    </row>
    <row r="485" spans="3:6" ht="25" customHeight="1" x14ac:dyDescent="0.3">
      <c r="C485" s="76"/>
      <c r="D485" s="113"/>
      <c r="E485" s="113"/>
      <c r="F485" s="113"/>
    </row>
    <row r="486" spans="3:6" ht="25" customHeight="1" x14ac:dyDescent="0.3">
      <c r="C486" s="76"/>
      <c r="D486" s="113"/>
      <c r="E486" s="113"/>
      <c r="F486" s="113"/>
    </row>
    <row r="487" spans="3:6" ht="25" customHeight="1" x14ac:dyDescent="0.3">
      <c r="C487" s="76"/>
      <c r="D487" s="113"/>
      <c r="E487" s="113"/>
      <c r="F487" s="113"/>
    </row>
    <row r="488" spans="3:6" ht="25" customHeight="1" x14ac:dyDescent="0.3">
      <c r="C488" s="76"/>
      <c r="D488" s="113"/>
      <c r="E488" s="113"/>
      <c r="F488" s="113"/>
    </row>
    <row r="489" spans="3:6" ht="25" customHeight="1" x14ac:dyDescent="0.3">
      <c r="C489" s="76"/>
      <c r="D489" s="113"/>
      <c r="E489" s="113"/>
      <c r="F489" s="113"/>
    </row>
    <row r="490" spans="3:6" ht="25" customHeight="1" x14ac:dyDescent="0.3">
      <c r="C490" s="76"/>
      <c r="D490" s="113"/>
      <c r="E490" s="113"/>
      <c r="F490" s="113"/>
    </row>
    <row r="491" spans="3:6" ht="25" customHeight="1" x14ac:dyDescent="0.3">
      <c r="C491" s="76"/>
      <c r="D491" s="113"/>
      <c r="E491" s="113"/>
      <c r="F491" s="113"/>
    </row>
    <row r="492" spans="3:6" ht="25" customHeight="1" x14ac:dyDescent="0.3">
      <c r="C492" s="76"/>
      <c r="D492" s="113"/>
      <c r="E492" s="113"/>
      <c r="F492" s="113"/>
    </row>
    <row r="493" spans="3:6" ht="25" customHeight="1" x14ac:dyDescent="0.3">
      <c r="C493" s="76"/>
      <c r="D493" s="113"/>
      <c r="E493" s="113"/>
      <c r="F493" s="113"/>
    </row>
    <row r="494" spans="3:6" ht="25" customHeight="1" x14ac:dyDescent="0.3">
      <c r="C494" s="76"/>
      <c r="D494" s="113"/>
      <c r="E494" s="113"/>
      <c r="F494" s="113"/>
    </row>
    <row r="495" spans="3:6" ht="25" customHeight="1" x14ac:dyDescent="0.3">
      <c r="C495" s="76"/>
      <c r="D495" s="113"/>
      <c r="E495" s="113"/>
      <c r="F495" s="113"/>
    </row>
    <row r="496" spans="3:6" ht="25" customHeight="1" x14ac:dyDescent="0.3">
      <c r="C496" s="76"/>
      <c r="D496" s="113"/>
      <c r="E496" s="113"/>
      <c r="F496" s="113"/>
    </row>
    <row r="497" spans="3:6" ht="25" customHeight="1" x14ac:dyDescent="0.3">
      <c r="C497" s="76"/>
      <c r="D497" s="113"/>
      <c r="E497" s="113"/>
      <c r="F497" s="113"/>
    </row>
    <row r="498" spans="3:6" ht="25" customHeight="1" x14ac:dyDescent="0.3">
      <c r="C498" s="76"/>
      <c r="D498" s="113"/>
      <c r="E498" s="113"/>
      <c r="F498" s="113"/>
    </row>
    <row r="499" spans="3:6" ht="25" customHeight="1" x14ac:dyDescent="0.3">
      <c r="C499" s="76"/>
      <c r="D499" s="113"/>
      <c r="E499" s="113"/>
      <c r="F499" s="113"/>
    </row>
    <row r="500" spans="3:6" ht="25" customHeight="1" x14ac:dyDescent="0.3">
      <c r="C500" s="76"/>
      <c r="D500" s="113"/>
      <c r="E500" s="113"/>
      <c r="F500" s="113"/>
    </row>
    <row r="501" spans="3:6" ht="25" customHeight="1" x14ac:dyDescent="0.3">
      <c r="C501" s="76"/>
      <c r="D501" s="113"/>
      <c r="E501" s="113"/>
      <c r="F501" s="113"/>
    </row>
    <row r="502" spans="3:6" ht="25" customHeight="1" x14ac:dyDescent="0.3">
      <c r="C502" s="76"/>
      <c r="D502" s="113"/>
      <c r="E502" s="113"/>
      <c r="F502" s="113"/>
    </row>
    <row r="503" spans="3:6" ht="25" customHeight="1" x14ac:dyDescent="0.3">
      <c r="C503" s="76"/>
      <c r="D503" s="113"/>
      <c r="E503" s="113"/>
      <c r="F503" s="113"/>
    </row>
    <row r="504" spans="3:6" ht="25" customHeight="1" x14ac:dyDescent="0.3">
      <c r="C504" s="76"/>
      <c r="D504" s="113"/>
      <c r="E504" s="113"/>
      <c r="F504" s="113"/>
    </row>
    <row r="505" spans="3:6" ht="25" customHeight="1" x14ac:dyDescent="0.3">
      <c r="C505" s="76"/>
      <c r="D505" s="113"/>
      <c r="E505" s="113"/>
      <c r="F505" s="113"/>
    </row>
    <row r="506" spans="3:6" ht="25" customHeight="1" x14ac:dyDescent="0.3">
      <c r="C506" s="76"/>
      <c r="D506" s="113"/>
      <c r="E506" s="113"/>
      <c r="F506" s="113"/>
    </row>
    <row r="507" spans="3:6" ht="25" customHeight="1" x14ac:dyDescent="0.3">
      <c r="C507" s="76"/>
      <c r="D507" s="113"/>
      <c r="E507" s="113"/>
      <c r="F507" s="113"/>
    </row>
    <row r="508" spans="3:6" ht="25" customHeight="1" x14ac:dyDescent="0.3">
      <c r="C508" s="76"/>
      <c r="D508" s="113"/>
      <c r="E508" s="113"/>
      <c r="F508" s="113"/>
    </row>
    <row r="509" spans="3:6" ht="25" customHeight="1" x14ac:dyDescent="0.3">
      <c r="C509" s="76"/>
      <c r="D509" s="113"/>
      <c r="E509" s="113"/>
      <c r="F509" s="113"/>
    </row>
    <row r="510" spans="3:6" ht="25" customHeight="1" x14ac:dyDescent="0.3">
      <c r="C510" s="76"/>
      <c r="D510" s="113"/>
      <c r="E510" s="113"/>
      <c r="F510" s="113"/>
    </row>
    <row r="511" spans="3:6" ht="25" customHeight="1" x14ac:dyDescent="0.3">
      <c r="C511" s="76"/>
      <c r="D511" s="113"/>
      <c r="E511" s="113"/>
      <c r="F511" s="113"/>
    </row>
    <row r="512" spans="3:6" ht="25" customHeight="1" x14ac:dyDescent="0.3">
      <c r="C512" s="76"/>
      <c r="D512" s="113"/>
      <c r="E512" s="113"/>
      <c r="F512" s="113"/>
    </row>
    <row r="513" spans="3:6" ht="25" customHeight="1" x14ac:dyDescent="0.3">
      <c r="C513" s="76"/>
      <c r="D513" s="113"/>
      <c r="E513" s="113"/>
      <c r="F513" s="113"/>
    </row>
    <row r="514" spans="3:6" ht="25" customHeight="1" x14ac:dyDescent="0.3">
      <c r="C514" s="76"/>
      <c r="D514" s="113"/>
      <c r="E514" s="113"/>
      <c r="F514" s="113"/>
    </row>
    <row r="515" spans="3:6" ht="25" customHeight="1" x14ac:dyDescent="0.3">
      <c r="C515" s="76"/>
      <c r="D515" s="113"/>
      <c r="E515" s="113"/>
      <c r="F515" s="113"/>
    </row>
    <row r="516" spans="3:6" ht="25" customHeight="1" x14ac:dyDescent="0.3">
      <c r="C516" s="76"/>
      <c r="D516" s="113"/>
      <c r="E516" s="113"/>
      <c r="F516" s="113"/>
    </row>
    <row r="517" spans="3:6" ht="25" customHeight="1" x14ac:dyDescent="0.3">
      <c r="C517" s="76"/>
      <c r="D517" s="113"/>
      <c r="E517" s="113"/>
      <c r="F517" s="113"/>
    </row>
    <row r="518" spans="3:6" ht="25" customHeight="1" x14ac:dyDescent="0.3">
      <c r="C518" s="76"/>
      <c r="D518" s="113"/>
      <c r="E518" s="113"/>
      <c r="F518" s="113"/>
    </row>
    <row r="519" spans="3:6" ht="25" customHeight="1" x14ac:dyDescent="0.3">
      <c r="C519" s="76"/>
      <c r="D519" s="113"/>
      <c r="E519" s="113"/>
      <c r="F519" s="113"/>
    </row>
    <row r="520" spans="3:6" ht="25" customHeight="1" x14ac:dyDescent="0.3">
      <c r="C520" s="76"/>
      <c r="D520" s="113"/>
      <c r="E520" s="113"/>
      <c r="F520" s="113"/>
    </row>
    <row r="521" spans="3:6" ht="25" customHeight="1" x14ac:dyDescent="0.3">
      <c r="C521" s="76"/>
      <c r="D521" s="113"/>
      <c r="E521" s="113"/>
      <c r="F521" s="113"/>
    </row>
    <row r="522" spans="3:6" ht="25" customHeight="1" x14ac:dyDescent="0.3">
      <c r="C522" s="76"/>
      <c r="D522" s="113"/>
      <c r="E522" s="113"/>
      <c r="F522" s="113"/>
    </row>
    <row r="523" spans="3:6" ht="25" customHeight="1" x14ac:dyDescent="0.3">
      <c r="C523" s="76"/>
      <c r="D523" s="113"/>
      <c r="E523" s="113"/>
      <c r="F523" s="113"/>
    </row>
    <row r="524" spans="3:6" ht="25" customHeight="1" x14ac:dyDescent="0.3">
      <c r="C524" s="76"/>
      <c r="D524" s="113"/>
      <c r="E524" s="113"/>
      <c r="F524" s="113"/>
    </row>
    <row r="525" spans="3:6" ht="25" customHeight="1" x14ac:dyDescent="0.3">
      <c r="C525" s="76"/>
      <c r="D525" s="113"/>
      <c r="E525" s="113"/>
      <c r="F525" s="113"/>
    </row>
    <row r="526" spans="3:6" ht="25" customHeight="1" x14ac:dyDescent="0.3">
      <c r="C526" s="76"/>
      <c r="D526" s="113"/>
      <c r="E526" s="113"/>
      <c r="F526" s="113"/>
    </row>
    <row r="527" spans="3:6" ht="25" customHeight="1" x14ac:dyDescent="0.3">
      <c r="C527" s="76"/>
      <c r="D527" s="113"/>
      <c r="E527" s="113"/>
      <c r="F527" s="113"/>
    </row>
    <row r="528" spans="3:6" ht="25" customHeight="1" x14ac:dyDescent="0.3">
      <c r="C528" s="76"/>
      <c r="D528" s="113"/>
      <c r="E528" s="113"/>
      <c r="F528" s="113"/>
    </row>
    <row r="529" spans="3:6" ht="25" customHeight="1" x14ac:dyDescent="0.3">
      <c r="C529" s="76"/>
      <c r="D529" s="113"/>
      <c r="E529" s="113"/>
      <c r="F529" s="113"/>
    </row>
    <row r="530" spans="3:6" ht="25" customHeight="1" x14ac:dyDescent="0.3">
      <c r="C530" s="76"/>
      <c r="D530" s="113"/>
      <c r="E530" s="113"/>
      <c r="F530" s="113"/>
    </row>
    <row r="531" spans="3:6" ht="25" customHeight="1" x14ac:dyDescent="0.3">
      <c r="C531" s="76"/>
      <c r="D531" s="113"/>
      <c r="E531" s="113"/>
      <c r="F531" s="113"/>
    </row>
    <row r="532" spans="3:6" ht="25" customHeight="1" x14ac:dyDescent="0.3">
      <c r="C532" s="76"/>
      <c r="D532" s="113"/>
      <c r="E532" s="113"/>
      <c r="F532" s="113"/>
    </row>
    <row r="533" spans="3:6" ht="25" customHeight="1" x14ac:dyDescent="0.3">
      <c r="C533" s="76"/>
      <c r="D533" s="113"/>
      <c r="E533" s="113"/>
      <c r="F533" s="113"/>
    </row>
    <row r="534" spans="3:6" ht="25" customHeight="1" x14ac:dyDescent="0.3">
      <c r="C534" s="76"/>
      <c r="D534" s="113"/>
      <c r="E534" s="113"/>
      <c r="F534" s="113"/>
    </row>
    <row r="535" spans="3:6" ht="25" customHeight="1" x14ac:dyDescent="0.3">
      <c r="C535" s="76"/>
      <c r="D535" s="113"/>
      <c r="E535" s="113"/>
      <c r="F535" s="113"/>
    </row>
    <row r="536" spans="3:6" ht="25" customHeight="1" x14ac:dyDescent="0.3">
      <c r="C536" s="76"/>
      <c r="D536" s="113"/>
      <c r="E536" s="113"/>
      <c r="F536" s="113"/>
    </row>
    <row r="537" spans="3:6" ht="25" customHeight="1" x14ac:dyDescent="0.3">
      <c r="C537" s="76"/>
      <c r="D537" s="113"/>
      <c r="E537" s="113"/>
      <c r="F537" s="113"/>
    </row>
    <row r="538" spans="3:6" ht="25" customHeight="1" x14ac:dyDescent="0.3">
      <c r="C538" s="76"/>
      <c r="D538" s="113"/>
      <c r="E538" s="113"/>
      <c r="F538" s="113"/>
    </row>
    <row r="539" spans="3:6" ht="25" customHeight="1" x14ac:dyDescent="0.3">
      <c r="C539" s="76"/>
      <c r="D539" s="113"/>
      <c r="E539" s="113"/>
      <c r="F539" s="113"/>
    </row>
    <row r="540" spans="3:6" ht="25" customHeight="1" x14ac:dyDescent="0.3">
      <c r="C540" s="76"/>
      <c r="D540" s="113"/>
      <c r="E540" s="113"/>
      <c r="F540" s="113"/>
    </row>
    <row r="541" spans="3:6" ht="25" customHeight="1" x14ac:dyDescent="0.3">
      <c r="C541" s="76"/>
      <c r="D541" s="113"/>
      <c r="E541" s="113"/>
      <c r="F541" s="113"/>
    </row>
    <row r="542" spans="3:6" ht="25" customHeight="1" x14ac:dyDescent="0.3">
      <c r="C542" s="76"/>
      <c r="D542" s="113"/>
      <c r="E542" s="113"/>
      <c r="F542" s="113"/>
    </row>
    <row r="543" spans="3:6" ht="25" customHeight="1" x14ac:dyDescent="0.3">
      <c r="C543" s="76"/>
      <c r="D543" s="113"/>
      <c r="E543" s="113"/>
      <c r="F543" s="113"/>
    </row>
    <row r="544" spans="3:6" ht="25" customHeight="1" x14ac:dyDescent="0.3">
      <c r="C544" s="76"/>
      <c r="D544" s="113"/>
      <c r="E544" s="113"/>
      <c r="F544" s="113"/>
    </row>
    <row r="545" spans="3:6" ht="25" customHeight="1" x14ac:dyDescent="0.3">
      <c r="C545" s="76"/>
      <c r="D545" s="113"/>
      <c r="E545" s="113"/>
      <c r="F545" s="113"/>
    </row>
    <row r="546" spans="3:6" ht="25" customHeight="1" x14ac:dyDescent="0.3">
      <c r="C546" s="76"/>
      <c r="D546" s="113"/>
      <c r="E546" s="113"/>
      <c r="F546" s="113"/>
    </row>
    <row r="547" spans="3:6" ht="25" customHeight="1" x14ac:dyDescent="0.3">
      <c r="C547" s="76"/>
      <c r="D547" s="113"/>
      <c r="E547" s="113"/>
      <c r="F547" s="113"/>
    </row>
    <row r="548" spans="3:6" ht="25" customHeight="1" x14ac:dyDescent="0.3">
      <c r="C548" s="76"/>
      <c r="D548" s="113"/>
      <c r="E548" s="113"/>
      <c r="F548" s="113"/>
    </row>
    <row r="549" spans="3:6" ht="25" customHeight="1" x14ac:dyDescent="0.3">
      <c r="C549" s="76"/>
      <c r="D549" s="113"/>
      <c r="E549" s="113"/>
      <c r="F549" s="113"/>
    </row>
    <row r="550" spans="3:6" ht="25" customHeight="1" x14ac:dyDescent="0.3">
      <c r="C550" s="76"/>
      <c r="D550" s="113"/>
      <c r="E550" s="113"/>
      <c r="F550" s="113"/>
    </row>
    <row r="551" spans="3:6" ht="25" customHeight="1" x14ac:dyDescent="0.3">
      <c r="C551" s="76"/>
      <c r="D551" s="113"/>
      <c r="E551" s="113"/>
      <c r="F551" s="113"/>
    </row>
    <row r="552" spans="3:6" ht="25" customHeight="1" x14ac:dyDescent="0.3">
      <c r="C552" s="76"/>
      <c r="D552" s="113"/>
      <c r="E552" s="113"/>
      <c r="F552" s="113"/>
    </row>
    <row r="553" spans="3:6" ht="25" customHeight="1" x14ac:dyDescent="0.3">
      <c r="C553" s="76"/>
      <c r="D553" s="113"/>
      <c r="E553" s="113"/>
      <c r="F553" s="113"/>
    </row>
    <row r="554" spans="3:6" ht="25" customHeight="1" x14ac:dyDescent="0.3">
      <c r="C554" s="76"/>
      <c r="D554" s="113"/>
      <c r="E554" s="113"/>
      <c r="F554" s="113"/>
    </row>
    <row r="555" spans="3:6" ht="25" customHeight="1" x14ac:dyDescent="0.3">
      <c r="C555" s="76"/>
      <c r="D555" s="113"/>
      <c r="E555" s="113"/>
      <c r="F555" s="113"/>
    </row>
    <row r="556" spans="3:6" ht="25" customHeight="1" x14ac:dyDescent="0.3">
      <c r="C556" s="76"/>
      <c r="D556" s="113"/>
      <c r="E556" s="113"/>
      <c r="F556" s="113"/>
    </row>
    <row r="557" spans="3:6" ht="25" customHeight="1" x14ac:dyDescent="0.3">
      <c r="C557" s="76"/>
      <c r="D557" s="113"/>
      <c r="E557" s="113"/>
      <c r="F557" s="113"/>
    </row>
    <row r="558" spans="3:6" ht="25" customHeight="1" x14ac:dyDescent="0.3">
      <c r="C558" s="76"/>
      <c r="D558" s="113"/>
      <c r="E558" s="113"/>
      <c r="F558" s="113"/>
    </row>
    <row r="559" spans="3:6" ht="25" customHeight="1" x14ac:dyDescent="0.3">
      <c r="C559" s="76"/>
      <c r="D559" s="113"/>
      <c r="E559" s="113"/>
      <c r="F559" s="113"/>
    </row>
    <row r="560" spans="3:6" ht="25" customHeight="1" x14ac:dyDescent="0.3">
      <c r="C560" s="76"/>
      <c r="D560" s="113"/>
      <c r="E560" s="113"/>
      <c r="F560" s="113"/>
    </row>
    <row r="561" spans="3:6" ht="25" customHeight="1" x14ac:dyDescent="0.3">
      <c r="C561" s="76"/>
      <c r="D561" s="113"/>
      <c r="E561" s="113"/>
      <c r="F561" s="113"/>
    </row>
    <row r="562" spans="3:6" ht="25" customHeight="1" x14ac:dyDescent="0.3">
      <c r="C562" s="76"/>
      <c r="D562" s="113"/>
      <c r="E562" s="113"/>
      <c r="F562" s="113"/>
    </row>
    <row r="563" spans="3:6" ht="25" customHeight="1" x14ac:dyDescent="0.3">
      <c r="C563" s="76"/>
      <c r="D563" s="113"/>
      <c r="E563" s="113"/>
      <c r="F563" s="113"/>
    </row>
    <row r="564" spans="3:6" ht="25" customHeight="1" x14ac:dyDescent="0.3">
      <c r="C564" s="76"/>
      <c r="D564" s="113"/>
      <c r="E564" s="113"/>
      <c r="F564" s="113"/>
    </row>
    <row r="565" spans="3:6" ht="25" customHeight="1" x14ac:dyDescent="0.3">
      <c r="C565" s="76"/>
      <c r="D565" s="113"/>
      <c r="E565" s="113"/>
      <c r="F565" s="113"/>
    </row>
    <row r="566" spans="3:6" ht="25" customHeight="1" x14ac:dyDescent="0.3">
      <c r="C566" s="76"/>
      <c r="D566" s="113"/>
      <c r="E566" s="113"/>
      <c r="F566" s="113"/>
    </row>
    <row r="567" spans="3:6" ht="25" customHeight="1" x14ac:dyDescent="0.3">
      <c r="C567" s="76"/>
      <c r="D567" s="113"/>
      <c r="E567" s="113"/>
      <c r="F567" s="113"/>
    </row>
    <row r="568" spans="3:6" ht="25" customHeight="1" x14ac:dyDescent="0.3">
      <c r="C568" s="76"/>
      <c r="D568" s="113"/>
      <c r="E568" s="113"/>
      <c r="F568" s="113"/>
    </row>
    <row r="569" spans="3:6" ht="25" customHeight="1" x14ac:dyDescent="0.3">
      <c r="C569" s="76"/>
      <c r="D569" s="113"/>
      <c r="E569" s="113"/>
      <c r="F569" s="113"/>
    </row>
    <row r="570" spans="3:6" ht="25" customHeight="1" x14ac:dyDescent="0.3">
      <c r="C570" s="76"/>
      <c r="D570" s="113"/>
      <c r="E570" s="113"/>
      <c r="F570" s="113"/>
    </row>
    <row r="571" spans="3:6" ht="25" customHeight="1" x14ac:dyDescent="0.3">
      <c r="C571" s="76"/>
      <c r="D571" s="113"/>
      <c r="E571" s="113"/>
      <c r="F571" s="113"/>
    </row>
    <row r="572" spans="3:6" ht="25" customHeight="1" x14ac:dyDescent="0.3">
      <c r="C572" s="76"/>
      <c r="D572" s="113"/>
      <c r="E572" s="113"/>
      <c r="F572" s="113"/>
    </row>
    <row r="573" spans="3:6" ht="25" customHeight="1" x14ac:dyDescent="0.3">
      <c r="C573" s="76"/>
      <c r="D573" s="113"/>
      <c r="E573" s="113"/>
      <c r="F573" s="113"/>
    </row>
    <row r="574" spans="3:6" ht="25" customHeight="1" x14ac:dyDescent="0.3">
      <c r="C574" s="76"/>
      <c r="D574" s="113"/>
      <c r="E574" s="113"/>
      <c r="F574" s="113"/>
    </row>
    <row r="575" spans="3:6" ht="25" customHeight="1" x14ac:dyDescent="0.3">
      <c r="C575" s="76"/>
      <c r="D575" s="113"/>
      <c r="E575" s="113"/>
      <c r="F575" s="113"/>
    </row>
    <row r="576" spans="3:6" ht="25" customHeight="1" x14ac:dyDescent="0.3">
      <c r="C576" s="76"/>
      <c r="D576" s="113"/>
      <c r="E576" s="113"/>
      <c r="F576" s="113"/>
    </row>
    <row r="577" spans="3:6" ht="25" customHeight="1" x14ac:dyDescent="0.3">
      <c r="C577" s="76"/>
      <c r="D577" s="113"/>
      <c r="E577" s="113"/>
      <c r="F577" s="113"/>
    </row>
    <row r="578" spans="3:6" ht="25" customHeight="1" x14ac:dyDescent="0.3">
      <c r="C578" s="76"/>
      <c r="D578" s="113"/>
      <c r="E578" s="113"/>
      <c r="F578" s="113"/>
    </row>
    <row r="579" spans="3:6" ht="25" customHeight="1" x14ac:dyDescent="0.3">
      <c r="C579" s="76"/>
      <c r="D579" s="113"/>
      <c r="E579" s="113"/>
      <c r="F579" s="113"/>
    </row>
    <row r="580" spans="3:6" ht="25" customHeight="1" x14ac:dyDescent="0.3">
      <c r="C580" s="76"/>
      <c r="D580" s="113"/>
      <c r="E580" s="113"/>
      <c r="F580" s="113"/>
    </row>
    <row r="581" spans="3:6" ht="25" customHeight="1" x14ac:dyDescent="0.3">
      <c r="C581" s="76"/>
      <c r="D581" s="113"/>
      <c r="E581" s="113"/>
      <c r="F581" s="113"/>
    </row>
    <row r="582" spans="3:6" ht="25" customHeight="1" x14ac:dyDescent="0.3">
      <c r="C582" s="76"/>
      <c r="D582" s="113"/>
      <c r="E582" s="113"/>
      <c r="F582" s="113"/>
    </row>
    <row r="583" spans="3:6" ht="25" customHeight="1" x14ac:dyDescent="0.3">
      <c r="C583" s="76"/>
      <c r="D583" s="113"/>
      <c r="E583" s="113"/>
      <c r="F583" s="113"/>
    </row>
    <row r="584" spans="3:6" ht="25" customHeight="1" x14ac:dyDescent="0.3">
      <c r="C584" s="76"/>
      <c r="D584" s="113"/>
      <c r="E584" s="113"/>
      <c r="F584" s="113"/>
    </row>
    <row r="585" spans="3:6" ht="25" customHeight="1" x14ac:dyDescent="0.3">
      <c r="C585" s="76"/>
      <c r="D585" s="113"/>
      <c r="E585" s="113"/>
      <c r="F585" s="113"/>
    </row>
    <row r="586" spans="3:6" ht="25" customHeight="1" x14ac:dyDescent="0.3">
      <c r="C586" s="76"/>
      <c r="D586" s="113"/>
      <c r="E586" s="113"/>
      <c r="F586" s="113"/>
    </row>
    <row r="587" spans="3:6" ht="25" customHeight="1" x14ac:dyDescent="0.3">
      <c r="C587" s="76"/>
      <c r="D587" s="113"/>
      <c r="E587" s="113"/>
      <c r="F587" s="113"/>
    </row>
    <row r="588" spans="3:6" ht="25" customHeight="1" x14ac:dyDescent="0.3">
      <c r="C588" s="76"/>
      <c r="D588" s="113"/>
      <c r="E588" s="113"/>
      <c r="F588" s="113"/>
    </row>
    <row r="589" spans="3:6" ht="25" customHeight="1" x14ac:dyDescent="0.3">
      <c r="C589" s="76"/>
      <c r="D589" s="113"/>
      <c r="E589" s="113"/>
      <c r="F589" s="113"/>
    </row>
    <row r="590" spans="3:6" ht="25" customHeight="1" x14ac:dyDescent="0.3">
      <c r="C590" s="76"/>
      <c r="D590" s="113"/>
      <c r="E590" s="113"/>
      <c r="F590" s="113"/>
    </row>
    <row r="591" spans="3:6" ht="25" customHeight="1" x14ac:dyDescent="0.3">
      <c r="C591" s="76"/>
      <c r="D591" s="113"/>
      <c r="E591" s="113"/>
      <c r="F591" s="113"/>
    </row>
    <row r="592" spans="3:6" ht="25" customHeight="1" x14ac:dyDescent="0.3">
      <c r="C592" s="76"/>
      <c r="D592" s="113"/>
      <c r="E592" s="113"/>
      <c r="F592" s="113"/>
    </row>
    <row r="593" spans="3:6" ht="25" customHeight="1" x14ac:dyDescent="0.3">
      <c r="C593" s="76"/>
      <c r="D593" s="113"/>
      <c r="E593" s="113"/>
      <c r="F593" s="113"/>
    </row>
    <row r="594" spans="3:6" ht="25" customHeight="1" x14ac:dyDescent="0.3">
      <c r="C594" s="76"/>
      <c r="D594" s="113"/>
      <c r="E594" s="113"/>
      <c r="F594" s="113"/>
    </row>
    <row r="595" spans="3:6" ht="25" customHeight="1" x14ac:dyDescent="0.3">
      <c r="C595" s="76"/>
      <c r="D595" s="113"/>
      <c r="E595" s="113"/>
      <c r="F595" s="113"/>
    </row>
    <row r="596" spans="3:6" ht="25" customHeight="1" x14ac:dyDescent="0.3">
      <c r="C596" s="76"/>
      <c r="D596" s="113"/>
      <c r="E596" s="113"/>
      <c r="F596" s="113"/>
    </row>
    <row r="597" spans="3:6" ht="25" customHeight="1" x14ac:dyDescent="0.3">
      <c r="C597" s="76"/>
      <c r="D597" s="113"/>
      <c r="E597" s="113"/>
      <c r="F597" s="113"/>
    </row>
    <row r="598" spans="3:6" ht="25" customHeight="1" x14ac:dyDescent="0.3">
      <c r="C598" s="76"/>
      <c r="D598" s="113"/>
      <c r="E598" s="113"/>
      <c r="F598" s="113"/>
    </row>
    <row r="599" spans="3:6" ht="25" customHeight="1" x14ac:dyDescent="0.3">
      <c r="C599" s="76"/>
      <c r="D599" s="113"/>
      <c r="E599" s="113"/>
      <c r="F599" s="113"/>
    </row>
    <row r="600" spans="3:6" ht="25" customHeight="1" x14ac:dyDescent="0.3">
      <c r="C600" s="76"/>
      <c r="D600" s="113"/>
      <c r="E600" s="113"/>
      <c r="F600" s="113"/>
    </row>
    <row r="601" spans="3:6" ht="25" customHeight="1" x14ac:dyDescent="0.3">
      <c r="C601" s="76"/>
      <c r="D601" s="113"/>
      <c r="E601" s="113"/>
      <c r="F601" s="113"/>
    </row>
    <row r="602" spans="3:6" ht="25" customHeight="1" x14ac:dyDescent="0.3">
      <c r="C602" s="76"/>
      <c r="D602" s="113"/>
      <c r="E602" s="113"/>
      <c r="F602" s="113"/>
    </row>
    <row r="603" spans="3:6" ht="25" customHeight="1" x14ac:dyDescent="0.3">
      <c r="C603" s="76"/>
      <c r="D603" s="113"/>
      <c r="E603" s="113"/>
      <c r="F603" s="113"/>
    </row>
    <row r="604" spans="3:6" ht="25" customHeight="1" x14ac:dyDescent="0.3">
      <c r="C604" s="76"/>
      <c r="D604" s="113"/>
      <c r="E604" s="113"/>
      <c r="F604" s="113"/>
    </row>
    <row r="605" spans="3:6" ht="25" customHeight="1" x14ac:dyDescent="0.3">
      <c r="C605" s="76"/>
      <c r="D605" s="113"/>
      <c r="E605" s="113"/>
      <c r="F605" s="113"/>
    </row>
    <row r="606" spans="3:6" ht="25" customHeight="1" x14ac:dyDescent="0.3">
      <c r="C606" s="76"/>
      <c r="D606" s="113"/>
      <c r="E606" s="113"/>
      <c r="F606" s="113"/>
    </row>
    <row r="607" spans="3:6" ht="25" customHeight="1" x14ac:dyDescent="0.3">
      <c r="C607" s="76"/>
      <c r="D607" s="113"/>
      <c r="E607" s="113"/>
      <c r="F607" s="113"/>
    </row>
    <row r="608" spans="3:6" ht="25" customHeight="1" x14ac:dyDescent="0.3">
      <c r="C608" s="76"/>
      <c r="D608" s="113"/>
      <c r="E608" s="113"/>
      <c r="F608" s="113"/>
    </row>
    <row r="609" spans="3:6" ht="25" customHeight="1" x14ac:dyDescent="0.3">
      <c r="C609" s="76"/>
      <c r="D609" s="113"/>
      <c r="E609" s="113"/>
      <c r="F609" s="113"/>
    </row>
    <row r="610" spans="3:6" ht="25" customHeight="1" x14ac:dyDescent="0.3">
      <c r="C610" s="76"/>
      <c r="D610" s="113"/>
      <c r="E610" s="113"/>
      <c r="F610" s="113"/>
    </row>
    <row r="611" spans="3:6" ht="25" customHeight="1" x14ac:dyDescent="0.3">
      <c r="C611" s="76"/>
      <c r="D611" s="113"/>
      <c r="E611" s="113"/>
      <c r="F611" s="113"/>
    </row>
    <row r="612" spans="3:6" ht="25" customHeight="1" x14ac:dyDescent="0.3">
      <c r="C612" s="76"/>
      <c r="D612" s="113"/>
      <c r="E612" s="113"/>
      <c r="F612" s="113"/>
    </row>
    <row r="613" spans="3:6" ht="25" customHeight="1" x14ac:dyDescent="0.3">
      <c r="C613" s="76"/>
      <c r="D613" s="113"/>
      <c r="E613" s="113"/>
      <c r="F613" s="113"/>
    </row>
    <row r="614" spans="3:6" ht="25" customHeight="1" x14ac:dyDescent="0.3">
      <c r="C614" s="76"/>
      <c r="D614" s="113"/>
      <c r="E614" s="113"/>
      <c r="F614" s="113"/>
    </row>
    <row r="615" spans="3:6" ht="25" customHeight="1" x14ac:dyDescent="0.3">
      <c r="C615" s="76"/>
      <c r="D615" s="113"/>
      <c r="E615" s="113"/>
      <c r="F615" s="113"/>
    </row>
    <row r="616" spans="3:6" ht="25" customHeight="1" x14ac:dyDescent="0.3">
      <c r="C616" s="76"/>
      <c r="D616" s="113"/>
      <c r="E616" s="113"/>
      <c r="F616" s="113"/>
    </row>
    <row r="617" spans="3:6" ht="25" customHeight="1" x14ac:dyDescent="0.3">
      <c r="C617" s="76"/>
      <c r="D617" s="113"/>
      <c r="E617" s="113"/>
      <c r="F617" s="113"/>
    </row>
    <row r="618" spans="3:6" ht="25" customHeight="1" x14ac:dyDescent="0.3">
      <c r="C618" s="76"/>
      <c r="D618" s="113"/>
      <c r="E618" s="113"/>
      <c r="F618" s="113"/>
    </row>
    <row r="619" spans="3:6" ht="25" customHeight="1" x14ac:dyDescent="0.3">
      <c r="C619" s="76"/>
      <c r="D619" s="113"/>
      <c r="E619" s="113"/>
      <c r="F619" s="113"/>
    </row>
    <row r="620" spans="3:6" ht="25" customHeight="1" x14ac:dyDescent="0.3">
      <c r="C620" s="76"/>
      <c r="D620" s="113"/>
      <c r="E620" s="113"/>
      <c r="F620" s="113"/>
    </row>
    <row r="621" spans="3:6" ht="25" customHeight="1" x14ac:dyDescent="0.3">
      <c r="C621" s="76"/>
      <c r="D621" s="113"/>
      <c r="E621" s="113"/>
      <c r="F621" s="113"/>
    </row>
    <row r="622" spans="3:6" ht="25" customHeight="1" x14ac:dyDescent="0.3">
      <c r="C622" s="76"/>
      <c r="D622" s="113"/>
      <c r="E622" s="113"/>
      <c r="F622" s="113"/>
    </row>
    <row r="623" spans="3:6" ht="25" customHeight="1" x14ac:dyDescent="0.3">
      <c r="C623" s="76"/>
      <c r="D623" s="113"/>
      <c r="E623" s="113"/>
      <c r="F623" s="113"/>
    </row>
    <row r="624" spans="3:6" ht="25" customHeight="1" x14ac:dyDescent="0.3">
      <c r="C624" s="76"/>
      <c r="D624" s="113"/>
      <c r="E624" s="113"/>
      <c r="F624" s="113"/>
    </row>
    <row r="625" spans="3:6" ht="25" customHeight="1" x14ac:dyDescent="0.3">
      <c r="C625" s="76"/>
      <c r="D625" s="113"/>
      <c r="E625" s="113"/>
      <c r="F625" s="113"/>
    </row>
    <row r="626" spans="3:6" ht="25" customHeight="1" x14ac:dyDescent="0.3">
      <c r="C626" s="76"/>
      <c r="D626" s="113"/>
      <c r="E626" s="113"/>
      <c r="F626" s="113"/>
    </row>
    <row r="627" spans="3:6" ht="25" customHeight="1" x14ac:dyDescent="0.3">
      <c r="C627" s="76"/>
      <c r="D627" s="113"/>
      <c r="E627" s="113"/>
      <c r="F627" s="113"/>
    </row>
    <row r="628" spans="3:6" ht="25" customHeight="1" x14ac:dyDescent="0.3">
      <c r="C628" s="76"/>
      <c r="D628" s="113"/>
      <c r="E628" s="113"/>
      <c r="F628" s="113"/>
    </row>
    <row r="629" spans="3:6" ht="25" customHeight="1" x14ac:dyDescent="0.3">
      <c r="C629" s="76"/>
      <c r="D629" s="113"/>
      <c r="E629" s="113"/>
      <c r="F629" s="113"/>
    </row>
    <row r="630" spans="3:6" ht="25" customHeight="1" x14ac:dyDescent="0.3">
      <c r="C630" s="76"/>
      <c r="D630" s="113"/>
      <c r="E630" s="113"/>
      <c r="F630" s="113"/>
    </row>
    <row r="631" spans="3:6" ht="25" customHeight="1" x14ac:dyDescent="0.3">
      <c r="C631" s="76"/>
      <c r="D631" s="113"/>
      <c r="E631" s="113"/>
      <c r="F631" s="113"/>
    </row>
    <row r="632" spans="3:6" ht="25" customHeight="1" x14ac:dyDescent="0.3">
      <c r="C632" s="76"/>
      <c r="D632" s="113"/>
      <c r="E632" s="113"/>
      <c r="F632" s="113"/>
    </row>
    <row r="633" spans="3:6" ht="25" customHeight="1" x14ac:dyDescent="0.3">
      <c r="C633" s="76"/>
      <c r="D633" s="113"/>
      <c r="E633" s="113"/>
      <c r="F633" s="113"/>
    </row>
    <row r="634" spans="3:6" ht="25" customHeight="1" x14ac:dyDescent="0.3">
      <c r="C634" s="76"/>
      <c r="D634" s="113"/>
      <c r="E634" s="113"/>
      <c r="F634" s="113"/>
    </row>
    <row r="635" spans="3:6" ht="25" customHeight="1" x14ac:dyDescent="0.3">
      <c r="C635" s="76"/>
      <c r="D635" s="113"/>
      <c r="E635" s="113"/>
      <c r="F635" s="113"/>
    </row>
    <row r="636" spans="3:6" ht="25" customHeight="1" x14ac:dyDescent="0.3">
      <c r="C636" s="76"/>
      <c r="D636" s="113"/>
      <c r="E636" s="113"/>
      <c r="F636" s="113"/>
    </row>
    <row r="637" spans="3:6" ht="25" customHeight="1" x14ac:dyDescent="0.3">
      <c r="C637" s="76"/>
      <c r="D637" s="113"/>
      <c r="E637" s="113"/>
      <c r="F637" s="113"/>
    </row>
    <row r="638" spans="3:6" ht="25" customHeight="1" x14ac:dyDescent="0.3">
      <c r="C638" s="76"/>
      <c r="D638" s="113"/>
      <c r="E638" s="113"/>
      <c r="F638" s="113"/>
    </row>
    <row r="639" spans="3:6" ht="25" customHeight="1" x14ac:dyDescent="0.3">
      <c r="C639" s="76"/>
      <c r="D639" s="113"/>
      <c r="E639" s="113"/>
      <c r="F639" s="113"/>
    </row>
    <row r="640" spans="3:6" ht="25" customHeight="1" x14ac:dyDescent="0.3">
      <c r="C640" s="76"/>
      <c r="D640" s="113"/>
      <c r="E640" s="113"/>
      <c r="F640" s="113"/>
    </row>
    <row r="641" spans="3:6" ht="25" customHeight="1" x14ac:dyDescent="0.3">
      <c r="C641" s="76"/>
      <c r="D641" s="113"/>
      <c r="E641" s="113"/>
      <c r="F641" s="113"/>
    </row>
    <row r="642" spans="3:6" ht="25" customHeight="1" x14ac:dyDescent="0.3">
      <c r="C642" s="76"/>
      <c r="D642" s="113"/>
      <c r="E642" s="113"/>
      <c r="F642" s="113"/>
    </row>
    <row r="643" spans="3:6" ht="25" customHeight="1" x14ac:dyDescent="0.3">
      <c r="C643" s="76"/>
      <c r="D643" s="113"/>
      <c r="E643" s="113"/>
      <c r="F643" s="113"/>
    </row>
    <row r="644" spans="3:6" ht="25" customHeight="1" x14ac:dyDescent="0.3">
      <c r="C644" s="76"/>
      <c r="D644" s="113"/>
      <c r="E644" s="113"/>
      <c r="F644" s="113"/>
    </row>
    <row r="645" spans="3:6" ht="25" customHeight="1" x14ac:dyDescent="0.3">
      <c r="C645" s="76"/>
      <c r="D645" s="113"/>
      <c r="E645" s="113"/>
      <c r="F645" s="113"/>
    </row>
    <row r="646" spans="3:6" ht="25" customHeight="1" x14ac:dyDescent="0.3">
      <c r="C646" s="76"/>
      <c r="D646" s="113"/>
      <c r="E646" s="113"/>
      <c r="F646" s="113"/>
    </row>
    <row r="647" spans="3:6" ht="25" customHeight="1" x14ac:dyDescent="0.3">
      <c r="C647" s="76"/>
      <c r="D647" s="113"/>
      <c r="E647" s="113"/>
      <c r="F647" s="113"/>
    </row>
    <row r="648" spans="3:6" ht="25" customHeight="1" x14ac:dyDescent="0.3">
      <c r="C648" s="76"/>
      <c r="D648" s="113"/>
      <c r="E648" s="113"/>
      <c r="F648" s="113"/>
    </row>
    <row r="649" spans="3:6" ht="25" customHeight="1" x14ac:dyDescent="0.3">
      <c r="C649" s="76"/>
      <c r="D649" s="113"/>
      <c r="E649" s="113"/>
      <c r="F649" s="113"/>
    </row>
    <row r="650" spans="3:6" ht="25" customHeight="1" x14ac:dyDescent="0.3">
      <c r="C650" s="76"/>
      <c r="D650" s="113"/>
      <c r="E650" s="113"/>
      <c r="F650" s="113"/>
    </row>
    <row r="651" spans="3:6" ht="25" customHeight="1" x14ac:dyDescent="0.3">
      <c r="C651" s="76"/>
      <c r="D651" s="113"/>
      <c r="E651" s="113"/>
      <c r="F651" s="113"/>
    </row>
    <row r="652" spans="3:6" ht="25" customHeight="1" x14ac:dyDescent="0.3">
      <c r="C652" s="76"/>
      <c r="D652" s="113"/>
      <c r="E652" s="113"/>
      <c r="F652" s="113"/>
    </row>
    <row r="653" spans="3:6" ht="25" customHeight="1" x14ac:dyDescent="0.3">
      <c r="C653" s="76"/>
      <c r="D653" s="113"/>
      <c r="E653" s="113"/>
      <c r="F653" s="113"/>
    </row>
    <row r="654" spans="3:6" ht="25" customHeight="1" x14ac:dyDescent="0.3">
      <c r="C654" s="76"/>
      <c r="D654" s="113"/>
      <c r="E654" s="113"/>
      <c r="F654" s="113"/>
    </row>
    <row r="655" spans="3:6" ht="25" customHeight="1" x14ac:dyDescent="0.3">
      <c r="C655" s="76"/>
      <c r="D655" s="113"/>
      <c r="E655" s="113"/>
      <c r="F655" s="113"/>
    </row>
    <row r="656" spans="3:6" ht="25" customHeight="1" x14ac:dyDescent="0.3">
      <c r="C656" s="76"/>
      <c r="D656" s="113"/>
      <c r="E656" s="113"/>
      <c r="F656" s="113"/>
    </row>
    <row r="657" spans="3:6" ht="25" customHeight="1" x14ac:dyDescent="0.3">
      <c r="C657" s="76"/>
      <c r="D657" s="113"/>
      <c r="E657" s="113"/>
      <c r="F657" s="113"/>
    </row>
    <row r="658" spans="3:6" ht="25" customHeight="1" x14ac:dyDescent="0.3">
      <c r="C658" s="76"/>
      <c r="D658" s="113"/>
      <c r="E658" s="113"/>
      <c r="F658" s="113"/>
    </row>
    <row r="659" spans="3:6" ht="25" customHeight="1" x14ac:dyDescent="0.3">
      <c r="C659" s="76"/>
      <c r="D659" s="113"/>
      <c r="E659" s="113"/>
      <c r="F659" s="113"/>
    </row>
    <row r="660" spans="3:6" ht="25" customHeight="1" x14ac:dyDescent="0.3">
      <c r="C660" s="76"/>
      <c r="D660" s="113"/>
      <c r="E660" s="113"/>
      <c r="F660" s="113"/>
    </row>
    <row r="661" spans="3:6" ht="25" customHeight="1" x14ac:dyDescent="0.3">
      <c r="C661" s="76"/>
      <c r="D661" s="113"/>
      <c r="E661" s="113"/>
      <c r="F661" s="113"/>
    </row>
    <row r="662" spans="3:6" ht="25" customHeight="1" x14ac:dyDescent="0.3">
      <c r="C662" s="76"/>
      <c r="D662" s="113"/>
      <c r="E662" s="113"/>
      <c r="F662" s="113"/>
    </row>
    <row r="663" spans="3:6" ht="25" customHeight="1" x14ac:dyDescent="0.3">
      <c r="C663" s="76"/>
      <c r="D663" s="113"/>
      <c r="E663" s="113"/>
      <c r="F663" s="113"/>
    </row>
    <row r="664" spans="3:6" ht="25" customHeight="1" x14ac:dyDescent="0.3">
      <c r="C664" s="76"/>
      <c r="D664" s="113"/>
      <c r="E664" s="113"/>
      <c r="F664" s="113"/>
    </row>
    <row r="665" spans="3:6" ht="25" customHeight="1" x14ac:dyDescent="0.3">
      <c r="C665" s="76"/>
      <c r="D665" s="113"/>
      <c r="E665" s="113"/>
      <c r="F665" s="113"/>
    </row>
    <row r="666" spans="3:6" ht="25" customHeight="1" x14ac:dyDescent="0.3">
      <c r="C666" s="76"/>
      <c r="D666" s="113"/>
      <c r="E666" s="113"/>
      <c r="F666" s="113"/>
    </row>
    <row r="667" spans="3:6" ht="25" customHeight="1" x14ac:dyDescent="0.3">
      <c r="C667" s="76"/>
      <c r="D667" s="113"/>
      <c r="E667" s="113"/>
      <c r="F667" s="113"/>
    </row>
    <row r="668" spans="3:6" ht="25" customHeight="1" x14ac:dyDescent="0.3">
      <c r="C668" s="76"/>
      <c r="D668" s="113"/>
      <c r="E668" s="113"/>
      <c r="F668" s="113"/>
    </row>
    <row r="669" spans="3:6" ht="25" customHeight="1" x14ac:dyDescent="0.3">
      <c r="C669" s="76"/>
      <c r="D669" s="113"/>
      <c r="E669" s="113"/>
      <c r="F669" s="113"/>
    </row>
    <row r="670" spans="3:6" ht="25" customHeight="1" x14ac:dyDescent="0.3">
      <c r="C670" s="76"/>
      <c r="D670" s="113"/>
      <c r="E670" s="113"/>
      <c r="F670" s="113"/>
    </row>
    <row r="671" spans="3:6" ht="25" customHeight="1" x14ac:dyDescent="0.3">
      <c r="C671" s="76"/>
      <c r="D671" s="113"/>
      <c r="E671" s="113"/>
      <c r="F671" s="113"/>
    </row>
    <row r="672" spans="3:6" ht="25" customHeight="1" x14ac:dyDescent="0.3">
      <c r="C672" s="76"/>
      <c r="D672" s="113"/>
      <c r="E672" s="113"/>
      <c r="F672" s="113"/>
    </row>
    <row r="673" spans="3:6" ht="25" customHeight="1" x14ac:dyDescent="0.3">
      <c r="C673" s="76"/>
      <c r="D673" s="113"/>
      <c r="E673" s="113"/>
      <c r="F673" s="113"/>
    </row>
    <row r="674" spans="3:6" ht="25" customHeight="1" x14ac:dyDescent="0.3">
      <c r="C674" s="76"/>
      <c r="D674" s="113"/>
      <c r="E674" s="113"/>
      <c r="F674" s="113"/>
    </row>
    <row r="675" spans="3:6" ht="25" customHeight="1" x14ac:dyDescent="0.3">
      <c r="C675" s="76"/>
      <c r="D675" s="113"/>
      <c r="E675" s="113"/>
      <c r="F675" s="113"/>
    </row>
    <row r="676" spans="3:6" ht="25" customHeight="1" x14ac:dyDescent="0.3">
      <c r="C676" s="76"/>
      <c r="D676" s="113"/>
      <c r="E676" s="113"/>
      <c r="F676" s="113"/>
    </row>
    <row r="677" spans="3:6" ht="25" customHeight="1" x14ac:dyDescent="0.3">
      <c r="C677" s="76"/>
      <c r="D677" s="113"/>
      <c r="E677" s="113"/>
      <c r="F677" s="113"/>
    </row>
    <row r="678" spans="3:6" ht="25" customHeight="1" x14ac:dyDescent="0.3">
      <c r="C678" s="76"/>
      <c r="D678" s="113"/>
      <c r="E678" s="113"/>
      <c r="F678" s="113"/>
    </row>
    <row r="679" spans="3:6" ht="25" customHeight="1" x14ac:dyDescent="0.3">
      <c r="C679" s="76"/>
      <c r="D679" s="113"/>
      <c r="E679" s="113"/>
      <c r="F679" s="113"/>
    </row>
    <row r="680" spans="3:6" ht="25" customHeight="1" x14ac:dyDescent="0.3">
      <c r="C680" s="76"/>
      <c r="D680" s="113"/>
      <c r="E680" s="113"/>
      <c r="F680" s="113"/>
    </row>
    <row r="681" spans="3:6" ht="25" customHeight="1" x14ac:dyDescent="0.3">
      <c r="C681" s="76"/>
      <c r="D681" s="113"/>
      <c r="E681" s="113"/>
      <c r="F681" s="113"/>
    </row>
    <row r="682" spans="3:6" ht="25" customHeight="1" x14ac:dyDescent="0.3">
      <c r="C682" s="76"/>
      <c r="D682" s="113"/>
      <c r="E682" s="113"/>
      <c r="F682" s="113"/>
    </row>
    <row r="683" spans="3:6" ht="25" customHeight="1" x14ac:dyDescent="0.3">
      <c r="C683" s="76"/>
      <c r="D683" s="113"/>
      <c r="E683" s="113"/>
      <c r="F683" s="113"/>
    </row>
    <row r="684" spans="3:6" ht="25" customHeight="1" x14ac:dyDescent="0.3">
      <c r="C684" s="76"/>
      <c r="D684" s="113"/>
      <c r="E684" s="113"/>
      <c r="F684" s="113"/>
    </row>
    <row r="685" spans="3:6" ht="25" customHeight="1" x14ac:dyDescent="0.3">
      <c r="C685" s="76"/>
      <c r="D685" s="113"/>
      <c r="E685" s="113"/>
      <c r="F685" s="113"/>
    </row>
    <row r="686" spans="3:6" ht="25" customHeight="1" x14ac:dyDescent="0.3">
      <c r="C686" s="76"/>
      <c r="D686" s="113"/>
      <c r="E686" s="113"/>
      <c r="F686" s="113"/>
    </row>
    <row r="687" spans="3:6" ht="25" customHeight="1" x14ac:dyDescent="0.3">
      <c r="C687" s="76"/>
      <c r="D687" s="113"/>
      <c r="E687" s="113"/>
      <c r="F687" s="113"/>
    </row>
    <row r="688" spans="3:6" ht="25" customHeight="1" x14ac:dyDescent="0.3">
      <c r="C688" s="76"/>
      <c r="D688" s="113"/>
      <c r="E688" s="113"/>
      <c r="F688" s="113"/>
    </row>
    <row r="689" spans="3:6" ht="25" customHeight="1" x14ac:dyDescent="0.3">
      <c r="C689" s="76"/>
      <c r="D689" s="113"/>
      <c r="E689" s="113"/>
      <c r="F689" s="113"/>
    </row>
    <row r="690" spans="3:6" ht="25" customHeight="1" x14ac:dyDescent="0.3">
      <c r="C690" s="76"/>
      <c r="D690" s="113"/>
      <c r="E690" s="113"/>
      <c r="F690" s="113"/>
    </row>
    <row r="691" spans="3:6" ht="25" customHeight="1" x14ac:dyDescent="0.3">
      <c r="C691" s="76"/>
      <c r="D691" s="113"/>
      <c r="E691" s="113"/>
      <c r="F691" s="113"/>
    </row>
    <row r="692" spans="3:6" ht="25" customHeight="1" x14ac:dyDescent="0.3">
      <c r="C692" s="76"/>
      <c r="D692" s="113"/>
      <c r="E692" s="113"/>
      <c r="F692" s="113"/>
    </row>
    <row r="693" spans="3:6" ht="25" customHeight="1" x14ac:dyDescent="0.3">
      <c r="C693" s="76"/>
      <c r="D693" s="113"/>
      <c r="E693" s="113"/>
      <c r="F693" s="113"/>
    </row>
    <row r="694" spans="3:6" ht="25" customHeight="1" x14ac:dyDescent="0.3">
      <c r="C694" s="76"/>
      <c r="D694" s="113"/>
      <c r="E694" s="113"/>
      <c r="F694" s="113"/>
    </row>
    <row r="695" spans="3:6" ht="25" customHeight="1" x14ac:dyDescent="0.3">
      <c r="C695" s="76"/>
      <c r="D695" s="113"/>
      <c r="E695" s="113"/>
      <c r="F695" s="113"/>
    </row>
    <row r="696" spans="3:6" ht="25" customHeight="1" x14ac:dyDescent="0.3">
      <c r="C696" s="76"/>
      <c r="D696" s="113"/>
      <c r="E696" s="113"/>
      <c r="F696" s="113"/>
    </row>
    <row r="697" spans="3:6" ht="25" customHeight="1" x14ac:dyDescent="0.3">
      <c r="C697" s="76"/>
      <c r="D697" s="113"/>
      <c r="E697" s="113"/>
      <c r="F697" s="113"/>
    </row>
    <row r="698" spans="3:6" ht="25" customHeight="1" x14ac:dyDescent="0.3">
      <c r="C698" s="76"/>
      <c r="D698" s="113"/>
      <c r="E698" s="113"/>
      <c r="F698" s="113"/>
    </row>
    <row r="699" spans="3:6" ht="25" customHeight="1" x14ac:dyDescent="0.3">
      <c r="C699" s="76"/>
      <c r="D699" s="113"/>
      <c r="E699" s="113"/>
      <c r="F699" s="113"/>
    </row>
    <row r="700" spans="3:6" ht="25" customHeight="1" x14ac:dyDescent="0.3">
      <c r="C700" s="76"/>
      <c r="D700" s="113"/>
      <c r="E700" s="113"/>
      <c r="F700" s="113"/>
    </row>
    <row r="701" spans="3:6" ht="25" customHeight="1" x14ac:dyDescent="0.3">
      <c r="C701" s="76"/>
      <c r="D701" s="113"/>
      <c r="E701" s="113"/>
      <c r="F701" s="113"/>
    </row>
    <row r="702" spans="3:6" ht="25" customHeight="1" x14ac:dyDescent="0.3">
      <c r="C702" s="76"/>
      <c r="D702" s="113"/>
      <c r="E702" s="113"/>
      <c r="F702" s="113"/>
    </row>
    <row r="703" spans="3:6" ht="25" customHeight="1" x14ac:dyDescent="0.3">
      <c r="C703" s="76"/>
      <c r="D703" s="113"/>
      <c r="E703" s="113"/>
      <c r="F703" s="113"/>
    </row>
    <row r="704" spans="3:6" ht="25" customHeight="1" x14ac:dyDescent="0.3">
      <c r="C704" s="76"/>
      <c r="D704" s="113"/>
      <c r="E704" s="113"/>
      <c r="F704" s="113"/>
    </row>
    <row r="705" spans="3:6" ht="25" customHeight="1" x14ac:dyDescent="0.3">
      <c r="C705" s="76"/>
      <c r="D705" s="113"/>
      <c r="E705" s="113"/>
      <c r="F705" s="113"/>
    </row>
    <row r="706" spans="3:6" ht="25" customHeight="1" x14ac:dyDescent="0.3">
      <c r="C706" s="76"/>
      <c r="D706" s="113"/>
      <c r="E706" s="113"/>
      <c r="F706" s="113"/>
    </row>
    <row r="707" spans="3:6" ht="25" customHeight="1" x14ac:dyDescent="0.3">
      <c r="C707" s="76"/>
      <c r="D707" s="113"/>
      <c r="E707" s="113"/>
      <c r="F707" s="113"/>
    </row>
    <row r="708" spans="3:6" ht="25" customHeight="1" x14ac:dyDescent="0.3">
      <c r="C708" s="76"/>
      <c r="D708" s="113"/>
      <c r="E708" s="113"/>
      <c r="F708" s="113"/>
    </row>
    <row r="709" spans="3:6" ht="25" customHeight="1" x14ac:dyDescent="0.3">
      <c r="C709" s="76"/>
      <c r="D709" s="113"/>
      <c r="E709" s="113"/>
      <c r="F709" s="113"/>
    </row>
    <row r="710" spans="3:6" ht="25" customHeight="1" x14ac:dyDescent="0.3">
      <c r="C710" s="76"/>
      <c r="D710" s="113"/>
      <c r="E710" s="113"/>
      <c r="F710" s="113"/>
    </row>
    <row r="711" spans="3:6" ht="25" customHeight="1" x14ac:dyDescent="0.3">
      <c r="C711" s="76"/>
      <c r="D711" s="113"/>
      <c r="E711" s="113"/>
      <c r="F711" s="113"/>
    </row>
    <row r="712" spans="3:6" ht="25" customHeight="1" x14ac:dyDescent="0.3">
      <c r="C712" s="76"/>
      <c r="D712" s="113"/>
      <c r="E712" s="113"/>
      <c r="F712" s="113"/>
    </row>
    <row r="713" spans="3:6" ht="25" customHeight="1" x14ac:dyDescent="0.3">
      <c r="C713" s="76"/>
      <c r="D713" s="113"/>
      <c r="E713" s="113"/>
      <c r="F713" s="113"/>
    </row>
    <row r="714" spans="3:6" ht="25" customHeight="1" x14ac:dyDescent="0.3">
      <c r="C714" s="76"/>
      <c r="D714" s="113"/>
      <c r="E714" s="113"/>
      <c r="F714" s="113"/>
    </row>
    <row r="715" spans="3:6" ht="25" customHeight="1" x14ac:dyDescent="0.3">
      <c r="C715" s="76"/>
      <c r="D715" s="113"/>
      <c r="E715" s="113"/>
      <c r="F715" s="113"/>
    </row>
    <row r="716" spans="3:6" ht="25" customHeight="1" x14ac:dyDescent="0.3">
      <c r="C716" s="76"/>
      <c r="D716" s="113"/>
      <c r="E716" s="113"/>
      <c r="F716" s="113"/>
    </row>
    <row r="717" spans="3:6" ht="25" customHeight="1" x14ac:dyDescent="0.3">
      <c r="C717" s="76"/>
      <c r="D717" s="113"/>
      <c r="E717" s="113"/>
      <c r="F717" s="113"/>
    </row>
    <row r="718" spans="3:6" ht="25" customHeight="1" x14ac:dyDescent="0.3">
      <c r="C718" s="76"/>
      <c r="D718" s="113"/>
      <c r="E718" s="113"/>
      <c r="F718" s="113"/>
    </row>
    <row r="719" spans="3:6" ht="25" customHeight="1" x14ac:dyDescent="0.3">
      <c r="C719" s="76"/>
      <c r="D719" s="113"/>
      <c r="E719" s="113"/>
      <c r="F719" s="113"/>
    </row>
    <row r="720" spans="3:6" ht="25" customHeight="1" x14ac:dyDescent="0.3">
      <c r="C720" s="76"/>
      <c r="D720" s="113"/>
      <c r="E720" s="113"/>
      <c r="F720" s="113"/>
    </row>
    <row r="721" spans="3:6" ht="25" customHeight="1" x14ac:dyDescent="0.3">
      <c r="C721" s="76"/>
      <c r="D721" s="113"/>
      <c r="E721" s="113"/>
      <c r="F721" s="113"/>
    </row>
    <row r="722" spans="3:6" ht="25" customHeight="1" x14ac:dyDescent="0.3">
      <c r="C722" s="76"/>
      <c r="D722" s="113"/>
      <c r="E722" s="113"/>
      <c r="F722" s="113"/>
    </row>
    <row r="723" spans="3:6" ht="25" customHeight="1" x14ac:dyDescent="0.3">
      <c r="C723" s="76"/>
      <c r="D723" s="113"/>
      <c r="E723" s="113"/>
      <c r="F723" s="113"/>
    </row>
    <row r="724" spans="3:6" ht="25" customHeight="1" x14ac:dyDescent="0.3">
      <c r="C724" s="76"/>
      <c r="D724" s="113"/>
      <c r="E724" s="113"/>
      <c r="F724" s="113"/>
    </row>
    <row r="725" spans="3:6" ht="25" customHeight="1" x14ac:dyDescent="0.3">
      <c r="C725" s="76"/>
      <c r="D725" s="113"/>
      <c r="E725" s="113"/>
      <c r="F725" s="113"/>
    </row>
    <row r="726" spans="3:6" ht="25" customHeight="1" x14ac:dyDescent="0.3">
      <c r="C726" s="76"/>
      <c r="D726" s="113"/>
      <c r="E726" s="113"/>
      <c r="F726" s="113"/>
    </row>
    <row r="727" spans="3:6" ht="25" customHeight="1" x14ac:dyDescent="0.3">
      <c r="C727" s="76"/>
      <c r="D727" s="113"/>
      <c r="E727" s="113"/>
      <c r="F727" s="113"/>
    </row>
    <row r="728" spans="3:6" ht="25" customHeight="1" x14ac:dyDescent="0.3">
      <c r="C728" s="76"/>
      <c r="D728" s="113"/>
      <c r="E728" s="113"/>
      <c r="F728" s="113"/>
    </row>
    <row r="729" spans="3:6" ht="25" customHeight="1" x14ac:dyDescent="0.3">
      <c r="C729" s="76"/>
      <c r="D729" s="113"/>
      <c r="E729" s="113"/>
      <c r="F729" s="113"/>
    </row>
    <row r="730" spans="3:6" ht="25" customHeight="1" x14ac:dyDescent="0.3">
      <c r="C730" s="76"/>
      <c r="D730" s="113"/>
      <c r="E730" s="113"/>
      <c r="F730" s="113"/>
    </row>
    <row r="731" spans="3:6" ht="25" customHeight="1" x14ac:dyDescent="0.3">
      <c r="C731" s="76"/>
      <c r="D731" s="113"/>
      <c r="E731" s="113"/>
      <c r="F731" s="113"/>
    </row>
    <row r="732" spans="3:6" ht="25" customHeight="1" x14ac:dyDescent="0.3">
      <c r="C732" s="76"/>
      <c r="D732" s="113"/>
      <c r="E732" s="113"/>
      <c r="F732" s="113"/>
    </row>
    <row r="733" spans="3:6" ht="25" customHeight="1" x14ac:dyDescent="0.3">
      <c r="C733" s="76"/>
      <c r="D733" s="113"/>
      <c r="E733" s="113"/>
      <c r="F733" s="113"/>
    </row>
    <row r="734" spans="3:6" ht="25" customHeight="1" x14ac:dyDescent="0.3">
      <c r="C734" s="76"/>
      <c r="D734" s="113"/>
      <c r="E734" s="113"/>
      <c r="F734" s="113"/>
    </row>
    <row r="735" spans="3:6" ht="25" customHeight="1" x14ac:dyDescent="0.3">
      <c r="C735" s="76"/>
      <c r="D735" s="113"/>
      <c r="E735" s="113"/>
      <c r="F735" s="113"/>
    </row>
    <row r="736" spans="3:6" ht="25" customHeight="1" x14ac:dyDescent="0.3">
      <c r="C736" s="76"/>
      <c r="D736" s="113"/>
      <c r="E736" s="113"/>
      <c r="F736" s="113"/>
    </row>
    <row r="737" spans="3:6" ht="25" customHeight="1" x14ac:dyDescent="0.3">
      <c r="C737" s="76"/>
      <c r="D737" s="113"/>
      <c r="E737" s="113"/>
      <c r="F737" s="113"/>
    </row>
    <row r="738" spans="3:6" ht="25" customHeight="1" x14ac:dyDescent="0.3">
      <c r="C738" s="76"/>
      <c r="D738" s="113"/>
      <c r="E738" s="113"/>
      <c r="F738" s="113"/>
    </row>
    <row r="739" spans="3:6" ht="25" customHeight="1" x14ac:dyDescent="0.3">
      <c r="C739" s="76"/>
      <c r="D739" s="113"/>
      <c r="E739" s="113"/>
      <c r="F739" s="113"/>
    </row>
    <row r="740" spans="3:6" ht="25" customHeight="1" x14ac:dyDescent="0.3">
      <c r="C740" s="76"/>
      <c r="D740" s="113"/>
      <c r="E740" s="113"/>
      <c r="F740" s="113"/>
    </row>
    <row r="741" spans="3:6" ht="25" customHeight="1" x14ac:dyDescent="0.3">
      <c r="C741" s="76"/>
      <c r="D741" s="113"/>
      <c r="E741" s="113"/>
      <c r="F741" s="113"/>
    </row>
    <row r="742" spans="3:6" ht="25" customHeight="1" x14ac:dyDescent="0.3">
      <c r="C742" s="76"/>
      <c r="D742" s="113"/>
      <c r="E742" s="113"/>
      <c r="F742" s="113"/>
    </row>
    <row r="743" spans="3:6" ht="25" customHeight="1" x14ac:dyDescent="0.3">
      <c r="C743" s="76"/>
      <c r="D743" s="113"/>
      <c r="E743" s="113"/>
      <c r="F743" s="113"/>
    </row>
    <row r="744" spans="3:6" ht="25" customHeight="1" x14ac:dyDescent="0.3">
      <c r="C744" s="76"/>
      <c r="D744" s="113"/>
      <c r="E744" s="113"/>
      <c r="F744" s="113"/>
    </row>
    <row r="745" spans="3:6" ht="25" customHeight="1" x14ac:dyDescent="0.3">
      <c r="C745" s="76"/>
      <c r="D745" s="113"/>
      <c r="E745" s="113"/>
      <c r="F745" s="113"/>
    </row>
    <row r="746" spans="3:6" ht="25" customHeight="1" x14ac:dyDescent="0.3">
      <c r="C746" s="76"/>
      <c r="D746" s="113"/>
      <c r="E746" s="113"/>
      <c r="F746" s="113"/>
    </row>
    <row r="747" spans="3:6" ht="25" customHeight="1" x14ac:dyDescent="0.3">
      <c r="C747" s="76"/>
      <c r="D747" s="113"/>
      <c r="E747" s="113"/>
      <c r="F747" s="113"/>
    </row>
    <row r="748" spans="3:6" ht="25" customHeight="1" x14ac:dyDescent="0.3">
      <c r="C748" s="76"/>
      <c r="D748" s="113"/>
      <c r="E748" s="113"/>
      <c r="F748" s="113"/>
    </row>
    <row r="749" spans="3:6" ht="25" customHeight="1" x14ac:dyDescent="0.3">
      <c r="C749" s="76"/>
      <c r="D749" s="113"/>
      <c r="E749" s="113"/>
      <c r="F749" s="113"/>
    </row>
    <row r="750" spans="3:6" ht="25" customHeight="1" x14ac:dyDescent="0.3">
      <c r="C750" s="76"/>
      <c r="D750" s="113"/>
      <c r="E750" s="113"/>
      <c r="F750" s="113"/>
    </row>
    <row r="751" spans="3:6" ht="25" customHeight="1" x14ac:dyDescent="0.3">
      <c r="C751" s="76"/>
      <c r="D751" s="113"/>
      <c r="E751" s="113"/>
      <c r="F751" s="113"/>
    </row>
    <row r="752" spans="3:6" ht="25" customHeight="1" x14ac:dyDescent="0.3">
      <c r="C752" s="76"/>
      <c r="D752" s="113"/>
      <c r="E752" s="113"/>
      <c r="F752" s="113"/>
    </row>
    <row r="753" spans="3:6" ht="25" customHeight="1" x14ac:dyDescent="0.3">
      <c r="C753" s="76"/>
      <c r="D753" s="113"/>
      <c r="E753" s="113"/>
      <c r="F753" s="113"/>
    </row>
    <row r="754" spans="3:6" ht="25" customHeight="1" x14ac:dyDescent="0.3">
      <c r="C754" s="76"/>
      <c r="D754" s="113"/>
      <c r="E754" s="113"/>
      <c r="F754" s="113"/>
    </row>
    <row r="755" spans="3:6" ht="25" customHeight="1" x14ac:dyDescent="0.3">
      <c r="C755" s="76"/>
      <c r="D755" s="113"/>
      <c r="E755" s="113"/>
      <c r="F755" s="113"/>
    </row>
    <row r="756" spans="3:6" ht="25" customHeight="1" x14ac:dyDescent="0.3">
      <c r="C756" s="76"/>
      <c r="D756" s="113"/>
      <c r="E756" s="113"/>
      <c r="F756" s="113"/>
    </row>
    <row r="757" spans="3:6" ht="25" customHeight="1" x14ac:dyDescent="0.3">
      <c r="C757" s="76"/>
      <c r="D757" s="113"/>
      <c r="E757" s="113"/>
      <c r="F757" s="113"/>
    </row>
    <row r="758" spans="3:6" ht="25" customHeight="1" x14ac:dyDescent="0.3">
      <c r="C758" s="76"/>
      <c r="D758" s="113"/>
      <c r="E758" s="113"/>
      <c r="F758" s="113"/>
    </row>
    <row r="759" spans="3:6" ht="25" customHeight="1" x14ac:dyDescent="0.3">
      <c r="C759" s="76"/>
      <c r="D759" s="113"/>
      <c r="E759" s="113"/>
      <c r="F759" s="113"/>
    </row>
    <row r="760" spans="3:6" ht="25" customHeight="1" x14ac:dyDescent="0.3">
      <c r="C760" s="76"/>
      <c r="D760" s="113"/>
      <c r="E760" s="113"/>
      <c r="F760" s="113"/>
    </row>
    <row r="761" spans="3:6" ht="25" customHeight="1" x14ac:dyDescent="0.3">
      <c r="C761" s="76"/>
      <c r="D761" s="113"/>
      <c r="E761" s="113"/>
      <c r="F761" s="113"/>
    </row>
    <row r="762" spans="3:6" ht="25" customHeight="1" x14ac:dyDescent="0.3">
      <c r="C762" s="76"/>
      <c r="D762" s="113"/>
      <c r="E762" s="113"/>
      <c r="F762" s="113"/>
    </row>
    <row r="763" spans="3:6" ht="25" customHeight="1" x14ac:dyDescent="0.3">
      <c r="C763" s="76"/>
      <c r="D763" s="113"/>
      <c r="E763" s="113"/>
      <c r="F763" s="113"/>
    </row>
    <row r="764" spans="3:6" ht="25" customHeight="1" x14ac:dyDescent="0.3">
      <c r="C764" s="76"/>
      <c r="D764" s="113"/>
      <c r="E764" s="113"/>
      <c r="F764" s="113"/>
    </row>
    <row r="765" spans="3:6" ht="25" customHeight="1" x14ac:dyDescent="0.3">
      <c r="C765" s="76"/>
      <c r="D765" s="113"/>
      <c r="E765" s="113"/>
      <c r="F765" s="113"/>
    </row>
    <row r="766" spans="3:6" ht="25" customHeight="1" x14ac:dyDescent="0.3">
      <c r="C766" s="76"/>
      <c r="D766" s="113"/>
      <c r="E766" s="113"/>
      <c r="F766" s="113"/>
    </row>
    <row r="767" spans="3:6" ht="25" customHeight="1" x14ac:dyDescent="0.3">
      <c r="C767" s="76"/>
      <c r="D767" s="113"/>
      <c r="E767" s="113"/>
      <c r="F767" s="113"/>
    </row>
    <row r="768" spans="3:6" ht="25" customHeight="1" x14ac:dyDescent="0.3">
      <c r="C768" s="76"/>
      <c r="D768" s="113"/>
      <c r="E768" s="113"/>
      <c r="F768" s="113"/>
    </row>
    <row r="769" spans="3:6" ht="25" customHeight="1" x14ac:dyDescent="0.3">
      <c r="C769" s="76"/>
      <c r="D769" s="113"/>
      <c r="E769" s="113"/>
      <c r="F769" s="113"/>
    </row>
    <row r="770" spans="3:6" ht="25" customHeight="1" x14ac:dyDescent="0.3">
      <c r="C770" s="76"/>
      <c r="D770" s="113"/>
      <c r="E770" s="113"/>
      <c r="F770" s="113"/>
    </row>
    <row r="771" spans="3:6" ht="25" customHeight="1" x14ac:dyDescent="0.3">
      <c r="C771" s="76"/>
      <c r="D771" s="113"/>
      <c r="E771" s="113"/>
      <c r="F771" s="113"/>
    </row>
    <row r="772" spans="3:6" ht="25" customHeight="1" x14ac:dyDescent="0.3">
      <c r="C772" s="76"/>
      <c r="D772" s="113"/>
      <c r="E772" s="113"/>
      <c r="F772" s="113"/>
    </row>
    <row r="773" spans="3:6" ht="25" customHeight="1" x14ac:dyDescent="0.3">
      <c r="C773" s="76"/>
      <c r="D773" s="113"/>
      <c r="E773" s="113"/>
      <c r="F773" s="113"/>
    </row>
    <row r="774" spans="3:6" ht="25" customHeight="1" x14ac:dyDescent="0.3">
      <c r="C774" s="76"/>
      <c r="D774" s="113"/>
      <c r="E774" s="113"/>
      <c r="F774" s="113"/>
    </row>
    <row r="775" spans="3:6" ht="25" customHeight="1" x14ac:dyDescent="0.3">
      <c r="C775" s="76"/>
      <c r="D775" s="113"/>
      <c r="E775" s="113"/>
      <c r="F775" s="113"/>
    </row>
    <row r="776" spans="3:6" ht="25" customHeight="1" x14ac:dyDescent="0.3">
      <c r="C776" s="76"/>
      <c r="D776" s="113"/>
      <c r="E776" s="113"/>
      <c r="F776" s="113"/>
    </row>
    <row r="777" spans="3:6" ht="25" customHeight="1" x14ac:dyDescent="0.3">
      <c r="C777" s="76"/>
      <c r="D777" s="113"/>
      <c r="E777" s="113"/>
      <c r="F777" s="113"/>
    </row>
    <row r="778" spans="3:6" ht="25" customHeight="1" x14ac:dyDescent="0.3">
      <c r="C778" s="76"/>
      <c r="D778" s="113"/>
      <c r="E778" s="113"/>
      <c r="F778" s="113"/>
    </row>
    <row r="779" spans="3:6" ht="25" customHeight="1" x14ac:dyDescent="0.3">
      <c r="C779" s="76"/>
      <c r="D779" s="113"/>
      <c r="E779" s="113"/>
      <c r="F779" s="113"/>
    </row>
    <row r="780" spans="3:6" ht="25" customHeight="1" x14ac:dyDescent="0.3">
      <c r="C780" s="76"/>
      <c r="D780" s="113"/>
      <c r="E780" s="113"/>
      <c r="F780" s="113"/>
    </row>
    <row r="781" spans="3:6" ht="25" customHeight="1" x14ac:dyDescent="0.3">
      <c r="C781" s="76"/>
      <c r="D781" s="113"/>
      <c r="E781" s="113"/>
      <c r="F781" s="113"/>
    </row>
    <row r="782" spans="3:6" ht="25" customHeight="1" x14ac:dyDescent="0.3">
      <c r="C782" s="76"/>
      <c r="D782" s="113"/>
      <c r="E782" s="113"/>
      <c r="F782" s="113"/>
    </row>
    <row r="783" spans="3:6" ht="25" customHeight="1" x14ac:dyDescent="0.3">
      <c r="C783" s="76"/>
      <c r="D783" s="113"/>
      <c r="E783" s="113"/>
      <c r="F783" s="113"/>
    </row>
    <row r="784" spans="3:6" ht="25" customHeight="1" x14ac:dyDescent="0.3">
      <c r="C784" s="76"/>
      <c r="D784" s="113"/>
      <c r="E784" s="113"/>
      <c r="F784" s="113"/>
    </row>
    <row r="785" spans="3:6" ht="25" customHeight="1" x14ac:dyDescent="0.3">
      <c r="C785" s="76"/>
      <c r="D785" s="113"/>
      <c r="E785" s="113"/>
      <c r="F785" s="113"/>
    </row>
    <row r="786" spans="3:6" ht="25" customHeight="1" x14ac:dyDescent="0.3">
      <c r="C786" s="76"/>
      <c r="D786" s="113"/>
      <c r="E786" s="113"/>
      <c r="F786" s="113"/>
    </row>
    <row r="787" spans="3:6" ht="25" customHeight="1" x14ac:dyDescent="0.3">
      <c r="C787" s="76"/>
      <c r="D787" s="113"/>
      <c r="E787" s="113"/>
      <c r="F787" s="113"/>
    </row>
    <row r="788" spans="3:6" ht="25" customHeight="1" x14ac:dyDescent="0.3">
      <c r="C788" s="76"/>
      <c r="D788" s="113"/>
      <c r="E788" s="113"/>
      <c r="F788" s="113"/>
    </row>
    <row r="789" spans="3:6" ht="25" customHeight="1" x14ac:dyDescent="0.3">
      <c r="C789" s="76"/>
      <c r="D789" s="113"/>
      <c r="E789" s="113"/>
      <c r="F789" s="113"/>
    </row>
    <row r="790" spans="3:6" ht="25" customHeight="1" x14ac:dyDescent="0.3">
      <c r="C790" s="76"/>
      <c r="D790" s="113"/>
      <c r="E790" s="113"/>
      <c r="F790" s="113"/>
    </row>
    <row r="791" spans="3:6" ht="25" customHeight="1" x14ac:dyDescent="0.3">
      <c r="C791" s="76"/>
      <c r="D791" s="113"/>
      <c r="E791" s="113"/>
      <c r="F791" s="113"/>
    </row>
    <row r="792" spans="3:6" ht="25" customHeight="1" x14ac:dyDescent="0.3">
      <c r="C792" s="76"/>
      <c r="D792" s="113"/>
      <c r="E792" s="113"/>
      <c r="F792" s="113"/>
    </row>
    <row r="793" spans="3:6" ht="25" customHeight="1" x14ac:dyDescent="0.3">
      <c r="C793" s="76"/>
      <c r="D793" s="113"/>
      <c r="E793" s="113"/>
      <c r="F793" s="113"/>
    </row>
    <row r="794" spans="3:6" ht="25" customHeight="1" x14ac:dyDescent="0.3">
      <c r="C794" s="76"/>
      <c r="D794" s="113"/>
      <c r="E794" s="113"/>
      <c r="F794" s="113"/>
    </row>
    <row r="795" spans="3:6" ht="25" customHeight="1" x14ac:dyDescent="0.3">
      <c r="C795" s="76"/>
      <c r="D795" s="113"/>
      <c r="E795" s="113"/>
      <c r="F795" s="113"/>
    </row>
    <row r="796" spans="3:6" ht="25" customHeight="1" x14ac:dyDescent="0.3">
      <c r="C796" s="76"/>
      <c r="D796" s="113"/>
      <c r="E796" s="113"/>
      <c r="F796" s="113"/>
    </row>
    <row r="797" spans="3:6" ht="25" customHeight="1" x14ac:dyDescent="0.3">
      <c r="C797" s="76"/>
      <c r="D797" s="113"/>
      <c r="E797" s="113"/>
      <c r="F797" s="113"/>
    </row>
    <row r="798" spans="3:6" ht="25" customHeight="1" x14ac:dyDescent="0.3">
      <c r="C798" s="76"/>
      <c r="D798" s="113"/>
      <c r="E798" s="113"/>
      <c r="F798" s="113"/>
    </row>
    <row r="799" spans="3:6" ht="25" customHeight="1" x14ac:dyDescent="0.3">
      <c r="C799" s="76"/>
      <c r="D799" s="113"/>
      <c r="E799" s="113"/>
      <c r="F799" s="113"/>
    </row>
    <row r="800" spans="3:6" ht="25" customHeight="1" x14ac:dyDescent="0.3">
      <c r="C800" s="76"/>
      <c r="D800" s="113"/>
      <c r="E800" s="113"/>
      <c r="F800" s="113"/>
    </row>
    <row r="801" spans="3:6" ht="25" customHeight="1" x14ac:dyDescent="0.3">
      <c r="C801" s="76"/>
      <c r="D801" s="113"/>
      <c r="E801" s="113"/>
      <c r="F801" s="113"/>
    </row>
    <row r="802" spans="3:6" ht="25" customHeight="1" x14ac:dyDescent="0.3">
      <c r="C802" s="76"/>
      <c r="D802" s="113"/>
      <c r="E802" s="113"/>
      <c r="F802" s="113"/>
    </row>
    <row r="803" spans="3:6" ht="25" customHeight="1" x14ac:dyDescent="0.3">
      <c r="C803" s="76"/>
      <c r="D803" s="113"/>
      <c r="E803" s="113"/>
      <c r="F803" s="113"/>
    </row>
    <row r="804" spans="3:6" ht="25" customHeight="1" x14ac:dyDescent="0.3">
      <c r="C804" s="76"/>
      <c r="D804" s="113"/>
      <c r="E804" s="113"/>
      <c r="F804" s="113"/>
    </row>
    <row r="805" spans="3:6" ht="25" customHeight="1" x14ac:dyDescent="0.3">
      <c r="C805" s="76"/>
      <c r="D805" s="113"/>
      <c r="E805" s="113"/>
      <c r="F805" s="113"/>
    </row>
    <row r="806" spans="3:6" ht="25" customHeight="1" x14ac:dyDescent="0.3">
      <c r="C806" s="76"/>
      <c r="D806" s="113"/>
      <c r="E806" s="113"/>
      <c r="F806" s="113"/>
    </row>
    <row r="807" spans="3:6" ht="25" customHeight="1" x14ac:dyDescent="0.3">
      <c r="C807" s="76"/>
      <c r="D807" s="113"/>
      <c r="E807" s="113"/>
      <c r="F807" s="113"/>
    </row>
    <row r="808" spans="3:6" ht="25" customHeight="1" x14ac:dyDescent="0.3">
      <c r="C808" s="76"/>
      <c r="D808" s="113"/>
      <c r="E808" s="113"/>
      <c r="F808" s="113"/>
    </row>
    <row r="809" spans="3:6" ht="25" customHeight="1" x14ac:dyDescent="0.3">
      <c r="C809" s="76"/>
      <c r="D809" s="113"/>
      <c r="E809" s="113"/>
      <c r="F809" s="113"/>
    </row>
    <row r="810" spans="3:6" ht="25" customHeight="1" x14ac:dyDescent="0.3">
      <c r="C810" s="76"/>
      <c r="D810" s="113"/>
      <c r="E810" s="113"/>
      <c r="F810" s="113"/>
    </row>
    <row r="811" spans="3:6" ht="25" customHeight="1" x14ac:dyDescent="0.3">
      <c r="C811" s="76"/>
      <c r="D811" s="113"/>
      <c r="E811" s="113"/>
      <c r="F811" s="113"/>
    </row>
    <row r="812" spans="3:6" ht="25" customHeight="1" x14ac:dyDescent="0.3">
      <c r="C812" s="76"/>
      <c r="D812" s="113"/>
      <c r="E812" s="113"/>
      <c r="F812" s="113"/>
    </row>
    <row r="813" spans="3:6" ht="25" customHeight="1" x14ac:dyDescent="0.3">
      <c r="C813" s="76"/>
      <c r="D813" s="113"/>
      <c r="E813" s="113"/>
      <c r="F813" s="113"/>
    </row>
    <row r="814" spans="3:6" ht="25" customHeight="1" x14ac:dyDescent="0.3">
      <c r="C814" s="76"/>
      <c r="D814" s="113"/>
      <c r="E814" s="113"/>
      <c r="F814" s="113"/>
    </row>
    <row r="815" spans="3:6" ht="25" customHeight="1" x14ac:dyDescent="0.3">
      <c r="C815" s="76"/>
      <c r="D815" s="113"/>
      <c r="E815" s="113"/>
      <c r="F815" s="113"/>
    </row>
    <row r="816" spans="3:6" ht="25" customHeight="1" x14ac:dyDescent="0.3">
      <c r="C816" s="76"/>
      <c r="D816" s="113"/>
      <c r="E816" s="113"/>
      <c r="F816" s="113"/>
    </row>
    <row r="817" spans="3:6" ht="25" customHeight="1" x14ac:dyDescent="0.3">
      <c r="C817" s="76"/>
      <c r="D817" s="113"/>
      <c r="E817" s="113"/>
      <c r="F817" s="113"/>
    </row>
    <row r="818" spans="3:6" ht="25" customHeight="1" x14ac:dyDescent="0.3">
      <c r="C818" s="76"/>
      <c r="D818" s="113"/>
      <c r="E818" s="113"/>
      <c r="F818" s="113"/>
    </row>
    <row r="819" spans="3:6" ht="25" customHeight="1" x14ac:dyDescent="0.3">
      <c r="C819" s="76"/>
      <c r="D819" s="113"/>
      <c r="E819" s="113"/>
      <c r="F819" s="113"/>
    </row>
    <row r="820" spans="3:6" ht="25" customHeight="1" x14ac:dyDescent="0.3">
      <c r="C820" s="76"/>
      <c r="D820" s="113"/>
      <c r="E820" s="113"/>
      <c r="F820" s="113"/>
    </row>
    <row r="821" spans="3:6" ht="25" customHeight="1" x14ac:dyDescent="0.3">
      <c r="C821" s="76"/>
      <c r="D821" s="113"/>
      <c r="E821" s="113"/>
      <c r="F821" s="113"/>
    </row>
    <row r="822" spans="3:6" ht="25" customHeight="1" x14ac:dyDescent="0.3">
      <c r="C822" s="76"/>
      <c r="D822" s="113"/>
      <c r="E822" s="113"/>
      <c r="F822" s="113"/>
    </row>
    <row r="823" spans="3:6" ht="25" customHeight="1" x14ac:dyDescent="0.3">
      <c r="C823" s="76"/>
      <c r="D823" s="113"/>
      <c r="E823" s="113"/>
      <c r="F823" s="113"/>
    </row>
    <row r="824" spans="3:6" ht="25" customHeight="1" x14ac:dyDescent="0.3">
      <c r="C824" s="76"/>
      <c r="D824" s="113"/>
      <c r="E824" s="113"/>
      <c r="F824" s="113"/>
    </row>
    <row r="825" spans="3:6" ht="25" customHeight="1" x14ac:dyDescent="0.3">
      <c r="C825" s="76"/>
      <c r="D825" s="113"/>
      <c r="E825" s="113"/>
      <c r="F825" s="113"/>
    </row>
    <row r="826" spans="3:6" ht="25" customHeight="1" x14ac:dyDescent="0.3">
      <c r="C826" s="76"/>
      <c r="D826" s="113"/>
      <c r="E826" s="113"/>
      <c r="F826" s="113"/>
    </row>
    <row r="827" spans="3:6" ht="25" customHeight="1" x14ac:dyDescent="0.3">
      <c r="C827" s="76"/>
      <c r="D827" s="113"/>
      <c r="E827" s="113"/>
      <c r="F827" s="113"/>
    </row>
    <row r="828" spans="3:6" ht="25" customHeight="1" x14ac:dyDescent="0.3">
      <c r="C828" s="76"/>
      <c r="D828" s="113"/>
      <c r="E828" s="113"/>
      <c r="F828" s="113"/>
    </row>
    <row r="829" spans="3:6" ht="25" customHeight="1" x14ac:dyDescent="0.3">
      <c r="C829" s="76"/>
      <c r="D829" s="113"/>
      <c r="E829" s="113"/>
      <c r="F829" s="113"/>
    </row>
    <row r="830" spans="3:6" ht="25" customHeight="1" x14ac:dyDescent="0.3">
      <c r="C830" s="76"/>
      <c r="D830" s="113"/>
      <c r="E830" s="113"/>
      <c r="F830" s="113"/>
    </row>
    <row r="831" spans="3:6" ht="25" customHeight="1" x14ac:dyDescent="0.3">
      <c r="C831" s="76"/>
      <c r="D831" s="113"/>
      <c r="E831" s="113"/>
      <c r="F831" s="113"/>
    </row>
    <row r="832" spans="3:6" ht="25" customHeight="1" x14ac:dyDescent="0.3">
      <c r="C832" s="76"/>
      <c r="D832" s="113"/>
      <c r="E832" s="113"/>
      <c r="F832" s="113"/>
    </row>
    <row r="833" spans="3:6" ht="25" customHeight="1" x14ac:dyDescent="0.3">
      <c r="C833" s="76"/>
      <c r="D833" s="113"/>
      <c r="E833" s="113"/>
      <c r="F833" s="113"/>
    </row>
    <row r="834" spans="3:6" ht="25" customHeight="1" x14ac:dyDescent="0.3">
      <c r="C834" s="76"/>
      <c r="D834" s="113"/>
      <c r="E834" s="113"/>
      <c r="F834" s="113"/>
    </row>
    <row r="835" spans="3:6" ht="25" customHeight="1" x14ac:dyDescent="0.3">
      <c r="C835" s="76"/>
      <c r="D835" s="113"/>
      <c r="E835" s="113"/>
      <c r="F835" s="113"/>
    </row>
    <row r="836" spans="3:6" ht="25" customHeight="1" x14ac:dyDescent="0.3">
      <c r="C836" s="76"/>
      <c r="D836" s="113"/>
      <c r="E836" s="113"/>
      <c r="F836" s="113"/>
    </row>
    <row r="837" spans="3:6" ht="25" customHeight="1" x14ac:dyDescent="0.3">
      <c r="C837" s="76"/>
      <c r="D837" s="113"/>
      <c r="E837" s="113"/>
      <c r="F837" s="113"/>
    </row>
    <row r="838" spans="3:6" ht="25" customHeight="1" x14ac:dyDescent="0.3">
      <c r="C838" s="76"/>
      <c r="D838" s="113"/>
      <c r="E838" s="113"/>
      <c r="F838" s="113"/>
    </row>
    <row r="839" spans="3:6" ht="25" customHeight="1" x14ac:dyDescent="0.3">
      <c r="C839" s="76"/>
      <c r="D839" s="113"/>
      <c r="E839" s="113"/>
      <c r="F839" s="113"/>
    </row>
    <row r="840" spans="3:6" ht="25" customHeight="1" x14ac:dyDescent="0.3">
      <c r="C840" s="76"/>
      <c r="D840" s="113"/>
      <c r="E840" s="113"/>
      <c r="F840" s="113"/>
    </row>
    <row r="841" spans="3:6" ht="25" customHeight="1" x14ac:dyDescent="0.3">
      <c r="C841" s="76"/>
      <c r="D841" s="113"/>
      <c r="E841" s="113"/>
      <c r="F841" s="113"/>
    </row>
    <row r="842" spans="3:6" ht="25" customHeight="1" x14ac:dyDescent="0.3">
      <c r="C842" s="76"/>
      <c r="D842" s="113"/>
      <c r="E842" s="113"/>
      <c r="F842" s="113"/>
    </row>
    <row r="843" spans="3:6" ht="25" customHeight="1" x14ac:dyDescent="0.3">
      <c r="C843" s="76"/>
      <c r="D843" s="113"/>
      <c r="E843" s="113"/>
      <c r="F843" s="113"/>
    </row>
    <row r="844" spans="3:6" ht="25" customHeight="1" x14ac:dyDescent="0.3">
      <c r="C844" s="76"/>
      <c r="D844" s="113"/>
      <c r="E844" s="113"/>
      <c r="F844" s="113"/>
    </row>
    <row r="845" spans="3:6" ht="25" customHeight="1" x14ac:dyDescent="0.3">
      <c r="C845" s="76"/>
      <c r="D845" s="113"/>
      <c r="E845" s="113"/>
      <c r="F845" s="113"/>
    </row>
    <row r="846" spans="3:6" ht="25" customHeight="1" x14ac:dyDescent="0.3">
      <c r="C846" s="76"/>
      <c r="D846" s="113"/>
      <c r="E846" s="113"/>
      <c r="F846" s="113"/>
    </row>
    <row r="847" spans="3:6" ht="25" customHeight="1" x14ac:dyDescent="0.3">
      <c r="C847" s="76"/>
      <c r="D847" s="113"/>
      <c r="E847" s="113"/>
      <c r="F847" s="113"/>
    </row>
    <row r="848" spans="3:6" ht="25" customHeight="1" x14ac:dyDescent="0.3">
      <c r="C848" s="76"/>
      <c r="D848" s="113"/>
      <c r="E848" s="113"/>
      <c r="F848" s="113"/>
    </row>
    <row r="849" spans="3:6" ht="25" customHeight="1" x14ac:dyDescent="0.3">
      <c r="C849" s="76"/>
      <c r="D849" s="113"/>
      <c r="E849" s="113"/>
      <c r="F849" s="113"/>
    </row>
    <row r="850" spans="3:6" ht="25" customHeight="1" x14ac:dyDescent="0.3">
      <c r="C850" s="76"/>
      <c r="D850" s="113"/>
      <c r="E850" s="113"/>
      <c r="F850" s="113"/>
    </row>
    <row r="851" spans="3:6" ht="25" customHeight="1" x14ac:dyDescent="0.3">
      <c r="C851" s="76"/>
      <c r="D851" s="113"/>
      <c r="E851" s="113"/>
      <c r="F851" s="113"/>
    </row>
    <row r="852" spans="3:6" ht="25" customHeight="1" x14ac:dyDescent="0.3">
      <c r="C852" s="76"/>
      <c r="D852" s="113"/>
      <c r="E852" s="113"/>
      <c r="F852" s="113"/>
    </row>
    <row r="853" spans="3:6" ht="25" customHeight="1" x14ac:dyDescent="0.3">
      <c r="C853" s="76"/>
      <c r="D853" s="113"/>
      <c r="E853" s="113"/>
      <c r="F853" s="113"/>
    </row>
    <row r="854" spans="3:6" ht="25" customHeight="1" x14ac:dyDescent="0.3">
      <c r="C854" s="76"/>
      <c r="D854" s="113"/>
      <c r="E854" s="113"/>
      <c r="F854" s="113"/>
    </row>
    <row r="855" spans="3:6" ht="25" customHeight="1" x14ac:dyDescent="0.3">
      <c r="C855" s="76"/>
      <c r="D855" s="113"/>
      <c r="E855" s="113"/>
      <c r="F855" s="113"/>
    </row>
    <row r="856" spans="3:6" ht="25" customHeight="1" x14ac:dyDescent="0.3">
      <c r="C856" s="76"/>
      <c r="D856" s="113"/>
      <c r="E856" s="113"/>
      <c r="F856" s="113"/>
    </row>
    <row r="857" spans="3:6" ht="25" customHeight="1" x14ac:dyDescent="0.3">
      <c r="C857" s="76"/>
      <c r="D857" s="113"/>
      <c r="E857" s="113"/>
      <c r="F857" s="113"/>
    </row>
    <row r="858" spans="3:6" ht="25" customHeight="1" x14ac:dyDescent="0.3">
      <c r="C858" s="76"/>
      <c r="D858" s="113"/>
      <c r="E858" s="113"/>
      <c r="F858" s="113"/>
    </row>
    <row r="859" spans="3:6" ht="25" customHeight="1" x14ac:dyDescent="0.3">
      <c r="C859" s="76"/>
      <c r="D859" s="113"/>
      <c r="E859" s="113"/>
      <c r="F859" s="113"/>
    </row>
    <row r="860" spans="3:6" ht="25" customHeight="1" x14ac:dyDescent="0.3">
      <c r="C860" s="76"/>
      <c r="D860" s="113"/>
      <c r="E860" s="113"/>
      <c r="F860" s="113"/>
    </row>
    <row r="861" spans="3:6" ht="25" customHeight="1" x14ac:dyDescent="0.3">
      <c r="C861" s="76"/>
      <c r="D861" s="113"/>
      <c r="E861" s="113"/>
      <c r="F861" s="113"/>
    </row>
    <row r="862" spans="3:6" ht="25" customHeight="1" x14ac:dyDescent="0.3">
      <c r="C862" s="76"/>
      <c r="D862" s="113"/>
      <c r="E862" s="113"/>
      <c r="F862" s="113"/>
    </row>
    <row r="863" spans="3:6" ht="25" customHeight="1" x14ac:dyDescent="0.3">
      <c r="C863" s="76"/>
      <c r="D863" s="113"/>
      <c r="E863" s="113"/>
      <c r="F863" s="113"/>
    </row>
    <row r="864" spans="3:6" ht="25" customHeight="1" x14ac:dyDescent="0.3">
      <c r="C864" s="76"/>
      <c r="D864" s="113"/>
      <c r="E864" s="113"/>
      <c r="F864" s="113"/>
    </row>
    <row r="865" spans="3:6" ht="25" customHeight="1" x14ac:dyDescent="0.3">
      <c r="C865" s="76"/>
      <c r="D865" s="113"/>
      <c r="E865" s="113"/>
      <c r="F865" s="113"/>
    </row>
    <row r="866" spans="3:6" ht="25" customHeight="1" x14ac:dyDescent="0.3">
      <c r="C866" s="76"/>
      <c r="D866" s="113"/>
      <c r="E866" s="113"/>
      <c r="F866" s="113"/>
    </row>
    <row r="867" spans="3:6" ht="25" customHeight="1" x14ac:dyDescent="0.3">
      <c r="C867" s="76"/>
      <c r="D867" s="113"/>
      <c r="E867" s="113"/>
      <c r="F867" s="113"/>
    </row>
    <row r="868" spans="3:6" ht="25" customHeight="1" x14ac:dyDescent="0.3">
      <c r="C868" s="76"/>
      <c r="D868" s="113"/>
      <c r="E868" s="113"/>
      <c r="F868" s="113"/>
    </row>
    <row r="869" spans="3:6" ht="25" customHeight="1" x14ac:dyDescent="0.3">
      <c r="C869" s="76"/>
      <c r="D869" s="113"/>
      <c r="E869" s="113"/>
      <c r="F869" s="113"/>
    </row>
    <row r="870" spans="3:6" ht="25" customHeight="1" x14ac:dyDescent="0.3">
      <c r="C870" s="76"/>
      <c r="D870" s="113"/>
      <c r="E870" s="113"/>
      <c r="F870" s="113"/>
    </row>
    <row r="871" spans="3:6" ht="25" customHeight="1" x14ac:dyDescent="0.3">
      <c r="C871" s="76"/>
      <c r="D871" s="113"/>
      <c r="E871" s="113"/>
      <c r="F871" s="113"/>
    </row>
    <row r="872" spans="3:6" ht="25" customHeight="1" x14ac:dyDescent="0.3">
      <c r="C872" s="76"/>
      <c r="D872" s="113"/>
      <c r="E872" s="113"/>
      <c r="F872" s="113"/>
    </row>
    <row r="873" spans="3:6" ht="25" customHeight="1" x14ac:dyDescent="0.3">
      <c r="C873" s="76"/>
      <c r="D873" s="113"/>
      <c r="E873" s="113"/>
      <c r="F873" s="113"/>
    </row>
    <row r="874" spans="3:6" ht="25" customHeight="1" x14ac:dyDescent="0.3">
      <c r="C874" s="76"/>
      <c r="D874" s="113"/>
      <c r="E874" s="113"/>
      <c r="F874" s="113"/>
    </row>
    <row r="875" spans="3:6" ht="25" customHeight="1" x14ac:dyDescent="0.3">
      <c r="C875" s="76"/>
      <c r="D875" s="113"/>
      <c r="E875" s="113"/>
      <c r="F875" s="113"/>
    </row>
    <row r="876" spans="3:6" ht="25" customHeight="1" x14ac:dyDescent="0.3">
      <c r="C876" s="76"/>
      <c r="D876" s="113"/>
      <c r="E876" s="113"/>
      <c r="F876" s="113"/>
    </row>
    <row r="877" spans="3:6" ht="25" customHeight="1" x14ac:dyDescent="0.3">
      <c r="C877" s="76"/>
      <c r="D877" s="113"/>
      <c r="E877" s="113"/>
      <c r="F877" s="113"/>
    </row>
    <row r="878" spans="3:6" ht="25" customHeight="1" x14ac:dyDescent="0.3">
      <c r="C878" s="76"/>
      <c r="D878" s="113"/>
      <c r="E878" s="113"/>
      <c r="F878" s="113"/>
    </row>
    <row r="879" spans="3:6" ht="25" customHeight="1" x14ac:dyDescent="0.3">
      <c r="C879" s="76"/>
      <c r="D879" s="113"/>
      <c r="E879" s="113"/>
      <c r="F879" s="113"/>
    </row>
    <row r="880" spans="3:6" ht="25" customHeight="1" x14ac:dyDescent="0.3">
      <c r="C880" s="76"/>
      <c r="D880" s="113"/>
      <c r="E880" s="113"/>
      <c r="F880" s="113"/>
    </row>
    <row r="881" spans="3:6" ht="25" customHeight="1" x14ac:dyDescent="0.3">
      <c r="C881" s="76"/>
      <c r="D881" s="113"/>
      <c r="E881" s="113"/>
      <c r="F881" s="113"/>
    </row>
    <row r="882" spans="3:6" ht="25" customHeight="1" x14ac:dyDescent="0.3">
      <c r="C882" s="76"/>
      <c r="D882" s="113"/>
      <c r="E882" s="113"/>
      <c r="F882" s="113"/>
    </row>
    <row r="883" spans="3:6" ht="25" customHeight="1" x14ac:dyDescent="0.3">
      <c r="C883" s="76"/>
      <c r="D883" s="113"/>
      <c r="E883" s="113"/>
      <c r="F883" s="113"/>
    </row>
    <row r="884" spans="3:6" ht="25" customHeight="1" x14ac:dyDescent="0.3">
      <c r="C884" s="76"/>
      <c r="D884" s="113"/>
      <c r="E884" s="113"/>
      <c r="F884" s="113"/>
    </row>
    <row r="885" spans="3:6" ht="25" customHeight="1" x14ac:dyDescent="0.3">
      <c r="C885" s="76"/>
      <c r="D885" s="113"/>
      <c r="E885" s="113"/>
      <c r="F885" s="113"/>
    </row>
    <row r="886" spans="3:6" ht="25" customHeight="1" x14ac:dyDescent="0.3">
      <c r="C886" s="76"/>
      <c r="D886" s="113"/>
      <c r="E886" s="113"/>
      <c r="F886" s="113"/>
    </row>
    <row r="887" spans="3:6" ht="25" customHeight="1" x14ac:dyDescent="0.3">
      <c r="C887" s="76"/>
      <c r="D887" s="113"/>
      <c r="E887" s="113"/>
      <c r="F887" s="113"/>
    </row>
    <row r="888" spans="3:6" ht="25" customHeight="1" x14ac:dyDescent="0.3">
      <c r="C888" s="76"/>
      <c r="D888" s="113"/>
      <c r="E888" s="113"/>
      <c r="F888" s="113"/>
    </row>
    <row r="889" spans="3:6" ht="25" customHeight="1" x14ac:dyDescent="0.3">
      <c r="C889" s="76"/>
      <c r="D889" s="113"/>
      <c r="E889" s="113"/>
      <c r="F889" s="113"/>
    </row>
    <row r="890" spans="3:6" ht="25" customHeight="1" x14ac:dyDescent="0.3">
      <c r="C890" s="76"/>
      <c r="D890" s="113"/>
      <c r="E890" s="113"/>
      <c r="F890" s="113"/>
    </row>
    <row r="891" spans="3:6" ht="25" customHeight="1" x14ac:dyDescent="0.3">
      <c r="C891" s="76"/>
      <c r="D891" s="113"/>
      <c r="E891" s="113"/>
      <c r="F891" s="113"/>
    </row>
    <row r="892" spans="3:6" ht="25" customHeight="1" x14ac:dyDescent="0.3">
      <c r="C892" s="76"/>
      <c r="D892" s="113"/>
      <c r="E892" s="113"/>
      <c r="F892" s="113"/>
    </row>
    <row r="893" spans="3:6" ht="25" customHeight="1" x14ac:dyDescent="0.3">
      <c r="C893" s="76"/>
      <c r="D893" s="113"/>
      <c r="E893" s="113"/>
      <c r="F893" s="113"/>
    </row>
    <row r="894" spans="3:6" ht="25" customHeight="1" x14ac:dyDescent="0.3">
      <c r="C894" s="76"/>
      <c r="D894" s="113"/>
      <c r="E894" s="113"/>
      <c r="F894" s="113"/>
    </row>
    <row r="895" spans="3:6" ht="25" customHeight="1" x14ac:dyDescent="0.3">
      <c r="C895" s="76"/>
      <c r="D895" s="113"/>
      <c r="E895" s="113"/>
      <c r="F895" s="113"/>
    </row>
    <row r="896" spans="3:6" ht="25" customHeight="1" x14ac:dyDescent="0.3">
      <c r="C896" s="76"/>
      <c r="D896" s="113"/>
      <c r="E896" s="113"/>
      <c r="F896" s="113"/>
    </row>
    <row r="897" spans="3:6" ht="25" customHeight="1" x14ac:dyDescent="0.3">
      <c r="C897" s="76"/>
      <c r="D897" s="113"/>
      <c r="E897" s="113"/>
      <c r="F897" s="113"/>
    </row>
    <row r="898" spans="3:6" ht="25" customHeight="1" x14ac:dyDescent="0.3">
      <c r="C898" s="76"/>
      <c r="D898" s="113"/>
      <c r="E898" s="113"/>
      <c r="F898" s="113"/>
    </row>
    <row r="899" spans="3:6" ht="25" customHeight="1" x14ac:dyDescent="0.3">
      <c r="C899" s="76"/>
      <c r="D899" s="113"/>
      <c r="E899" s="113"/>
      <c r="F899" s="113"/>
    </row>
    <row r="900" spans="3:6" ht="25" customHeight="1" x14ac:dyDescent="0.3">
      <c r="C900" s="76"/>
      <c r="D900" s="113"/>
      <c r="E900" s="113"/>
      <c r="F900" s="113"/>
    </row>
    <row r="901" spans="3:6" ht="25" customHeight="1" x14ac:dyDescent="0.3">
      <c r="C901" s="76"/>
      <c r="D901" s="113"/>
      <c r="E901" s="113"/>
      <c r="F901" s="113"/>
    </row>
    <row r="902" spans="3:6" ht="25" customHeight="1" x14ac:dyDescent="0.3">
      <c r="C902" s="76"/>
      <c r="D902" s="113"/>
      <c r="E902" s="113"/>
      <c r="F902" s="113"/>
    </row>
    <row r="903" spans="3:6" ht="25" customHeight="1" x14ac:dyDescent="0.3">
      <c r="C903" s="76"/>
      <c r="D903" s="113"/>
      <c r="E903" s="113"/>
      <c r="F903" s="113"/>
    </row>
    <row r="904" spans="3:6" ht="25" customHeight="1" x14ac:dyDescent="0.3">
      <c r="C904" s="76"/>
      <c r="D904" s="113"/>
      <c r="E904" s="113"/>
      <c r="F904" s="113"/>
    </row>
    <row r="905" spans="3:6" ht="25" customHeight="1" x14ac:dyDescent="0.3">
      <c r="C905" s="76"/>
      <c r="D905" s="113"/>
      <c r="E905" s="113"/>
      <c r="F905" s="113"/>
    </row>
    <row r="906" spans="3:6" ht="25" customHeight="1" x14ac:dyDescent="0.3">
      <c r="C906" s="76"/>
      <c r="D906" s="113"/>
      <c r="E906" s="113"/>
      <c r="F906" s="113"/>
    </row>
    <row r="907" spans="3:6" ht="25" customHeight="1" x14ac:dyDescent="0.3">
      <c r="C907" s="76"/>
      <c r="D907" s="113"/>
      <c r="E907" s="113"/>
      <c r="F907" s="113"/>
    </row>
    <row r="908" spans="3:6" ht="25" customHeight="1" x14ac:dyDescent="0.3">
      <c r="C908" s="76"/>
      <c r="D908" s="113"/>
      <c r="E908" s="113"/>
      <c r="F908" s="113"/>
    </row>
    <row r="909" spans="3:6" ht="25" customHeight="1" x14ac:dyDescent="0.3">
      <c r="C909" s="76"/>
      <c r="D909" s="113"/>
      <c r="E909" s="113"/>
      <c r="F909" s="113"/>
    </row>
    <row r="910" spans="3:6" ht="25" customHeight="1" x14ac:dyDescent="0.3">
      <c r="C910" s="76"/>
      <c r="D910" s="113"/>
      <c r="E910" s="113"/>
      <c r="F910" s="113"/>
    </row>
    <row r="911" spans="3:6" ht="25" customHeight="1" x14ac:dyDescent="0.3">
      <c r="C911" s="76"/>
      <c r="D911" s="113"/>
      <c r="E911" s="113"/>
      <c r="F911" s="113"/>
    </row>
    <row r="912" spans="3:6" ht="25" customHeight="1" x14ac:dyDescent="0.3">
      <c r="C912" s="76"/>
      <c r="D912" s="113"/>
      <c r="E912" s="113"/>
      <c r="F912" s="113"/>
    </row>
    <row r="913" spans="3:6" ht="25" customHeight="1" x14ac:dyDescent="0.3">
      <c r="C913" s="76"/>
      <c r="D913" s="113"/>
      <c r="E913" s="113"/>
      <c r="F913" s="113"/>
    </row>
    <row r="914" spans="3:6" ht="25" customHeight="1" x14ac:dyDescent="0.3">
      <c r="C914" s="76"/>
      <c r="D914" s="113"/>
      <c r="E914" s="113"/>
      <c r="F914" s="113"/>
    </row>
    <row r="915" spans="3:6" ht="25" customHeight="1" x14ac:dyDescent="0.3">
      <c r="C915" s="76"/>
      <c r="D915" s="113"/>
      <c r="E915" s="113"/>
      <c r="F915" s="113"/>
    </row>
    <row r="916" spans="3:6" ht="25" customHeight="1" x14ac:dyDescent="0.3">
      <c r="C916" s="76"/>
      <c r="D916" s="113"/>
      <c r="E916" s="113"/>
      <c r="F916" s="113"/>
    </row>
    <row r="917" spans="3:6" ht="25" customHeight="1" x14ac:dyDescent="0.3">
      <c r="C917" s="76"/>
      <c r="D917" s="113"/>
      <c r="E917" s="113"/>
      <c r="F917" s="113"/>
    </row>
    <row r="918" spans="3:6" ht="25" customHeight="1" x14ac:dyDescent="0.3">
      <c r="C918" s="76"/>
      <c r="D918" s="113"/>
      <c r="E918" s="113"/>
      <c r="F918" s="113"/>
    </row>
    <row r="919" spans="3:6" ht="25" customHeight="1" x14ac:dyDescent="0.3">
      <c r="C919" s="76"/>
      <c r="D919" s="113"/>
      <c r="E919" s="113"/>
      <c r="F919" s="113"/>
    </row>
    <row r="920" spans="3:6" ht="25" customHeight="1" x14ac:dyDescent="0.3">
      <c r="C920" s="76"/>
      <c r="D920" s="113"/>
      <c r="E920" s="113"/>
      <c r="F920" s="113"/>
    </row>
    <row r="921" spans="3:6" ht="25" customHeight="1" x14ac:dyDescent="0.3">
      <c r="C921" s="76"/>
      <c r="D921" s="113"/>
      <c r="E921" s="113"/>
      <c r="F921" s="113"/>
    </row>
    <row r="922" spans="3:6" ht="25" customHeight="1" x14ac:dyDescent="0.3">
      <c r="C922" s="76"/>
      <c r="D922" s="113"/>
      <c r="E922" s="113"/>
      <c r="F922" s="113"/>
    </row>
    <row r="923" spans="3:6" ht="25" customHeight="1" x14ac:dyDescent="0.3">
      <c r="C923" s="76"/>
      <c r="D923" s="113"/>
      <c r="E923" s="113"/>
      <c r="F923" s="113"/>
    </row>
    <row r="924" spans="3:6" ht="25" customHeight="1" x14ac:dyDescent="0.3">
      <c r="C924" s="76"/>
      <c r="D924" s="113"/>
      <c r="E924" s="113"/>
      <c r="F924" s="113"/>
    </row>
    <row r="925" spans="3:6" ht="25" customHeight="1" x14ac:dyDescent="0.3">
      <c r="C925" s="76"/>
      <c r="D925" s="113"/>
      <c r="E925" s="113"/>
      <c r="F925" s="113"/>
    </row>
    <row r="926" spans="3:6" ht="25" customHeight="1" x14ac:dyDescent="0.3">
      <c r="C926" s="76"/>
      <c r="D926" s="113"/>
      <c r="E926" s="113"/>
      <c r="F926" s="113"/>
    </row>
    <row r="927" spans="3:6" ht="25" customHeight="1" x14ac:dyDescent="0.3">
      <c r="C927" s="76"/>
      <c r="D927" s="113"/>
      <c r="E927" s="113"/>
      <c r="F927" s="113"/>
    </row>
    <row r="928" spans="3:6" ht="25" customHeight="1" x14ac:dyDescent="0.3">
      <c r="C928" s="76"/>
      <c r="D928" s="113"/>
      <c r="E928" s="113"/>
      <c r="F928" s="113"/>
    </row>
    <row r="929" spans="3:6" ht="25" customHeight="1" x14ac:dyDescent="0.3">
      <c r="C929" s="76"/>
      <c r="D929" s="113"/>
      <c r="E929" s="113"/>
      <c r="F929" s="113"/>
    </row>
    <row r="930" spans="3:6" ht="25" customHeight="1" x14ac:dyDescent="0.3">
      <c r="C930" s="76"/>
      <c r="D930" s="113"/>
      <c r="E930" s="113"/>
      <c r="F930" s="113"/>
    </row>
    <row r="931" spans="3:6" ht="25" customHeight="1" x14ac:dyDescent="0.3">
      <c r="C931" s="76"/>
      <c r="D931" s="113"/>
      <c r="E931" s="113"/>
      <c r="F931" s="113"/>
    </row>
    <row r="932" spans="3:6" ht="25" customHeight="1" x14ac:dyDescent="0.3">
      <c r="C932" s="76"/>
      <c r="D932" s="113"/>
      <c r="E932" s="113"/>
      <c r="F932" s="113"/>
    </row>
    <row r="933" spans="3:6" ht="25" customHeight="1" x14ac:dyDescent="0.3">
      <c r="C933" s="76"/>
      <c r="D933" s="113"/>
      <c r="E933" s="113"/>
      <c r="F933" s="113"/>
    </row>
    <row r="934" spans="3:6" ht="25" customHeight="1" x14ac:dyDescent="0.3">
      <c r="C934" s="76"/>
      <c r="D934" s="113"/>
      <c r="E934" s="113"/>
      <c r="F934" s="113"/>
    </row>
    <row r="935" spans="3:6" ht="25" customHeight="1" x14ac:dyDescent="0.3">
      <c r="C935" s="76"/>
      <c r="D935" s="113"/>
      <c r="E935" s="113"/>
      <c r="F935" s="113"/>
    </row>
    <row r="936" spans="3:6" ht="25" customHeight="1" x14ac:dyDescent="0.3">
      <c r="C936" s="76"/>
      <c r="D936" s="113"/>
      <c r="E936" s="113"/>
      <c r="F936" s="113"/>
    </row>
    <row r="937" spans="3:6" ht="25" customHeight="1" x14ac:dyDescent="0.3">
      <c r="C937" s="76"/>
      <c r="D937" s="113"/>
      <c r="E937" s="113"/>
      <c r="F937" s="113"/>
    </row>
    <row r="938" spans="3:6" ht="25" customHeight="1" x14ac:dyDescent="0.3">
      <c r="C938" s="76"/>
      <c r="D938" s="113"/>
      <c r="E938" s="113"/>
      <c r="F938" s="113"/>
    </row>
    <row r="939" spans="3:6" ht="25" customHeight="1" x14ac:dyDescent="0.3">
      <c r="C939" s="76"/>
      <c r="D939" s="113"/>
      <c r="E939" s="113"/>
      <c r="F939" s="113"/>
    </row>
    <row r="940" spans="3:6" ht="25" customHeight="1" x14ac:dyDescent="0.3">
      <c r="C940" s="76"/>
      <c r="D940" s="113"/>
      <c r="E940" s="113"/>
      <c r="F940" s="113"/>
    </row>
    <row r="941" spans="3:6" ht="25" customHeight="1" x14ac:dyDescent="0.3">
      <c r="C941" s="76"/>
      <c r="D941" s="113"/>
      <c r="E941" s="113"/>
      <c r="F941" s="113"/>
    </row>
    <row r="942" spans="3:6" ht="25" customHeight="1" x14ac:dyDescent="0.3">
      <c r="C942" s="76"/>
      <c r="D942" s="113"/>
      <c r="E942" s="113"/>
      <c r="F942" s="113"/>
    </row>
    <row r="943" spans="3:6" ht="25" customHeight="1" x14ac:dyDescent="0.3">
      <c r="C943" s="76"/>
      <c r="D943" s="113"/>
      <c r="E943" s="113"/>
      <c r="F943" s="113"/>
    </row>
    <row r="944" spans="3:6" ht="25" customHeight="1" x14ac:dyDescent="0.3">
      <c r="C944" s="76"/>
      <c r="D944" s="113"/>
      <c r="E944" s="113"/>
      <c r="F944" s="113"/>
    </row>
    <row r="945" spans="3:6" ht="25" customHeight="1" x14ac:dyDescent="0.3">
      <c r="C945" s="76"/>
      <c r="D945" s="113"/>
      <c r="E945" s="113"/>
      <c r="F945" s="113"/>
    </row>
    <row r="946" spans="3:6" ht="25" customHeight="1" x14ac:dyDescent="0.3">
      <c r="C946" s="76"/>
      <c r="D946" s="113"/>
      <c r="E946" s="113"/>
      <c r="F946" s="113"/>
    </row>
    <row r="947" spans="3:6" ht="25" customHeight="1" x14ac:dyDescent="0.3">
      <c r="C947" s="76"/>
      <c r="D947" s="113"/>
      <c r="E947" s="113"/>
      <c r="F947" s="113"/>
    </row>
    <row r="948" spans="3:6" ht="25" customHeight="1" x14ac:dyDescent="0.3">
      <c r="C948" s="76"/>
      <c r="D948" s="113"/>
      <c r="E948" s="113"/>
      <c r="F948" s="113"/>
    </row>
    <row r="949" spans="3:6" ht="25" customHeight="1" x14ac:dyDescent="0.3">
      <c r="C949" s="76"/>
      <c r="D949" s="113"/>
      <c r="E949" s="113"/>
      <c r="F949" s="113"/>
    </row>
    <row r="950" spans="3:6" ht="25" customHeight="1" x14ac:dyDescent="0.3">
      <c r="C950" s="76"/>
      <c r="D950" s="113"/>
      <c r="E950" s="113"/>
      <c r="F950" s="113"/>
    </row>
    <row r="951" spans="3:6" ht="25" customHeight="1" x14ac:dyDescent="0.3">
      <c r="C951" s="76"/>
      <c r="D951" s="113"/>
      <c r="E951" s="113"/>
      <c r="F951" s="113"/>
    </row>
    <row r="952" spans="3:6" ht="25" customHeight="1" x14ac:dyDescent="0.3">
      <c r="C952" s="76"/>
      <c r="D952" s="113"/>
      <c r="E952" s="113"/>
      <c r="F952" s="113"/>
    </row>
    <row r="953" spans="3:6" ht="25" customHeight="1" x14ac:dyDescent="0.3">
      <c r="C953" s="76"/>
      <c r="D953" s="113"/>
      <c r="E953" s="113"/>
      <c r="F953" s="113"/>
    </row>
    <row r="954" spans="3:6" ht="25" customHeight="1" x14ac:dyDescent="0.3">
      <c r="C954" s="76"/>
      <c r="D954" s="113"/>
      <c r="E954" s="113"/>
      <c r="F954" s="113"/>
    </row>
    <row r="955" spans="3:6" ht="25" customHeight="1" x14ac:dyDescent="0.3">
      <c r="C955" s="76"/>
      <c r="D955" s="113"/>
      <c r="E955" s="113"/>
      <c r="F955" s="113"/>
    </row>
    <row r="956" spans="3:6" ht="25" customHeight="1" x14ac:dyDescent="0.3">
      <c r="C956" s="76"/>
      <c r="D956" s="113"/>
      <c r="E956" s="113"/>
      <c r="F956" s="113"/>
    </row>
    <row r="957" spans="3:6" ht="25" customHeight="1" x14ac:dyDescent="0.3">
      <c r="C957" s="76"/>
      <c r="D957" s="113"/>
      <c r="E957" s="113"/>
      <c r="F957" s="113"/>
    </row>
    <row r="958" spans="3:6" ht="25" customHeight="1" x14ac:dyDescent="0.3">
      <c r="C958" s="76"/>
      <c r="D958" s="113"/>
      <c r="E958" s="113"/>
      <c r="F958" s="113"/>
    </row>
    <row r="959" spans="3:6" ht="25" customHeight="1" x14ac:dyDescent="0.3">
      <c r="C959" s="76"/>
      <c r="D959" s="113"/>
      <c r="E959" s="113"/>
      <c r="F959" s="113"/>
    </row>
    <row r="960" spans="3:6" ht="25" customHeight="1" x14ac:dyDescent="0.3">
      <c r="C960" s="76"/>
      <c r="D960" s="113"/>
      <c r="E960" s="113"/>
      <c r="F960" s="113"/>
    </row>
    <row r="961" spans="3:6" ht="25" customHeight="1" x14ac:dyDescent="0.3">
      <c r="C961" s="76"/>
      <c r="D961" s="113"/>
      <c r="E961" s="113"/>
      <c r="F961" s="113"/>
    </row>
    <row r="962" spans="3:6" ht="25" customHeight="1" x14ac:dyDescent="0.3">
      <c r="C962" s="76"/>
      <c r="D962" s="113"/>
      <c r="E962" s="113"/>
      <c r="F962" s="113"/>
    </row>
    <row r="963" spans="3:6" ht="25" customHeight="1" x14ac:dyDescent="0.3">
      <c r="C963" s="76"/>
      <c r="D963" s="113"/>
      <c r="E963" s="113"/>
      <c r="F963" s="113"/>
    </row>
    <row r="964" spans="3:6" ht="25" customHeight="1" x14ac:dyDescent="0.3">
      <c r="C964" s="76"/>
      <c r="D964" s="113"/>
      <c r="E964" s="113"/>
      <c r="F964" s="113"/>
    </row>
    <row r="965" spans="3:6" ht="25" customHeight="1" x14ac:dyDescent="0.3">
      <c r="C965" s="76"/>
      <c r="D965" s="113"/>
      <c r="E965" s="113"/>
      <c r="F965" s="113"/>
    </row>
    <row r="966" spans="3:6" ht="25" customHeight="1" x14ac:dyDescent="0.3">
      <c r="C966" s="76"/>
      <c r="D966" s="113"/>
      <c r="E966" s="113"/>
      <c r="F966" s="113"/>
    </row>
    <row r="967" spans="3:6" ht="25" customHeight="1" x14ac:dyDescent="0.3">
      <c r="C967" s="76"/>
      <c r="D967" s="113"/>
      <c r="E967" s="113"/>
      <c r="F967" s="113"/>
    </row>
    <row r="968" spans="3:6" ht="25" customHeight="1" x14ac:dyDescent="0.3">
      <c r="C968" s="76"/>
      <c r="D968" s="113"/>
      <c r="E968" s="113"/>
      <c r="F968" s="113"/>
    </row>
    <row r="969" spans="3:6" ht="25" customHeight="1" x14ac:dyDescent="0.3">
      <c r="C969" s="76"/>
      <c r="D969" s="113"/>
      <c r="E969" s="113"/>
      <c r="F969" s="113"/>
    </row>
    <row r="970" spans="3:6" ht="25" customHeight="1" x14ac:dyDescent="0.3">
      <c r="C970" s="76"/>
      <c r="D970" s="113"/>
      <c r="E970" s="113"/>
      <c r="F970" s="113"/>
    </row>
    <row r="971" spans="3:6" ht="25" customHeight="1" x14ac:dyDescent="0.3">
      <c r="C971" s="76"/>
      <c r="D971" s="113"/>
      <c r="E971" s="113"/>
      <c r="F971" s="113"/>
    </row>
    <row r="972" spans="3:6" ht="25" customHeight="1" x14ac:dyDescent="0.3">
      <c r="C972" s="76"/>
      <c r="D972" s="113"/>
      <c r="E972" s="113"/>
      <c r="F972" s="113"/>
    </row>
    <row r="973" spans="3:6" ht="25" customHeight="1" x14ac:dyDescent="0.3">
      <c r="C973" s="76"/>
      <c r="D973" s="113"/>
      <c r="E973" s="113"/>
      <c r="F973" s="113"/>
    </row>
    <row r="974" spans="3:6" ht="25" customHeight="1" x14ac:dyDescent="0.3">
      <c r="C974" s="76"/>
      <c r="D974" s="113"/>
      <c r="E974" s="113"/>
      <c r="F974" s="113"/>
    </row>
    <row r="975" spans="3:6" ht="25" customHeight="1" x14ac:dyDescent="0.3">
      <c r="C975" s="76"/>
      <c r="D975" s="113"/>
      <c r="E975" s="113"/>
      <c r="F975" s="113"/>
    </row>
    <row r="976" spans="3:6" ht="25" customHeight="1" x14ac:dyDescent="0.3">
      <c r="C976" s="76"/>
      <c r="D976" s="113"/>
      <c r="E976" s="113"/>
      <c r="F976" s="113"/>
    </row>
    <row r="977" spans="3:6" ht="25" customHeight="1" x14ac:dyDescent="0.3">
      <c r="C977" s="76"/>
      <c r="D977" s="113"/>
      <c r="E977" s="113"/>
      <c r="F977" s="113"/>
    </row>
    <row r="978" spans="3:6" ht="25" customHeight="1" x14ac:dyDescent="0.3">
      <c r="C978" s="76"/>
      <c r="D978" s="113"/>
      <c r="E978" s="113"/>
      <c r="F978" s="113"/>
    </row>
    <row r="979" spans="3:6" ht="25" customHeight="1" x14ac:dyDescent="0.3">
      <c r="C979" s="76"/>
      <c r="D979" s="113"/>
      <c r="E979" s="113"/>
      <c r="F979" s="113"/>
    </row>
    <row r="980" spans="3:6" ht="25" customHeight="1" x14ac:dyDescent="0.3">
      <c r="C980" s="76"/>
      <c r="D980" s="113"/>
      <c r="E980" s="113"/>
      <c r="F980" s="113"/>
    </row>
    <row r="981" spans="3:6" ht="25" customHeight="1" x14ac:dyDescent="0.3">
      <c r="C981" s="76"/>
      <c r="D981" s="113"/>
      <c r="E981" s="113"/>
      <c r="F981" s="113"/>
    </row>
    <row r="982" spans="3:6" ht="25" customHeight="1" x14ac:dyDescent="0.3">
      <c r="C982" s="76"/>
      <c r="D982" s="113"/>
      <c r="E982" s="113"/>
      <c r="F982" s="113"/>
    </row>
    <row r="983" spans="3:6" ht="25" customHeight="1" x14ac:dyDescent="0.3">
      <c r="C983" s="76"/>
      <c r="D983" s="113"/>
      <c r="E983" s="113"/>
      <c r="F983" s="113"/>
    </row>
    <row r="984" spans="3:6" ht="25" customHeight="1" x14ac:dyDescent="0.3">
      <c r="C984" s="76"/>
      <c r="D984" s="113"/>
      <c r="E984" s="113"/>
      <c r="F984" s="113"/>
    </row>
    <row r="985" spans="3:6" ht="25" customHeight="1" x14ac:dyDescent="0.3">
      <c r="C985" s="76"/>
      <c r="D985" s="113"/>
      <c r="E985" s="113"/>
      <c r="F985" s="113"/>
    </row>
    <row r="986" spans="3:6" ht="25" customHeight="1" x14ac:dyDescent="0.3">
      <c r="C986" s="76"/>
      <c r="D986" s="113"/>
      <c r="E986" s="113"/>
      <c r="F986" s="113"/>
    </row>
    <row r="987" spans="3:6" ht="25" customHeight="1" x14ac:dyDescent="0.3">
      <c r="C987" s="76"/>
      <c r="D987" s="113"/>
      <c r="E987" s="113"/>
      <c r="F987" s="113"/>
    </row>
    <row r="988" spans="3:6" ht="25" customHeight="1" x14ac:dyDescent="0.3">
      <c r="C988" s="76"/>
      <c r="D988" s="113"/>
      <c r="E988" s="113"/>
      <c r="F988" s="113"/>
    </row>
    <row r="989" spans="3:6" ht="25" customHeight="1" x14ac:dyDescent="0.3">
      <c r="C989" s="76"/>
      <c r="D989" s="113"/>
      <c r="E989" s="113"/>
      <c r="F989" s="113"/>
    </row>
    <row r="990" spans="3:6" ht="25" customHeight="1" x14ac:dyDescent="0.3">
      <c r="C990" s="76"/>
      <c r="D990" s="113"/>
      <c r="E990" s="113"/>
      <c r="F990" s="113"/>
    </row>
    <row r="991" spans="3:6" ht="25" customHeight="1" x14ac:dyDescent="0.3">
      <c r="C991" s="76"/>
      <c r="D991" s="113"/>
      <c r="E991" s="113"/>
      <c r="F991" s="113"/>
    </row>
    <row r="992" spans="3:6" ht="25" customHeight="1" x14ac:dyDescent="0.3">
      <c r="C992" s="76"/>
      <c r="D992" s="113"/>
      <c r="E992" s="113"/>
      <c r="F992" s="113"/>
    </row>
    <row r="993" spans="3:6" ht="25" customHeight="1" x14ac:dyDescent="0.3">
      <c r="C993" s="76"/>
      <c r="D993" s="113"/>
      <c r="E993" s="113"/>
      <c r="F993" s="113"/>
    </row>
    <row r="994" spans="3:6" ht="25" customHeight="1" x14ac:dyDescent="0.3">
      <c r="C994" s="76"/>
      <c r="D994" s="113"/>
      <c r="E994" s="113"/>
      <c r="F994" s="113"/>
    </row>
    <row r="995" spans="3:6" ht="25" customHeight="1" x14ac:dyDescent="0.3">
      <c r="C995" s="76"/>
      <c r="D995" s="113"/>
      <c r="E995" s="113"/>
      <c r="F995" s="113"/>
    </row>
    <row r="996" spans="3:6" ht="25" customHeight="1" x14ac:dyDescent="0.3">
      <c r="C996" s="76"/>
      <c r="D996" s="113"/>
      <c r="E996" s="113"/>
      <c r="F996" s="113"/>
    </row>
    <row r="997" spans="3:6" ht="25" customHeight="1" x14ac:dyDescent="0.3">
      <c r="C997" s="76"/>
      <c r="D997" s="113"/>
      <c r="E997" s="113"/>
      <c r="F997" s="113"/>
    </row>
    <row r="998" spans="3:6" ht="25" customHeight="1" x14ac:dyDescent="0.3">
      <c r="C998" s="76"/>
      <c r="D998" s="113"/>
      <c r="E998" s="113"/>
      <c r="F998" s="113"/>
    </row>
    <row r="999" spans="3:6" ht="25" customHeight="1" x14ac:dyDescent="0.3">
      <c r="C999" s="76"/>
      <c r="D999" s="113"/>
      <c r="E999" s="113"/>
      <c r="F999" s="113"/>
    </row>
    <row r="1000" spans="3:6" ht="25" customHeight="1" x14ac:dyDescent="0.3">
      <c r="C1000" s="76"/>
      <c r="D1000" s="113"/>
      <c r="E1000" s="113"/>
      <c r="F1000" s="113"/>
    </row>
    <row r="1001" spans="3:6" ht="25" customHeight="1" x14ac:dyDescent="0.3">
      <c r="C1001" s="76"/>
      <c r="D1001" s="113"/>
      <c r="E1001" s="113"/>
      <c r="F1001" s="113"/>
    </row>
    <row r="1002" spans="3:6" ht="25" customHeight="1" x14ac:dyDescent="0.3">
      <c r="C1002" s="76"/>
      <c r="D1002" s="113"/>
      <c r="E1002" s="113"/>
      <c r="F1002" s="113"/>
    </row>
    <row r="1003" spans="3:6" ht="25" customHeight="1" x14ac:dyDescent="0.3">
      <c r="C1003" s="76"/>
      <c r="D1003" s="113"/>
      <c r="E1003" s="113"/>
      <c r="F1003" s="113"/>
    </row>
    <row r="1004" spans="3:6" ht="25" customHeight="1" x14ac:dyDescent="0.3">
      <c r="C1004" s="76"/>
      <c r="D1004" s="113"/>
      <c r="E1004" s="113"/>
      <c r="F1004" s="113"/>
    </row>
    <row r="1005" spans="3:6" ht="25" customHeight="1" x14ac:dyDescent="0.3">
      <c r="C1005" s="76"/>
      <c r="D1005" s="113"/>
      <c r="E1005" s="113"/>
      <c r="F1005" s="113"/>
    </row>
    <row r="1006" spans="3:6" ht="25" customHeight="1" x14ac:dyDescent="0.3">
      <c r="C1006" s="76"/>
      <c r="D1006" s="113"/>
      <c r="E1006" s="113"/>
      <c r="F1006" s="113"/>
    </row>
    <row r="1007" spans="3:6" ht="25" customHeight="1" x14ac:dyDescent="0.3">
      <c r="C1007" s="76"/>
      <c r="D1007" s="113"/>
      <c r="E1007" s="113"/>
      <c r="F1007" s="113"/>
    </row>
    <row r="1008" spans="3:6" ht="25" customHeight="1" x14ac:dyDescent="0.3">
      <c r="C1008" s="76"/>
      <c r="D1008" s="113"/>
      <c r="E1008" s="113"/>
      <c r="F1008" s="113"/>
    </row>
    <row r="1009" spans="3:6" ht="25" customHeight="1" x14ac:dyDescent="0.3">
      <c r="C1009" s="76"/>
      <c r="D1009" s="113"/>
      <c r="E1009" s="113"/>
      <c r="F1009" s="113"/>
    </row>
    <row r="1010" spans="3:6" ht="25" customHeight="1" x14ac:dyDescent="0.3">
      <c r="C1010" s="76"/>
      <c r="D1010" s="113"/>
      <c r="E1010" s="113"/>
      <c r="F1010" s="113"/>
    </row>
    <row r="1011" spans="3:6" ht="25" customHeight="1" x14ac:dyDescent="0.3">
      <c r="C1011" s="76"/>
      <c r="D1011" s="113"/>
      <c r="E1011" s="113"/>
      <c r="F1011" s="113"/>
    </row>
    <row r="1012" spans="3:6" ht="25" customHeight="1" x14ac:dyDescent="0.3">
      <c r="C1012" s="76"/>
      <c r="D1012" s="113"/>
      <c r="E1012" s="113"/>
      <c r="F1012" s="113"/>
    </row>
    <row r="1013" spans="3:6" ht="25" customHeight="1" x14ac:dyDescent="0.3">
      <c r="C1013" s="76"/>
      <c r="D1013" s="113"/>
      <c r="E1013" s="113"/>
      <c r="F1013" s="113"/>
    </row>
    <row r="1014" spans="3:6" ht="25" customHeight="1" x14ac:dyDescent="0.3">
      <c r="C1014" s="76"/>
      <c r="D1014" s="113"/>
      <c r="E1014" s="113"/>
      <c r="F1014" s="113"/>
    </row>
    <row r="1015" spans="3:6" ht="25" customHeight="1" x14ac:dyDescent="0.3">
      <c r="C1015" s="76"/>
      <c r="D1015" s="113"/>
      <c r="E1015" s="113"/>
      <c r="F1015" s="113"/>
    </row>
    <row r="1016" spans="3:6" ht="25" customHeight="1" x14ac:dyDescent="0.3">
      <c r="C1016" s="76"/>
      <c r="D1016" s="113"/>
      <c r="E1016" s="113"/>
      <c r="F1016" s="113"/>
    </row>
    <row r="1017" spans="3:6" ht="25" customHeight="1" x14ac:dyDescent="0.3">
      <c r="C1017" s="76"/>
      <c r="D1017" s="113"/>
      <c r="E1017" s="113"/>
      <c r="F1017" s="113"/>
    </row>
    <row r="1018" spans="3:6" ht="25" customHeight="1" x14ac:dyDescent="0.3">
      <c r="C1018" s="76"/>
      <c r="D1018" s="113"/>
      <c r="E1018" s="113"/>
      <c r="F1018" s="113"/>
    </row>
    <row r="1019" spans="3:6" ht="25" customHeight="1" x14ac:dyDescent="0.3">
      <c r="C1019" s="76"/>
      <c r="D1019" s="113"/>
      <c r="E1019" s="113"/>
      <c r="F1019" s="113"/>
    </row>
    <row r="1020" spans="3:6" ht="25" customHeight="1" x14ac:dyDescent="0.3">
      <c r="C1020" s="76"/>
      <c r="D1020" s="113"/>
      <c r="E1020" s="113"/>
      <c r="F1020" s="113"/>
    </row>
    <row r="1021" spans="3:6" ht="25" customHeight="1" x14ac:dyDescent="0.3">
      <c r="C1021" s="76"/>
      <c r="D1021" s="113"/>
      <c r="E1021" s="113"/>
      <c r="F1021" s="113"/>
    </row>
    <row r="1022" spans="3:6" ht="25" customHeight="1" x14ac:dyDescent="0.3">
      <c r="C1022" s="76"/>
      <c r="D1022" s="113"/>
      <c r="E1022" s="113"/>
      <c r="F1022" s="113"/>
    </row>
    <row r="1023" spans="3:6" ht="25" customHeight="1" x14ac:dyDescent="0.3">
      <c r="C1023" s="76"/>
      <c r="D1023" s="113"/>
      <c r="E1023" s="113"/>
      <c r="F1023" s="113"/>
    </row>
    <row r="1024" spans="3:6" ht="25" customHeight="1" x14ac:dyDescent="0.3">
      <c r="C1024" s="76"/>
      <c r="D1024" s="113"/>
      <c r="E1024" s="113"/>
      <c r="F1024" s="113"/>
    </row>
    <row r="1025" spans="3:6" ht="25" customHeight="1" x14ac:dyDescent="0.3">
      <c r="C1025" s="76"/>
      <c r="D1025" s="113"/>
      <c r="E1025" s="113"/>
      <c r="F1025" s="113"/>
    </row>
    <row r="1026" spans="3:6" ht="25" customHeight="1" x14ac:dyDescent="0.3">
      <c r="C1026" s="76"/>
      <c r="D1026" s="113"/>
      <c r="E1026" s="113"/>
      <c r="F1026" s="113"/>
    </row>
    <row r="1027" spans="3:6" ht="25" customHeight="1" x14ac:dyDescent="0.3">
      <c r="C1027" s="76"/>
      <c r="D1027" s="113"/>
      <c r="E1027" s="113"/>
      <c r="F1027" s="113"/>
    </row>
    <row r="1028" spans="3:6" ht="25" customHeight="1" x14ac:dyDescent="0.3">
      <c r="C1028" s="76"/>
      <c r="D1028" s="113"/>
      <c r="E1028" s="113"/>
      <c r="F1028" s="113"/>
    </row>
    <row r="1029" spans="3:6" ht="25" customHeight="1" x14ac:dyDescent="0.3">
      <c r="C1029" s="76"/>
      <c r="D1029" s="113"/>
      <c r="E1029" s="113"/>
      <c r="F1029" s="113"/>
    </row>
    <row r="1030" spans="3:6" ht="25" customHeight="1" x14ac:dyDescent="0.3">
      <c r="C1030" s="76"/>
      <c r="D1030" s="113"/>
      <c r="E1030" s="113"/>
      <c r="F1030" s="113"/>
    </row>
    <row r="1031" spans="3:6" ht="25" customHeight="1" x14ac:dyDescent="0.3">
      <c r="C1031" s="76"/>
      <c r="D1031" s="113"/>
      <c r="E1031" s="113"/>
      <c r="F1031" s="113"/>
    </row>
    <row r="1032" spans="3:6" ht="25" customHeight="1" x14ac:dyDescent="0.3">
      <c r="C1032" s="76"/>
      <c r="D1032" s="113"/>
      <c r="E1032" s="113"/>
      <c r="F1032" s="113"/>
    </row>
    <row r="1033" spans="3:6" ht="25" customHeight="1" x14ac:dyDescent="0.3">
      <c r="C1033" s="76"/>
      <c r="D1033" s="113"/>
      <c r="E1033" s="113"/>
      <c r="F1033" s="113"/>
    </row>
    <row r="1034" spans="3:6" ht="25" customHeight="1" x14ac:dyDescent="0.3">
      <c r="C1034" s="76"/>
      <c r="D1034" s="113"/>
      <c r="E1034" s="113"/>
      <c r="F1034" s="113"/>
    </row>
    <row r="1035" spans="3:6" ht="25" customHeight="1" x14ac:dyDescent="0.3">
      <c r="C1035" s="76"/>
      <c r="D1035" s="113"/>
      <c r="E1035" s="113"/>
      <c r="F1035" s="113"/>
    </row>
    <row r="1036" spans="3:6" ht="25" customHeight="1" x14ac:dyDescent="0.3">
      <c r="C1036" s="76"/>
      <c r="D1036" s="113"/>
      <c r="E1036" s="113"/>
      <c r="F1036" s="113"/>
    </row>
    <row r="1037" spans="3:6" ht="25" customHeight="1" x14ac:dyDescent="0.3">
      <c r="C1037" s="76"/>
      <c r="D1037" s="113"/>
      <c r="E1037" s="113"/>
      <c r="F1037" s="113"/>
    </row>
    <row r="1038" spans="3:6" ht="25" customHeight="1" x14ac:dyDescent="0.3">
      <c r="C1038" s="76"/>
      <c r="D1038" s="113"/>
      <c r="E1038" s="113"/>
      <c r="F1038" s="113"/>
    </row>
    <row r="1039" spans="3:6" ht="25" customHeight="1" x14ac:dyDescent="0.3">
      <c r="C1039" s="76"/>
      <c r="D1039" s="113"/>
      <c r="E1039" s="113"/>
      <c r="F1039" s="113"/>
    </row>
    <row r="1040" spans="3:6" ht="25" customHeight="1" x14ac:dyDescent="0.3">
      <c r="C1040" s="76"/>
      <c r="D1040" s="113"/>
      <c r="E1040" s="113"/>
      <c r="F1040" s="113"/>
    </row>
    <row r="1041" spans="3:6" ht="25" customHeight="1" x14ac:dyDescent="0.3">
      <c r="C1041" s="76"/>
      <c r="D1041" s="113"/>
      <c r="E1041" s="113"/>
      <c r="F1041" s="113"/>
    </row>
    <row r="1042" spans="3:6" ht="25" customHeight="1" x14ac:dyDescent="0.3">
      <c r="C1042" s="76"/>
      <c r="D1042" s="113"/>
      <c r="E1042" s="113"/>
      <c r="F1042" s="113"/>
    </row>
    <row r="1043" spans="3:6" ht="25" customHeight="1" x14ac:dyDescent="0.3">
      <c r="C1043" s="76"/>
      <c r="D1043" s="113"/>
      <c r="E1043" s="113"/>
      <c r="F1043" s="113"/>
    </row>
    <row r="1044" spans="3:6" ht="25" customHeight="1" x14ac:dyDescent="0.3">
      <c r="C1044" s="76"/>
      <c r="D1044" s="113"/>
      <c r="E1044" s="113"/>
      <c r="F1044" s="113"/>
    </row>
    <row r="1045" spans="3:6" ht="25" customHeight="1" x14ac:dyDescent="0.3">
      <c r="C1045" s="76"/>
      <c r="D1045" s="113"/>
      <c r="E1045" s="113"/>
      <c r="F1045" s="113"/>
    </row>
    <row r="1046" spans="3:6" ht="25" customHeight="1" x14ac:dyDescent="0.3">
      <c r="C1046" s="76"/>
      <c r="D1046" s="113"/>
      <c r="E1046" s="113"/>
      <c r="F1046" s="113"/>
    </row>
    <row r="1047" spans="3:6" ht="25" customHeight="1" x14ac:dyDescent="0.3">
      <c r="C1047" s="76"/>
      <c r="D1047" s="113"/>
      <c r="E1047" s="113"/>
      <c r="F1047" s="113"/>
    </row>
    <row r="1048" spans="3:6" ht="25" customHeight="1" x14ac:dyDescent="0.3">
      <c r="C1048" s="76"/>
      <c r="D1048" s="113"/>
      <c r="E1048" s="113"/>
      <c r="F1048" s="113"/>
    </row>
    <row r="1049" spans="3:6" ht="25" customHeight="1" x14ac:dyDescent="0.3">
      <c r="C1049" s="76"/>
      <c r="D1049" s="113"/>
      <c r="E1049" s="113"/>
      <c r="F1049" s="113"/>
    </row>
    <row r="1050" spans="3:6" ht="25" customHeight="1" x14ac:dyDescent="0.3">
      <c r="C1050" s="76"/>
      <c r="D1050" s="113"/>
      <c r="E1050" s="113"/>
      <c r="F1050" s="113"/>
    </row>
    <row r="1051" spans="3:6" ht="25" customHeight="1" x14ac:dyDescent="0.3">
      <c r="C1051" s="76"/>
      <c r="D1051" s="113"/>
      <c r="E1051" s="113"/>
      <c r="F1051" s="113"/>
    </row>
    <row r="1052" spans="3:6" ht="25" customHeight="1" x14ac:dyDescent="0.3">
      <c r="C1052" s="76"/>
      <c r="D1052" s="113"/>
      <c r="E1052" s="113"/>
      <c r="F1052" s="113"/>
    </row>
    <row r="1053" spans="3:6" ht="25" customHeight="1" x14ac:dyDescent="0.3">
      <c r="C1053" s="76"/>
      <c r="D1053" s="113"/>
      <c r="E1053" s="113"/>
      <c r="F1053" s="113"/>
    </row>
    <row r="1054" spans="3:6" ht="25" customHeight="1" x14ac:dyDescent="0.3">
      <c r="C1054" s="76"/>
      <c r="D1054" s="113"/>
      <c r="E1054" s="113"/>
      <c r="F1054" s="113"/>
    </row>
    <row r="1055" spans="3:6" ht="25" customHeight="1" x14ac:dyDescent="0.3">
      <c r="C1055" s="76"/>
      <c r="D1055" s="113"/>
      <c r="E1055" s="113"/>
      <c r="F1055" s="113"/>
    </row>
    <row r="1056" spans="3:6" ht="25" customHeight="1" x14ac:dyDescent="0.3">
      <c r="C1056" s="76"/>
      <c r="D1056" s="113"/>
      <c r="E1056" s="113"/>
      <c r="F1056" s="113"/>
    </row>
    <row r="1057" spans="3:6" ht="25" customHeight="1" x14ac:dyDescent="0.3">
      <c r="C1057" s="76"/>
      <c r="D1057" s="113"/>
      <c r="E1057" s="113"/>
      <c r="F1057" s="113"/>
    </row>
    <row r="1058" spans="3:6" ht="25" customHeight="1" x14ac:dyDescent="0.3">
      <c r="C1058" s="76"/>
      <c r="D1058" s="113"/>
      <c r="E1058" s="113"/>
      <c r="F1058" s="113"/>
    </row>
    <row r="1059" spans="3:6" ht="25" customHeight="1" x14ac:dyDescent="0.3">
      <c r="C1059" s="76"/>
      <c r="D1059" s="113"/>
      <c r="E1059" s="113"/>
      <c r="F1059" s="113"/>
    </row>
    <row r="1060" spans="3:6" ht="25" customHeight="1" x14ac:dyDescent="0.3">
      <c r="C1060" s="76"/>
      <c r="D1060" s="113"/>
      <c r="E1060" s="113"/>
      <c r="F1060" s="113"/>
    </row>
    <row r="1061" spans="3:6" ht="25" customHeight="1" x14ac:dyDescent="0.3">
      <c r="C1061" s="76"/>
      <c r="D1061" s="113"/>
      <c r="E1061" s="113"/>
      <c r="F1061" s="113"/>
    </row>
    <row r="1062" spans="3:6" ht="25" customHeight="1" x14ac:dyDescent="0.3">
      <c r="C1062" s="76"/>
      <c r="D1062" s="113"/>
      <c r="E1062" s="113"/>
      <c r="F1062" s="113"/>
    </row>
    <row r="1063" spans="3:6" ht="25" customHeight="1" x14ac:dyDescent="0.3">
      <c r="C1063" s="76"/>
      <c r="D1063" s="113"/>
      <c r="E1063" s="113"/>
      <c r="F1063" s="113"/>
    </row>
    <row r="1064" spans="3:6" ht="25" customHeight="1" x14ac:dyDescent="0.3">
      <c r="C1064" s="76"/>
      <c r="D1064" s="113"/>
      <c r="E1064" s="113"/>
      <c r="F1064" s="113"/>
    </row>
    <row r="1065" spans="3:6" ht="25" customHeight="1" x14ac:dyDescent="0.3">
      <c r="C1065" s="76"/>
      <c r="D1065" s="113"/>
      <c r="E1065" s="113"/>
      <c r="F1065" s="113"/>
    </row>
    <row r="1066" spans="3:6" ht="25" customHeight="1" x14ac:dyDescent="0.3">
      <c r="C1066" s="76"/>
      <c r="D1066" s="113"/>
      <c r="E1066" s="113"/>
      <c r="F1066" s="113"/>
    </row>
    <row r="1067" spans="3:6" ht="25" customHeight="1" x14ac:dyDescent="0.3">
      <c r="C1067" s="76"/>
      <c r="D1067" s="113"/>
      <c r="E1067" s="113"/>
      <c r="F1067" s="113"/>
    </row>
    <row r="1068" spans="3:6" ht="25" customHeight="1" x14ac:dyDescent="0.3">
      <c r="C1068" s="76"/>
      <c r="D1068" s="113"/>
      <c r="E1068" s="113"/>
      <c r="F1068" s="113"/>
    </row>
    <row r="1069" spans="3:6" ht="25" customHeight="1" x14ac:dyDescent="0.3">
      <c r="C1069" s="76"/>
      <c r="D1069" s="113"/>
      <c r="E1069" s="113"/>
      <c r="F1069" s="113"/>
    </row>
    <row r="1070" spans="3:6" ht="25" customHeight="1" x14ac:dyDescent="0.3">
      <c r="C1070" s="76"/>
      <c r="D1070" s="113"/>
      <c r="E1070" s="113"/>
      <c r="F1070" s="113"/>
    </row>
    <row r="1071" spans="3:6" ht="25" customHeight="1" x14ac:dyDescent="0.3">
      <c r="C1071" s="76"/>
      <c r="D1071" s="113"/>
      <c r="E1071" s="113"/>
      <c r="F1071" s="113"/>
    </row>
    <row r="1072" spans="3:6" ht="25" customHeight="1" x14ac:dyDescent="0.3">
      <c r="C1072" s="76"/>
      <c r="D1072" s="113"/>
      <c r="E1072" s="113"/>
      <c r="F1072" s="113"/>
    </row>
    <row r="1073" spans="3:6" ht="25" customHeight="1" x14ac:dyDescent="0.3">
      <c r="C1073" s="76"/>
      <c r="D1073" s="113"/>
      <c r="E1073" s="113"/>
      <c r="F1073" s="113"/>
    </row>
    <row r="1074" spans="3:6" ht="25" customHeight="1" x14ac:dyDescent="0.3">
      <c r="C1074" s="76"/>
      <c r="D1074" s="113"/>
      <c r="E1074" s="113"/>
      <c r="F1074" s="113"/>
    </row>
    <row r="1075" spans="3:6" ht="25" customHeight="1" x14ac:dyDescent="0.3">
      <c r="C1075" s="76"/>
      <c r="D1075" s="113"/>
      <c r="E1075" s="113"/>
      <c r="F1075" s="113"/>
    </row>
    <row r="1076" spans="3:6" ht="25" customHeight="1" x14ac:dyDescent="0.3">
      <c r="C1076" s="76"/>
      <c r="D1076" s="113"/>
      <c r="E1076" s="113"/>
      <c r="F1076" s="113"/>
    </row>
    <row r="1077" spans="3:6" ht="25" customHeight="1" x14ac:dyDescent="0.3">
      <c r="C1077" s="76"/>
      <c r="D1077" s="113"/>
      <c r="E1077" s="113"/>
      <c r="F1077" s="113"/>
    </row>
    <row r="1078" spans="3:6" ht="25" customHeight="1" x14ac:dyDescent="0.3">
      <c r="C1078" s="76"/>
      <c r="D1078" s="113"/>
      <c r="E1078" s="113"/>
      <c r="F1078" s="113"/>
    </row>
    <row r="1079" spans="3:6" ht="25" customHeight="1" x14ac:dyDescent="0.3">
      <c r="C1079" s="76"/>
      <c r="D1079" s="113"/>
      <c r="E1079" s="113"/>
      <c r="F1079" s="113"/>
    </row>
    <row r="1080" spans="3:6" ht="25" customHeight="1" x14ac:dyDescent="0.3">
      <c r="C1080" s="76"/>
      <c r="D1080" s="113"/>
      <c r="E1080" s="113"/>
      <c r="F1080" s="113"/>
    </row>
    <row r="1081" spans="3:6" ht="25" customHeight="1" x14ac:dyDescent="0.3">
      <c r="C1081" s="76"/>
      <c r="D1081" s="113"/>
      <c r="E1081" s="113"/>
      <c r="F1081" s="113"/>
    </row>
    <row r="1082" spans="3:6" ht="25" customHeight="1" x14ac:dyDescent="0.3">
      <c r="C1082" s="76"/>
      <c r="D1082" s="113"/>
      <c r="E1082" s="113"/>
      <c r="F1082" s="113"/>
    </row>
    <row r="1083" spans="3:6" ht="25" customHeight="1" x14ac:dyDescent="0.3">
      <c r="C1083" s="76"/>
      <c r="D1083" s="113"/>
      <c r="E1083" s="113"/>
      <c r="F1083" s="113"/>
    </row>
    <row r="1084" spans="3:6" ht="25" customHeight="1" x14ac:dyDescent="0.3">
      <c r="C1084" s="76"/>
      <c r="D1084" s="113"/>
      <c r="E1084" s="113"/>
      <c r="F1084" s="113"/>
    </row>
    <row r="1085" spans="3:6" ht="25" customHeight="1" x14ac:dyDescent="0.3">
      <c r="C1085" s="76"/>
      <c r="D1085" s="113"/>
      <c r="E1085" s="113"/>
      <c r="F1085" s="113"/>
    </row>
    <row r="1086" spans="3:6" ht="25" customHeight="1" x14ac:dyDescent="0.3">
      <c r="C1086" s="76"/>
      <c r="D1086" s="113"/>
      <c r="E1086" s="113"/>
      <c r="F1086" s="113"/>
    </row>
    <row r="1087" spans="3:6" ht="25" customHeight="1" x14ac:dyDescent="0.3">
      <c r="C1087" s="76"/>
      <c r="D1087" s="113"/>
      <c r="E1087" s="113"/>
      <c r="F1087" s="113"/>
    </row>
    <row r="1088" spans="3:6" ht="25" customHeight="1" x14ac:dyDescent="0.3">
      <c r="C1088" s="76"/>
      <c r="D1088" s="113"/>
      <c r="E1088" s="113"/>
      <c r="F1088" s="113"/>
    </row>
    <row r="1089" spans="3:6" ht="25" customHeight="1" x14ac:dyDescent="0.3">
      <c r="C1089" s="76"/>
      <c r="D1089" s="113"/>
      <c r="E1089" s="113"/>
      <c r="F1089" s="113"/>
    </row>
    <row r="1090" spans="3:6" ht="25" customHeight="1" x14ac:dyDescent="0.3">
      <c r="C1090" s="76"/>
      <c r="D1090" s="113"/>
      <c r="E1090" s="113"/>
      <c r="F1090" s="113"/>
    </row>
    <row r="1091" spans="3:6" ht="25" customHeight="1" x14ac:dyDescent="0.3">
      <c r="C1091" s="76"/>
      <c r="D1091" s="113"/>
      <c r="E1091" s="113"/>
      <c r="F1091" s="113"/>
    </row>
    <row r="1092" spans="3:6" ht="25" customHeight="1" x14ac:dyDescent="0.3">
      <c r="C1092" s="76"/>
      <c r="D1092" s="113"/>
      <c r="E1092" s="113"/>
      <c r="F1092" s="113"/>
    </row>
    <row r="1093" spans="3:6" ht="25" customHeight="1" x14ac:dyDescent="0.3">
      <c r="C1093" s="76"/>
      <c r="D1093" s="113"/>
      <c r="E1093" s="113"/>
      <c r="F1093" s="113"/>
    </row>
    <row r="1094" spans="3:6" ht="25" customHeight="1" x14ac:dyDescent="0.3">
      <c r="C1094" s="76"/>
      <c r="D1094" s="113"/>
      <c r="E1094" s="113"/>
      <c r="F1094" s="113"/>
    </row>
    <row r="1095" spans="3:6" ht="25" customHeight="1" x14ac:dyDescent="0.3">
      <c r="C1095" s="76"/>
      <c r="D1095" s="113"/>
      <c r="E1095" s="113"/>
      <c r="F1095" s="113"/>
    </row>
    <row r="1096" spans="3:6" ht="25" customHeight="1" x14ac:dyDescent="0.3">
      <c r="C1096" s="76"/>
      <c r="D1096" s="113"/>
      <c r="E1096" s="113"/>
      <c r="F1096" s="113"/>
    </row>
    <row r="1097" spans="3:6" ht="25" customHeight="1" x14ac:dyDescent="0.3">
      <c r="C1097" s="76"/>
      <c r="D1097" s="113"/>
      <c r="E1097" s="113"/>
      <c r="F1097" s="113"/>
    </row>
    <row r="1098" spans="3:6" ht="25" customHeight="1" x14ac:dyDescent="0.3">
      <c r="C1098" s="76"/>
      <c r="D1098" s="113"/>
      <c r="E1098" s="113"/>
      <c r="F1098" s="113"/>
    </row>
    <row r="1099" spans="3:6" ht="25" customHeight="1" x14ac:dyDescent="0.3">
      <c r="C1099" s="76"/>
      <c r="D1099" s="113"/>
      <c r="E1099" s="113"/>
      <c r="F1099" s="113"/>
    </row>
    <row r="1100" spans="3:6" ht="25" customHeight="1" x14ac:dyDescent="0.3">
      <c r="C1100" s="76"/>
      <c r="D1100" s="113"/>
      <c r="E1100" s="113"/>
      <c r="F1100" s="113"/>
    </row>
    <row r="1101" spans="3:6" ht="25" customHeight="1" x14ac:dyDescent="0.3">
      <c r="C1101" s="76"/>
      <c r="D1101" s="113"/>
      <c r="E1101" s="113"/>
      <c r="F1101" s="113"/>
    </row>
    <row r="1102" spans="3:6" ht="25" customHeight="1" x14ac:dyDescent="0.3">
      <c r="C1102" s="76"/>
      <c r="D1102" s="113"/>
      <c r="E1102" s="113"/>
      <c r="F1102" s="113"/>
    </row>
    <row r="1103" spans="3:6" ht="25" customHeight="1" x14ac:dyDescent="0.3">
      <c r="C1103" s="76"/>
      <c r="D1103" s="113"/>
      <c r="E1103" s="113"/>
      <c r="F1103" s="113"/>
    </row>
    <row r="1104" spans="3:6" ht="25" customHeight="1" x14ac:dyDescent="0.3">
      <c r="C1104" s="76"/>
      <c r="D1104" s="113"/>
      <c r="E1104" s="113"/>
      <c r="F1104" s="113"/>
    </row>
    <row r="1105" spans="3:6" ht="25" customHeight="1" x14ac:dyDescent="0.3">
      <c r="C1105" s="76"/>
      <c r="D1105" s="113"/>
      <c r="E1105" s="113"/>
      <c r="F1105" s="113"/>
    </row>
    <row r="1106" spans="3:6" ht="25" customHeight="1" x14ac:dyDescent="0.3">
      <c r="C1106" s="76"/>
      <c r="D1106" s="113"/>
      <c r="E1106" s="113"/>
      <c r="F1106" s="113"/>
    </row>
    <row r="1107" spans="3:6" ht="25" customHeight="1" x14ac:dyDescent="0.3">
      <c r="C1107" s="76"/>
      <c r="D1107" s="113"/>
      <c r="E1107" s="113"/>
      <c r="F1107" s="113"/>
    </row>
    <row r="1108" spans="3:6" ht="25" customHeight="1" x14ac:dyDescent="0.3">
      <c r="C1108" s="76"/>
      <c r="D1108" s="113"/>
      <c r="E1108" s="113"/>
      <c r="F1108" s="113"/>
    </row>
    <row r="1109" spans="3:6" ht="25" customHeight="1" x14ac:dyDescent="0.3">
      <c r="C1109" s="76"/>
      <c r="D1109" s="113"/>
      <c r="E1109" s="113"/>
      <c r="F1109" s="113"/>
    </row>
    <row r="1110" spans="3:6" ht="25" customHeight="1" x14ac:dyDescent="0.3">
      <c r="C1110" s="76"/>
      <c r="D1110" s="113"/>
      <c r="E1110" s="113"/>
      <c r="F1110" s="113"/>
    </row>
    <row r="1111" spans="3:6" ht="25" customHeight="1" x14ac:dyDescent="0.3">
      <c r="C1111" s="76"/>
      <c r="D1111" s="113"/>
      <c r="E1111" s="113"/>
      <c r="F1111" s="113"/>
    </row>
    <row r="1112" spans="3:6" ht="25" customHeight="1" x14ac:dyDescent="0.3">
      <c r="C1112" s="76"/>
      <c r="D1112" s="113"/>
      <c r="E1112" s="113"/>
      <c r="F1112" s="113"/>
    </row>
    <row r="1113" spans="3:6" ht="25" customHeight="1" x14ac:dyDescent="0.3">
      <c r="C1113" s="76"/>
      <c r="D1113" s="113"/>
      <c r="E1113" s="113"/>
      <c r="F1113" s="113"/>
    </row>
    <row r="1114" spans="3:6" ht="25" customHeight="1" x14ac:dyDescent="0.3">
      <c r="C1114" s="76"/>
      <c r="D1114" s="113"/>
      <c r="E1114" s="113"/>
      <c r="F1114" s="113"/>
    </row>
    <row r="1115" spans="3:6" ht="25" customHeight="1" x14ac:dyDescent="0.3">
      <c r="C1115" s="76"/>
      <c r="D1115" s="113"/>
      <c r="E1115" s="113"/>
      <c r="F1115" s="113"/>
    </row>
    <row r="1116" spans="3:6" ht="25" customHeight="1" x14ac:dyDescent="0.3">
      <c r="C1116" s="76"/>
      <c r="D1116" s="113"/>
      <c r="E1116" s="113"/>
      <c r="F1116" s="113"/>
    </row>
    <row r="1117" spans="3:6" ht="25" customHeight="1" x14ac:dyDescent="0.3">
      <c r="C1117" s="76"/>
      <c r="D1117" s="113"/>
      <c r="E1117" s="113"/>
      <c r="F1117" s="113"/>
    </row>
    <row r="1118" spans="3:6" ht="25" customHeight="1" x14ac:dyDescent="0.3">
      <c r="C1118" s="76"/>
      <c r="D1118" s="113"/>
      <c r="E1118" s="113"/>
      <c r="F1118" s="113"/>
    </row>
    <row r="1119" spans="3:6" ht="25" customHeight="1" x14ac:dyDescent="0.3">
      <c r="C1119" s="76"/>
      <c r="D1119" s="113"/>
      <c r="E1119" s="113"/>
      <c r="F1119" s="113"/>
    </row>
    <row r="1120" spans="3:6" ht="25" customHeight="1" x14ac:dyDescent="0.3">
      <c r="C1120" s="76"/>
      <c r="D1120" s="113"/>
      <c r="E1120" s="113"/>
      <c r="F1120" s="113"/>
    </row>
    <row r="1121" spans="3:6" ht="25" customHeight="1" x14ac:dyDescent="0.3">
      <c r="C1121" s="76"/>
      <c r="D1121" s="113"/>
      <c r="E1121" s="113"/>
      <c r="F1121" s="113"/>
    </row>
    <row r="1122" spans="3:6" ht="25" customHeight="1" x14ac:dyDescent="0.3">
      <c r="C1122" s="76"/>
      <c r="D1122" s="113"/>
      <c r="E1122" s="113"/>
      <c r="F1122" s="113"/>
    </row>
    <row r="1123" spans="3:6" ht="25" customHeight="1" x14ac:dyDescent="0.3">
      <c r="C1123" s="76"/>
      <c r="D1123" s="113"/>
      <c r="E1123" s="113"/>
      <c r="F1123" s="113"/>
    </row>
    <row r="1124" spans="3:6" ht="25" customHeight="1" x14ac:dyDescent="0.3">
      <c r="C1124" s="76"/>
      <c r="D1124" s="113"/>
      <c r="E1124" s="113"/>
      <c r="F1124" s="113"/>
    </row>
    <row r="1125" spans="3:6" ht="25" customHeight="1" x14ac:dyDescent="0.3">
      <c r="C1125" s="76"/>
      <c r="D1125" s="113"/>
      <c r="E1125" s="113"/>
      <c r="F1125" s="113"/>
    </row>
    <row r="1126" spans="3:6" ht="25" customHeight="1" x14ac:dyDescent="0.3">
      <c r="C1126" s="76"/>
      <c r="D1126" s="113"/>
      <c r="E1126" s="113"/>
      <c r="F1126" s="113"/>
    </row>
    <row r="1127" spans="3:6" ht="25" customHeight="1" x14ac:dyDescent="0.3">
      <c r="C1127" s="76"/>
      <c r="D1127" s="113"/>
      <c r="E1127" s="113"/>
      <c r="F1127" s="113"/>
    </row>
    <row r="1128" spans="3:6" ht="25" customHeight="1" x14ac:dyDescent="0.3">
      <c r="C1128" s="76"/>
      <c r="D1128" s="113"/>
      <c r="E1128" s="113"/>
      <c r="F1128" s="113"/>
    </row>
    <row r="1129" spans="3:6" ht="25" customHeight="1" x14ac:dyDescent="0.3">
      <c r="C1129" s="76"/>
      <c r="D1129" s="113"/>
      <c r="E1129" s="113"/>
      <c r="F1129" s="113"/>
    </row>
    <row r="1130" spans="3:6" ht="25" customHeight="1" x14ac:dyDescent="0.3">
      <c r="C1130" s="76"/>
      <c r="D1130" s="113"/>
      <c r="E1130" s="113"/>
      <c r="F1130" s="113"/>
    </row>
    <row r="1131" spans="3:6" ht="25" customHeight="1" x14ac:dyDescent="0.3">
      <c r="C1131" s="76"/>
      <c r="D1131" s="113"/>
      <c r="E1131" s="113"/>
      <c r="F1131" s="113"/>
    </row>
    <row r="1132" spans="3:6" ht="25" customHeight="1" x14ac:dyDescent="0.3">
      <c r="C1132" s="76"/>
      <c r="D1132" s="113"/>
      <c r="E1132" s="113"/>
      <c r="F1132" s="113"/>
    </row>
    <row r="1133" spans="3:6" ht="25" customHeight="1" x14ac:dyDescent="0.3">
      <c r="C1133" s="76"/>
      <c r="D1133" s="113"/>
      <c r="E1133" s="113"/>
      <c r="F1133" s="113"/>
    </row>
    <row r="1134" spans="3:6" ht="25" customHeight="1" x14ac:dyDescent="0.3">
      <c r="C1134" s="76"/>
      <c r="D1134" s="113"/>
      <c r="E1134" s="113"/>
      <c r="F1134" s="113"/>
    </row>
    <row r="1135" spans="3:6" ht="25" customHeight="1" x14ac:dyDescent="0.3">
      <c r="C1135" s="76"/>
      <c r="D1135" s="113"/>
      <c r="E1135" s="113"/>
      <c r="F1135" s="113"/>
    </row>
    <row r="1136" spans="3:6" ht="25" customHeight="1" x14ac:dyDescent="0.3">
      <c r="C1136" s="76"/>
      <c r="D1136" s="113"/>
      <c r="E1136" s="113"/>
      <c r="F1136" s="113"/>
    </row>
    <row r="1137" spans="3:6" ht="25" customHeight="1" x14ac:dyDescent="0.3">
      <c r="C1137" s="76"/>
      <c r="D1137" s="113"/>
      <c r="E1137" s="113"/>
      <c r="F1137" s="113"/>
    </row>
    <row r="1138" spans="3:6" ht="25" customHeight="1" x14ac:dyDescent="0.3">
      <c r="C1138" s="76"/>
      <c r="D1138" s="113"/>
      <c r="E1138" s="113"/>
      <c r="F1138" s="113"/>
    </row>
    <row r="1139" spans="3:6" ht="25" customHeight="1" x14ac:dyDescent="0.3">
      <c r="C1139" s="76"/>
      <c r="D1139" s="113"/>
      <c r="E1139" s="113"/>
      <c r="F1139" s="113"/>
    </row>
    <row r="1140" spans="3:6" ht="25" customHeight="1" x14ac:dyDescent="0.3">
      <c r="C1140" s="76"/>
      <c r="D1140" s="113"/>
      <c r="E1140" s="113"/>
      <c r="F1140" s="113"/>
    </row>
    <row r="1141" spans="3:6" ht="25" customHeight="1" x14ac:dyDescent="0.3">
      <c r="C1141" s="76"/>
      <c r="D1141" s="113"/>
      <c r="E1141" s="113"/>
      <c r="F1141" s="113"/>
    </row>
    <row r="1142" spans="3:6" ht="25" customHeight="1" x14ac:dyDescent="0.3">
      <c r="C1142" s="76"/>
      <c r="D1142" s="113"/>
      <c r="E1142" s="113"/>
      <c r="F1142" s="113"/>
    </row>
    <row r="1143" spans="3:6" ht="25" customHeight="1" x14ac:dyDescent="0.3">
      <c r="C1143" s="76"/>
      <c r="D1143" s="113"/>
      <c r="E1143" s="113"/>
      <c r="F1143" s="113"/>
    </row>
    <row r="1144" spans="3:6" ht="25" customHeight="1" x14ac:dyDescent="0.3">
      <c r="C1144" s="76"/>
      <c r="D1144" s="113"/>
      <c r="E1144" s="113"/>
      <c r="F1144" s="113"/>
    </row>
    <row r="1145" spans="3:6" ht="25" customHeight="1" x14ac:dyDescent="0.3">
      <c r="C1145" s="76"/>
      <c r="D1145" s="113"/>
      <c r="E1145" s="113"/>
      <c r="F1145" s="113"/>
    </row>
    <row r="1146" spans="3:6" ht="25" customHeight="1" x14ac:dyDescent="0.3">
      <c r="C1146" s="76"/>
      <c r="D1146" s="113"/>
      <c r="E1146" s="113"/>
      <c r="F1146" s="113"/>
    </row>
    <row r="1147" spans="3:6" ht="25" customHeight="1" x14ac:dyDescent="0.3">
      <c r="C1147" s="76"/>
      <c r="D1147" s="113"/>
      <c r="E1147" s="113"/>
      <c r="F1147" s="113"/>
    </row>
    <row r="1148" spans="3:6" ht="25" customHeight="1" x14ac:dyDescent="0.3">
      <c r="C1148" s="76"/>
      <c r="D1148" s="113"/>
      <c r="E1148" s="113"/>
      <c r="F1148" s="113"/>
    </row>
    <row r="1149" spans="3:6" ht="25" customHeight="1" x14ac:dyDescent="0.3">
      <c r="C1149" s="76"/>
      <c r="D1149" s="113"/>
      <c r="E1149" s="113"/>
      <c r="F1149" s="113"/>
    </row>
    <row r="1150" spans="3:6" ht="25" customHeight="1" x14ac:dyDescent="0.3">
      <c r="C1150" s="76"/>
      <c r="D1150" s="113"/>
      <c r="E1150" s="113"/>
      <c r="F1150" s="113"/>
    </row>
    <row r="1151" spans="3:6" ht="25" customHeight="1" x14ac:dyDescent="0.3">
      <c r="C1151" s="76"/>
      <c r="D1151" s="113"/>
      <c r="E1151" s="113"/>
      <c r="F1151" s="113"/>
    </row>
    <row r="1152" spans="3:6" ht="25" customHeight="1" x14ac:dyDescent="0.3">
      <c r="C1152" s="76"/>
      <c r="D1152" s="113"/>
      <c r="E1152" s="113"/>
      <c r="F1152" s="113"/>
    </row>
    <row r="1153" spans="3:6" ht="25" customHeight="1" x14ac:dyDescent="0.3">
      <c r="C1153" s="76"/>
      <c r="D1153" s="113"/>
      <c r="E1153" s="113"/>
      <c r="F1153" s="113"/>
    </row>
    <row r="1154" spans="3:6" ht="25" customHeight="1" x14ac:dyDescent="0.3">
      <c r="C1154" s="76"/>
      <c r="D1154" s="113"/>
      <c r="E1154" s="113"/>
      <c r="F1154" s="113"/>
    </row>
    <row r="1155" spans="3:6" ht="25" customHeight="1" x14ac:dyDescent="0.3">
      <c r="C1155" s="76"/>
      <c r="D1155" s="113"/>
      <c r="E1155" s="113"/>
      <c r="F1155" s="113"/>
    </row>
    <row r="1156" spans="3:6" ht="25" customHeight="1" x14ac:dyDescent="0.3">
      <c r="C1156" s="76"/>
      <c r="D1156" s="113"/>
      <c r="E1156" s="113"/>
      <c r="F1156" s="113"/>
    </row>
    <row r="1157" spans="3:6" ht="25" customHeight="1" x14ac:dyDescent="0.3">
      <c r="C1157" s="76"/>
      <c r="D1157" s="113"/>
      <c r="E1157" s="113"/>
      <c r="F1157" s="113"/>
    </row>
    <row r="1158" spans="3:6" ht="25" customHeight="1" x14ac:dyDescent="0.3">
      <c r="C1158" s="76"/>
      <c r="D1158" s="113"/>
      <c r="E1158" s="113"/>
      <c r="F1158" s="113"/>
    </row>
    <row r="1159" spans="3:6" ht="25" customHeight="1" x14ac:dyDescent="0.3">
      <c r="C1159" s="76"/>
      <c r="D1159" s="113"/>
      <c r="E1159" s="113"/>
      <c r="F1159" s="113"/>
    </row>
    <row r="1160" spans="3:6" ht="25" customHeight="1" x14ac:dyDescent="0.3">
      <c r="C1160" s="76"/>
      <c r="D1160" s="113"/>
      <c r="E1160" s="113"/>
      <c r="F1160" s="113"/>
    </row>
    <row r="1161" spans="3:6" ht="25" customHeight="1" x14ac:dyDescent="0.3">
      <c r="C1161" s="76"/>
      <c r="D1161" s="113"/>
      <c r="E1161" s="113"/>
      <c r="F1161" s="113"/>
    </row>
    <row r="1162" spans="3:6" ht="25" customHeight="1" x14ac:dyDescent="0.3">
      <c r="C1162" s="76"/>
      <c r="D1162" s="113"/>
      <c r="E1162" s="113"/>
      <c r="F1162" s="113"/>
    </row>
    <row r="1163" spans="3:6" ht="25" customHeight="1" x14ac:dyDescent="0.3">
      <c r="C1163" s="76"/>
      <c r="D1163" s="113"/>
      <c r="E1163" s="113"/>
      <c r="F1163" s="113"/>
    </row>
    <row r="1164" spans="3:6" ht="25" customHeight="1" x14ac:dyDescent="0.3">
      <c r="C1164" s="76"/>
      <c r="D1164" s="113"/>
      <c r="E1164" s="113"/>
      <c r="F1164" s="113"/>
    </row>
    <row r="1165" spans="3:6" ht="25" customHeight="1" x14ac:dyDescent="0.3">
      <c r="C1165" s="76"/>
      <c r="D1165" s="113"/>
      <c r="E1165" s="113"/>
      <c r="F1165" s="113"/>
    </row>
    <row r="1166" spans="3:6" ht="25" customHeight="1" x14ac:dyDescent="0.3">
      <c r="C1166" s="76"/>
      <c r="D1166" s="113"/>
      <c r="E1166" s="113"/>
      <c r="F1166" s="113"/>
    </row>
    <row r="1167" spans="3:6" ht="25" customHeight="1" x14ac:dyDescent="0.3">
      <c r="C1167" s="76"/>
      <c r="D1167" s="113"/>
      <c r="E1167" s="113"/>
      <c r="F1167" s="113"/>
    </row>
    <row r="1168" spans="3:6" ht="25" customHeight="1" x14ac:dyDescent="0.3">
      <c r="C1168" s="76"/>
      <c r="D1168" s="113"/>
      <c r="E1168" s="113"/>
      <c r="F1168" s="113"/>
    </row>
    <row r="1169" spans="3:6" ht="25" customHeight="1" x14ac:dyDescent="0.3">
      <c r="C1169" s="76"/>
      <c r="D1169" s="113"/>
      <c r="E1169" s="113"/>
      <c r="F1169" s="113"/>
    </row>
    <row r="1170" spans="3:6" ht="25" customHeight="1" x14ac:dyDescent="0.3">
      <c r="C1170" s="76"/>
      <c r="D1170" s="113"/>
      <c r="E1170" s="113"/>
      <c r="F1170" s="113"/>
    </row>
    <row r="1171" spans="3:6" ht="25" customHeight="1" x14ac:dyDescent="0.3">
      <c r="C1171" s="76"/>
      <c r="D1171" s="113"/>
      <c r="E1171" s="113"/>
      <c r="F1171" s="113"/>
    </row>
    <row r="1172" spans="3:6" ht="25" customHeight="1" x14ac:dyDescent="0.3">
      <c r="C1172" s="76"/>
      <c r="D1172" s="113"/>
      <c r="E1172" s="113"/>
      <c r="F1172" s="113"/>
    </row>
    <row r="1173" spans="3:6" ht="25" customHeight="1" x14ac:dyDescent="0.3">
      <c r="C1173" s="76"/>
      <c r="D1173" s="113"/>
      <c r="E1173" s="113"/>
      <c r="F1173" s="113"/>
    </row>
    <row r="1174" spans="3:6" ht="25" customHeight="1" x14ac:dyDescent="0.3">
      <c r="C1174" s="76"/>
      <c r="D1174" s="113"/>
      <c r="E1174" s="113"/>
      <c r="F1174" s="113"/>
    </row>
    <row r="1175" spans="3:6" ht="25" customHeight="1" x14ac:dyDescent="0.3">
      <c r="C1175" s="76"/>
      <c r="D1175" s="113"/>
      <c r="E1175" s="113"/>
      <c r="F1175" s="113"/>
    </row>
    <row r="1176" spans="3:6" ht="25" customHeight="1" x14ac:dyDescent="0.3">
      <c r="C1176" s="76"/>
      <c r="D1176" s="113"/>
      <c r="E1176" s="113"/>
      <c r="F1176" s="113"/>
    </row>
    <row r="1177" spans="3:6" ht="25" customHeight="1" x14ac:dyDescent="0.3">
      <c r="C1177" s="76"/>
      <c r="D1177" s="113"/>
      <c r="E1177" s="113"/>
      <c r="F1177" s="113"/>
    </row>
    <row r="1178" spans="3:6" ht="25" customHeight="1" x14ac:dyDescent="0.3">
      <c r="C1178" s="76"/>
      <c r="D1178" s="113"/>
      <c r="E1178" s="113"/>
      <c r="F1178" s="113"/>
    </row>
    <row r="1179" spans="3:6" ht="25" customHeight="1" x14ac:dyDescent="0.3">
      <c r="C1179" s="76"/>
      <c r="D1179" s="113"/>
      <c r="E1179" s="113"/>
      <c r="F1179" s="113"/>
    </row>
    <row r="1180" spans="3:6" ht="25" customHeight="1" x14ac:dyDescent="0.3">
      <c r="C1180" s="76"/>
      <c r="D1180" s="113"/>
      <c r="E1180" s="113"/>
      <c r="F1180" s="113"/>
    </row>
    <row r="1181" spans="3:6" ht="25" customHeight="1" x14ac:dyDescent="0.3">
      <c r="C1181" s="76"/>
      <c r="D1181" s="113"/>
      <c r="E1181" s="113"/>
      <c r="F1181" s="113"/>
    </row>
    <row r="1182" spans="3:6" ht="25" customHeight="1" x14ac:dyDescent="0.3">
      <c r="C1182" s="76"/>
      <c r="D1182" s="113"/>
      <c r="E1182" s="113"/>
      <c r="F1182" s="113"/>
    </row>
    <row r="1183" spans="3:6" ht="25" customHeight="1" x14ac:dyDescent="0.3">
      <c r="C1183" s="76"/>
      <c r="D1183" s="113"/>
      <c r="E1183" s="113"/>
      <c r="F1183" s="113"/>
    </row>
    <row r="1184" spans="3:6" ht="25" customHeight="1" x14ac:dyDescent="0.3">
      <c r="C1184" s="76"/>
      <c r="D1184" s="113"/>
      <c r="E1184" s="113"/>
      <c r="F1184" s="113"/>
    </row>
    <row r="1185" spans="3:6" ht="25" customHeight="1" x14ac:dyDescent="0.3">
      <c r="C1185" s="76"/>
      <c r="D1185" s="113"/>
      <c r="E1185" s="113"/>
      <c r="F1185" s="113"/>
    </row>
    <row r="1186" spans="3:6" ht="25" customHeight="1" x14ac:dyDescent="0.3">
      <c r="C1186" s="76"/>
      <c r="D1186" s="113"/>
      <c r="E1186" s="113"/>
      <c r="F1186" s="113"/>
    </row>
    <row r="1187" spans="3:6" ht="25" customHeight="1" x14ac:dyDescent="0.3">
      <c r="C1187" s="76"/>
      <c r="D1187" s="113"/>
      <c r="E1187" s="113"/>
      <c r="F1187" s="113"/>
    </row>
    <row r="1188" spans="3:6" ht="25" customHeight="1" x14ac:dyDescent="0.3">
      <c r="C1188" s="76"/>
      <c r="D1188" s="113"/>
      <c r="E1188" s="113"/>
      <c r="F1188" s="113"/>
    </row>
    <row r="1189" spans="3:6" ht="25" customHeight="1" x14ac:dyDescent="0.3">
      <c r="C1189" s="76"/>
      <c r="D1189" s="113"/>
      <c r="E1189" s="113"/>
      <c r="F1189" s="113"/>
    </row>
    <row r="1190" spans="3:6" ht="25" customHeight="1" x14ac:dyDescent="0.3">
      <c r="C1190" s="76"/>
      <c r="D1190" s="113"/>
      <c r="E1190" s="113"/>
      <c r="F1190" s="113"/>
    </row>
    <row r="1191" spans="3:6" ht="25" customHeight="1" x14ac:dyDescent="0.3">
      <c r="C1191" s="76"/>
      <c r="D1191" s="113"/>
      <c r="E1191" s="113"/>
      <c r="F1191" s="113"/>
    </row>
    <row r="1192" spans="3:6" ht="25" customHeight="1" x14ac:dyDescent="0.3">
      <c r="C1192" s="76"/>
      <c r="D1192" s="113"/>
      <c r="E1192" s="113"/>
      <c r="F1192" s="113"/>
    </row>
    <row r="1193" spans="3:6" ht="25" customHeight="1" x14ac:dyDescent="0.3">
      <c r="C1193" s="76"/>
      <c r="D1193" s="113"/>
      <c r="E1193" s="113"/>
      <c r="F1193" s="113"/>
    </row>
    <row r="1194" spans="3:6" ht="25" customHeight="1" x14ac:dyDescent="0.3">
      <c r="C1194" s="76"/>
      <c r="D1194" s="113"/>
      <c r="E1194" s="113"/>
      <c r="F1194" s="113"/>
    </row>
    <row r="1195" spans="3:6" ht="25" customHeight="1" x14ac:dyDescent="0.3">
      <c r="C1195" s="76"/>
      <c r="D1195" s="113"/>
      <c r="E1195" s="113"/>
      <c r="F1195" s="113"/>
    </row>
    <row r="1196" spans="3:6" ht="25" customHeight="1" x14ac:dyDescent="0.3">
      <c r="C1196" s="76"/>
      <c r="D1196" s="113"/>
      <c r="E1196" s="113"/>
      <c r="F1196" s="113"/>
    </row>
    <row r="1197" spans="3:6" ht="25" customHeight="1" x14ac:dyDescent="0.3">
      <c r="C1197" s="76"/>
      <c r="D1197" s="113"/>
      <c r="E1197" s="113"/>
      <c r="F1197" s="113"/>
    </row>
    <row r="1198" spans="3:6" ht="25" customHeight="1" x14ac:dyDescent="0.3">
      <c r="C1198" s="76"/>
      <c r="D1198" s="113"/>
      <c r="E1198" s="113"/>
      <c r="F1198" s="113"/>
    </row>
    <row r="1199" spans="3:6" ht="25" customHeight="1" x14ac:dyDescent="0.3">
      <c r="C1199" s="76"/>
      <c r="D1199" s="113"/>
      <c r="E1199" s="113"/>
      <c r="F1199" s="113"/>
    </row>
    <row r="1200" spans="3:6" ht="25" customHeight="1" x14ac:dyDescent="0.3">
      <c r="C1200" s="76"/>
      <c r="D1200" s="113"/>
      <c r="E1200" s="113"/>
      <c r="F1200" s="113"/>
    </row>
    <row r="1201" spans="3:6" ht="25" customHeight="1" x14ac:dyDescent="0.3">
      <c r="C1201" s="76"/>
      <c r="D1201" s="113"/>
      <c r="E1201" s="113"/>
      <c r="F1201" s="113"/>
    </row>
    <row r="1202" spans="3:6" ht="25" customHeight="1" x14ac:dyDescent="0.3">
      <c r="C1202" s="76"/>
      <c r="D1202" s="113"/>
      <c r="E1202" s="113"/>
      <c r="F1202" s="113"/>
    </row>
    <row r="1203" spans="3:6" ht="25" customHeight="1" x14ac:dyDescent="0.3">
      <c r="C1203" s="76"/>
      <c r="D1203" s="113"/>
      <c r="E1203" s="113"/>
      <c r="F1203" s="113"/>
    </row>
    <row r="1204" spans="3:6" ht="25" customHeight="1" x14ac:dyDescent="0.3">
      <c r="C1204" s="76"/>
      <c r="D1204" s="113"/>
      <c r="E1204" s="113"/>
      <c r="F1204" s="113"/>
    </row>
    <row r="1205" spans="3:6" ht="25" customHeight="1" x14ac:dyDescent="0.3">
      <c r="C1205" s="76"/>
      <c r="D1205" s="113"/>
      <c r="E1205" s="113"/>
      <c r="F1205" s="113"/>
    </row>
    <row r="1206" spans="3:6" ht="25" customHeight="1" x14ac:dyDescent="0.3">
      <c r="C1206" s="76"/>
      <c r="D1206" s="113"/>
      <c r="E1206" s="113"/>
      <c r="F1206" s="113"/>
    </row>
    <row r="1207" spans="3:6" ht="25" customHeight="1" x14ac:dyDescent="0.3">
      <c r="C1207" s="76"/>
      <c r="D1207" s="113"/>
      <c r="E1207" s="113"/>
      <c r="F1207" s="113"/>
    </row>
    <row r="1208" spans="3:6" ht="25" customHeight="1" x14ac:dyDescent="0.3">
      <c r="C1208" s="76"/>
      <c r="D1208" s="113"/>
      <c r="E1208" s="113"/>
      <c r="F1208" s="113"/>
    </row>
    <row r="1209" spans="3:6" ht="25" customHeight="1" x14ac:dyDescent="0.3">
      <c r="C1209" s="76"/>
      <c r="D1209" s="113"/>
      <c r="E1209" s="113"/>
      <c r="F1209" s="113"/>
    </row>
    <row r="1210" spans="3:6" ht="25" customHeight="1" x14ac:dyDescent="0.3">
      <c r="C1210" s="76"/>
      <c r="D1210" s="113"/>
      <c r="E1210" s="113"/>
      <c r="F1210" s="113"/>
    </row>
    <row r="1211" spans="3:6" ht="25" customHeight="1" x14ac:dyDescent="0.3">
      <c r="C1211" s="76"/>
      <c r="D1211" s="113"/>
      <c r="E1211" s="113"/>
      <c r="F1211" s="113"/>
    </row>
    <row r="1212" spans="3:6" ht="25" customHeight="1" x14ac:dyDescent="0.3">
      <c r="C1212" s="76"/>
      <c r="D1212" s="113"/>
      <c r="E1212" s="113"/>
      <c r="F1212" s="113"/>
    </row>
    <row r="1213" spans="3:6" ht="25" customHeight="1" x14ac:dyDescent="0.3">
      <c r="C1213" s="76"/>
      <c r="D1213" s="113"/>
      <c r="E1213" s="113"/>
      <c r="F1213" s="113"/>
    </row>
    <row r="1214" spans="3:6" ht="25" customHeight="1" x14ac:dyDescent="0.3">
      <c r="C1214" s="76"/>
      <c r="D1214" s="113"/>
      <c r="E1214" s="113"/>
      <c r="F1214" s="113"/>
    </row>
    <row r="1215" spans="3:6" ht="25" customHeight="1" x14ac:dyDescent="0.3">
      <c r="C1215" s="76"/>
      <c r="D1215" s="113"/>
      <c r="E1215" s="113"/>
      <c r="F1215" s="113"/>
    </row>
    <row r="1216" spans="3:6" ht="25" customHeight="1" x14ac:dyDescent="0.3">
      <c r="C1216" s="76"/>
      <c r="D1216" s="113"/>
      <c r="E1216" s="113"/>
      <c r="F1216" s="113"/>
    </row>
    <row r="1217" spans="3:6" ht="25" customHeight="1" x14ac:dyDescent="0.3">
      <c r="C1217" s="76"/>
      <c r="D1217" s="113"/>
      <c r="E1217" s="113"/>
      <c r="F1217" s="113"/>
    </row>
    <row r="1218" spans="3:6" ht="25" customHeight="1" x14ac:dyDescent="0.3">
      <c r="C1218" s="76"/>
      <c r="D1218" s="113"/>
      <c r="E1218" s="113"/>
      <c r="F1218" s="113"/>
    </row>
    <row r="1219" spans="3:6" ht="25" customHeight="1" x14ac:dyDescent="0.3">
      <c r="C1219" s="76"/>
      <c r="D1219" s="113"/>
      <c r="E1219" s="113"/>
      <c r="F1219" s="113"/>
    </row>
    <row r="1220" spans="3:6" ht="25" customHeight="1" x14ac:dyDescent="0.3">
      <c r="C1220" s="76"/>
      <c r="D1220" s="113"/>
      <c r="E1220" s="113"/>
      <c r="F1220" s="113"/>
    </row>
    <row r="1221" spans="3:6" ht="25" customHeight="1" x14ac:dyDescent="0.3">
      <c r="C1221" s="76"/>
      <c r="D1221" s="113"/>
      <c r="E1221" s="113"/>
      <c r="F1221" s="113"/>
    </row>
    <row r="1222" spans="3:6" ht="25" customHeight="1" x14ac:dyDescent="0.3">
      <c r="C1222" s="76"/>
      <c r="D1222" s="113"/>
      <c r="E1222" s="113"/>
      <c r="F1222" s="113"/>
    </row>
    <row r="1223" spans="3:6" ht="25" customHeight="1" x14ac:dyDescent="0.3">
      <c r="C1223" s="76"/>
      <c r="D1223" s="113"/>
      <c r="E1223" s="113"/>
      <c r="F1223" s="113"/>
    </row>
    <row r="1224" spans="3:6" ht="25" customHeight="1" x14ac:dyDescent="0.3">
      <c r="C1224" s="76"/>
      <c r="D1224" s="113"/>
      <c r="E1224" s="113"/>
      <c r="F1224" s="113"/>
    </row>
    <row r="1225" spans="3:6" ht="25" customHeight="1" x14ac:dyDescent="0.3">
      <c r="C1225" s="76"/>
      <c r="D1225" s="113"/>
      <c r="E1225" s="113"/>
      <c r="F1225" s="113"/>
    </row>
    <row r="1226" spans="3:6" ht="25" customHeight="1" x14ac:dyDescent="0.3">
      <c r="C1226" s="76"/>
      <c r="D1226" s="113"/>
      <c r="E1226" s="113"/>
      <c r="F1226" s="113"/>
    </row>
    <row r="1227" spans="3:6" ht="25" customHeight="1" x14ac:dyDescent="0.3">
      <c r="C1227" s="76"/>
      <c r="D1227" s="113"/>
      <c r="E1227" s="113"/>
      <c r="F1227" s="113"/>
    </row>
    <row r="1228" spans="3:6" ht="25" customHeight="1" x14ac:dyDescent="0.3">
      <c r="C1228" s="76"/>
      <c r="D1228" s="113"/>
      <c r="E1228" s="113"/>
      <c r="F1228" s="113"/>
    </row>
    <row r="1229" spans="3:6" ht="25" customHeight="1" x14ac:dyDescent="0.3">
      <c r="C1229" s="76"/>
      <c r="D1229" s="113"/>
      <c r="E1229" s="113"/>
      <c r="F1229" s="113"/>
    </row>
    <row r="1230" spans="3:6" ht="25" customHeight="1" x14ac:dyDescent="0.3">
      <c r="C1230" s="76"/>
      <c r="D1230" s="113"/>
      <c r="E1230" s="113"/>
      <c r="F1230" s="113"/>
    </row>
    <row r="1231" spans="3:6" ht="25" customHeight="1" x14ac:dyDescent="0.3">
      <c r="C1231" s="76"/>
      <c r="D1231" s="113"/>
      <c r="E1231" s="113"/>
      <c r="F1231" s="113"/>
    </row>
    <row r="1232" spans="3:6" ht="25" customHeight="1" x14ac:dyDescent="0.3">
      <c r="C1232" s="76"/>
      <c r="D1232" s="113"/>
      <c r="E1232" s="113"/>
      <c r="F1232" s="113"/>
    </row>
    <row r="1233" spans="3:6" ht="25" customHeight="1" x14ac:dyDescent="0.3">
      <c r="C1233" s="76"/>
      <c r="D1233" s="113"/>
      <c r="E1233" s="113"/>
      <c r="F1233" s="113"/>
    </row>
    <row r="1234" spans="3:6" ht="25" customHeight="1" x14ac:dyDescent="0.3">
      <c r="C1234" s="76"/>
      <c r="D1234" s="113"/>
      <c r="E1234" s="113"/>
      <c r="F1234" s="113"/>
    </row>
    <row r="1235" spans="3:6" ht="25" customHeight="1" x14ac:dyDescent="0.3">
      <c r="C1235" s="76"/>
      <c r="D1235" s="113"/>
      <c r="E1235" s="113"/>
      <c r="F1235" s="113"/>
    </row>
    <row r="1236" spans="3:6" ht="25" customHeight="1" x14ac:dyDescent="0.3">
      <c r="C1236" s="76"/>
      <c r="D1236" s="113"/>
      <c r="E1236" s="113"/>
      <c r="F1236" s="113"/>
    </row>
    <row r="1237" spans="3:6" ht="25" customHeight="1" x14ac:dyDescent="0.3">
      <c r="C1237" s="76"/>
      <c r="D1237" s="113"/>
      <c r="E1237" s="113"/>
      <c r="F1237" s="113"/>
    </row>
    <row r="1238" spans="3:6" ht="25" customHeight="1" x14ac:dyDescent="0.3">
      <c r="C1238" s="76"/>
      <c r="D1238" s="113"/>
      <c r="E1238" s="113"/>
      <c r="F1238" s="113"/>
    </row>
    <row r="1239" spans="3:6" ht="25" customHeight="1" x14ac:dyDescent="0.3">
      <c r="C1239" s="76"/>
      <c r="D1239" s="113"/>
      <c r="E1239" s="113"/>
      <c r="F1239" s="113"/>
    </row>
    <row r="1240" spans="3:6" ht="25" customHeight="1" x14ac:dyDescent="0.3">
      <c r="C1240" s="76"/>
      <c r="D1240" s="113"/>
      <c r="E1240" s="113"/>
      <c r="F1240" s="113"/>
    </row>
    <row r="1241" spans="3:6" ht="25" customHeight="1" x14ac:dyDescent="0.3">
      <c r="C1241" s="76"/>
      <c r="D1241" s="113"/>
      <c r="E1241" s="113"/>
      <c r="F1241" s="113"/>
    </row>
    <row r="1242" spans="3:6" ht="25" customHeight="1" x14ac:dyDescent="0.3">
      <c r="C1242" s="76"/>
      <c r="D1242" s="113"/>
      <c r="E1242" s="113"/>
      <c r="F1242" s="113"/>
    </row>
    <row r="1243" spans="3:6" ht="25" customHeight="1" x14ac:dyDescent="0.3">
      <c r="C1243" s="76"/>
      <c r="D1243" s="113"/>
      <c r="E1243" s="113"/>
      <c r="F1243" s="113"/>
    </row>
    <row r="1244" spans="3:6" ht="25" customHeight="1" x14ac:dyDescent="0.3">
      <c r="C1244" s="76"/>
      <c r="D1244" s="113"/>
      <c r="E1244" s="113"/>
      <c r="F1244" s="113"/>
    </row>
    <row r="1245" spans="3:6" ht="25" customHeight="1" x14ac:dyDescent="0.3">
      <c r="C1245" s="76"/>
      <c r="D1245" s="113"/>
      <c r="E1245" s="113"/>
      <c r="F1245" s="113"/>
    </row>
    <row r="1246" spans="3:6" ht="25" customHeight="1" x14ac:dyDescent="0.3">
      <c r="C1246" s="76"/>
      <c r="D1246" s="113"/>
      <c r="E1246" s="113"/>
      <c r="F1246" s="113"/>
    </row>
    <row r="1247" spans="3:6" ht="25" customHeight="1" x14ac:dyDescent="0.3">
      <c r="C1247" s="76"/>
      <c r="D1247" s="113"/>
      <c r="E1247" s="113"/>
      <c r="F1247" s="113"/>
    </row>
    <row r="1248" spans="3:6" ht="25" customHeight="1" x14ac:dyDescent="0.3">
      <c r="C1248" s="76"/>
      <c r="D1248" s="113"/>
      <c r="E1248" s="113"/>
      <c r="F1248" s="113"/>
    </row>
    <row r="1249" spans="3:6" ht="25" customHeight="1" x14ac:dyDescent="0.3">
      <c r="C1249" s="76"/>
      <c r="D1249" s="113"/>
      <c r="E1249" s="113"/>
      <c r="F1249" s="113"/>
    </row>
    <row r="1250" spans="3:6" ht="25" customHeight="1" x14ac:dyDescent="0.3">
      <c r="C1250" s="76"/>
      <c r="D1250" s="113"/>
      <c r="E1250" s="113"/>
      <c r="F1250" s="113"/>
    </row>
    <row r="1251" spans="3:6" ht="25" customHeight="1" x14ac:dyDescent="0.3">
      <c r="C1251" s="76"/>
      <c r="D1251" s="113"/>
      <c r="E1251" s="113"/>
      <c r="F1251" s="113"/>
    </row>
    <row r="1252" spans="3:6" ht="25" customHeight="1" x14ac:dyDescent="0.3">
      <c r="C1252" s="76"/>
      <c r="D1252" s="113"/>
      <c r="E1252" s="113"/>
      <c r="F1252" s="113"/>
    </row>
    <row r="1253" spans="3:6" ht="25" customHeight="1" x14ac:dyDescent="0.3">
      <c r="C1253" s="76"/>
      <c r="D1253" s="113"/>
      <c r="E1253" s="113"/>
      <c r="F1253" s="113"/>
    </row>
    <row r="1254" spans="3:6" ht="25" customHeight="1" x14ac:dyDescent="0.3">
      <c r="C1254" s="76"/>
      <c r="D1254" s="113"/>
      <c r="E1254" s="113"/>
      <c r="F1254" s="113"/>
    </row>
    <row r="1255" spans="3:6" ht="25" customHeight="1" x14ac:dyDescent="0.3">
      <c r="C1255" s="76"/>
      <c r="D1255" s="113"/>
      <c r="E1255" s="113"/>
      <c r="F1255" s="113"/>
    </row>
    <row r="1256" spans="3:6" ht="25" customHeight="1" x14ac:dyDescent="0.3">
      <c r="C1256" s="76"/>
      <c r="D1256" s="113"/>
      <c r="E1256" s="113"/>
      <c r="F1256" s="113"/>
    </row>
    <row r="1257" spans="3:6" ht="25" customHeight="1" x14ac:dyDescent="0.3">
      <c r="C1257" s="76"/>
      <c r="D1257" s="113"/>
      <c r="E1257" s="113"/>
      <c r="F1257" s="113"/>
    </row>
    <row r="1258" spans="3:6" ht="25" customHeight="1" x14ac:dyDescent="0.3">
      <c r="C1258" s="76"/>
      <c r="D1258" s="113"/>
      <c r="E1258" s="113"/>
      <c r="F1258" s="113"/>
    </row>
    <row r="1259" spans="3:6" ht="25" customHeight="1" x14ac:dyDescent="0.3">
      <c r="C1259" s="76"/>
      <c r="D1259" s="113"/>
      <c r="E1259" s="113"/>
      <c r="F1259" s="113"/>
    </row>
    <row r="1260" spans="3:6" ht="25" customHeight="1" x14ac:dyDescent="0.3">
      <c r="C1260" s="76"/>
      <c r="D1260" s="113"/>
      <c r="E1260" s="113"/>
      <c r="F1260" s="113"/>
    </row>
    <row r="1261" spans="3:6" ht="25" customHeight="1" x14ac:dyDescent="0.3">
      <c r="C1261" s="76"/>
      <c r="D1261" s="113"/>
      <c r="E1261" s="113"/>
      <c r="F1261" s="113"/>
    </row>
    <row r="1262" spans="3:6" ht="25" customHeight="1" x14ac:dyDescent="0.3">
      <c r="C1262" s="76"/>
      <c r="D1262" s="113"/>
      <c r="E1262" s="113"/>
      <c r="F1262" s="113"/>
    </row>
    <row r="1263" spans="3:6" ht="25" customHeight="1" x14ac:dyDescent="0.3">
      <c r="C1263" s="76"/>
      <c r="D1263" s="113"/>
      <c r="E1263" s="113"/>
      <c r="F1263" s="113"/>
    </row>
    <row r="1264" spans="3:6" ht="25" customHeight="1" x14ac:dyDescent="0.3">
      <c r="C1264" s="76"/>
      <c r="D1264" s="113"/>
      <c r="E1264" s="113"/>
      <c r="F1264" s="113"/>
    </row>
    <row r="1265" spans="3:6" ht="25" customHeight="1" x14ac:dyDescent="0.3">
      <c r="C1265" s="76"/>
      <c r="D1265" s="113"/>
      <c r="E1265" s="113"/>
      <c r="F1265" s="113"/>
    </row>
    <row r="1266" spans="3:6" ht="25" customHeight="1" x14ac:dyDescent="0.3">
      <c r="C1266" s="76"/>
      <c r="D1266" s="113"/>
      <c r="E1266" s="113"/>
      <c r="F1266" s="113"/>
    </row>
    <row r="1267" spans="3:6" ht="25" customHeight="1" x14ac:dyDescent="0.3">
      <c r="C1267" s="76"/>
      <c r="D1267" s="113"/>
      <c r="E1267" s="113"/>
      <c r="F1267" s="113"/>
    </row>
    <row r="1268" spans="3:6" ht="25" customHeight="1" x14ac:dyDescent="0.3">
      <c r="C1268" s="76"/>
      <c r="D1268" s="113"/>
      <c r="E1268" s="113"/>
      <c r="F1268" s="113"/>
    </row>
    <row r="1269" spans="3:6" ht="25" customHeight="1" x14ac:dyDescent="0.3">
      <c r="C1269" s="76"/>
      <c r="D1269" s="113"/>
      <c r="E1269" s="113"/>
      <c r="F1269" s="113"/>
    </row>
    <row r="1270" spans="3:6" ht="25" customHeight="1" x14ac:dyDescent="0.3">
      <c r="C1270" s="76"/>
      <c r="D1270" s="113"/>
      <c r="E1270" s="113"/>
      <c r="F1270" s="113"/>
    </row>
    <row r="1271" spans="3:6" ht="25" customHeight="1" x14ac:dyDescent="0.3">
      <c r="C1271" s="76"/>
      <c r="D1271" s="113"/>
      <c r="E1271" s="113"/>
      <c r="F1271" s="113"/>
    </row>
    <row r="1272" spans="3:6" ht="25" customHeight="1" x14ac:dyDescent="0.3">
      <c r="C1272" s="76"/>
      <c r="D1272" s="113"/>
      <c r="E1272" s="113"/>
      <c r="F1272" s="113"/>
    </row>
    <row r="1273" spans="3:6" ht="25" customHeight="1" x14ac:dyDescent="0.3">
      <c r="C1273" s="76"/>
      <c r="D1273" s="113"/>
      <c r="E1273" s="113"/>
      <c r="F1273" s="113"/>
    </row>
    <row r="1274" spans="3:6" ht="25" customHeight="1" x14ac:dyDescent="0.3">
      <c r="C1274" s="76"/>
      <c r="D1274" s="113"/>
      <c r="E1274" s="113"/>
      <c r="F1274" s="113"/>
    </row>
    <row r="1275" spans="3:6" ht="25" customHeight="1" x14ac:dyDescent="0.3">
      <c r="C1275" s="76"/>
      <c r="D1275" s="113"/>
      <c r="E1275" s="113"/>
      <c r="F1275" s="113"/>
    </row>
    <row r="1276" spans="3:6" ht="25" customHeight="1" x14ac:dyDescent="0.3">
      <c r="C1276" s="76"/>
      <c r="D1276" s="113"/>
      <c r="E1276" s="113"/>
      <c r="F1276" s="113"/>
    </row>
    <row r="1277" spans="3:6" ht="25" customHeight="1" x14ac:dyDescent="0.3">
      <c r="C1277" s="76"/>
      <c r="D1277" s="113"/>
      <c r="E1277" s="113"/>
      <c r="F1277" s="113"/>
    </row>
    <row r="1278" spans="3:6" ht="25" customHeight="1" x14ac:dyDescent="0.3">
      <c r="C1278" s="76"/>
      <c r="D1278" s="113"/>
      <c r="E1278" s="113"/>
      <c r="F1278" s="113"/>
    </row>
    <row r="1279" spans="3:6" ht="25" customHeight="1" x14ac:dyDescent="0.3">
      <c r="C1279" s="76"/>
      <c r="D1279" s="113"/>
      <c r="E1279" s="113"/>
      <c r="F1279" s="113"/>
    </row>
    <row r="1280" spans="3:6" ht="25" customHeight="1" x14ac:dyDescent="0.3">
      <c r="C1280" s="76"/>
      <c r="D1280" s="113"/>
      <c r="E1280" s="113"/>
      <c r="F1280" s="113"/>
    </row>
    <row r="1281" spans="3:6" ht="25" customHeight="1" x14ac:dyDescent="0.3">
      <c r="C1281" s="76"/>
      <c r="D1281" s="113"/>
      <c r="E1281" s="113"/>
      <c r="F1281" s="113"/>
    </row>
    <row r="1282" spans="3:6" ht="25" customHeight="1" x14ac:dyDescent="0.3">
      <c r="C1282" s="76"/>
      <c r="D1282" s="113"/>
      <c r="E1282" s="113"/>
      <c r="F1282" s="113"/>
    </row>
    <row r="1283" spans="3:6" ht="25" customHeight="1" x14ac:dyDescent="0.3">
      <c r="C1283" s="76"/>
      <c r="D1283" s="113"/>
      <c r="E1283" s="113"/>
      <c r="F1283" s="113"/>
    </row>
    <row r="1284" spans="3:6" ht="25" customHeight="1" x14ac:dyDescent="0.3">
      <c r="C1284" s="76"/>
      <c r="D1284" s="113"/>
      <c r="E1284" s="113"/>
      <c r="F1284" s="113"/>
    </row>
    <row r="1285" spans="3:6" ht="25" customHeight="1" x14ac:dyDescent="0.3">
      <c r="C1285" s="76"/>
      <c r="D1285" s="113"/>
      <c r="E1285" s="113"/>
      <c r="F1285" s="113"/>
    </row>
    <row r="1286" spans="3:6" ht="25" customHeight="1" x14ac:dyDescent="0.3">
      <c r="C1286" s="76"/>
      <c r="D1286" s="113"/>
      <c r="E1286" s="113"/>
      <c r="F1286" s="113"/>
    </row>
    <row r="1287" spans="3:6" ht="25" customHeight="1" x14ac:dyDescent="0.3">
      <c r="C1287" s="76"/>
      <c r="D1287" s="113"/>
      <c r="E1287" s="113"/>
      <c r="F1287" s="113"/>
    </row>
    <row r="1288" spans="3:6" ht="25" customHeight="1" x14ac:dyDescent="0.3">
      <c r="C1288" s="76"/>
      <c r="D1288" s="113"/>
      <c r="E1288" s="113"/>
      <c r="F1288" s="113"/>
    </row>
    <row r="1289" spans="3:6" ht="25" customHeight="1" x14ac:dyDescent="0.3">
      <c r="C1289" s="76"/>
      <c r="D1289" s="113"/>
      <c r="E1289" s="113"/>
      <c r="F1289" s="113"/>
    </row>
    <row r="1290" spans="3:6" ht="25" customHeight="1" x14ac:dyDescent="0.3">
      <c r="C1290" s="76"/>
      <c r="D1290" s="113"/>
      <c r="E1290" s="113"/>
      <c r="F1290" s="113"/>
    </row>
    <row r="1291" spans="3:6" ht="25" customHeight="1" x14ac:dyDescent="0.3">
      <c r="C1291" s="76"/>
      <c r="D1291" s="113"/>
      <c r="E1291" s="113"/>
      <c r="F1291" s="113"/>
    </row>
    <row r="1292" spans="3:6" ht="25" customHeight="1" x14ac:dyDescent="0.3">
      <c r="C1292" s="76"/>
      <c r="D1292" s="113"/>
      <c r="E1292" s="113"/>
      <c r="F1292" s="113"/>
    </row>
    <row r="1293" spans="3:6" ht="25" customHeight="1" x14ac:dyDescent="0.3">
      <c r="C1293" s="76"/>
      <c r="D1293" s="113"/>
      <c r="E1293" s="113"/>
      <c r="F1293" s="113"/>
    </row>
    <row r="1294" spans="3:6" ht="25" customHeight="1" x14ac:dyDescent="0.3">
      <c r="C1294" s="76"/>
      <c r="D1294" s="113"/>
      <c r="E1294" s="113"/>
      <c r="F1294" s="113"/>
    </row>
    <row r="1295" spans="3:6" ht="25" customHeight="1" x14ac:dyDescent="0.3">
      <c r="C1295" s="76"/>
      <c r="D1295" s="113"/>
      <c r="E1295" s="113"/>
      <c r="F1295" s="113"/>
    </row>
    <row r="1296" spans="3:6" ht="25" customHeight="1" x14ac:dyDescent="0.3">
      <c r="C1296" s="76"/>
      <c r="D1296" s="113"/>
      <c r="E1296" s="113"/>
      <c r="F1296" s="113"/>
    </row>
    <row r="1297" spans="3:6" ht="25" customHeight="1" x14ac:dyDescent="0.3">
      <c r="C1297" s="76"/>
      <c r="D1297" s="113"/>
      <c r="E1297" s="113"/>
      <c r="F1297" s="113"/>
    </row>
    <row r="1298" spans="3:6" ht="25" customHeight="1" x14ac:dyDescent="0.3">
      <c r="C1298" s="76"/>
      <c r="D1298" s="113"/>
      <c r="E1298" s="113"/>
      <c r="F1298" s="113"/>
    </row>
    <row r="1299" spans="3:6" ht="25" customHeight="1" x14ac:dyDescent="0.3">
      <c r="C1299" s="76"/>
      <c r="D1299" s="113"/>
      <c r="E1299" s="113"/>
      <c r="F1299" s="113"/>
    </row>
    <row r="1300" spans="3:6" ht="25" customHeight="1" x14ac:dyDescent="0.3">
      <c r="C1300" s="76"/>
      <c r="D1300" s="113"/>
      <c r="E1300" s="113"/>
      <c r="F1300" s="113"/>
    </row>
    <row r="1301" spans="3:6" ht="25" customHeight="1" x14ac:dyDescent="0.3">
      <c r="C1301" s="76"/>
      <c r="D1301" s="113"/>
      <c r="E1301" s="113"/>
      <c r="F1301" s="113"/>
    </row>
    <row r="1302" spans="3:6" ht="25" customHeight="1" x14ac:dyDescent="0.3">
      <c r="C1302" s="76"/>
      <c r="D1302" s="113"/>
      <c r="E1302" s="113"/>
      <c r="F1302" s="113"/>
    </row>
    <row r="1303" spans="3:6" ht="25" customHeight="1" x14ac:dyDescent="0.3">
      <c r="C1303" s="76"/>
      <c r="D1303" s="113"/>
      <c r="E1303" s="113"/>
      <c r="F1303" s="113"/>
    </row>
    <row r="1304" spans="3:6" ht="25" customHeight="1" x14ac:dyDescent="0.3">
      <c r="C1304" s="76"/>
      <c r="D1304" s="113"/>
      <c r="E1304" s="113"/>
      <c r="F1304" s="113"/>
    </row>
    <row r="1305" spans="3:6" ht="25" customHeight="1" x14ac:dyDescent="0.3">
      <c r="C1305" s="76"/>
      <c r="D1305" s="113"/>
      <c r="E1305" s="113"/>
      <c r="F1305" s="113"/>
    </row>
    <row r="1306" spans="3:6" ht="25" customHeight="1" x14ac:dyDescent="0.3">
      <c r="C1306" s="76"/>
      <c r="D1306" s="113"/>
      <c r="E1306" s="113"/>
      <c r="F1306" s="113"/>
    </row>
    <row r="1307" spans="3:6" ht="25" customHeight="1" x14ac:dyDescent="0.3">
      <c r="C1307" s="76"/>
      <c r="D1307" s="113"/>
      <c r="E1307" s="113"/>
      <c r="F1307" s="113"/>
    </row>
    <row r="1308" spans="3:6" ht="25" customHeight="1" x14ac:dyDescent="0.3">
      <c r="C1308" s="76"/>
      <c r="D1308" s="113"/>
      <c r="E1308" s="113"/>
      <c r="F1308" s="113"/>
    </row>
    <row r="1309" spans="3:6" ht="25" customHeight="1" x14ac:dyDescent="0.3">
      <c r="C1309" s="76"/>
      <c r="D1309" s="113"/>
      <c r="E1309" s="113"/>
      <c r="F1309" s="113"/>
    </row>
    <row r="1310" spans="3:6" ht="25" customHeight="1" x14ac:dyDescent="0.3">
      <c r="C1310" s="76"/>
      <c r="D1310" s="113"/>
      <c r="E1310" s="113"/>
      <c r="F1310" s="113"/>
    </row>
    <row r="1311" spans="3:6" ht="25" customHeight="1" x14ac:dyDescent="0.3">
      <c r="C1311" s="76"/>
      <c r="D1311" s="113"/>
      <c r="E1311" s="113"/>
      <c r="F1311" s="113"/>
    </row>
    <row r="1312" spans="3:6" ht="25" customHeight="1" x14ac:dyDescent="0.3">
      <c r="C1312" s="76"/>
      <c r="D1312" s="113"/>
      <c r="E1312" s="113"/>
      <c r="F1312" s="113"/>
    </row>
    <row r="1313" spans="3:6" ht="25" customHeight="1" x14ac:dyDescent="0.3">
      <c r="C1313" s="76"/>
      <c r="D1313" s="113"/>
      <c r="E1313" s="113"/>
      <c r="F1313" s="113"/>
    </row>
    <row r="1314" spans="3:6" ht="25" customHeight="1" x14ac:dyDescent="0.3">
      <c r="C1314" s="76"/>
      <c r="D1314" s="113"/>
      <c r="E1314" s="113"/>
      <c r="F1314" s="113"/>
    </row>
    <row r="1315" spans="3:6" ht="25" customHeight="1" x14ac:dyDescent="0.3">
      <c r="C1315" s="76"/>
      <c r="D1315" s="113"/>
      <c r="E1315" s="113"/>
      <c r="F1315" s="113"/>
    </row>
    <row r="1316" spans="3:6" ht="25" customHeight="1" x14ac:dyDescent="0.3">
      <c r="C1316" s="76"/>
      <c r="D1316" s="113"/>
      <c r="E1316" s="113"/>
      <c r="F1316" s="113"/>
    </row>
    <row r="1317" spans="3:6" ht="25" customHeight="1" x14ac:dyDescent="0.3">
      <c r="C1317" s="76"/>
      <c r="D1317" s="113"/>
      <c r="E1317" s="113"/>
      <c r="F1317" s="113"/>
    </row>
    <row r="1318" spans="3:6" ht="25" customHeight="1" x14ac:dyDescent="0.3">
      <c r="C1318" s="76"/>
      <c r="D1318" s="113"/>
      <c r="E1318" s="113"/>
      <c r="F1318" s="113"/>
    </row>
    <row r="1319" spans="3:6" ht="25" customHeight="1" x14ac:dyDescent="0.3">
      <c r="C1319" s="76"/>
      <c r="D1319" s="113"/>
      <c r="E1319" s="113"/>
      <c r="F1319" s="113"/>
    </row>
    <row r="1320" spans="3:6" ht="25" customHeight="1" x14ac:dyDescent="0.3">
      <c r="C1320" s="76"/>
      <c r="D1320" s="113"/>
      <c r="E1320" s="113"/>
      <c r="F1320" s="113"/>
    </row>
    <row r="1321" spans="3:6" ht="25" customHeight="1" x14ac:dyDescent="0.3">
      <c r="C1321" s="76"/>
      <c r="D1321" s="113"/>
      <c r="E1321" s="113"/>
      <c r="F1321" s="113"/>
    </row>
    <row r="1322" spans="3:6" ht="25" customHeight="1" x14ac:dyDescent="0.3">
      <c r="C1322" s="76"/>
      <c r="D1322" s="113"/>
      <c r="E1322" s="113"/>
      <c r="F1322" s="113"/>
    </row>
    <row r="1323" spans="3:6" ht="25" customHeight="1" x14ac:dyDescent="0.3">
      <c r="C1323" s="76"/>
      <c r="D1323" s="113"/>
      <c r="E1323" s="113"/>
      <c r="F1323" s="113"/>
    </row>
    <row r="1324" spans="3:6" ht="25" customHeight="1" x14ac:dyDescent="0.3">
      <c r="C1324" s="76"/>
      <c r="D1324" s="113"/>
      <c r="E1324" s="113"/>
      <c r="F1324" s="113"/>
    </row>
    <row r="1325" spans="3:6" ht="25" customHeight="1" x14ac:dyDescent="0.3">
      <c r="C1325" s="76"/>
      <c r="D1325" s="113"/>
      <c r="E1325" s="113"/>
      <c r="F1325" s="113"/>
    </row>
    <row r="1326" spans="3:6" ht="25" customHeight="1" x14ac:dyDescent="0.3">
      <c r="C1326" s="76"/>
      <c r="D1326" s="113"/>
      <c r="E1326" s="113"/>
      <c r="F1326" s="113"/>
    </row>
    <row r="1327" spans="3:6" ht="25" customHeight="1" x14ac:dyDescent="0.3">
      <c r="C1327" s="76"/>
      <c r="D1327" s="113"/>
      <c r="E1327" s="113"/>
      <c r="F1327" s="113"/>
    </row>
    <row r="1328" spans="3:6" ht="25" customHeight="1" x14ac:dyDescent="0.3">
      <c r="C1328" s="76"/>
      <c r="D1328" s="113"/>
      <c r="E1328" s="113"/>
      <c r="F1328" s="113"/>
    </row>
    <row r="1329" spans="3:6" ht="25" customHeight="1" x14ac:dyDescent="0.3">
      <c r="C1329" s="76"/>
      <c r="D1329" s="113"/>
      <c r="E1329" s="113"/>
      <c r="F1329" s="113"/>
    </row>
    <row r="1330" spans="3:6" ht="25" customHeight="1" x14ac:dyDescent="0.3">
      <c r="C1330" s="76"/>
      <c r="D1330" s="113"/>
      <c r="E1330" s="113"/>
      <c r="F1330" s="113"/>
    </row>
    <row r="1331" spans="3:6" ht="25" customHeight="1" x14ac:dyDescent="0.3">
      <c r="C1331" s="76"/>
      <c r="D1331" s="113"/>
      <c r="E1331" s="113"/>
      <c r="F1331" s="113"/>
    </row>
    <row r="1332" spans="3:6" ht="25" customHeight="1" x14ac:dyDescent="0.3">
      <c r="C1332" s="76"/>
      <c r="D1332" s="113"/>
      <c r="E1332" s="113"/>
      <c r="F1332" s="113"/>
    </row>
    <row r="1333" spans="3:6" ht="25" customHeight="1" x14ac:dyDescent="0.3">
      <c r="C1333" s="76"/>
      <c r="D1333" s="113"/>
      <c r="E1333" s="113"/>
      <c r="F1333" s="113"/>
    </row>
    <row r="1334" spans="3:6" ht="25" customHeight="1" x14ac:dyDescent="0.3">
      <c r="C1334" s="76"/>
      <c r="D1334" s="113"/>
      <c r="E1334" s="113"/>
      <c r="F1334" s="113"/>
    </row>
    <row r="1335" spans="3:6" ht="25" customHeight="1" x14ac:dyDescent="0.3">
      <c r="C1335" s="76"/>
      <c r="D1335" s="113"/>
      <c r="E1335" s="113"/>
      <c r="F1335" s="113"/>
    </row>
    <row r="1336" spans="3:6" ht="25" customHeight="1" x14ac:dyDescent="0.3">
      <c r="C1336" s="76"/>
      <c r="D1336" s="113"/>
      <c r="E1336" s="113"/>
      <c r="F1336" s="113"/>
    </row>
    <row r="1337" spans="3:6" ht="25" customHeight="1" x14ac:dyDescent="0.3">
      <c r="C1337" s="76"/>
      <c r="D1337" s="113"/>
      <c r="E1337" s="113"/>
      <c r="F1337" s="113"/>
    </row>
    <row r="1338" spans="3:6" ht="25" customHeight="1" x14ac:dyDescent="0.3">
      <c r="C1338" s="76"/>
      <c r="D1338" s="113"/>
      <c r="E1338" s="113"/>
      <c r="F1338" s="113"/>
    </row>
    <row r="1339" spans="3:6" ht="25" customHeight="1" x14ac:dyDescent="0.3">
      <c r="C1339" s="76"/>
      <c r="D1339" s="113"/>
      <c r="E1339" s="113"/>
      <c r="F1339" s="113"/>
    </row>
    <row r="1340" spans="3:6" ht="25" customHeight="1" x14ac:dyDescent="0.3">
      <c r="C1340" s="76"/>
      <c r="D1340" s="113"/>
      <c r="E1340" s="113"/>
      <c r="F1340" s="113"/>
    </row>
    <row r="1341" spans="3:6" ht="25" customHeight="1" x14ac:dyDescent="0.3">
      <c r="C1341" s="76"/>
      <c r="D1341" s="113"/>
      <c r="E1341" s="113"/>
      <c r="F1341" s="113"/>
    </row>
    <row r="1342" spans="3:6" ht="25" customHeight="1" x14ac:dyDescent="0.3">
      <c r="C1342" s="76"/>
      <c r="D1342" s="113"/>
      <c r="E1342" s="113"/>
      <c r="F1342" s="113"/>
    </row>
    <row r="1343" spans="3:6" ht="25" customHeight="1" x14ac:dyDescent="0.3">
      <c r="C1343" s="76"/>
      <c r="D1343" s="113"/>
      <c r="E1343" s="113"/>
      <c r="F1343" s="113"/>
    </row>
    <row r="1344" spans="3:6" ht="25" customHeight="1" x14ac:dyDescent="0.3">
      <c r="C1344" s="76"/>
      <c r="D1344" s="113"/>
      <c r="E1344" s="113"/>
      <c r="F1344" s="113"/>
    </row>
    <row r="1345" spans="3:6" ht="25" customHeight="1" x14ac:dyDescent="0.3">
      <c r="C1345" s="76"/>
      <c r="D1345" s="113"/>
      <c r="E1345" s="113"/>
      <c r="F1345" s="113"/>
    </row>
    <row r="1346" spans="3:6" ht="25" customHeight="1" x14ac:dyDescent="0.3">
      <c r="C1346" s="76"/>
      <c r="D1346" s="113"/>
      <c r="E1346" s="113"/>
      <c r="F1346" s="113"/>
    </row>
    <row r="1347" spans="3:6" ht="25" customHeight="1" x14ac:dyDescent="0.3">
      <c r="C1347" s="76"/>
      <c r="D1347" s="113"/>
      <c r="E1347" s="113"/>
      <c r="F1347" s="113"/>
    </row>
    <row r="1348" spans="3:6" ht="25" customHeight="1" x14ac:dyDescent="0.3">
      <c r="C1348" s="76"/>
      <c r="D1348" s="113"/>
      <c r="E1348" s="113"/>
      <c r="F1348" s="113"/>
    </row>
    <row r="1349" spans="3:6" ht="25" customHeight="1" x14ac:dyDescent="0.3">
      <c r="C1349" s="76"/>
      <c r="D1349" s="113"/>
      <c r="E1349" s="113"/>
      <c r="F1349" s="113"/>
    </row>
    <row r="1350" spans="3:6" ht="25" customHeight="1" x14ac:dyDescent="0.3">
      <c r="C1350" s="76"/>
      <c r="D1350" s="113"/>
      <c r="E1350" s="113"/>
      <c r="F1350" s="113"/>
    </row>
    <row r="1351" spans="3:6" ht="25" customHeight="1" x14ac:dyDescent="0.3">
      <c r="C1351" s="76"/>
      <c r="D1351" s="113"/>
      <c r="E1351" s="113"/>
      <c r="F1351" s="113"/>
    </row>
    <row r="1352" spans="3:6" ht="25" customHeight="1" x14ac:dyDescent="0.3">
      <c r="C1352" s="76"/>
      <c r="D1352" s="113"/>
      <c r="E1352" s="113"/>
      <c r="F1352" s="113"/>
    </row>
    <row r="1353" spans="3:6" ht="25" customHeight="1" x14ac:dyDescent="0.3">
      <c r="C1353" s="76"/>
      <c r="D1353" s="113"/>
      <c r="E1353" s="113"/>
      <c r="F1353" s="113"/>
    </row>
    <row r="1354" spans="3:6" ht="25" customHeight="1" x14ac:dyDescent="0.3">
      <c r="C1354" s="76"/>
      <c r="D1354" s="113"/>
      <c r="E1354" s="113"/>
      <c r="F1354" s="113"/>
    </row>
    <row r="1355" spans="3:6" ht="25" customHeight="1" x14ac:dyDescent="0.3">
      <c r="C1355" s="76"/>
      <c r="D1355" s="113"/>
      <c r="E1355" s="113"/>
      <c r="F1355" s="113"/>
    </row>
    <row r="1356" spans="3:6" ht="25" customHeight="1" x14ac:dyDescent="0.3">
      <c r="C1356" s="76"/>
      <c r="D1356" s="113"/>
      <c r="E1356" s="113"/>
      <c r="F1356" s="113"/>
    </row>
    <row r="1357" spans="3:6" ht="25" customHeight="1" x14ac:dyDescent="0.3">
      <c r="C1357" s="76"/>
      <c r="D1357" s="113"/>
      <c r="E1357" s="113"/>
      <c r="F1357" s="113"/>
    </row>
    <row r="1358" spans="3:6" ht="25" customHeight="1" x14ac:dyDescent="0.3">
      <c r="C1358" s="76"/>
      <c r="D1358" s="113"/>
      <c r="E1358" s="113"/>
      <c r="F1358" s="113"/>
    </row>
    <row r="1359" spans="3:6" ht="25" customHeight="1" x14ac:dyDescent="0.3">
      <c r="C1359" s="76"/>
      <c r="D1359" s="113"/>
      <c r="E1359" s="113"/>
      <c r="F1359" s="113"/>
    </row>
    <row r="1360" spans="3:6" ht="25" customHeight="1" x14ac:dyDescent="0.3">
      <c r="C1360" s="76"/>
      <c r="D1360" s="113"/>
      <c r="E1360" s="113"/>
      <c r="F1360" s="113"/>
    </row>
    <row r="1361" spans="3:6" ht="25" customHeight="1" x14ac:dyDescent="0.3">
      <c r="C1361" s="76"/>
      <c r="D1361" s="113"/>
      <c r="E1361" s="113"/>
      <c r="F1361" s="113"/>
    </row>
    <row r="1362" spans="3:6" ht="25" customHeight="1" x14ac:dyDescent="0.3">
      <c r="C1362" s="76"/>
      <c r="D1362" s="113"/>
      <c r="E1362" s="113"/>
      <c r="F1362" s="113"/>
    </row>
    <row r="1363" spans="3:6" ht="25" customHeight="1" x14ac:dyDescent="0.3">
      <c r="C1363" s="76"/>
      <c r="D1363" s="113"/>
      <c r="E1363" s="113"/>
      <c r="F1363" s="113"/>
    </row>
    <row r="1364" spans="3:6" ht="25" customHeight="1" x14ac:dyDescent="0.3">
      <c r="C1364" s="76"/>
      <c r="D1364" s="113"/>
      <c r="E1364" s="113"/>
      <c r="F1364" s="113"/>
    </row>
    <row r="1365" spans="3:6" ht="25" customHeight="1" x14ac:dyDescent="0.3">
      <c r="C1365" s="76"/>
      <c r="D1365" s="113"/>
      <c r="E1365" s="113"/>
      <c r="F1365" s="113"/>
    </row>
    <row r="1366" spans="3:6" ht="25" customHeight="1" x14ac:dyDescent="0.3">
      <c r="C1366" s="76"/>
      <c r="D1366" s="113"/>
      <c r="E1366" s="113"/>
      <c r="F1366" s="113"/>
    </row>
    <row r="1367" spans="3:6" ht="25" customHeight="1" x14ac:dyDescent="0.3">
      <c r="C1367" s="76"/>
      <c r="D1367" s="113"/>
      <c r="E1367" s="113"/>
      <c r="F1367" s="113"/>
    </row>
    <row r="1368" spans="3:6" ht="25" customHeight="1" x14ac:dyDescent="0.3">
      <c r="C1368" s="76"/>
      <c r="D1368" s="113"/>
      <c r="E1368" s="113"/>
      <c r="F1368" s="113"/>
    </row>
    <row r="1369" spans="3:6" ht="25" customHeight="1" x14ac:dyDescent="0.3">
      <c r="C1369" s="76"/>
      <c r="D1369" s="113"/>
      <c r="E1369" s="113"/>
      <c r="F1369" s="113"/>
    </row>
    <row r="1370" spans="3:6" ht="25" customHeight="1" x14ac:dyDescent="0.3">
      <c r="C1370" s="76"/>
      <c r="D1370" s="113"/>
      <c r="E1370" s="113"/>
      <c r="F1370" s="113"/>
    </row>
    <row r="1371" spans="3:6" ht="25" customHeight="1" x14ac:dyDescent="0.3">
      <c r="C1371" s="76"/>
      <c r="D1371" s="113"/>
      <c r="E1371" s="113"/>
      <c r="F1371" s="113"/>
    </row>
    <row r="1372" spans="3:6" ht="25" customHeight="1" x14ac:dyDescent="0.3">
      <c r="C1372" s="76"/>
      <c r="D1372" s="113"/>
      <c r="E1372" s="113"/>
      <c r="F1372" s="113"/>
    </row>
    <row r="1373" spans="3:6" ht="25" customHeight="1" x14ac:dyDescent="0.3">
      <c r="C1373" s="76"/>
      <c r="D1373" s="113"/>
      <c r="E1373" s="113"/>
      <c r="F1373" s="113"/>
    </row>
    <row r="1374" spans="3:6" ht="25" customHeight="1" x14ac:dyDescent="0.3">
      <c r="C1374" s="76"/>
      <c r="D1374" s="113"/>
      <c r="E1374" s="113"/>
      <c r="F1374" s="113"/>
    </row>
    <row r="1375" spans="3:6" ht="25" customHeight="1" x14ac:dyDescent="0.3">
      <c r="C1375" s="76"/>
      <c r="D1375" s="113"/>
      <c r="E1375" s="113"/>
      <c r="F1375" s="113"/>
    </row>
    <row r="1376" spans="3:6" ht="25" customHeight="1" x14ac:dyDescent="0.3">
      <c r="C1376" s="76"/>
      <c r="D1376" s="113"/>
      <c r="E1376" s="113"/>
      <c r="F1376" s="113"/>
    </row>
    <row r="1377" spans="3:6" ht="25" customHeight="1" x14ac:dyDescent="0.3">
      <c r="C1377" s="76"/>
      <c r="D1377" s="113"/>
      <c r="E1377" s="113"/>
      <c r="F1377" s="113"/>
    </row>
    <row r="1378" spans="3:6" ht="25" customHeight="1" x14ac:dyDescent="0.3">
      <c r="C1378" s="76"/>
      <c r="D1378" s="113"/>
      <c r="E1378" s="113"/>
      <c r="F1378" s="113"/>
    </row>
    <row r="1379" spans="3:6" ht="25" customHeight="1" x14ac:dyDescent="0.3">
      <c r="C1379" s="76"/>
      <c r="D1379" s="113"/>
      <c r="E1379" s="113"/>
      <c r="F1379" s="113"/>
    </row>
    <row r="1380" spans="3:6" ht="25" customHeight="1" x14ac:dyDescent="0.3">
      <c r="C1380" s="76"/>
      <c r="D1380" s="113"/>
      <c r="E1380" s="113"/>
      <c r="F1380" s="113"/>
    </row>
    <row r="1381" spans="3:6" ht="25" customHeight="1" x14ac:dyDescent="0.3">
      <c r="C1381" s="76"/>
      <c r="D1381" s="113"/>
      <c r="E1381" s="113"/>
      <c r="F1381" s="113"/>
    </row>
    <row r="1382" spans="3:6" ht="25" customHeight="1" x14ac:dyDescent="0.3">
      <c r="C1382" s="76"/>
      <c r="D1382" s="113"/>
      <c r="E1382" s="113"/>
      <c r="F1382" s="113"/>
    </row>
    <row r="1383" spans="3:6" ht="25" customHeight="1" x14ac:dyDescent="0.3">
      <c r="C1383" s="76"/>
      <c r="D1383" s="113"/>
      <c r="E1383" s="113"/>
      <c r="F1383" s="113"/>
    </row>
    <row r="1384" spans="3:6" ht="25" customHeight="1" x14ac:dyDescent="0.3">
      <c r="C1384" s="76"/>
      <c r="D1384" s="113"/>
      <c r="E1384" s="113"/>
      <c r="F1384" s="113"/>
    </row>
    <row r="1385" spans="3:6" ht="25" customHeight="1" x14ac:dyDescent="0.3">
      <c r="C1385" s="76"/>
      <c r="D1385" s="113"/>
      <c r="E1385" s="113"/>
      <c r="F1385" s="113"/>
    </row>
    <row r="1386" spans="3:6" ht="25" customHeight="1" x14ac:dyDescent="0.3">
      <c r="C1386" s="76"/>
      <c r="D1386" s="113"/>
      <c r="E1386" s="113"/>
      <c r="F1386" s="113"/>
    </row>
    <row r="1387" spans="3:6" ht="25" customHeight="1" x14ac:dyDescent="0.3">
      <c r="C1387" s="76"/>
      <c r="D1387" s="113"/>
      <c r="E1387" s="113"/>
      <c r="F1387" s="113"/>
    </row>
    <row r="1388" spans="3:6" ht="25" customHeight="1" x14ac:dyDescent="0.3">
      <c r="C1388" s="76"/>
      <c r="D1388" s="113"/>
      <c r="E1388" s="113"/>
      <c r="F1388" s="113"/>
    </row>
    <row r="1389" spans="3:6" ht="25" customHeight="1" x14ac:dyDescent="0.3">
      <c r="C1389" s="76"/>
      <c r="D1389" s="113"/>
      <c r="E1389" s="113"/>
      <c r="F1389" s="113"/>
    </row>
    <row r="1390" spans="3:6" ht="25" customHeight="1" x14ac:dyDescent="0.3">
      <c r="C1390" s="76"/>
      <c r="D1390" s="113"/>
      <c r="E1390" s="113"/>
      <c r="F1390" s="113"/>
    </row>
    <row r="1391" spans="3:6" ht="25" customHeight="1" x14ac:dyDescent="0.3">
      <c r="C1391" s="76"/>
      <c r="D1391" s="113"/>
      <c r="E1391" s="113"/>
      <c r="F1391" s="113"/>
    </row>
    <row r="1392" spans="3:6" ht="25" customHeight="1" x14ac:dyDescent="0.3">
      <c r="C1392" s="76"/>
      <c r="D1392" s="113"/>
      <c r="E1392" s="113"/>
      <c r="F1392" s="113"/>
    </row>
    <row r="1393" spans="3:6" ht="25" customHeight="1" x14ac:dyDescent="0.3">
      <c r="C1393" s="76"/>
      <c r="D1393" s="113"/>
      <c r="E1393" s="113"/>
      <c r="F1393" s="113"/>
    </row>
    <row r="1394" spans="3:6" ht="25" customHeight="1" x14ac:dyDescent="0.3">
      <c r="C1394" s="76"/>
      <c r="D1394" s="113"/>
      <c r="E1394" s="113"/>
      <c r="F1394" s="113"/>
    </row>
    <row r="1395" spans="3:6" ht="25" customHeight="1" x14ac:dyDescent="0.3">
      <c r="C1395" s="76"/>
      <c r="D1395" s="113"/>
      <c r="E1395" s="113"/>
      <c r="F1395" s="113"/>
    </row>
    <row r="1396" spans="3:6" ht="25" customHeight="1" x14ac:dyDescent="0.3">
      <c r="C1396" s="76"/>
      <c r="D1396" s="113"/>
      <c r="E1396" s="113"/>
      <c r="F1396" s="113"/>
    </row>
    <row r="1397" spans="3:6" ht="25" customHeight="1" x14ac:dyDescent="0.3">
      <c r="C1397" s="76"/>
      <c r="D1397" s="113"/>
      <c r="E1397" s="113"/>
      <c r="F1397" s="113"/>
    </row>
    <row r="1398" spans="3:6" ht="25" customHeight="1" x14ac:dyDescent="0.3">
      <c r="C1398" s="76"/>
      <c r="D1398" s="113"/>
      <c r="E1398" s="113"/>
      <c r="F1398" s="113"/>
    </row>
    <row r="1399" spans="3:6" ht="25" customHeight="1" x14ac:dyDescent="0.3">
      <c r="C1399" s="76"/>
      <c r="D1399" s="113"/>
      <c r="E1399" s="113"/>
      <c r="F1399" s="113"/>
    </row>
    <row r="1400" spans="3:6" ht="25" customHeight="1" x14ac:dyDescent="0.3">
      <c r="C1400" s="76"/>
      <c r="D1400" s="113"/>
      <c r="E1400" s="113"/>
      <c r="F1400" s="113"/>
    </row>
    <row r="1401" spans="3:6" ht="25" customHeight="1" x14ac:dyDescent="0.3">
      <c r="C1401" s="76"/>
      <c r="D1401" s="113"/>
      <c r="E1401" s="113"/>
      <c r="F1401" s="113"/>
    </row>
    <row r="1402" spans="3:6" ht="25" customHeight="1" x14ac:dyDescent="0.3">
      <c r="C1402" s="76"/>
      <c r="D1402" s="113"/>
      <c r="E1402" s="113"/>
      <c r="F1402" s="113"/>
    </row>
    <row r="1403" spans="3:6" ht="25" customHeight="1" x14ac:dyDescent="0.3">
      <c r="C1403" s="76"/>
      <c r="D1403" s="113"/>
      <c r="E1403" s="113"/>
      <c r="F1403" s="113"/>
    </row>
    <row r="1404" spans="3:6" ht="25" customHeight="1" x14ac:dyDescent="0.3">
      <c r="C1404" s="76"/>
      <c r="D1404" s="113"/>
      <c r="E1404" s="113"/>
      <c r="F1404" s="113"/>
    </row>
    <row r="1405" spans="3:6" ht="25" customHeight="1" x14ac:dyDescent="0.3">
      <c r="C1405" s="76"/>
      <c r="D1405" s="113"/>
      <c r="E1405" s="113"/>
      <c r="F1405" s="113"/>
    </row>
    <row r="1406" spans="3:6" ht="25" customHeight="1" x14ac:dyDescent="0.3">
      <c r="C1406" s="76"/>
      <c r="D1406" s="113"/>
      <c r="E1406" s="113"/>
      <c r="F1406" s="113"/>
    </row>
    <row r="1407" spans="3:6" ht="25" customHeight="1" x14ac:dyDescent="0.3">
      <c r="C1407" s="76"/>
      <c r="D1407" s="113"/>
      <c r="E1407" s="113"/>
      <c r="F1407" s="113"/>
    </row>
    <row r="1408" spans="3:6" ht="25" customHeight="1" x14ac:dyDescent="0.3">
      <c r="C1408" s="76"/>
      <c r="D1408" s="113"/>
      <c r="E1408" s="113"/>
      <c r="F1408" s="113"/>
    </row>
    <row r="1409" spans="3:6" ht="25" customHeight="1" x14ac:dyDescent="0.3">
      <c r="C1409" s="76"/>
      <c r="D1409" s="113"/>
      <c r="E1409" s="113"/>
      <c r="F1409" s="113"/>
    </row>
    <row r="1410" spans="3:6" ht="25" customHeight="1" x14ac:dyDescent="0.3">
      <c r="C1410" s="76"/>
      <c r="D1410" s="113"/>
      <c r="E1410" s="113"/>
      <c r="F1410" s="113"/>
    </row>
    <row r="1411" spans="3:6" ht="25" customHeight="1" x14ac:dyDescent="0.3">
      <c r="C1411" s="76"/>
      <c r="D1411" s="113"/>
      <c r="E1411" s="113"/>
      <c r="F1411" s="113"/>
    </row>
    <row r="1412" spans="3:6" ht="25" customHeight="1" x14ac:dyDescent="0.3">
      <c r="C1412" s="76"/>
      <c r="D1412" s="113"/>
      <c r="E1412" s="113"/>
      <c r="F1412" s="113"/>
    </row>
    <row r="1413" spans="3:6" ht="25" customHeight="1" x14ac:dyDescent="0.3">
      <c r="C1413" s="76"/>
      <c r="D1413" s="113"/>
      <c r="E1413" s="113"/>
      <c r="F1413" s="113"/>
    </row>
    <row r="1414" spans="3:6" ht="25" customHeight="1" x14ac:dyDescent="0.3">
      <c r="C1414" s="76"/>
      <c r="D1414" s="113"/>
      <c r="E1414" s="113"/>
      <c r="F1414" s="113"/>
    </row>
    <row r="1415" spans="3:6" ht="25" customHeight="1" x14ac:dyDescent="0.3">
      <c r="C1415" s="76"/>
      <c r="D1415" s="113"/>
      <c r="E1415" s="113"/>
      <c r="F1415" s="113"/>
    </row>
    <row r="1416" spans="3:6" ht="25" customHeight="1" x14ac:dyDescent="0.3">
      <c r="C1416" s="76"/>
      <c r="D1416" s="113"/>
      <c r="E1416" s="113"/>
      <c r="F1416" s="113"/>
    </row>
    <row r="1417" spans="3:6" ht="25" customHeight="1" x14ac:dyDescent="0.3">
      <c r="C1417" s="76"/>
      <c r="D1417" s="113"/>
      <c r="E1417" s="113"/>
      <c r="F1417" s="113"/>
    </row>
    <row r="1418" spans="3:6" ht="25" customHeight="1" x14ac:dyDescent="0.3">
      <c r="C1418" s="76"/>
      <c r="D1418" s="113"/>
      <c r="E1418" s="113"/>
      <c r="F1418" s="113"/>
    </row>
    <row r="1419" spans="3:6" ht="25" customHeight="1" x14ac:dyDescent="0.3">
      <c r="C1419" s="76"/>
      <c r="D1419" s="113"/>
      <c r="E1419" s="113"/>
      <c r="F1419" s="113"/>
    </row>
    <row r="1420" spans="3:6" ht="25" customHeight="1" x14ac:dyDescent="0.3">
      <c r="C1420" s="76"/>
      <c r="D1420" s="113"/>
      <c r="E1420" s="113"/>
      <c r="F1420" s="113"/>
    </row>
    <row r="1421" spans="3:6" ht="25" customHeight="1" x14ac:dyDescent="0.3">
      <c r="C1421" s="76"/>
      <c r="D1421" s="113"/>
      <c r="E1421" s="113"/>
      <c r="F1421" s="113"/>
    </row>
    <row r="1422" spans="3:6" ht="25" customHeight="1" x14ac:dyDescent="0.3">
      <c r="C1422" s="76"/>
      <c r="D1422" s="113"/>
      <c r="E1422" s="113"/>
      <c r="F1422" s="113"/>
    </row>
    <row r="1423" spans="3:6" ht="25" customHeight="1" x14ac:dyDescent="0.3">
      <c r="C1423" s="76"/>
      <c r="D1423" s="113"/>
      <c r="E1423" s="113"/>
      <c r="F1423" s="113"/>
    </row>
    <row r="1424" spans="3:6" ht="25" customHeight="1" x14ac:dyDescent="0.3">
      <c r="C1424" s="76"/>
      <c r="D1424" s="113"/>
      <c r="E1424" s="113"/>
      <c r="F1424" s="113"/>
    </row>
    <row r="1425" spans="3:6" ht="25" customHeight="1" x14ac:dyDescent="0.3">
      <c r="C1425" s="76"/>
      <c r="D1425" s="113"/>
      <c r="E1425" s="113"/>
      <c r="F1425" s="113"/>
    </row>
    <row r="1426" spans="3:6" ht="25" customHeight="1" x14ac:dyDescent="0.3">
      <c r="C1426" s="76"/>
      <c r="D1426" s="113"/>
      <c r="E1426" s="113"/>
      <c r="F1426" s="113"/>
    </row>
    <row r="1427" spans="3:6" ht="25" customHeight="1" x14ac:dyDescent="0.3">
      <c r="C1427" s="76"/>
      <c r="D1427" s="113"/>
      <c r="E1427" s="113"/>
      <c r="F1427" s="113"/>
    </row>
    <row r="1428" spans="3:6" ht="25" customHeight="1" x14ac:dyDescent="0.3">
      <c r="C1428" s="76"/>
      <c r="D1428" s="113"/>
      <c r="E1428" s="113"/>
      <c r="F1428" s="113"/>
    </row>
    <row r="1429" spans="3:6" ht="25" customHeight="1" x14ac:dyDescent="0.3">
      <c r="C1429" s="76"/>
      <c r="D1429" s="113"/>
      <c r="E1429" s="113"/>
      <c r="F1429" s="113"/>
    </row>
    <row r="1430" spans="3:6" ht="25" customHeight="1" x14ac:dyDescent="0.3">
      <c r="C1430" s="76"/>
      <c r="D1430" s="113"/>
      <c r="E1430" s="113"/>
      <c r="F1430" s="113"/>
    </row>
    <row r="1431" spans="3:6" ht="25" customHeight="1" x14ac:dyDescent="0.3">
      <c r="C1431" s="76"/>
      <c r="D1431" s="113"/>
      <c r="E1431" s="113"/>
      <c r="F1431" s="113"/>
    </row>
    <row r="1432" spans="3:6" ht="25" customHeight="1" x14ac:dyDescent="0.3">
      <c r="C1432" s="76"/>
      <c r="D1432" s="113"/>
      <c r="E1432" s="113"/>
      <c r="F1432" s="113"/>
    </row>
    <row r="1433" spans="3:6" ht="25" customHeight="1" x14ac:dyDescent="0.3">
      <c r="C1433" s="76"/>
      <c r="D1433" s="113"/>
      <c r="E1433" s="113"/>
      <c r="F1433" s="113"/>
    </row>
    <row r="1434" spans="3:6" ht="25" customHeight="1" x14ac:dyDescent="0.3">
      <c r="C1434" s="76"/>
      <c r="D1434" s="113"/>
      <c r="E1434" s="113"/>
      <c r="F1434" s="113"/>
    </row>
    <row r="1435" spans="3:6" ht="25" customHeight="1" x14ac:dyDescent="0.3">
      <c r="C1435" s="76"/>
      <c r="D1435" s="113"/>
      <c r="E1435" s="113"/>
      <c r="F1435" s="113"/>
    </row>
    <row r="1436" spans="3:6" ht="25" customHeight="1" x14ac:dyDescent="0.3">
      <c r="C1436" s="76"/>
      <c r="D1436" s="113"/>
      <c r="E1436" s="113"/>
      <c r="F1436" s="113"/>
    </row>
    <row r="1437" spans="3:6" ht="25" customHeight="1" x14ac:dyDescent="0.3">
      <c r="C1437" s="76"/>
      <c r="D1437" s="113"/>
      <c r="E1437" s="113"/>
      <c r="F1437" s="113"/>
    </row>
    <row r="1438" spans="3:6" ht="25" customHeight="1" x14ac:dyDescent="0.3">
      <c r="C1438" s="76"/>
      <c r="D1438" s="113"/>
      <c r="E1438" s="113"/>
      <c r="F1438" s="113"/>
    </row>
    <row r="1439" spans="3:6" ht="25" customHeight="1" x14ac:dyDescent="0.3">
      <c r="C1439" s="76"/>
      <c r="D1439" s="113"/>
      <c r="E1439" s="113"/>
      <c r="F1439" s="113"/>
    </row>
    <row r="1440" spans="3:6" ht="25" customHeight="1" x14ac:dyDescent="0.3">
      <c r="C1440" s="76"/>
      <c r="D1440" s="113"/>
      <c r="E1440" s="113"/>
      <c r="F1440" s="113"/>
    </row>
    <row r="1441" spans="3:6" ht="25" customHeight="1" x14ac:dyDescent="0.3">
      <c r="C1441" s="76"/>
      <c r="D1441" s="113"/>
      <c r="E1441" s="113"/>
      <c r="F1441" s="113"/>
    </row>
    <row r="1442" spans="3:6" ht="25" customHeight="1" x14ac:dyDescent="0.3">
      <c r="C1442" s="76"/>
      <c r="D1442" s="113"/>
      <c r="E1442" s="113"/>
      <c r="F1442" s="113"/>
    </row>
    <row r="1443" spans="3:6" ht="25" customHeight="1" x14ac:dyDescent="0.3">
      <c r="C1443" s="76"/>
      <c r="D1443" s="113"/>
      <c r="E1443" s="113"/>
      <c r="F1443" s="113"/>
    </row>
    <row r="1444" spans="3:6" ht="25" customHeight="1" x14ac:dyDescent="0.3">
      <c r="C1444" s="76"/>
      <c r="D1444" s="113"/>
      <c r="E1444" s="113"/>
      <c r="F1444" s="113"/>
    </row>
    <row r="1445" spans="3:6" ht="25" customHeight="1" x14ac:dyDescent="0.3">
      <c r="C1445" s="76"/>
      <c r="D1445" s="113"/>
      <c r="E1445" s="113"/>
      <c r="F1445" s="113"/>
    </row>
    <row r="1446" spans="3:6" ht="25" customHeight="1" x14ac:dyDescent="0.3">
      <c r="C1446" s="76"/>
      <c r="D1446" s="113"/>
      <c r="E1446" s="113"/>
      <c r="F1446" s="113"/>
    </row>
    <row r="1447" spans="3:6" ht="25" customHeight="1" x14ac:dyDescent="0.3">
      <c r="C1447" s="76"/>
      <c r="D1447" s="113"/>
      <c r="E1447" s="113"/>
      <c r="F1447" s="113"/>
    </row>
    <row r="1448" spans="3:6" ht="25" customHeight="1" x14ac:dyDescent="0.3">
      <c r="C1448" s="76"/>
      <c r="D1448" s="113"/>
      <c r="E1448" s="113"/>
      <c r="F1448" s="113"/>
    </row>
    <row r="1449" spans="3:6" ht="25" customHeight="1" x14ac:dyDescent="0.3">
      <c r="C1449" s="76"/>
      <c r="D1449" s="113"/>
      <c r="E1449" s="113"/>
      <c r="F1449" s="113"/>
    </row>
    <row r="1450" spans="3:6" ht="25" customHeight="1" x14ac:dyDescent="0.3">
      <c r="C1450" s="76"/>
      <c r="D1450" s="113"/>
      <c r="E1450" s="113"/>
      <c r="F1450" s="113"/>
    </row>
    <row r="1451" spans="3:6" ht="25" customHeight="1" x14ac:dyDescent="0.3">
      <c r="C1451" s="76"/>
      <c r="D1451" s="113"/>
      <c r="E1451" s="113"/>
      <c r="F1451" s="113"/>
    </row>
    <row r="1452" spans="3:6" ht="25" customHeight="1" x14ac:dyDescent="0.3">
      <c r="C1452" s="76"/>
      <c r="D1452" s="113"/>
      <c r="E1452" s="113"/>
      <c r="F1452" s="113"/>
    </row>
    <row r="1453" spans="3:6" ht="25" customHeight="1" x14ac:dyDescent="0.3">
      <c r="C1453" s="76"/>
      <c r="D1453" s="113"/>
      <c r="E1453" s="113"/>
      <c r="F1453" s="113"/>
    </row>
    <row r="1454" spans="3:6" ht="25" customHeight="1" x14ac:dyDescent="0.3">
      <c r="C1454" s="76"/>
      <c r="D1454" s="113"/>
      <c r="E1454" s="113"/>
      <c r="F1454" s="113"/>
    </row>
    <row r="1455" spans="3:6" ht="25" customHeight="1" x14ac:dyDescent="0.3">
      <c r="C1455" s="76"/>
      <c r="D1455" s="113"/>
      <c r="E1455" s="113"/>
      <c r="F1455" s="113"/>
    </row>
    <row r="1456" spans="3:6" ht="25" customHeight="1" x14ac:dyDescent="0.3">
      <c r="C1456" s="76"/>
      <c r="D1456" s="113"/>
      <c r="E1456" s="113"/>
      <c r="F1456" s="113"/>
    </row>
    <row r="1457" spans="3:6" ht="25" customHeight="1" x14ac:dyDescent="0.3">
      <c r="C1457" s="76"/>
      <c r="D1457" s="113"/>
      <c r="E1457" s="113"/>
      <c r="F1457" s="113"/>
    </row>
    <row r="1458" spans="3:6" ht="25" customHeight="1" x14ac:dyDescent="0.3">
      <c r="C1458" s="76"/>
      <c r="D1458" s="113"/>
      <c r="E1458" s="113"/>
      <c r="F1458" s="113"/>
    </row>
    <row r="1459" spans="3:6" ht="25" customHeight="1" x14ac:dyDescent="0.3">
      <c r="C1459" s="76"/>
      <c r="D1459" s="113"/>
      <c r="E1459" s="113"/>
      <c r="F1459" s="113"/>
    </row>
    <row r="1460" spans="3:6" ht="25" customHeight="1" x14ac:dyDescent="0.3">
      <c r="C1460" s="76"/>
      <c r="D1460" s="113"/>
      <c r="E1460" s="113"/>
      <c r="F1460" s="113"/>
    </row>
    <row r="1461" spans="3:6" ht="25" customHeight="1" x14ac:dyDescent="0.3">
      <c r="C1461" s="76"/>
      <c r="D1461" s="113"/>
      <c r="E1461" s="113"/>
      <c r="F1461" s="113"/>
    </row>
    <row r="1462" spans="3:6" ht="25" customHeight="1" x14ac:dyDescent="0.3">
      <c r="C1462" s="76"/>
      <c r="D1462" s="113"/>
      <c r="E1462" s="113"/>
      <c r="F1462" s="113"/>
    </row>
    <row r="1463" spans="3:6" ht="25" customHeight="1" x14ac:dyDescent="0.3">
      <c r="C1463" s="76"/>
      <c r="D1463" s="113"/>
      <c r="E1463" s="113"/>
      <c r="F1463" s="113"/>
    </row>
    <row r="1464" spans="3:6" ht="25" customHeight="1" x14ac:dyDescent="0.3">
      <c r="C1464" s="76"/>
      <c r="D1464" s="113"/>
      <c r="E1464" s="113"/>
      <c r="F1464" s="113"/>
    </row>
    <row r="1465" spans="3:6" ht="25" customHeight="1" x14ac:dyDescent="0.3">
      <c r="C1465" s="76"/>
      <c r="D1465" s="113"/>
      <c r="E1465" s="113"/>
      <c r="F1465" s="113"/>
    </row>
    <row r="1466" spans="3:6" ht="25" customHeight="1" x14ac:dyDescent="0.3">
      <c r="C1466" s="76"/>
      <c r="D1466" s="113"/>
      <c r="E1466" s="113"/>
      <c r="F1466" s="113"/>
    </row>
    <row r="1467" spans="3:6" ht="25" customHeight="1" x14ac:dyDescent="0.3">
      <c r="C1467" s="76"/>
      <c r="D1467" s="113"/>
      <c r="E1467" s="113"/>
      <c r="F1467" s="113"/>
    </row>
    <row r="1468" spans="3:6" ht="25" customHeight="1" x14ac:dyDescent="0.3">
      <c r="C1468" s="76"/>
      <c r="D1468" s="113"/>
      <c r="E1468" s="113"/>
      <c r="F1468" s="113"/>
    </row>
    <row r="1469" spans="3:6" ht="25" customHeight="1" x14ac:dyDescent="0.3">
      <c r="C1469" s="76"/>
      <c r="D1469" s="113"/>
      <c r="E1469" s="113"/>
      <c r="F1469" s="113"/>
    </row>
    <row r="1470" spans="3:6" ht="25" customHeight="1" x14ac:dyDescent="0.3">
      <c r="C1470" s="76"/>
      <c r="D1470" s="113"/>
      <c r="E1470" s="113"/>
      <c r="F1470" s="113"/>
    </row>
    <row r="1471" spans="3:6" ht="25" customHeight="1" x14ac:dyDescent="0.3">
      <c r="C1471" s="76"/>
      <c r="D1471" s="113"/>
      <c r="E1471" s="113"/>
      <c r="F1471" s="113"/>
    </row>
    <row r="1472" spans="3:6" ht="25" customHeight="1" x14ac:dyDescent="0.3">
      <c r="C1472" s="76"/>
      <c r="D1472" s="113"/>
      <c r="E1472" s="113"/>
      <c r="F1472" s="113"/>
    </row>
    <row r="1473" spans="3:6" ht="25" customHeight="1" x14ac:dyDescent="0.3">
      <c r="C1473" s="76"/>
      <c r="D1473" s="113"/>
      <c r="E1473" s="113"/>
      <c r="F1473" s="113"/>
    </row>
    <row r="1474" spans="3:6" ht="25" customHeight="1" x14ac:dyDescent="0.3">
      <c r="C1474" s="76"/>
      <c r="D1474" s="113"/>
      <c r="E1474" s="113"/>
      <c r="F1474" s="113"/>
    </row>
    <row r="1475" spans="3:6" ht="25" customHeight="1" x14ac:dyDescent="0.3">
      <c r="C1475" s="76"/>
      <c r="D1475" s="113"/>
      <c r="E1475" s="113"/>
      <c r="F1475" s="113"/>
    </row>
    <row r="1476" spans="3:6" ht="25" customHeight="1" x14ac:dyDescent="0.3">
      <c r="C1476" s="76"/>
      <c r="D1476" s="113"/>
      <c r="E1476" s="113"/>
      <c r="F1476" s="113"/>
    </row>
    <row r="1477" spans="3:6" ht="25" customHeight="1" x14ac:dyDescent="0.3">
      <c r="C1477" s="76"/>
      <c r="D1477" s="113"/>
      <c r="E1477" s="113"/>
      <c r="F1477" s="113"/>
    </row>
    <row r="1478" spans="3:6" ht="25" customHeight="1" x14ac:dyDescent="0.3">
      <c r="C1478" s="76"/>
      <c r="D1478" s="113"/>
      <c r="E1478" s="113"/>
      <c r="F1478" s="113"/>
    </row>
    <row r="1479" spans="3:6" ht="25" customHeight="1" x14ac:dyDescent="0.3">
      <c r="C1479" s="76"/>
      <c r="D1479" s="113"/>
      <c r="E1479" s="113"/>
      <c r="F1479" s="113"/>
    </row>
    <row r="1480" spans="3:6" ht="25" customHeight="1" x14ac:dyDescent="0.3">
      <c r="C1480" s="76"/>
      <c r="D1480" s="113"/>
      <c r="E1480" s="113"/>
      <c r="F1480" s="113"/>
    </row>
    <row r="1481" spans="3:6" ht="25" customHeight="1" x14ac:dyDescent="0.3">
      <c r="C1481" s="76"/>
      <c r="D1481" s="113"/>
      <c r="E1481" s="113"/>
      <c r="F1481" s="113"/>
    </row>
    <row r="1482" spans="3:6" ht="25" customHeight="1" x14ac:dyDescent="0.3">
      <c r="C1482" s="76"/>
      <c r="D1482" s="113"/>
      <c r="E1482" s="113"/>
      <c r="F1482" s="113"/>
    </row>
    <row r="1483" spans="3:6" ht="25" customHeight="1" x14ac:dyDescent="0.3">
      <c r="C1483" s="76"/>
      <c r="D1483" s="113"/>
      <c r="E1483" s="113"/>
      <c r="F1483" s="113"/>
    </row>
    <row r="1484" spans="3:6" ht="25" customHeight="1" x14ac:dyDescent="0.3">
      <c r="C1484" s="76"/>
      <c r="D1484" s="113"/>
      <c r="E1484" s="113"/>
      <c r="F1484" s="113"/>
    </row>
    <row r="1485" spans="3:6" ht="25" customHeight="1" x14ac:dyDescent="0.3">
      <c r="C1485" s="76"/>
      <c r="D1485" s="113"/>
      <c r="E1485" s="113"/>
      <c r="F1485" s="113"/>
    </row>
    <row r="1486" spans="3:6" ht="25" customHeight="1" x14ac:dyDescent="0.3">
      <c r="C1486" s="76"/>
      <c r="D1486" s="113"/>
      <c r="E1486" s="113"/>
      <c r="F1486" s="113"/>
    </row>
    <row r="1487" spans="3:6" ht="25" customHeight="1" x14ac:dyDescent="0.3">
      <c r="C1487" s="76"/>
      <c r="D1487" s="113"/>
      <c r="E1487" s="113"/>
      <c r="F1487" s="113"/>
    </row>
    <row r="1488" spans="3:6" ht="25" customHeight="1" x14ac:dyDescent="0.3">
      <c r="C1488" s="76"/>
      <c r="D1488" s="113"/>
      <c r="E1488" s="113"/>
      <c r="F1488" s="113"/>
    </row>
    <row r="1489" spans="3:6" ht="25" customHeight="1" x14ac:dyDescent="0.3">
      <c r="C1489" s="76"/>
      <c r="D1489" s="113"/>
      <c r="E1489" s="113"/>
      <c r="F1489" s="113"/>
    </row>
    <row r="1490" spans="3:6" ht="25" customHeight="1" x14ac:dyDescent="0.3">
      <c r="C1490" s="76"/>
      <c r="D1490" s="113"/>
      <c r="E1490" s="113"/>
      <c r="F1490" s="113"/>
    </row>
    <row r="1491" spans="3:6" ht="25" customHeight="1" x14ac:dyDescent="0.3">
      <c r="C1491" s="76"/>
      <c r="D1491" s="113"/>
      <c r="E1491" s="113"/>
      <c r="F1491" s="113"/>
    </row>
    <row r="1492" spans="3:6" ht="25" customHeight="1" x14ac:dyDescent="0.3">
      <c r="C1492" s="76"/>
      <c r="D1492" s="113"/>
      <c r="E1492" s="113"/>
      <c r="F1492" s="113"/>
    </row>
    <row r="1493" spans="3:6" ht="25" customHeight="1" x14ac:dyDescent="0.3">
      <c r="C1493" s="76"/>
      <c r="D1493" s="113"/>
      <c r="E1493" s="113"/>
      <c r="F1493" s="113"/>
    </row>
    <row r="1494" spans="3:6" ht="25" customHeight="1" x14ac:dyDescent="0.3">
      <c r="C1494" s="76"/>
      <c r="D1494" s="113"/>
      <c r="E1494" s="113"/>
      <c r="F1494" s="113"/>
    </row>
    <row r="1495" spans="3:6" ht="25" customHeight="1" x14ac:dyDescent="0.3">
      <c r="C1495" s="76"/>
      <c r="D1495" s="113"/>
      <c r="E1495" s="113"/>
      <c r="F1495" s="113"/>
    </row>
    <row r="1496" spans="3:6" ht="25" customHeight="1" x14ac:dyDescent="0.3">
      <c r="C1496" s="76"/>
      <c r="D1496" s="113"/>
      <c r="E1496" s="113"/>
      <c r="F1496" s="113"/>
    </row>
    <row r="1497" spans="3:6" ht="25" customHeight="1" x14ac:dyDescent="0.3">
      <c r="C1497" s="76"/>
      <c r="D1497" s="113"/>
      <c r="E1497" s="113"/>
      <c r="F1497" s="113"/>
    </row>
    <row r="1498" spans="3:6" ht="25" customHeight="1" x14ac:dyDescent="0.3">
      <c r="C1498" s="76"/>
      <c r="D1498" s="113"/>
      <c r="E1498" s="113"/>
      <c r="F1498" s="113"/>
    </row>
    <row r="1499" spans="3:6" ht="25" customHeight="1" x14ac:dyDescent="0.3">
      <c r="C1499" s="76"/>
      <c r="D1499" s="113"/>
      <c r="E1499" s="113"/>
      <c r="F1499" s="113"/>
    </row>
    <row r="1500" spans="3:6" ht="25" customHeight="1" x14ac:dyDescent="0.3">
      <c r="C1500" s="76"/>
      <c r="D1500" s="113"/>
      <c r="E1500" s="113"/>
      <c r="F1500" s="113"/>
    </row>
    <row r="1501" spans="3:6" ht="25" customHeight="1" x14ac:dyDescent="0.3">
      <c r="C1501" s="76"/>
      <c r="D1501" s="113"/>
      <c r="E1501" s="113"/>
      <c r="F1501" s="113"/>
    </row>
    <row r="1502" spans="3:6" ht="25" customHeight="1" x14ac:dyDescent="0.3">
      <c r="C1502" s="76"/>
      <c r="D1502" s="113"/>
      <c r="E1502" s="113"/>
      <c r="F1502" s="113"/>
    </row>
    <row r="1503" spans="3:6" ht="25" customHeight="1" x14ac:dyDescent="0.3">
      <c r="C1503" s="76"/>
      <c r="D1503" s="113"/>
      <c r="E1503" s="113"/>
      <c r="F1503" s="113"/>
    </row>
    <row r="1504" spans="3:6" ht="25" customHeight="1" x14ac:dyDescent="0.3">
      <c r="C1504" s="76"/>
      <c r="D1504" s="113"/>
      <c r="E1504" s="113"/>
      <c r="F1504" s="113"/>
    </row>
    <row r="1505" spans="3:6" ht="25" customHeight="1" x14ac:dyDescent="0.3">
      <c r="C1505" s="76"/>
      <c r="D1505" s="113"/>
      <c r="E1505" s="113"/>
      <c r="F1505" s="113"/>
    </row>
    <row r="1506" spans="3:6" ht="25" customHeight="1" x14ac:dyDescent="0.3">
      <c r="C1506" s="76"/>
      <c r="D1506" s="113"/>
      <c r="E1506" s="113"/>
      <c r="F1506" s="113"/>
    </row>
    <row r="1507" spans="3:6" ht="25" customHeight="1" x14ac:dyDescent="0.3">
      <c r="C1507" s="76"/>
      <c r="D1507" s="113"/>
      <c r="E1507" s="113"/>
      <c r="F1507" s="113"/>
    </row>
    <row r="1508" spans="3:6" ht="25" customHeight="1" x14ac:dyDescent="0.3">
      <c r="C1508" s="76"/>
      <c r="D1508" s="113"/>
      <c r="E1508" s="113"/>
      <c r="F1508" s="113"/>
    </row>
    <row r="1509" spans="3:6" ht="25" customHeight="1" x14ac:dyDescent="0.3">
      <c r="C1509" s="76"/>
      <c r="D1509" s="113"/>
      <c r="E1509" s="113"/>
      <c r="F1509" s="113"/>
    </row>
    <row r="1510" spans="3:6" ht="25" customHeight="1" x14ac:dyDescent="0.3">
      <c r="C1510" s="76"/>
      <c r="D1510" s="113"/>
      <c r="E1510" s="113"/>
      <c r="F1510" s="113"/>
    </row>
    <row r="1511" spans="3:6" ht="25" customHeight="1" x14ac:dyDescent="0.3">
      <c r="C1511" s="76"/>
      <c r="D1511" s="113"/>
      <c r="E1511" s="113"/>
      <c r="F1511" s="113"/>
    </row>
    <row r="1512" spans="3:6" ht="25" customHeight="1" x14ac:dyDescent="0.3">
      <c r="C1512" s="76"/>
      <c r="D1512" s="113"/>
      <c r="E1512" s="113"/>
      <c r="F1512" s="113"/>
    </row>
    <row r="1513" spans="3:6" ht="25" customHeight="1" x14ac:dyDescent="0.3">
      <c r="C1513" s="76"/>
      <c r="D1513" s="113"/>
      <c r="E1513" s="113"/>
      <c r="F1513" s="113"/>
    </row>
    <row r="1514" spans="3:6" ht="25" customHeight="1" x14ac:dyDescent="0.3">
      <c r="C1514" s="76"/>
      <c r="D1514" s="113"/>
      <c r="E1514" s="113"/>
      <c r="F1514" s="113"/>
    </row>
    <row r="1515" spans="3:6" ht="25" customHeight="1" x14ac:dyDescent="0.3">
      <c r="C1515" s="76"/>
      <c r="D1515" s="113"/>
      <c r="E1515" s="113"/>
      <c r="F1515" s="113"/>
    </row>
    <row r="1516" spans="3:6" ht="25" customHeight="1" x14ac:dyDescent="0.3">
      <c r="C1516" s="76"/>
      <c r="D1516" s="113"/>
      <c r="E1516" s="113"/>
      <c r="F1516" s="113"/>
    </row>
    <row r="1517" spans="3:6" ht="25" customHeight="1" x14ac:dyDescent="0.3">
      <c r="C1517" s="76"/>
      <c r="D1517" s="113"/>
      <c r="E1517" s="113"/>
      <c r="F1517" s="113"/>
    </row>
    <row r="1518" spans="3:6" ht="25" customHeight="1" x14ac:dyDescent="0.3">
      <c r="C1518" s="76"/>
      <c r="D1518" s="113"/>
      <c r="E1518" s="113"/>
      <c r="F1518" s="113"/>
    </row>
    <row r="1519" spans="3:6" ht="25" customHeight="1" x14ac:dyDescent="0.3">
      <c r="C1519" s="76"/>
      <c r="D1519" s="113"/>
      <c r="E1519" s="113"/>
      <c r="F1519" s="113"/>
    </row>
    <row r="1520" spans="3:6" ht="25" customHeight="1" x14ac:dyDescent="0.3">
      <c r="C1520" s="76"/>
      <c r="D1520" s="113"/>
      <c r="E1520" s="113"/>
      <c r="F1520" s="113"/>
    </row>
    <row r="1521" spans="3:6" ht="25" customHeight="1" x14ac:dyDescent="0.3">
      <c r="C1521" s="76"/>
      <c r="D1521" s="113"/>
      <c r="E1521" s="113"/>
      <c r="F1521" s="113"/>
    </row>
    <row r="1522" spans="3:6" ht="25" customHeight="1" x14ac:dyDescent="0.3">
      <c r="C1522" s="76"/>
      <c r="D1522" s="113"/>
      <c r="E1522" s="113"/>
      <c r="F1522" s="113"/>
    </row>
    <row r="1523" spans="3:6" ht="25" customHeight="1" x14ac:dyDescent="0.3">
      <c r="C1523" s="76"/>
      <c r="D1523" s="113"/>
      <c r="E1523" s="113"/>
      <c r="F1523" s="113"/>
    </row>
    <row r="1524" spans="3:6" ht="25" customHeight="1" x14ac:dyDescent="0.3">
      <c r="C1524" s="76"/>
      <c r="D1524" s="113"/>
      <c r="E1524" s="113"/>
      <c r="F1524" s="113"/>
    </row>
    <row r="1525" spans="3:6" ht="25" customHeight="1" x14ac:dyDescent="0.3">
      <c r="C1525" s="76"/>
      <c r="D1525" s="113"/>
      <c r="E1525" s="113"/>
      <c r="F1525" s="113"/>
    </row>
    <row r="1526" spans="3:6" ht="25" customHeight="1" x14ac:dyDescent="0.3">
      <c r="C1526" s="76"/>
      <c r="D1526" s="113"/>
      <c r="E1526" s="113"/>
      <c r="F1526" s="113"/>
    </row>
    <row r="1527" spans="3:6" ht="25" customHeight="1" x14ac:dyDescent="0.3">
      <c r="C1527" s="76"/>
      <c r="D1527" s="113"/>
      <c r="E1527" s="113"/>
      <c r="F1527" s="113"/>
    </row>
    <row r="1528" spans="3:6" ht="25" customHeight="1" x14ac:dyDescent="0.3">
      <c r="C1528" s="76"/>
      <c r="D1528" s="113"/>
      <c r="E1528" s="113"/>
      <c r="F1528" s="113"/>
    </row>
    <row r="1529" spans="3:6" ht="25" customHeight="1" x14ac:dyDescent="0.3">
      <c r="C1529" s="76"/>
      <c r="D1529" s="113"/>
      <c r="E1529" s="113"/>
      <c r="F1529" s="113"/>
    </row>
    <row r="1530" spans="3:6" ht="25" customHeight="1" x14ac:dyDescent="0.3">
      <c r="C1530" s="76"/>
      <c r="D1530" s="113"/>
      <c r="E1530" s="113"/>
      <c r="F1530" s="113"/>
    </row>
    <row r="1531" spans="3:6" ht="25" customHeight="1" x14ac:dyDescent="0.3">
      <c r="C1531" s="76"/>
      <c r="D1531" s="113"/>
      <c r="E1531" s="113"/>
      <c r="F1531" s="113"/>
    </row>
    <row r="1532" spans="3:6" ht="25" customHeight="1" x14ac:dyDescent="0.3">
      <c r="C1532" s="76"/>
      <c r="D1532" s="113"/>
      <c r="E1532" s="113"/>
      <c r="F1532" s="113"/>
    </row>
    <row r="1533" spans="3:6" ht="25" customHeight="1" x14ac:dyDescent="0.3">
      <c r="C1533" s="76"/>
      <c r="D1533" s="113"/>
      <c r="E1533" s="113"/>
      <c r="F1533" s="113"/>
    </row>
    <row r="1534" spans="3:6" ht="25" customHeight="1" x14ac:dyDescent="0.3">
      <c r="C1534" s="76"/>
      <c r="D1534" s="113"/>
      <c r="E1534" s="113"/>
      <c r="F1534" s="113"/>
    </row>
    <row r="1535" spans="3:6" ht="25" customHeight="1" x14ac:dyDescent="0.3">
      <c r="C1535" s="76"/>
      <c r="D1535" s="113"/>
      <c r="E1535" s="113"/>
      <c r="F1535" s="113"/>
    </row>
    <row r="1536" spans="3:6" ht="25" customHeight="1" x14ac:dyDescent="0.3">
      <c r="C1536" s="76"/>
      <c r="D1536" s="113"/>
      <c r="E1536" s="113"/>
      <c r="F1536" s="113"/>
    </row>
    <row r="1537" spans="3:6" ht="25" customHeight="1" x14ac:dyDescent="0.3">
      <c r="C1537" s="76"/>
      <c r="D1537" s="113"/>
      <c r="E1537" s="113"/>
      <c r="F1537" s="113"/>
    </row>
    <row r="1538" spans="3:6" ht="25" customHeight="1" x14ac:dyDescent="0.3">
      <c r="C1538" s="76"/>
      <c r="D1538" s="113"/>
      <c r="E1538" s="113"/>
      <c r="F1538" s="113"/>
    </row>
    <row r="1539" spans="3:6" ht="25" customHeight="1" x14ac:dyDescent="0.3">
      <c r="C1539" s="76"/>
      <c r="D1539" s="113"/>
      <c r="E1539" s="113"/>
      <c r="F1539" s="113"/>
    </row>
    <row r="1540" spans="3:6" ht="25" customHeight="1" x14ac:dyDescent="0.3">
      <c r="C1540" s="76"/>
      <c r="D1540" s="113"/>
      <c r="E1540" s="113"/>
      <c r="F1540" s="113"/>
    </row>
    <row r="1541" spans="3:6" ht="25" customHeight="1" x14ac:dyDescent="0.3">
      <c r="C1541" s="76"/>
      <c r="D1541" s="113"/>
      <c r="E1541" s="113"/>
      <c r="F1541" s="113"/>
    </row>
    <row r="1542" spans="3:6" ht="25" customHeight="1" x14ac:dyDescent="0.3">
      <c r="C1542" s="76"/>
      <c r="D1542" s="113"/>
      <c r="E1542" s="113"/>
      <c r="F1542" s="113"/>
    </row>
    <row r="1543" spans="3:6" ht="25" customHeight="1" x14ac:dyDescent="0.3">
      <c r="C1543" s="76"/>
      <c r="D1543" s="113"/>
      <c r="E1543" s="113"/>
      <c r="F1543" s="113"/>
    </row>
    <row r="1544" spans="3:6" ht="25" customHeight="1" x14ac:dyDescent="0.3">
      <c r="C1544" s="76"/>
      <c r="D1544" s="113"/>
      <c r="E1544" s="113"/>
      <c r="F1544" s="113"/>
    </row>
    <row r="1545" spans="3:6" ht="25" customHeight="1" x14ac:dyDescent="0.3">
      <c r="C1545" s="76"/>
      <c r="D1545" s="113"/>
      <c r="E1545" s="113"/>
      <c r="F1545" s="113"/>
    </row>
    <row r="1546" spans="3:6" ht="25" customHeight="1" x14ac:dyDescent="0.3">
      <c r="C1546" s="76"/>
      <c r="D1546" s="113"/>
      <c r="E1546" s="113"/>
      <c r="F1546" s="113"/>
    </row>
    <row r="1547" spans="3:6" ht="25" customHeight="1" x14ac:dyDescent="0.3">
      <c r="C1547" s="76"/>
      <c r="D1547" s="113"/>
      <c r="E1547" s="113"/>
      <c r="F1547" s="113"/>
    </row>
    <row r="1548" spans="3:6" ht="25" customHeight="1" x14ac:dyDescent="0.3">
      <c r="C1548" s="76"/>
      <c r="D1548" s="113"/>
      <c r="E1548" s="113"/>
      <c r="F1548" s="113"/>
    </row>
    <row r="1549" spans="3:6" ht="25" customHeight="1" x14ac:dyDescent="0.3">
      <c r="C1549" s="76"/>
      <c r="D1549" s="113"/>
      <c r="E1549" s="113"/>
      <c r="F1549" s="113"/>
    </row>
    <row r="1550" spans="3:6" ht="25" customHeight="1" x14ac:dyDescent="0.3">
      <c r="C1550" s="76"/>
      <c r="D1550" s="113"/>
      <c r="E1550" s="113"/>
      <c r="F1550" s="113"/>
    </row>
    <row r="1551" spans="3:6" ht="25" customHeight="1" x14ac:dyDescent="0.3">
      <c r="C1551" s="76"/>
      <c r="D1551" s="113"/>
      <c r="E1551" s="113"/>
      <c r="F1551" s="113"/>
    </row>
    <row r="1552" spans="3:6" ht="25" customHeight="1" x14ac:dyDescent="0.3">
      <c r="C1552" s="76"/>
      <c r="D1552" s="113"/>
      <c r="E1552" s="113"/>
      <c r="F1552" s="113"/>
    </row>
    <row r="1553" spans="3:6" ht="25" customHeight="1" x14ac:dyDescent="0.3">
      <c r="C1553" s="76"/>
      <c r="D1553" s="113"/>
      <c r="E1553" s="113"/>
      <c r="F1553" s="113"/>
    </row>
    <row r="1554" spans="3:6" ht="25" customHeight="1" x14ac:dyDescent="0.3">
      <c r="C1554" s="76"/>
      <c r="D1554" s="113"/>
      <c r="E1554" s="113"/>
      <c r="F1554" s="113"/>
    </row>
    <row r="1555" spans="3:6" ht="25" customHeight="1" x14ac:dyDescent="0.3">
      <c r="C1555" s="76"/>
      <c r="D1555" s="113"/>
      <c r="E1555" s="113"/>
      <c r="F1555" s="113"/>
    </row>
    <row r="1556" spans="3:6" ht="25" customHeight="1" x14ac:dyDescent="0.3">
      <c r="C1556" s="76"/>
      <c r="D1556" s="113"/>
      <c r="E1556" s="113"/>
      <c r="F1556" s="113"/>
    </row>
    <row r="1557" spans="3:6" ht="25" customHeight="1" x14ac:dyDescent="0.3">
      <c r="C1557" s="76"/>
      <c r="D1557" s="113"/>
      <c r="E1557" s="113"/>
      <c r="F1557" s="113"/>
    </row>
    <row r="1558" spans="3:6" ht="25" customHeight="1" x14ac:dyDescent="0.3">
      <c r="C1558" s="76"/>
      <c r="D1558" s="113"/>
      <c r="E1558" s="113"/>
      <c r="F1558" s="113"/>
    </row>
    <row r="1559" spans="3:6" ht="25" customHeight="1" x14ac:dyDescent="0.3">
      <c r="C1559" s="76"/>
      <c r="D1559" s="113"/>
      <c r="E1559" s="113"/>
      <c r="F1559" s="113"/>
    </row>
    <row r="1560" spans="3:6" ht="25" customHeight="1" x14ac:dyDescent="0.3">
      <c r="C1560" s="76"/>
      <c r="D1560" s="113"/>
      <c r="E1560" s="113"/>
      <c r="F1560" s="113"/>
    </row>
    <row r="1561" spans="3:6" ht="25" customHeight="1" x14ac:dyDescent="0.3">
      <c r="C1561" s="76"/>
      <c r="D1561" s="113"/>
      <c r="E1561" s="113"/>
      <c r="F1561" s="113"/>
    </row>
    <row r="1562" spans="3:6" ht="25" customHeight="1" x14ac:dyDescent="0.3">
      <c r="C1562" s="76"/>
      <c r="D1562" s="113"/>
      <c r="E1562" s="113"/>
      <c r="F1562" s="113"/>
    </row>
    <row r="1563" spans="3:6" ht="25" customHeight="1" x14ac:dyDescent="0.3">
      <c r="C1563" s="76"/>
      <c r="D1563" s="113"/>
      <c r="E1563" s="113"/>
      <c r="F1563" s="113"/>
    </row>
    <row r="1564" spans="3:6" ht="25" customHeight="1" x14ac:dyDescent="0.3">
      <c r="C1564" s="76"/>
      <c r="D1564" s="113"/>
      <c r="E1564" s="113"/>
      <c r="F1564" s="113"/>
    </row>
    <row r="1565" spans="3:6" ht="25" customHeight="1" x14ac:dyDescent="0.3">
      <c r="C1565" s="76"/>
      <c r="D1565" s="113"/>
      <c r="E1565" s="113"/>
      <c r="F1565" s="113"/>
    </row>
    <row r="1566" spans="3:6" ht="25" customHeight="1" x14ac:dyDescent="0.3">
      <c r="C1566" s="76"/>
      <c r="D1566" s="113"/>
      <c r="E1566" s="113"/>
      <c r="F1566" s="113"/>
    </row>
    <row r="1567" spans="3:6" ht="25" customHeight="1" x14ac:dyDescent="0.3">
      <c r="C1567" s="76"/>
      <c r="D1567" s="113"/>
      <c r="E1567" s="113"/>
      <c r="F1567" s="113"/>
    </row>
    <row r="1568" spans="3:6" ht="25" customHeight="1" x14ac:dyDescent="0.3">
      <c r="C1568" s="76"/>
      <c r="D1568" s="113"/>
      <c r="E1568" s="113"/>
      <c r="F1568" s="113"/>
    </row>
    <row r="1569" spans="3:6" ht="25" customHeight="1" x14ac:dyDescent="0.3">
      <c r="C1569" s="76"/>
      <c r="D1569" s="113"/>
      <c r="E1569" s="113"/>
      <c r="F1569" s="113"/>
    </row>
    <row r="1570" spans="3:6" ht="25" customHeight="1" x14ac:dyDescent="0.3">
      <c r="C1570" s="76"/>
      <c r="D1570" s="113"/>
      <c r="E1570" s="113"/>
      <c r="F1570" s="113"/>
    </row>
    <row r="1571" spans="3:6" ht="25" customHeight="1" x14ac:dyDescent="0.3">
      <c r="C1571" s="76"/>
      <c r="D1571" s="113"/>
      <c r="E1571" s="113"/>
      <c r="F1571" s="113"/>
    </row>
    <row r="1572" spans="3:6" ht="25" customHeight="1" x14ac:dyDescent="0.3">
      <c r="C1572" s="76"/>
      <c r="D1572" s="113"/>
      <c r="E1572" s="113"/>
      <c r="F1572" s="113"/>
    </row>
    <row r="1573" spans="3:6" ht="25" customHeight="1" x14ac:dyDescent="0.3">
      <c r="C1573" s="76"/>
      <c r="D1573" s="113"/>
      <c r="E1573" s="113"/>
      <c r="F1573" s="113"/>
    </row>
    <row r="1574" spans="3:6" ht="25" customHeight="1" x14ac:dyDescent="0.3">
      <c r="C1574" s="76"/>
      <c r="D1574" s="113"/>
      <c r="E1574" s="113"/>
      <c r="F1574" s="113"/>
    </row>
    <row r="1575" spans="3:6" ht="25" customHeight="1" x14ac:dyDescent="0.3">
      <c r="C1575" s="76"/>
      <c r="D1575" s="113"/>
      <c r="E1575" s="113"/>
      <c r="F1575" s="113"/>
    </row>
    <row r="1576" spans="3:6" ht="25" customHeight="1" x14ac:dyDescent="0.3">
      <c r="C1576" s="76"/>
      <c r="D1576" s="113"/>
      <c r="E1576" s="113"/>
      <c r="F1576" s="113"/>
    </row>
    <row r="1577" spans="3:6" ht="25" customHeight="1" x14ac:dyDescent="0.3">
      <c r="C1577" s="76"/>
      <c r="D1577" s="113"/>
      <c r="E1577" s="113"/>
      <c r="F1577" s="113"/>
    </row>
    <row r="1578" spans="3:6" ht="25" customHeight="1" x14ac:dyDescent="0.3">
      <c r="C1578" s="76"/>
      <c r="D1578" s="113"/>
      <c r="E1578" s="113"/>
      <c r="F1578" s="113"/>
    </row>
    <row r="1579" spans="3:6" ht="25" customHeight="1" x14ac:dyDescent="0.3">
      <c r="C1579" s="76"/>
      <c r="D1579" s="113"/>
      <c r="E1579" s="113"/>
      <c r="F1579" s="113"/>
    </row>
    <row r="1580" spans="3:6" ht="25" customHeight="1" x14ac:dyDescent="0.3">
      <c r="C1580" s="76"/>
      <c r="D1580" s="113"/>
      <c r="E1580" s="113"/>
      <c r="F1580" s="113"/>
    </row>
    <row r="1581" spans="3:6" ht="25" customHeight="1" x14ac:dyDescent="0.3">
      <c r="C1581" s="76"/>
      <c r="D1581" s="113"/>
      <c r="E1581" s="113"/>
      <c r="F1581" s="113"/>
    </row>
    <row r="1582" spans="3:6" ht="25" customHeight="1" x14ac:dyDescent="0.3">
      <c r="C1582" s="76"/>
      <c r="D1582" s="113"/>
      <c r="E1582" s="113"/>
      <c r="F1582" s="113"/>
    </row>
    <row r="1583" spans="3:6" ht="25" customHeight="1" x14ac:dyDescent="0.3">
      <c r="C1583" s="76"/>
      <c r="D1583" s="113"/>
      <c r="E1583" s="113"/>
      <c r="F1583" s="113"/>
    </row>
    <row r="1584" spans="3:6" ht="25" customHeight="1" x14ac:dyDescent="0.3">
      <c r="C1584" s="76"/>
      <c r="D1584" s="113"/>
      <c r="E1584" s="113"/>
      <c r="F1584" s="113"/>
    </row>
    <row r="1585" spans="3:6" ht="25" customHeight="1" x14ac:dyDescent="0.3">
      <c r="C1585" s="76"/>
      <c r="D1585" s="113"/>
      <c r="E1585" s="113"/>
      <c r="F1585" s="113"/>
    </row>
    <row r="1586" spans="3:6" ht="25" customHeight="1" x14ac:dyDescent="0.3">
      <c r="C1586" s="76"/>
      <c r="D1586" s="113"/>
      <c r="E1586" s="113"/>
      <c r="F1586" s="113"/>
    </row>
    <row r="1587" spans="3:6" ht="25" customHeight="1" x14ac:dyDescent="0.3">
      <c r="C1587" s="76"/>
      <c r="D1587" s="113"/>
      <c r="E1587" s="113"/>
      <c r="F1587" s="113"/>
    </row>
    <row r="1588" spans="3:6" ht="25" customHeight="1" x14ac:dyDescent="0.3">
      <c r="C1588" s="76"/>
      <c r="D1588" s="113"/>
      <c r="E1588" s="113"/>
      <c r="F1588" s="113"/>
    </row>
    <row r="1589" spans="3:6" ht="25" customHeight="1" x14ac:dyDescent="0.3">
      <c r="C1589" s="76"/>
      <c r="D1589" s="113"/>
      <c r="E1589" s="113"/>
      <c r="F1589" s="113"/>
    </row>
    <row r="1590" spans="3:6" ht="25" customHeight="1" x14ac:dyDescent="0.3">
      <c r="C1590" s="76"/>
      <c r="D1590" s="113"/>
      <c r="E1590" s="113"/>
      <c r="F1590" s="113"/>
    </row>
    <row r="1591" spans="3:6" ht="25" customHeight="1" x14ac:dyDescent="0.3">
      <c r="C1591" s="76"/>
      <c r="D1591" s="113"/>
      <c r="E1591" s="113"/>
      <c r="F1591" s="113"/>
    </row>
    <row r="1592" spans="3:6" ht="25" customHeight="1" x14ac:dyDescent="0.3">
      <c r="C1592" s="76"/>
      <c r="D1592" s="113"/>
      <c r="E1592" s="113"/>
      <c r="F1592" s="113"/>
    </row>
    <row r="1593" spans="3:6" ht="25" customHeight="1" x14ac:dyDescent="0.3">
      <c r="C1593" s="76"/>
      <c r="D1593" s="113"/>
      <c r="E1593" s="113"/>
      <c r="F1593" s="113"/>
    </row>
    <row r="1594" spans="3:6" ht="25" customHeight="1" x14ac:dyDescent="0.3">
      <c r="C1594" s="76"/>
      <c r="D1594" s="113"/>
      <c r="E1594" s="113"/>
      <c r="F1594" s="113"/>
    </row>
    <row r="1595" spans="3:6" ht="25" customHeight="1" x14ac:dyDescent="0.3">
      <c r="C1595" s="76"/>
      <c r="D1595" s="113"/>
      <c r="E1595" s="113"/>
      <c r="F1595" s="113"/>
    </row>
    <row r="1596" spans="3:6" ht="25" customHeight="1" x14ac:dyDescent="0.3">
      <c r="C1596" s="76"/>
      <c r="D1596" s="113"/>
      <c r="E1596" s="113"/>
      <c r="F1596" s="113"/>
    </row>
    <row r="1597" spans="3:6" ht="25" customHeight="1" x14ac:dyDescent="0.3">
      <c r="C1597" s="76"/>
      <c r="D1597" s="113"/>
      <c r="E1597" s="113"/>
      <c r="F1597" s="113"/>
    </row>
    <row r="1598" spans="3:6" ht="25" customHeight="1" x14ac:dyDescent="0.3">
      <c r="C1598" s="76"/>
      <c r="D1598" s="113"/>
      <c r="E1598" s="113"/>
      <c r="F1598" s="113"/>
    </row>
    <row r="1599" spans="3:6" ht="25" customHeight="1" x14ac:dyDescent="0.3">
      <c r="C1599" s="76"/>
      <c r="D1599" s="113"/>
      <c r="E1599" s="113"/>
      <c r="F1599" s="113"/>
    </row>
    <row r="1600" spans="3:6" ht="25" customHeight="1" x14ac:dyDescent="0.3">
      <c r="C1600" s="76"/>
      <c r="D1600" s="113"/>
      <c r="E1600" s="113"/>
      <c r="F1600" s="113"/>
    </row>
    <row r="1601" spans="3:6" ht="25" customHeight="1" x14ac:dyDescent="0.3">
      <c r="C1601" s="76"/>
      <c r="D1601" s="113"/>
      <c r="E1601" s="113"/>
      <c r="F1601" s="113"/>
    </row>
    <row r="1602" spans="3:6" ht="25" customHeight="1" x14ac:dyDescent="0.3">
      <c r="C1602" s="76"/>
      <c r="D1602" s="113"/>
      <c r="E1602" s="113"/>
      <c r="F1602" s="113"/>
    </row>
    <row r="1603" spans="3:6" ht="25" customHeight="1" x14ac:dyDescent="0.3">
      <c r="C1603" s="76"/>
      <c r="D1603" s="113"/>
      <c r="E1603" s="113"/>
      <c r="F1603" s="113"/>
    </row>
    <row r="1604" spans="3:6" ht="25" customHeight="1" x14ac:dyDescent="0.3">
      <c r="C1604" s="76"/>
      <c r="D1604" s="113"/>
      <c r="E1604" s="113"/>
      <c r="F1604" s="113"/>
    </row>
    <row r="1605" spans="3:6" ht="25" customHeight="1" x14ac:dyDescent="0.3">
      <c r="C1605" s="76"/>
      <c r="D1605" s="113"/>
      <c r="E1605" s="113"/>
      <c r="F1605" s="113"/>
    </row>
    <row r="1606" spans="3:6" ht="25" customHeight="1" x14ac:dyDescent="0.3">
      <c r="C1606" s="76"/>
      <c r="D1606" s="113"/>
      <c r="E1606" s="113"/>
      <c r="F1606" s="113"/>
    </row>
    <row r="1607" spans="3:6" ht="25" customHeight="1" x14ac:dyDescent="0.3">
      <c r="C1607" s="76"/>
      <c r="D1607" s="113"/>
      <c r="E1607" s="113"/>
      <c r="F1607" s="113"/>
    </row>
    <row r="1608" spans="3:6" ht="25" customHeight="1" x14ac:dyDescent="0.3">
      <c r="C1608" s="76"/>
      <c r="D1608" s="113"/>
      <c r="E1608" s="113"/>
      <c r="F1608" s="113"/>
    </row>
    <row r="1609" spans="3:6" ht="25" customHeight="1" x14ac:dyDescent="0.3">
      <c r="C1609" s="76"/>
      <c r="D1609" s="113"/>
      <c r="E1609" s="113"/>
      <c r="F1609" s="113"/>
    </row>
    <row r="1610" spans="3:6" ht="25" customHeight="1" x14ac:dyDescent="0.3">
      <c r="C1610" s="76"/>
      <c r="D1610" s="113"/>
      <c r="E1610" s="113"/>
      <c r="F1610" s="113"/>
    </row>
    <row r="1611" spans="3:6" ht="25" customHeight="1" x14ac:dyDescent="0.3">
      <c r="C1611" s="76"/>
      <c r="D1611" s="113"/>
      <c r="E1611" s="113"/>
      <c r="F1611" s="113"/>
    </row>
    <row r="1612" spans="3:6" ht="25" customHeight="1" x14ac:dyDescent="0.3">
      <c r="C1612" s="76"/>
      <c r="D1612" s="113"/>
      <c r="E1612" s="113"/>
      <c r="F1612" s="113"/>
    </row>
    <row r="1613" spans="3:6" ht="25" customHeight="1" x14ac:dyDescent="0.3">
      <c r="C1613" s="76"/>
      <c r="D1613" s="113"/>
      <c r="E1613" s="113"/>
      <c r="F1613" s="113"/>
    </row>
    <row r="1614" spans="3:6" ht="25" customHeight="1" x14ac:dyDescent="0.3">
      <c r="C1614" s="76"/>
      <c r="D1614" s="113"/>
      <c r="E1614" s="113"/>
      <c r="F1614" s="113"/>
    </row>
    <row r="1615" spans="3:6" ht="25" customHeight="1" x14ac:dyDescent="0.3">
      <c r="C1615" s="76"/>
      <c r="D1615" s="113"/>
      <c r="E1615" s="113"/>
      <c r="F1615" s="113"/>
    </row>
    <row r="1616" spans="3:6" ht="25" customHeight="1" x14ac:dyDescent="0.3">
      <c r="C1616" s="76"/>
      <c r="D1616" s="113"/>
      <c r="E1616" s="113"/>
      <c r="F1616" s="113"/>
    </row>
    <row r="1617" spans="3:6" ht="25" customHeight="1" x14ac:dyDescent="0.3">
      <c r="C1617" s="76"/>
      <c r="D1617" s="113"/>
      <c r="E1617" s="113"/>
      <c r="F1617" s="113"/>
    </row>
    <row r="1618" spans="3:6" ht="25" customHeight="1" x14ac:dyDescent="0.3">
      <c r="C1618" s="76"/>
      <c r="D1618" s="113"/>
      <c r="E1618" s="113"/>
      <c r="F1618" s="113"/>
    </row>
    <row r="1619" spans="3:6" ht="25" customHeight="1" x14ac:dyDescent="0.3">
      <c r="C1619" s="76"/>
      <c r="D1619" s="113"/>
      <c r="E1619" s="113"/>
      <c r="F1619" s="113"/>
    </row>
    <row r="1620" spans="3:6" ht="25" customHeight="1" x14ac:dyDescent="0.3">
      <c r="C1620" s="76"/>
      <c r="D1620" s="113"/>
      <c r="E1620" s="113"/>
      <c r="F1620" s="113"/>
    </row>
    <row r="1621" spans="3:6" ht="25" customHeight="1" x14ac:dyDescent="0.3">
      <c r="C1621" s="76"/>
      <c r="D1621" s="113"/>
      <c r="E1621" s="113"/>
      <c r="F1621" s="113"/>
    </row>
    <row r="1622" spans="3:6" ht="25" customHeight="1" x14ac:dyDescent="0.3">
      <c r="C1622" s="76"/>
      <c r="D1622" s="113"/>
      <c r="E1622" s="113"/>
      <c r="F1622" s="113"/>
    </row>
    <row r="1623" spans="3:6" ht="25" customHeight="1" x14ac:dyDescent="0.3">
      <c r="C1623" s="76"/>
      <c r="D1623" s="113"/>
      <c r="E1623" s="113"/>
      <c r="F1623" s="113"/>
    </row>
    <row r="1624" spans="3:6" ht="25" customHeight="1" x14ac:dyDescent="0.3">
      <c r="C1624" s="76"/>
      <c r="D1624" s="113"/>
      <c r="E1624" s="113"/>
      <c r="F1624" s="113"/>
    </row>
    <row r="1625" spans="3:6" ht="25" customHeight="1" x14ac:dyDescent="0.3">
      <c r="C1625" s="76"/>
      <c r="D1625" s="113"/>
      <c r="E1625" s="113"/>
      <c r="F1625" s="113"/>
    </row>
    <row r="1626" spans="3:6" ht="25" customHeight="1" x14ac:dyDescent="0.3">
      <c r="C1626" s="76"/>
      <c r="D1626" s="113"/>
      <c r="E1626" s="113"/>
      <c r="F1626" s="113"/>
    </row>
    <row r="1627" spans="3:6" ht="25" customHeight="1" x14ac:dyDescent="0.3">
      <c r="C1627" s="76"/>
      <c r="D1627" s="113"/>
      <c r="E1627" s="113"/>
      <c r="F1627" s="113"/>
    </row>
    <row r="1628" spans="3:6" ht="25" customHeight="1" x14ac:dyDescent="0.3">
      <c r="C1628" s="76"/>
      <c r="D1628" s="113"/>
      <c r="E1628" s="113"/>
      <c r="F1628" s="113"/>
    </row>
    <row r="1629" spans="3:6" ht="25" customHeight="1" x14ac:dyDescent="0.3">
      <c r="C1629" s="76"/>
      <c r="D1629" s="113"/>
      <c r="E1629" s="113"/>
      <c r="F1629" s="113"/>
    </row>
    <row r="1630" spans="3:6" ht="25" customHeight="1" x14ac:dyDescent="0.3">
      <c r="C1630" s="76"/>
      <c r="D1630" s="113"/>
      <c r="E1630" s="113"/>
      <c r="F1630" s="113"/>
    </row>
    <row r="1631" spans="3:6" ht="25" customHeight="1" x14ac:dyDescent="0.3">
      <c r="C1631" s="76"/>
      <c r="D1631" s="113"/>
      <c r="E1631" s="113"/>
      <c r="F1631" s="113"/>
    </row>
    <row r="1632" spans="3:6" ht="25" customHeight="1" x14ac:dyDescent="0.3">
      <c r="C1632" s="76"/>
      <c r="D1632" s="113"/>
      <c r="E1632" s="113"/>
      <c r="F1632" s="113"/>
    </row>
    <row r="1633" spans="3:6" ht="25" customHeight="1" x14ac:dyDescent="0.3">
      <c r="C1633" s="76"/>
      <c r="D1633" s="113"/>
      <c r="E1633" s="113"/>
      <c r="F1633" s="113"/>
    </row>
    <row r="1634" spans="3:6" ht="25" customHeight="1" x14ac:dyDescent="0.3">
      <c r="C1634" s="76"/>
      <c r="D1634" s="113"/>
      <c r="E1634" s="113"/>
      <c r="F1634" s="113"/>
    </row>
    <row r="1635" spans="3:6" ht="25" customHeight="1" x14ac:dyDescent="0.3">
      <c r="C1635" s="76"/>
      <c r="D1635" s="113"/>
      <c r="E1635" s="113"/>
      <c r="F1635" s="113"/>
    </row>
    <row r="1636" spans="3:6" ht="25" customHeight="1" x14ac:dyDescent="0.3">
      <c r="C1636" s="76"/>
      <c r="D1636" s="113"/>
      <c r="E1636" s="113"/>
      <c r="F1636" s="113"/>
    </row>
    <row r="1637" spans="3:6" ht="25" customHeight="1" x14ac:dyDescent="0.3">
      <c r="C1637" s="76"/>
      <c r="D1637" s="113"/>
      <c r="E1637" s="113"/>
      <c r="F1637" s="113"/>
    </row>
    <row r="1638" spans="3:6" ht="25" customHeight="1" x14ac:dyDescent="0.3">
      <c r="C1638" s="76"/>
      <c r="D1638" s="113"/>
      <c r="E1638" s="113"/>
      <c r="F1638" s="113"/>
    </row>
    <row r="1639" spans="3:6" ht="25" customHeight="1" x14ac:dyDescent="0.3">
      <c r="C1639" s="76"/>
      <c r="D1639" s="113"/>
      <c r="E1639" s="113"/>
      <c r="F1639" s="113"/>
    </row>
    <row r="1640" spans="3:6" ht="25" customHeight="1" x14ac:dyDescent="0.3">
      <c r="C1640" s="76"/>
      <c r="D1640" s="113"/>
      <c r="E1640" s="113"/>
      <c r="F1640" s="113"/>
    </row>
    <row r="1641" spans="3:6" ht="25" customHeight="1" x14ac:dyDescent="0.3">
      <c r="C1641" s="76"/>
      <c r="D1641" s="113"/>
      <c r="E1641" s="113"/>
      <c r="F1641" s="113"/>
    </row>
    <row r="1642" spans="3:6" ht="25" customHeight="1" x14ac:dyDescent="0.3">
      <c r="C1642" s="76"/>
      <c r="D1642" s="113"/>
      <c r="E1642" s="113"/>
      <c r="F1642" s="113"/>
    </row>
    <row r="1643" spans="3:6" ht="25" customHeight="1" x14ac:dyDescent="0.3">
      <c r="C1643" s="76"/>
      <c r="D1643" s="113"/>
      <c r="E1643" s="113"/>
      <c r="F1643" s="113"/>
    </row>
    <row r="1644" spans="3:6" ht="25" customHeight="1" x14ac:dyDescent="0.3">
      <c r="C1644" s="76"/>
      <c r="D1644" s="113"/>
      <c r="E1644" s="113"/>
      <c r="F1644" s="113"/>
    </row>
    <row r="1645" spans="3:6" ht="25" customHeight="1" x14ac:dyDescent="0.3">
      <c r="C1645" s="76"/>
      <c r="D1645" s="113"/>
      <c r="E1645" s="113"/>
      <c r="F1645" s="113"/>
    </row>
    <row r="1646" spans="3:6" ht="25" customHeight="1" x14ac:dyDescent="0.3">
      <c r="C1646" s="76"/>
      <c r="D1646" s="113"/>
      <c r="E1646" s="113"/>
      <c r="F1646" s="113"/>
    </row>
    <row r="1647" spans="3:6" ht="25" customHeight="1" x14ac:dyDescent="0.3">
      <c r="C1647" s="76"/>
      <c r="D1647" s="113"/>
      <c r="E1647" s="113"/>
      <c r="F1647" s="113"/>
    </row>
    <row r="1648" spans="3:6" ht="25" customHeight="1" x14ac:dyDescent="0.3">
      <c r="C1648" s="76"/>
      <c r="D1648" s="113"/>
      <c r="E1648" s="113"/>
      <c r="F1648" s="113"/>
    </row>
    <row r="1649" spans="3:6" ht="25" customHeight="1" x14ac:dyDescent="0.3">
      <c r="C1649" s="76"/>
      <c r="D1649" s="113"/>
      <c r="E1649" s="113"/>
      <c r="F1649" s="113"/>
    </row>
    <row r="1650" spans="3:6" ht="25" customHeight="1" x14ac:dyDescent="0.3">
      <c r="C1650" s="76"/>
      <c r="D1650" s="113"/>
      <c r="E1650" s="113"/>
      <c r="F1650" s="113"/>
    </row>
    <row r="1651" spans="3:6" ht="25" customHeight="1" x14ac:dyDescent="0.3">
      <c r="C1651" s="76"/>
      <c r="D1651" s="113"/>
      <c r="E1651" s="113"/>
      <c r="F1651" s="113"/>
    </row>
    <row r="1652" spans="3:6" ht="25" customHeight="1" x14ac:dyDescent="0.3">
      <c r="C1652" s="76"/>
      <c r="D1652" s="113"/>
      <c r="E1652" s="113"/>
      <c r="F1652" s="113"/>
    </row>
    <row r="1653" spans="3:6" ht="25" customHeight="1" x14ac:dyDescent="0.3">
      <c r="C1653" s="76"/>
      <c r="D1653" s="113"/>
      <c r="E1653" s="113"/>
      <c r="F1653" s="113"/>
    </row>
    <row r="1654" spans="3:6" ht="25" customHeight="1" x14ac:dyDescent="0.3">
      <c r="C1654" s="76"/>
      <c r="D1654" s="113"/>
      <c r="E1654" s="113"/>
      <c r="F1654" s="113"/>
    </row>
    <row r="1655" spans="3:6" ht="25" customHeight="1" x14ac:dyDescent="0.3">
      <c r="C1655" s="76"/>
      <c r="D1655" s="113"/>
      <c r="E1655" s="113"/>
      <c r="F1655" s="113"/>
    </row>
    <row r="1656" spans="3:6" ht="25" customHeight="1" x14ac:dyDescent="0.3">
      <c r="C1656" s="76"/>
      <c r="D1656" s="113"/>
      <c r="E1656" s="113"/>
      <c r="F1656" s="113"/>
    </row>
    <row r="1657" spans="3:6" ht="25" customHeight="1" x14ac:dyDescent="0.3">
      <c r="C1657" s="76"/>
      <c r="D1657" s="113"/>
      <c r="E1657" s="113"/>
      <c r="F1657" s="113"/>
    </row>
    <row r="1658" spans="3:6" ht="25" customHeight="1" x14ac:dyDescent="0.3">
      <c r="C1658" s="76"/>
      <c r="D1658" s="113"/>
      <c r="E1658" s="113"/>
      <c r="F1658" s="113"/>
    </row>
    <row r="1659" spans="3:6" ht="25" customHeight="1" x14ac:dyDescent="0.3">
      <c r="C1659" s="76"/>
      <c r="D1659" s="113"/>
      <c r="E1659" s="113"/>
      <c r="F1659" s="113"/>
    </row>
    <row r="1660" spans="3:6" ht="25" customHeight="1" x14ac:dyDescent="0.3">
      <c r="C1660" s="76"/>
      <c r="D1660" s="113"/>
      <c r="E1660" s="113"/>
      <c r="F1660" s="113"/>
    </row>
    <row r="1661" spans="3:6" ht="25" customHeight="1" x14ac:dyDescent="0.3">
      <c r="C1661" s="76"/>
      <c r="D1661" s="113"/>
      <c r="E1661" s="113"/>
      <c r="F1661" s="113"/>
    </row>
    <row r="1662" spans="3:6" ht="25" customHeight="1" x14ac:dyDescent="0.3">
      <c r="C1662" s="76"/>
      <c r="D1662" s="113"/>
      <c r="E1662" s="113"/>
      <c r="F1662" s="113"/>
    </row>
    <row r="1663" spans="3:6" ht="25" customHeight="1" x14ac:dyDescent="0.3">
      <c r="C1663" s="76"/>
      <c r="D1663" s="113"/>
      <c r="E1663" s="113"/>
      <c r="F1663" s="113"/>
    </row>
    <row r="1664" spans="3:6" ht="25" customHeight="1" x14ac:dyDescent="0.3">
      <c r="C1664" s="76"/>
      <c r="D1664" s="113"/>
      <c r="E1664" s="113"/>
      <c r="F1664" s="113"/>
    </row>
    <row r="1665" spans="3:6" ht="25" customHeight="1" x14ac:dyDescent="0.3">
      <c r="C1665" s="76"/>
      <c r="D1665" s="113"/>
      <c r="E1665" s="113"/>
      <c r="F1665" s="113"/>
    </row>
    <row r="1666" spans="3:6" ht="25" customHeight="1" x14ac:dyDescent="0.3">
      <c r="C1666" s="76"/>
      <c r="D1666" s="113"/>
      <c r="E1666" s="113"/>
      <c r="F1666" s="113"/>
    </row>
    <row r="1667" spans="3:6" ht="25" customHeight="1" x14ac:dyDescent="0.3">
      <c r="C1667" s="76"/>
      <c r="D1667" s="113"/>
      <c r="E1667" s="113"/>
      <c r="F1667" s="113"/>
    </row>
    <row r="1668" spans="3:6" ht="25" customHeight="1" x14ac:dyDescent="0.3">
      <c r="C1668" s="76"/>
      <c r="D1668" s="113"/>
      <c r="E1668" s="113"/>
      <c r="F1668" s="113"/>
    </row>
    <row r="1669" spans="3:6" ht="25" customHeight="1" x14ac:dyDescent="0.3">
      <c r="C1669" s="76"/>
      <c r="D1669" s="113"/>
      <c r="E1669" s="113"/>
      <c r="F1669" s="113"/>
    </row>
    <row r="1670" spans="3:6" ht="25" customHeight="1" x14ac:dyDescent="0.3">
      <c r="C1670" s="76"/>
      <c r="D1670" s="113"/>
      <c r="E1670" s="113"/>
      <c r="F1670" s="113"/>
    </row>
    <row r="1671" spans="3:6" ht="25" customHeight="1" x14ac:dyDescent="0.3">
      <c r="C1671" s="76"/>
      <c r="D1671" s="113"/>
      <c r="E1671" s="113"/>
      <c r="F1671" s="113"/>
    </row>
    <row r="1672" spans="3:6" ht="25" customHeight="1" x14ac:dyDescent="0.3">
      <c r="C1672" s="76"/>
      <c r="D1672" s="113"/>
      <c r="E1672" s="113"/>
      <c r="F1672" s="113"/>
    </row>
    <row r="1673" spans="3:6" ht="25" customHeight="1" x14ac:dyDescent="0.3">
      <c r="C1673" s="76"/>
      <c r="D1673" s="113"/>
      <c r="E1673" s="113"/>
      <c r="F1673" s="113"/>
    </row>
    <row r="1674" spans="3:6" ht="25" customHeight="1" x14ac:dyDescent="0.3">
      <c r="C1674" s="76"/>
      <c r="D1674" s="113"/>
      <c r="E1674" s="113"/>
      <c r="F1674" s="113"/>
    </row>
    <row r="1675" spans="3:6" ht="25" customHeight="1" x14ac:dyDescent="0.3">
      <c r="C1675" s="76"/>
      <c r="D1675" s="113"/>
      <c r="E1675" s="113"/>
      <c r="F1675" s="113"/>
    </row>
    <row r="1676" spans="3:6" ht="25" customHeight="1" x14ac:dyDescent="0.3">
      <c r="C1676" s="76"/>
      <c r="D1676" s="113"/>
      <c r="E1676" s="113"/>
      <c r="F1676" s="113"/>
    </row>
    <row r="1677" spans="3:6" ht="25" customHeight="1" x14ac:dyDescent="0.3">
      <c r="C1677" s="76"/>
      <c r="D1677" s="113"/>
      <c r="E1677" s="113"/>
      <c r="F1677" s="113"/>
    </row>
    <row r="1678" spans="3:6" ht="25" customHeight="1" x14ac:dyDescent="0.3">
      <c r="C1678" s="76"/>
      <c r="D1678" s="113"/>
      <c r="E1678" s="113"/>
      <c r="F1678" s="113"/>
    </row>
    <row r="1679" spans="3:6" ht="25" customHeight="1" x14ac:dyDescent="0.3">
      <c r="C1679" s="76"/>
      <c r="D1679" s="113"/>
      <c r="E1679" s="113"/>
      <c r="F1679" s="113"/>
    </row>
    <row r="1680" spans="3:6" ht="25" customHeight="1" x14ac:dyDescent="0.3">
      <c r="C1680" s="76"/>
      <c r="D1680" s="113"/>
      <c r="E1680" s="113"/>
      <c r="F1680" s="113"/>
    </row>
    <row r="1681" spans="3:6" ht="25" customHeight="1" x14ac:dyDescent="0.3">
      <c r="C1681" s="76"/>
      <c r="D1681" s="113"/>
      <c r="E1681" s="113"/>
      <c r="F1681" s="113"/>
    </row>
    <row r="1682" spans="3:6" ht="25" customHeight="1" x14ac:dyDescent="0.3">
      <c r="C1682" s="76"/>
      <c r="D1682" s="113"/>
      <c r="E1682" s="113"/>
      <c r="F1682" s="113"/>
    </row>
    <row r="1683" spans="3:6" ht="25" customHeight="1" x14ac:dyDescent="0.3">
      <c r="C1683" s="76"/>
      <c r="D1683" s="113"/>
      <c r="E1683" s="113"/>
      <c r="F1683" s="113"/>
    </row>
    <row r="1684" spans="3:6" ht="25" customHeight="1" x14ac:dyDescent="0.3">
      <c r="C1684" s="76"/>
      <c r="D1684" s="113"/>
      <c r="E1684" s="113"/>
      <c r="F1684" s="113"/>
    </row>
    <row r="1685" spans="3:6" ht="25" customHeight="1" x14ac:dyDescent="0.3">
      <c r="C1685" s="76"/>
      <c r="D1685" s="113"/>
      <c r="E1685" s="113"/>
      <c r="F1685" s="113"/>
    </row>
    <row r="1686" spans="3:6" ht="25" customHeight="1" x14ac:dyDescent="0.3">
      <c r="C1686" s="76"/>
      <c r="D1686" s="113"/>
      <c r="E1686" s="113"/>
      <c r="F1686" s="113"/>
    </row>
    <row r="1687" spans="3:6" ht="25" customHeight="1" x14ac:dyDescent="0.3">
      <c r="C1687" s="76"/>
      <c r="D1687" s="113"/>
      <c r="E1687" s="113"/>
      <c r="F1687" s="113"/>
    </row>
    <row r="1688" spans="3:6" ht="25" customHeight="1" x14ac:dyDescent="0.3">
      <c r="C1688" s="76"/>
      <c r="D1688" s="113"/>
      <c r="E1688" s="113"/>
      <c r="F1688" s="113"/>
    </row>
    <row r="1689" spans="3:6" ht="25" customHeight="1" x14ac:dyDescent="0.3">
      <c r="C1689" s="76"/>
      <c r="D1689" s="113"/>
      <c r="E1689" s="113"/>
      <c r="F1689" s="113"/>
    </row>
    <row r="1690" spans="3:6" ht="25" customHeight="1" x14ac:dyDescent="0.3">
      <c r="C1690" s="76"/>
      <c r="D1690" s="113"/>
      <c r="E1690" s="113"/>
      <c r="F1690" s="113"/>
    </row>
    <row r="1691" spans="3:6" ht="25" customHeight="1" x14ac:dyDescent="0.3">
      <c r="C1691" s="76"/>
      <c r="D1691" s="113"/>
      <c r="E1691" s="113"/>
      <c r="F1691" s="113"/>
    </row>
    <row r="1692" spans="3:6" ht="25" customHeight="1" x14ac:dyDescent="0.3">
      <c r="C1692" s="76"/>
      <c r="D1692" s="113"/>
      <c r="E1692" s="113"/>
      <c r="F1692" s="113"/>
    </row>
    <row r="1693" spans="3:6" ht="25" customHeight="1" x14ac:dyDescent="0.3">
      <c r="C1693" s="76"/>
      <c r="D1693" s="113"/>
      <c r="E1693" s="113"/>
      <c r="F1693" s="113"/>
    </row>
    <row r="1694" spans="3:6" ht="25" customHeight="1" x14ac:dyDescent="0.3">
      <c r="C1694" s="76"/>
      <c r="D1694" s="113"/>
      <c r="E1694" s="113"/>
      <c r="F1694" s="113"/>
    </row>
    <row r="1695" spans="3:6" ht="25" customHeight="1" x14ac:dyDescent="0.3">
      <c r="C1695" s="76"/>
      <c r="D1695" s="113"/>
      <c r="E1695" s="113"/>
      <c r="F1695" s="113"/>
    </row>
    <row r="1696" spans="3:6" ht="25" customHeight="1" x14ac:dyDescent="0.3">
      <c r="C1696" s="76"/>
      <c r="D1696" s="113"/>
      <c r="E1696" s="113"/>
      <c r="F1696" s="113"/>
    </row>
    <row r="1697" spans="3:6" ht="25" customHeight="1" x14ac:dyDescent="0.3">
      <c r="C1697" s="76"/>
      <c r="D1697" s="113"/>
      <c r="E1697" s="113"/>
      <c r="F1697" s="113"/>
    </row>
    <row r="1698" spans="3:6" ht="25" customHeight="1" x14ac:dyDescent="0.3">
      <c r="C1698" s="76"/>
      <c r="D1698" s="113"/>
      <c r="E1698" s="113"/>
      <c r="F1698" s="113"/>
    </row>
    <row r="1699" spans="3:6" ht="25" customHeight="1" x14ac:dyDescent="0.3">
      <c r="C1699" s="76"/>
      <c r="D1699" s="113"/>
      <c r="E1699" s="113"/>
      <c r="F1699" s="113"/>
    </row>
    <row r="1700" spans="3:6" ht="25" customHeight="1" x14ac:dyDescent="0.3">
      <c r="C1700" s="76"/>
      <c r="D1700" s="113"/>
      <c r="E1700" s="113"/>
      <c r="F1700" s="113"/>
    </row>
    <row r="1701" spans="3:6" ht="25" customHeight="1" x14ac:dyDescent="0.3">
      <c r="C1701" s="76"/>
      <c r="D1701" s="113"/>
      <c r="E1701" s="113"/>
      <c r="F1701" s="113"/>
    </row>
    <row r="1702" spans="3:6" ht="25" customHeight="1" x14ac:dyDescent="0.3">
      <c r="C1702" s="76"/>
      <c r="D1702" s="113"/>
      <c r="E1702" s="113"/>
      <c r="F1702" s="113"/>
    </row>
    <row r="1703" spans="3:6" ht="25" customHeight="1" x14ac:dyDescent="0.3">
      <c r="C1703" s="76"/>
      <c r="D1703" s="113"/>
      <c r="E1703" s="113"/>
      <c r="F1703" s="113"/>
    </row>
    <row r="1704" spans="3:6" ht="25" customHeight="1" x14ac:dyDescent="0.3">
      <c r="C1704" s="76"/>
      <c r="D1704" s="113"/>
      <c r="E1704" s="113"/>
      <c r="F1704" s="113"/>
    </row>
    <row r="1705" spans="3:6" ht="25" customHeight="1" x14ac:dyDescent="0.3">
      <c r="C1705" s="76"/>
      <c r="D1705" s="113"/>
      <c r="E1705" s="113"/>
      <c r="F1705" s="113"/>
    </row>
    <row r="1706" spans="3:6" ht="25" customHeight="1" x14ac:dyDescent="0.3">
      <c r="C1706" s="76"/>
      <c r="D1706" s="113"/>
      <c r="E1706" s="113"/>
      <c r="F1706" s="113"/>
    </row>
    <row r="1707" spans="3:6" ht="25" customHeight="1" x14ac:dyDescent="0.3">
      <c r="C1707" s="76"/>
      <c r="D1707" s="113"/>
      <c r="E1707" s="113"/>
      <c r="F1707" s="113"/>
    </row>
    <row r="1708" spans="3:6" ht="25" customHeight="1" x14ac:dyDescent="0.3">
      <c r="C1708" s="76"/>
      <c r="D1708" s="113"/>
      <c r="E1708" s="113"/>
      <c r="F1708" s="113"/>
    </row>
    <row r="1709" spans="3:6" ht="25" customHeight="1" x14ac:dyDescent="0.3">
      <c r="C1709" s="76"/>
      <c r="D1709" s="113"/>
      <c r="E1709" s="113"/>
      <c r="F1709" s="113"/>
    </row>
    <row r="1710" spans="3:6" ht="25" customHeight="1" x14ac:dyDescent="0.3">
      <c r="C1710" s="76"/>
      <c r="D1710" s="113"/>
      <c r="E1710" s="113"/>
      <c r="F1710" s="113"/>
    </row>
    <row r="1711" spans="3:6" ht="25" customHeight="1" x14ac:dyDescent="0.3">
      <c r="C1711" s="76"/>
      <c r="D1711" s="113"/>
      <c r="E1711" s="113"/>
      <c r="F1711" s="113"/>
    </row>
    <row r="1712" spans="3:6" ht="25" customHeight="1" x14ac:dyDescent="0.3">
      <c r="C1712" s="76"/>
      <c r="D1712" s="113"/>
      <c r="E1712" s="113"/>
      <c r="F1712" s="113"/>
    </row>
    <row r="1713" spans="3:6" ht="25" customHeight="1" x14ac:dyDescent="0.3">
      <c r="C1713" s="76"/>
      <c r="D1713" s="113"/>
      <c r="E1713" s="113"/>
      <c r="F1713" s="113"/>
    </row>
    <row r="1714" spans="3:6" ht="25" customHeight="1" x14ac:dyDescent="0.3">
      <c r="C1714" s="76"/>
      <c r="D1714" s="113"/>
      <c r="E1714" s="113"/>
      <c r="F1714" s="113"/>
    </row>
    <row r="1715" spans="3:6" ht="25" customHeight="1" x14ac:dyDescent="0.3">
      <c r="C1715" s="76"/>
      <c r="D1715" s="113"/>
      <c r="E1715" s="113"/>
      <c r="F1715" s="113"/>
    </row>
    <row r="1716" spans="3:6" ht="25" customHeight="1" x14ac:dyDescent="0.3">
      <c r="C1716" s="76"/>
      <c r="D1716" s="113"/>
      <c r="E1716" s="113"/>
      <c r="F1716" s="113"/>
    </row>
    <row r="1717" spans="3:6" ht="25" customHeight="1" x14ac:dyDescent="0.3">
      <c r="C1717" s="76"/>
      <c r="D1717" s="113"/>
      <c r="E1717" s="113"/>
      <c r="F1717" s="113"/>
    </row>
    <row r="1718" spans="3:6" ht="25" customHeight="1" x14ac:dyDescent="0.3">
      <c r="C1718" s="76"/>
      <c r="D1718" s="113"/>
      <c r="E1718" s="113"/>
      <c r="F1718" s="113"/>
    </row>
    <row r="1719" spans="3:6" ht="25" customHeight="1" x14ac:dyDescent="0.3">
      <c r="C1719" s="76"/>
      <c r="D1719" s="113"/>
      <c r="E1719" s="113"/>
      <c r="F1719" s="113"/>
    </row>
    <row r="1720" spans="3:6" ht="25" customHeight="1" x14ac:dyDescent="0.3">
      <c r="C1720" s="76"/>
      <c r="D1720" s="113"/>
      <c r="E1720" s="113"/>
      <c r="F1720" s="113"/>
    </row>
    <row r="1721" spans="3:6" ht="25" customHeight="1" x14ac:dyDescent="0.3">
      <c r="C1721" s="76"/>
      <c r="D1721" s="113"/>
      <c r="E1721" s="113"/>
      <c r="F1721" s="113"/>
    </row>
    <row r="1722" spans="3:6" ht="25" customHeight="1" x14ac:dyDescent="0.3">
      <c r="C1722" s="76"/>
      <c r="D1722" s="113"/>
      <c r="E1722" s="113"/>
      <c r="F1722" s="113"/>
    </row>
    <row r="1723" spans="3:6" ht="25" customHeight="1" x14ac:dyDescent="0.3">
      <c r="C1723" s="76"/>
      <c r="D1723" s="113"/>
      <c r="E1723" s="113"/>
      <c r="F1723" s="113"/>
    </row>
    <row r="1724" spans="3:6" ht="25" customHeight="1" x14ac:dyDescent="0.3">
      <c r="C1724" s="76"/>
      <c r="D1724" s="113"/>
      <c r="E1724" s="113"/>
      <c r="F1724" s="113"/>
    </row>
    <row r="1725" spans="3:6" ht="25" customHeight="1" x14ac:dyDescent="0.3">
      <c r="C1725" s="76"/>
      <c r="D1725" s="113"/>
      <c r="E1725" s="113"/>
      <c r="F1725" s="113"/>
    </row>
    <row r="1726" spans="3:6" ht="25" customHeight="1" x14ac:dyDescent="0.3">
      <c r="C1726" s="76"/>
      <c r="D1726" s="113"/>
      <c r="E1726" s="113"/>
      <c r="F1726" s="113"/>
    </row>
    <row r="1727" spans="3:6" ht="25" customHeight="1" x14ac:dyDescent="0.3">
      <c r="C1727" s="76"/>
      <c r="D1727" s="113"/>
      <c r="E1727" s="113"/>
      <c r="F1727" s="113"/>
    </row>
    <row r="1728" spans="3:6" ht="25" customHeight="1" x14ac:dyDescent="0.3">
      <c r="C1728" s="76"/>
      <c r="D1728" s="113"/>
      <c r="E1728" s="113"/>
      <c r="F1728" s="113"/>
    </row>
    <row r="1729" spans="3:6" ht="25" customHeight="1" x14ac:dyDescent="0.3">
      <c r="C1729" s="76"/>
      <c r="D1729" s="113"/>
      <c r="E1729" s="113"/>
      <c r="F1729" s="113"/>
    </row>
    <row r="1730" spans="3:6" ht="25" customHeight="1" x14ac:dyDescent="0.3">
      <c r="C1730" s="76"/>
      <c r="D1730" s="113"/>
      <c r="E1730" s="113"/>
      <c r="F1730" s="113"/>
    </row>
    <row r="1731" spans="3:6" ht="25" customHeight="1" x14ac:dyDescent="0.3">
      <c r="C1731" s="76"/>
      <c r="D1731" s="113"/>
      <c r="E1731" s="113"/>
      <c r="F1731" s="113"/>
    </row>
    <row r="1732" spans="3:6" ht="25" customHeight="1" x14ac:dyDescent="0.3">
      <c r="C1732" s="76"/>
      <c r="D1732" s="113"/>
      <c r="E1732" s="113"/>
      <c r="F1732" s="113"/>
    </row>
    <row r="1733" spans="3:6" ht="25" customHeight="1" x14ac:dyDescent="0.3">
      <c r="C1733" s="76"/>
      <c r="D1733" s="113"/>
      <c r="E1733" s="113"/>
      <c r="F1733" s="113"/>
    </row>
    <row r="1734" spans="3:6" ht="25" customHeight="1" x14ac:dyDescent="0.3">
      <c r="C1734" s="76"/>
      <c r="D1734" s="113"/>
      <c r="E1734" s="113"/>
      <c r="F1734" s="113"/>
    </row>
    <row r="1735" spans="3:6" ht="25" customHeight="1" x14ac:dyDescent="0.3">
      <c r="C1735" s="76"/>
      <c r="D1735" s="113"/>
      <c r="E1735" s="113"/>
      <c r="F1735" s="113"/>
    </row>
    <row r="1736" spans="3:6" ht="25" customHeight="1" x14ac:dyDescent="0.3">
      <c r="C1736" s="76"/>
      <c r="D1736" s="113"/>
      <c r="E1736" s="113"/>
      <c r="F1736" s="113"/>
    </row>
    <row r="1737" spans="3:6" ht="25" customHeight="1" x14ac:dyDescent="0.3">
      <c r="C1737" s="76"/>
      <c r="D1737" s="113"/>
      <c r="E1737" s="113"/>
      <c r="F1737" s="113"/>
    </row>
    <row r="1738" spans="3:6" ht="25" customHeight="1" x14ac:dyDescent="0.3">
      <c r="C1738" s="76"/>
      <c r="D1738" s="113"/>
      <c r="E1738" s="113"/>
      <c r="F1738" s="113"/>
    </row>
    <row r="1739" spans="3:6" ht="25" customHeight="1" x14ac:dyDescent="0.3">
      <c r="C1739" s="76"/>
      <c r="D1739" s="113"/>
      <c r="E1739" s="113"/>
      <c r="F1739" s="113"/>
    </row>
    <row r="1740" spans="3:6" ht="25" customHeight="1" x14ac:dyDescent="0.3">
      <c r="C1740" s="76"/>
      <c r="D1740" s="113"/>
      <c r="E1740" s="113"/>
      <c r="F1740" s="113"/>
    </row>
    <row r="1741" spans="3:6" ht="25" customHeight="1" x14ac:dyDescent="0.3">
      <c r="C1741" s="76"/>
      <c r="D1741" s="113"/>
      <c r="E1741" s="113"/>
      <c r="F1741" s="113"/>
    </row>
    <row r="1742" spans="3:6" ht="25" customHeight="1" x14ac:dyDescent="0.3">
      <c r="C1742" s="76"/>
      <c r="D1742" s="113"/>
      <c r="E1742" s="113"/>
      <c r="F1742" s="113"/>
    </row>
    <row r="1743" spans="3:6" ht="25" customHeight="1" x14ac:dyDescent="0.3">
      <c r="C1743" s="76"/>
      <c r="D1743" s="113"/>
      <c r="E1743" s="113"/>
      <c r="F1743" s="113"/>
    </row>
    <row r="1744" spans="3:6" ht="25" customHeight="1" x14ac:dyDescent="0.3">
      <c r="C1744" s="76"/>
      <c r="D1744" s="113"/>
      <c r="E1744" s="113"/>
      <c r="F1744" s="113"/>
    </row>
    <row r="1745" spans="3:6" ht="25" customHeight="1" x14ac:dyDescent="0.3">
      <c r="C1745" s="76"/>
      <c r="D1745" s="113"/>
      <c r="E1745" s="113"/>
      <c r="F1745" s="113"/>
    </row>
    <row r="1746" spans="3:6" ht="25" customHeight="1" x14ac:dyDescent="0.3">
      <c r="C1746" s="76"/>
      <c r="D1746" s="113"/>
      <c r="E1746" s="113"/>
      <c r="F1746" s="113"/>
    </row>
    <row r="1747" spans="3:6" ht="25" customHeight="1" x14ac:dyDescent="0.3">
      <c r="C1747" s="76"/>
      <c r="D1747" s="113"/>
      <c r="E1747" s="113"/>
      <c r="F1747" s="113"/>
    </row>
    <row r="1748" spans="3:6" ht="25" customHeight="1" x14ac:dyDescent="0.3">
      <c r="C1748" s="76"/>
      <c r="D1748" s="113"/>
      <c r="E1748" s="113"/>
      <c r="F1748" s="113"/>
    </row>
    <row r="1749" spans="3:6" ht="25" customHeight="1" x14ac:dyDescent="0.3">
      <c r="C1749" s="76"/>
      <c r="D1749" s="113"/>
      <c r="E1749" s="113"/>
      <c r="F1749" s="113"/>
    </row>
    <row r="1750" spans="3:6" ht="25" customHeight="1" x14ac:dyDescent="0.3">
      <c r="C1750" s="76"/>
      <c r="D1750" s="113"/>
      <c r="E1750" s="113"/>
      <c r="F1750" s="113"/>
    </row>
    <row r="1751" spans="3:6" ht="25" customHeight="1" x14ac:dyDescent="0.3">
      <c r="C1751" s="76"/>
      <c r="D1751" s="113"/>
      <c r="E1751" s="113"/>
      <c r="F1751" s="113"/>
    </row>
    <row r="1752" spans="3:6" ht="25" customHeight="1" x14ac:dyDescent="0.3">
      <c r="C1752" s="76"/>
      <c r="D1752" s="113"/>
      <c r="E1752" s="113"/>
      <c r="F1752" s="113"/>
    </row>
    <row r="1753" spans="3:6" ht="25" customHeight="1" x14ac:dyDescent="0.3">
      <c r="C1753" s="76"/>
      <c r="D1753" s="113"/>
      <c r="E1753" s="113"/>
      <c r="F1753" s="113"/>
    </row>
    <row r="1754" spans="3:6" ht="25" customHeight="1" x14ac:dyDescent="0.3">
      <c r="C1754" s="76"/>
      <c r="D1754" s="113"/>
      <c r="E1754" s="113"/>
      <c r="F1754" s="113"/>
    </row>
    <row r="1755" spans="3:6" ht="25" customHeight="1" x14ac:dyDescent="0.3">
      <c r="C1755" s="76"/>
      <c r="D1755" s="113"/>
      <c r="E1755" s="113"/>
      <c r="F1755" s="113"/>
    </row>
    <row r="1756" spans="3:6" ht="25" customHeight="1" x14ac:dyDescent="0.3">
      <c r="C1756" s="76"/>
      <c r="D1756" s="113"/>
      <c r="E1756" s="113"/>
      <c r="F1756" s="113"/>
    </row>
    <row r="1757" spans="3:6" ht="25" customHeight="1" x14ac:dyDescent="0.3">
      <c r="C1757" s="76"/>
      <c r="D1757" s="113"/>
      <c r="E1757" s="113"/>
      <c r="F1757" s="113"/>
    </row>
    <row r="1758" spans="3:6" ht="25" customHeight="1" x14ac:dyDescent="0.3">
      <c r="C1758" s="76"/>
      <c r="D1758" s="113"/>
      <c r="E1758" s="113"/>
      <c r="F1758" s="113"/>
    </row>
    <row r="1759" spans="3:6" ht="25" customHeight="1" x14ac:dyDescent="0.3">
      <c r="C1759" s="76"/>
      <c r="D1759" s="113"/>
      <c r="E1759" s="113"/>
      <c r="F1759" s="113"/>
    </row>
    <row r="1760" spans="3:6" ht="25" customHeight="1" x14ac:dyDescent="0.3">
      <c r="C1760" s="76"/>
      <c r="D1760" s="113"/>
      <c r="E1760" s="113"/>
      <c r="F1760" s="113"/>
    </row>
    <row r="1761" spans="3:6" ht="25" customHeight="1" x14ac:dyDescent="0.3">
      <c r="C1761" s="76"/>
      <c r="D1761" s="113"/>
      <c r="E1761" s="113"/>
      <c r="F1761" s="113"/>
    </row>
    <row r="1762" spans="3:6" ht="25" customHeight="1" x14ac:dyDescent="0.3">
      <c r="C1762" s="76"/>
      <c r="D1762" s="113"/>
      <c r="E1762" s="113"/>
      <c r="F1762" s="113"/>
    </row>
    <row r="1763" spans="3:6" ht="25" customHeight="1" x14ac:dyDescent="0.3">
      <c r="C1763" s="76"/>
      <c r="D1763" s="113"/>
      <c r="E1763" s="113"/>
      <c r="F1763" s="113"/>
    </row>
    <row r="1764" spans="3:6" ht="25" customHeight="1" x14ac:dyDescent="0.3">
      <c r="C1764" s="76"/>
      <c r="D1764" s="113"/>
      <c r="E1764" s="113"/>
      <c r="F1764" s="113"/>
    </row>
    <row r="1765" spans="3:6" ht="25" customHeight="1" x14ac:dyDescent="0.3">
      <c r="C1765" s="76"/>
      <c r="D1765" s="113"/>
      <c r="E1765" s="113"/>
      <c r="F1765" s="113"/>
    </row>
    <row r="1766" spans="3:6" ht="25" customHeight="1" x14ac:dyDescent="0.3">
      <c r="C1766" s="76"/>
      <c r="D1766" s="113"/>
      <c r="E1766" s="113"/>
      <c r="F1766" s="113"/>
    </row>
    <row r="1767" spans="3:6" ht="25" customHeight="1" x14ac:dyDescent="0.3">
      <c r="C1767" s="76"/>
      <c r="D1767" s="113"/>
      <c r="E1767" s="113"/>
      <c r="F1767" s="113"/>
    </row>
    <row r="1768" spans="3:6" ht="25" customHeight="1" x14ac:dyDescent="0.3">
      <c r="C1768" s="76"/>
      <c r="D1768" s="113"/>
      <c r="E1768" s="113"/>
      <c r="F1768" s="113"/>
    </row>
    <row r="1769" spans="3:6" ht="25" customHeight="1" x14ac:dyDescent="0.3">
      <c r="C1769" s="76"/>
      <c r="D1769" s="113"/>
      <c r="E1769" s="113"/>
      <c r="F1769" s="113"/>
    </row>
    <row r="1770" spans="3:6" ht="25" customHeight="1" x14ac:dyDescent="0.3">
      <c r="C1770" s="76"/>
      <c r="D1770" s="113"/>
      <c r="E1770" s="113"/>
      <c r="F1770" s="113"/>
    </row>
    <row r="1771" spans="3:6" ht="25" customHeight="1" x14ac:dyDescent="0.3">
      <c r="C1771" s="76"/>
      <c r="D1771" s="113"/>
      <c r="E1771" s="113"/>
      <c r="F1771" s="113"/>
    </row>
    <row r="1772" spans="3:6" ht="25" customHeight="1" x14ac:dyDescent="0.3">
      <c r="C1772" s="76"/>
      <c r="D1772" s="113"/>
      <c r="E1772" s="113"/>
      <c r="F1772" s="113"/>
    </row>
    <row r="1773" spans="3:6" ht="25" customHeight="1" x14ac:dyDescent="0.3">
      <c r="C1773" s="76"/>
      <c r="D1773" s="113"/>
      <c r="E1773" s="113"/>
      <c r="F1773" s="113"/>
    </row>
    <row r="1774" spans="3:6" ht="25" customHeight="1" x14ac:dyDescent="0.3">
      <c r="C1774" s="76"/>
      <c r="D1774" s="113"/>
      <c r="E1774" s="113"/>
      <c r="F1774" s="113"/>
    </row>
    <row r="1775" spans="3:6" ht="25" customHeight="1" x14ac:dyDescent="0.3">
      <c r="C1775" s="76"/>
      <c r="D1775" s="113"/>
      <c r="E1775" s="113"/>
      <c r="F1775" s="113"/>
    </row>
    <row r="1776" spans="3:6" ht="25" customHeight="1" x14ac:dyDescent="0.3">
      <c r="C1776" s="76"/>
      <c r="D1776" s="113"/>
      <c r="E1776" s="113"/>
      <c r="F1776" s="113"/>
    </row>
    <row r="1777" spans="3:6" ht="25" customHeight="1" x14ac:dyDescent="0.3">
      <c r="C1777" s="76"/>
      <c r="D1777" s="113"/>
      <c r="E1777" s="113"/>
      <c r="F1777" s="113"/>
    </row>
    <row r="1778" spans="3:6" ht="25" customHeight="1" x14ac:dyDescent="0.3">
      <c r="C1778" s="76"/>
      <c r="D1778" s="113"/>
      <c r="E1778" s="113"/>
      <c r="F1778" s="113"/>
    </row>
    <row r="1779" spans="3:6" ht="25" customHeight="1" x14ac:dyDescent="0.3">
      <c r="C1779" s="76"/>
      <c r="D1779" s="113"/>
      <c r="E1779" s="113"/>
      <c r="F1779" s="113"/>
    </row>
    <row r="1780" spans="3:6" ht="25" customHeight="1" x14ac:dyDescent="0.3">
      <c r="C1780" s="76"/>
      <c r="D1780" s="113"/>
      <c r="E1780" s="113"/>
      <c r="F1780" s="113"/>
    </row>
    <row r="1781" spans="3:6" ht="25" customHeight="1" x14ac:dyDescent="0.3">
      <c r="C1781" s="76"/>
      <c r="D1781" s="113"/>
      <c r="E1781" s="113"/>
      <c r="F1781" s="113"/>
    </row>
    <row r="1782" spans="3:6" ht="25" customHeight="1" x14ac:dyDescent="0.3">
      <c r="C1782" s="76"/>
      <c r="D1782" s="113"/>
      <c r="E1782" s="113"/>
      <c r="F1782" s="113"/>
    </row>
    <row r="1783" spans="3:6" ht="25" customHeight="1" x14ac:dyDescent="0.3">
      <c r="C1783" s="76"/>
      <c r="D1783" s="113"/>
      <c r="E1783" s="113"/>
      <c r="F1783" s="113"/>
    </row>
    <row r="1784" spans="3:6" ht="25" customHeight="1" x14ac:dyDescent="0.3">
      <c r="C1784" s="76"/>
      <c r="D1784" s="113"/>
      <c r="E1784" s="113"/>
      <c r="F1784" s="113"/>
    </row>
    <row r="1785" spans="3:6" ht="25" customHeight="1" x14ac:dyDescent="0.3">
      <c r="C1785" s="76"/>
      <c r="D1785" s="113"/>
      <c r="E1785" s="113"/>
      <c r="F1785" s="113"/>
    </row>
    <row r="1786" spans="3:6" ht="25" customHeight="1" x14ac:dyDescent="0.3">
      <c r="C1786" s="76"/>
      <c r="D1786" s="113"/>
      <c r="E1786" s="113"/>
      <c r="F1786" s="113"/>
    </row>
    <row r="1787" spans="3:6" ht="25" customHeight="1" x14ac:dyDescent="0.3">
      <c r="C1787" s="76"/>
      <c r="D1787" s="113"/>
      <c r="E1787" s="113"/>
      <c r="F1787" s="113"/>
    </row>
    <row r="1788" spans="3:6" ht="25" customHeight="1" x14ac:dyDescent="0.3">
      <c r="C1788" s="76"/>
      <c r="D1788" s="113"/>
      <c r="E1788" s="113"/>
      <c r="F1788" s="113"/>
    </row>
    <row r="1789" spans="3:6" ht="25" customHeight="1" x14ac:dyDescent="0.3">
      <c r="C1789" s="76"/>
      <c r="D1789" s="113"/>
      <c r="E1789" s="113"/>
      <c r="F1789" s="113"/>
    </row>
    <row r="1790" spans="3:6" ht="25" customHeight="1" x14ac:dyDescent="0.3">
      <c r="C1790" s="76"/>
      <c r="D1790" s="113"/>
      <c r="E1790" s="113"/>
      <c r="F1790" s="113"/>
    </row>
    <row r="1791" spans="3:6" ht="25" customHeight="1" x14ac:dyDescent="0.3">
      <c r="C1791" s="76"/>
      <c r="D1791" s="113"/>
      <c r="E1791" s="113"/>
      <c r="F1791" s="113"/>
    </row>
    <row r="1792" spans="3:6" ht="25" customHeight="1" x14ac:dyDescent="0.3">
      <c r="C1792" s="76"/>
      <c r="D1792" s="113"/>
      <c r="E1792" s="113"/>
      <c r="F1792" s="113"/>
    </row>
    <row r="1793" spans="3:6" ht="25" customHeight="1" x14ac:dyDescent="0.3">
      <c r="C1793" s="76"/>
      <c r="D1793" s="113"/>
      <c r="E1793" s="113"/>
      <c r="F1793" s="113"/>
    </row>
    <row r="1794" spans="3:6" ht="25" customHeight="1" x14ac:dyDescent="0.3">
      <c r="C1794" s="76"/>
      <c r="D1794" s="113"/>
      <c r="E1794" s="113"/>
      <c r="F1794" s="113"/>
    </row>
    <row r="1795" spans="3:6" ht="25" customHeight="1" x14ac:dyDescent="0.3">
      <c r="C1795" s="76"/>
      <c r="D1795" s="113"/>
      <c r="E1795" s="113"/>
      <c r="F1795" s="113"/>
    </row>
    <row r="1796" spans="3:6" ht="25" customHeight="1" x14ac:dyDescent="0.3">
      <c r="C1796" s="76"/>
      <c r="D1796" s="113"/>
      <c r="E1796" s="113"/>
      <c r="F1796" s="113"/>
    </row>
    <row r="1797" spans="3:6" ht="25" customHeight="1" x14ac:dyDescent="0.3">
      <c r="C1797" s="76"/>
      <c r="D1797" s="113"/>
      <c r="E1797" s="113"/>
      <c r="F1797" s="113"/>
    </row>
    <row r="1798" spans="3:6" ht="25" customHeight="1" x14ac:dyDescent="0.3">
      <c r="C1798" s="76"/>
      <c r="D1798" s="113"/>
      <c r="E1798" s="113"/>
      <c r="F1798" s="113"/>
    </row>
    <row r="1799" spans="3:6" ht="25" customHeight="1" x14ac:dyDescent="0.3">
      <c r="C1799" s="76"/>
      <c r="D1799" s="113"/>
      <c r="E1799" s="113"/>
      <c r="F1799" s="113"/>
    </row>
    <row r="1800" spans="3:6" ht="25" customHeight="1" x14ac:dyDescent="0.3">
      <c r="C1800" s="76"/>
      <c r="D1800" s="113"/>
      <c r="E1800" s="113"/>
      <c r="F1800" s="113"/>
    </row>
    <row r="1801" spans="3:6" ht="25" customHeight="1" x14ac:dyDescent="0.3">
      <c r="C1801" s="76"/>
      <c r="D1801" s="113"/>
      <c r="E1801" s="113"/>
      <c r="F1801" s="113"/>
    </row>
    <row r="1802" spans="3:6" ht="25" customHeight="1" x14ac:dyDescent="0.3">
      <c r="C1802" s="76"/>
      <c r="D1802" s="113"/>
      <c r="E1802" s="113"/>
      <c r="F1802" s="113"/>
    </row>
    <row r="1803" spans="3:6" ht="25" customHeight="1" x14ac:dyDescent="0.3">
      <c r="C1803" s="76"/>
      <c r="D1803" s="113"/>
      <c r="E1803" s="113"/>
      <c r="F1803" s="113"/>
    </row>
    <row r="1804" spans="3:6" ht="25" customHeight="1" x14ac:dyDescent="0.3">
      <c r="C1804" s="76"/>
      <c r="D1804" s="113"/>
      <c r="E1804" s="113"/>
      <c r="F1804" s="113"/>
    </row>
    <row r="1805" spans="3:6" ht="25" customHeight="1" x14ac:dyDescent="0.3">
      <c r="C1805" s="76"/>
      <c r="D1805" s="113"/>
      <c r="E1805" s="113"/>
      <c r="F1805" s="113"/>
    </row>
    <row r="1806" spans="3:6" ht="25" customHeight="1" x14ac:dyDescent="0.3">
      <c r="C1806" s="76"/>
      <c r="D1806" s="113"/>
      <c r="E1806" s="113"/>
      <c r="F1806" s="113"/>
    </row>
    <row r="1807" spans="3:6" ht="25" customHeight="1" x14ac:dyDescent="0.3">
      <c r="C1807" s="76"/>
      <c r="D1807" s="113"/>
      <c r="E1807" s="113"/>
      <c r="F1807" s="113"/>
    </row>
    <row r="1808" spans="3:6" ht="25" customHeight="1" x14ac:dyDescent="0.3">
      <c r="C1808" s="76"/>
      <c r="D1808" s="113"/>
      <c r="E1808" s="113"/>
      <c r="F1808" s="113"/>
    </row>
    <row r="1809" spans="3:6" ht="25" customHeight="1" x14ac:dyDescent="0.3">
      <c r="C1809" s="76"/>
      <c r="D1809" s="113"/>
      <c r="E1809" s="113"/>
      <c r="F1809" s="113"/>
    </row>
    <row r="1810" spans="3:6" ht="25" customHeight="1" x14ac:dyDescent="0.3">
      <c r="C1810" s="76"/>
      <c r="D1810" s="113"/>
      <c r="E1810" s="113"/>
      <c r="F1810" s="113"/>
    </row>
    <row r="1811" spans="3:6" ht="25" customHeight="1" x14ac:dyDescent="0.3">
      <c r="C1811" s="76"/>
      <c r="D1811" s="113"/>
      <c r="E1811" s="113"/>
      <c r="F1811" s="113"/>
    </row>
    <row r="1812" spans="3:6" ht="25" customHeight="1" x14ac:dyDescent="0.3">
      <c r="C1812" s="76"/>
      <c r="D1812" s="113"/>
      <c r="E1812" s="113"/>
      <c r="F1812" s="113"/>
    </row>
    <row r="1813" spans="3:6" ht="25" customHeight="1" x14ac:dyDescent="0.3">
      <c r="C1813" s="76"/>
      <c r="D1813" s="113"/>
      <c r="E1813" s="113"/>
      <c r="F1813" s="113"/>
    </row>
    <row r="1814" spans="3:6" ht="25" customHeight="1" x14ac:dyDescent="0.3">
      <c r="C1814" s="76"/>
      <c r="D1814" s="113"/>
      <c r="E1814" s="113"/>
      <c r="F1814" s="113"/>
    </row>
    <row r="1815" spans="3:6" ht="25" customHeight="1" x14ac:dyDescent="0.3">
      <c r="C1815" s="76"/>
      <c r="D1815" s="113"/>
      <c r="E1815" s="113"/>
      <c r="F1815" s="113"/>
    </row>
    <row r="1816" spans="3:6" ht="25" customHeight="1" x14ac:dyDescent="0.3">
      <c r="C1816" s="76"/>
      <c r="D1816" s="113"/>
      <c r="E1816" s="113"/>
      <c r="F1816" s="113"/>
    </row>
    <row r="1817" spans="3:6" ht="25" customHeight="1" x14ac:dyDescent="0.3">
      <c r="C1817" s="76"/>
      <c r="D1817" s="113"/>
      <c r="E1817" s="113"/>
      <c r="F1817" s="113"/>
    </row>
    <row r="1818" spans="3:6" ht="25" customHeight="1" x14ac:dyDescent="0.3">
      <c r="C1818" s="76"/>
      <c r="D1818" s="113"/>
      <c r="E1818" s="113"/>
      <c r="F1818" s="113"/>
    </row>
    <row r="1819" spans="3:6" ht="25" customHeight="1" x14ac:dyDescent="0.3">
      <c r="C1819" s="76"/>
      <c r="D1819" s="113"/>
      <c r="E1819" s="113"/>
      <c r="F1819" s="113"/>
    </row>
    <row r="1820" spans="3:6" ht="25" customHeight="1" x14ac:dyDescent="0.3">
      <c r="C1820" s="76"/>
      <c r="D1820" s="113"/>
      <c r="E1820" s="113"/>
      <c r="F1820" s="113"/>
    </row>
    <row r="1821" spans="3:6" ht="25" customHeight="1" x14ac:dyDescent="0.3">
      <c r="C1821" s="76"/>
      <c r="D1821" s="113"/>
      <c r="E1821" s="113"/>
      <c r="F1821" s="113"/>
    </row>
    <row r="1822" spans="3:6" ht="25" customHeight="1" x14ac:dyDescent="0.3">
      <c r="C1822" s="76"/>
      <c r="D1822" s="113"/>
      <c r="E1822" s="113"/>
      <c r="F1822" s="113"/>
    </row>
    <row r="1823" spans="3:6" ht="25" customHeight="1" x14ac:dyDescent="0.3">
      <c r="C1823" s="76"/>
      <c r="D1823" s="113"/>
      <c r="E1823" s="113"/>
      <c r="F1823" s="113"/>
    </row>
    <row r="1824" spans="3:6" ht="25" customHeight="1" x14ac:dyDescent="0.3">
      <c r="C1824" s="76"/>
      <c r="D1824" s="113"/>
      <c r="E1824" s="113"/>
      <c r="F1824" s="113"/>
    </row>
    <row r="1825" spans="3:6" ht="25" customHeight="1" x14ac:dyDescent="0.3">
      <c r="C1825" s="76"/>
      <c r="D1825" s="113"/>
      <c r="E1825" s="113"/>
      <c r="F1825" s="113"/>
    </row>
    <row r="1826" spans="3:6" ht="25" customHeight="1" x14ac:dyDescent="0.3">
      <c r="C1826" s="76"/>
      <c r="D1826" s="113"/>
      <c r="E1826" s="113"/>
      <c r="F1826" s="113"/>
    </row>
    <row r="1827" spans="3:6" ht="25" customHeight="1" x14ac:dyDescent="0.3">
      <c r="C1827" s="76"/>
      <c r="D1827" s="113"/>
      <c r="E1827" s="113"/>
      <c r="F1827" s="113"/>
    </row>
    <row r="1828" spans="3:6" ht="25" customHeight="1" x14ac:dyDescent="0.3">
      <c r="C1828" s="76"/>
      <c r="D1828" s="113"/>
      <c r="E1828" s="113"/>
      <c r="F1828" s="113"/>
    </row>
    <row r="1829" spans="3:6" ht="25" customHeight="1" x14ac:dyDescent="0.3">
      <c r="C1829" s="76"/>
      <c r="D1829" s="113"/>
      <c r="E1829" s="113"/>
      <c r="F1829" s="113"/>
    </row>
    <row r="1830" spans="3:6" ht="25" customHeight="1" x14ac:dyDescent="0.3">
      <c r="C1830" s="76"/>
      <c r="D1830" s="113"/>
      <c r="E1830" s="113"/>
      <c r="F1830" s="113"/>
    </row>
    <row r="1831" spans="3:6" ht="25" customHeight="1" x14ac:dyDescent="0.3">
      <c r="C1831" s="76"/>
      <c r="D1831" s="113"/>
      <c r="E1831" s="113"/>
      <c r="F1831" s="113"/>
    </row>
    <row r="1832" spans="3:6" ht="25" customHeight="1" x14ac:dyDescent="0.3">
      <c r="C1832" s="76"/>
      <c r="D1832" s="113"/>
      <c r="E1832" s="113"/>
      <c r="F1832" s="113"/>
    </row>
    <row r="1833" spans="3:6" ht="25" customHeight="1" x14ac:dyDescent="0.3">
      <c r="C1833" s="76"/>
      <c r="D1833" s="113"/>
      <c r="E1833" s="113"/>
      <c r="F1833" s="113"/>
    </row>
    <row r="1834" spans="3:6" ht="25" customHeight="1" x14ac:dyDescent="0.3">
      <c r="C1834" s="76"/>
      <c r="D1834" s="113"/>
      <c r="E1834" s="113"/>
      <c r="F1834" s="113"/>
    </row>
    <row r="1835" spans="3:6" ht="25" customHeight="1" x14ac:dyDescent="0.3">
      <c r="C1835" s="76"/>
      <c r="D1835" s="113"/>
      <c r="E1835" s="113"/>
      <c r="F1835" s="113"/>
    </row>
    <row r="1836" spans="3:6" ht="25" customHeight="1" x14ac:dyDescent="0.3">
      <c r="C1836" s="76"/>
      <c r="D1836" s="113"/>
      <c r="E1836" s="113"/>
      <c r="F1836" s="113"/>
    </row>
    <row r="1837" spans="3:6" ht="25" customHeight="1" x14ac:dyDescent="0.3">
      <c r="C1837" s="76"/>
      <c r="D1837" s="113"/>
      <c r="E1837" s="113"/>
      <c r="F1837" s="113"/>
    </row>
    <row r="1838" spans="3:6" ht="25" customHeight="1" x14ac:dyDescent="0.3">
      <c r="C1838" s="76"/>
      <c r="D1838" s="113"/>
      <c r="E1838" s="113"/>
      <c r="F1838" s="113"/>
    </row>
    <row r="1839" spans="3:6" ht="25" customHeight="1" x14ac:dyDescent="0.3">
      <c r="C1839" s="76"/>
      <c r="D1839" s="113"/>
      <c r="E1839" s="113"/>
      <c r="F1839" s="113"/>
    </row>
    <row r="1840" spans="3:6" ht="25" customHeight="1" x14ac:dyDescent="0.3">
      <c r="C1840" s="76"/>
      <c r="D1840" s="113"/>
      <c r="E1840" s="113"/>
      <c r="F1840" s="113"/>
    </row>
    <row r="1841" spans="3:6" ht="25" customHeight="1" x14ac:dyDescent="0.3">
      <c r="C1841" s="76"/>
      <c r="D1841" s="113"/>
      <c r="E1841" s="113"/>
      <c r="F1841" s="113"/>
    </row>
    <row r="1842" spans="3:6" ht="25" customHeight="1" x14ac:dyDescent="0.3">
      <c r="C1842" s="76"/>
      <c r="D1842" s="113"/>
      <c r="E1842" s="113"/>
      <c r="F1842" s="113"/>
    </row>
    <row r="1843" spans="3:6" ht="25" customHeight="1" x14ac:dyDescent="0.3">
      <c r="C1843" s="76"/>
      <c r="D1843" s="113"/>
      <c r="E1843" s="113"/>
      <c r="F1843" s="113"/>
    </row>
    <row r="1844" spans="3:6" ht="25" customHeight="1" x14ac:dyDescent="0.3">
      <c r="C1844" s="76"/>
      <c r="D1844" s="113"/>
      <c r="E1844" s="113"/>
      <c r="F1844" s="113"/>
    </row>
    <row r="1845" spans="3:6" ht="25" customHeight="1" x14ac:dyDescent="0.3">
      <c r="C1845" s="76"/>
      <c r="D1845" s="113"/>
      <c r="E1845" s="113"/>
      <c r="F1845" s="113"/>
    </row>
    <row r="1846" spans="3:6" ht="25" customHeight="1" x14ac:dyDescent="0.3">
      <c r="C1846" s="76"/>
      <c r="D1846" s="113"/>
      <c r="E1846" s="113"/>
      <c r="F1846" s="113"/>
    </row>
    <row r="1847" spans="3:6" ht="25" customHeight="1" x14ac:dyDescent="0.3">
      <c r="C1847" s="76"/>
      <c r="D1847" s="113"/>
      <c r="E1847" s="113"/>
      <c r="F1847" s="113"/>
    </row>
    <row r="1848" spans="3:6" ht="25" customHeight="1" x14ac:dyDescent="0.3">
      <c r="C1848" s="76"/>
      <c r="D1848" s="113"/>
      <c r="E1848" s="113"/>
      <c r="F1848" s="113"/>
    </row>
    <row r="1849" spans="3:6" ht="25" customHeight="1" x14ac:dyDescent="0.3">
      <c r="C1849" s="76"/>
      <c r="D1849" s="113"/>
      <c r="E1849" s="113"/>
      <c r="F1849" s="113"/>
    </row>
    <row r="1850" spans="3:6" ht="25" customHeight="1" x14ac:dyDescent="0.3">
      <c r="C1850" s="76"/>
      <c r="D1850" s="113"/>
      <c r="E1850" s="113"/>
      <c r="F1850" s="113"/>
    </row>
    <row r="1851" spans="3:6" ht="25" customHeight="1" x14ac:dyDescent="0.3">
      <c r="C1851" s="76"/>
      <c r="D1851" s="113"/>
      <c r="E1851" s="113"/>
      <c r="F1851" s="113"/>
    </row>
    <row r="1852" spans="3:6" ht="25" customHeight="1" x14ac:dyDescent="0.3">
      <c r="C1852" s="76"/>
      <c r="D1852" s="113"/>
      <c r="E1852" s="113"/>
      <c r="F1852" s="113"/>
    </row>
    <row r="1853" spans="3:6" ht="25" customHeight="1" x14ac:dyDescent="0.3">
      <c r="C1853" s="76"/>
      <c r="D1853" s="113"/>
      <c r="E1853" s="113"/>
      <c r="F1853" s="113"/>
    </row>
    <row r="1854" spans="3:6" ht="25" customHeight="1" x14ac:dyDescent="0.3">
      <c r="C1854" s="76"/>
      <c r="D1854" s="113"/>
      <c r="E1854" s="113"/>
      <c r="F1854" s="113"/>
    </row>
    <row r="1855" spans="3:6" ht="25" customHeight="1" x14ac:dyDescent="0.3">
      <c r="C1855" s="76"/>
      <c r="D1855" s="113"/>
      <c r="E1855" s="113"/>
      <c r="F1855" s="113"/>
    </row>
    <row r="1856" spans="3:6" ht="25" customHeight="1" x14ac:dyDescent="0.3">
      <c r="C1856" s="76"/>
      <c r="D1856" s="113"/>
      <c r="E1856" s="113"/>
      <c r="F1856" s="113"/>
    </row>
    <row r="1857" spans="3:6" ht="25" customHeight="1" x14ac:dyDescent="0.3">
      <c r="C1857" s="76"/>
      <c r="D1857" s="113"/>
      <c r="E1857" s="113"/>
      <c r="F1857" s="113"/>
    </row>
    <row r="1858" spans="3:6" ht="25" customHeight="1" x14ac:dyDescent="0.3">
      <c r="C1858" s="76"/>
      <c r="D1858" s="113"/>
      <c r="E1858" s="113"/>
      <c r="F1858" s="113"/>
    </row>
    <row r="1859" spans="3:6" ht="25" customHeight="1" x14ac:dyDescent="0.3">
      <c r="C1859" s="76"/>
      <c r="D1859" s="113"/>
      <c r="E1859" s="113"/>
      <c r="F1859" s="113"/>
    </row>
    <row r="1860" spans="3:6" ht="25" customHeight="1" x14ac:dyDescent="0.3">
      <c r="C1860" s="76"/>
      <c r="D1860" s="113"/>
      <c r="E1860" s="113"/>
      <c r="F1860" s="113"/>
    </row>
    <row r="1861" spans="3:6" ht="25" customHeight="1" x14ac:dyDescent="0.3">
      <c r="C1861" s="76"/>
      <c r="D1861" s="113"/>
      <c r="E1861" s="113"/>
      <c r="F1861" s="113"/>
    </row>
    <row r="1862" spans="3:6" ht="25" customHeight="1" x14ac:dyDescent="0.3">
      <c r="C1862" s="76"/>
      <c r="D1862" s="113"/>
      <c r="E1862" s="113"/>
      <c r="F1862" s="113"/>
    </row>
    <row r="1863" spans="3:6" ht="25" customHeight="1" x14ac:dyDescent="0.3">
      <c r="C1863" s="76"/>
      <c r="D1863" s="113"/>
      <c r="E1863" s="113"/>
      <c r="F1863" s="113"/>
    </row>
    <row r="1864" spans="3:6" ht="25" customHeight="1" x14ac:dyDescent="0.3">
      <c r="C1864" s="76"/>
      <c r="D1864" s="113"/>
      <c r="E1864" s="113"/>
      <c r="F1864" s="113"/>
    </row>
    <row r="1865" spans="3:6" ht="25" customHeight="1" x14ac:dyDescent="0.3">
      <c r="C1865" s="76"/>
      <c r="D1865" s="113"/>
      <c r="E1865" s="113"/>
      <c r="F1865" s="113"/>
    </row>
    <row r="1866" spans="3:6" ht="25" customHeight="1" x14ac:dyDescent="0.3">
      <c r="C1866" s="76"/>
      <c r="D1866" s="113"/>
      <c r="E1866" s="113"/>
      <c r="F1866" s="113"/>
    </row>
    <row r="1867" spans="3:6" ht="25" customHeight="1" x14ac:dyDescent="0.3">
      <c r="C1867" s="76"/>
      <c r="D1867" s="113"/>
      <c r="E1867" s="113"/>
      <c r="F1867" s="113"/>
    </row>
    <row r="1868" spans="3:6" ht="25" customHeight="1" x14ac:dyDescent="0.3">
      <c r="C1868" s="76"/>
      <c r="D1868" s="113"/>
      <c r="E1868" s="113"/>
      <c r="F1868" s="113"/>
    </row>
    <row r="1869" spans="3:6" ht="25" customHeight="1" x14ac:dyDescent="0.3">
      <c r="C1869" s="76"/>
      <c r="D1869" s="113"/>
      <c r="E1869" s="113"/>
      <c r="F1869" s="113"/>
    </row>
    <row r="1870" spans="3:6" ht="25" customHeight="1" x14ac:dyDescent="0.3">
      <c r="C1870" s="76"/>
      <c r="D1870" s="113"/>
      <c r="E1870" s="113"/>
      <c r="F1870" s="113"/>
    </row>
    <row r="1871" spans="3:6" ht="25" customHeight="1" x14ac:dyDescent="0.3">
      <c r="C1871" s="76"/>
      <c r="D1871" s="113"/>
      <c r="E1871" s="113"/>
      <c r="F1871" s="113"/>
    </row>
    <row r="1872" spans="3:6" ht="25" customHeight="1" x14ac:dyDescent="0.3">
      <c r="C1872" s="76"/>
      <c r="D1872" s="113"/>
      <c r="E1872" s="113"/>
      <c r="F1872" s="113"/>
    </row>
    <row r="1873" spans="3:6" ht="25" customHeight="1" x14ac:dyDescent="0.3">
      <c r="C1873" s="76"/>
      <c r="D1873" s="113"/>
      <c r="E1873" s="113"/>
      <c r="F1873" s="113"/>
    </row>
    <row r="1874" spans="3:6" ht="25" customHeight="1" x14ac:dyDescent="0.3">
      <c r="C1874" s="76"/>
      <c r="D1874" s="113"/>
      <c r="E1874" s="113"/>
      <c r="F1874" s="113"/>
    </row>
    <row r="1875" spans="3:6" ht="25" customHeight="1" x14ac:dyDescent="0.3">
      <c r="C1875" s="76"/>
      <c r="D1875" s="113"/>
      <c r="E1875" s="113"/>
      <c r="F1875" s="113"/>
    </row>
    <row r="1876" spans="3:6" ht="25" customHeight="1" x14ac:dyDescent="0.3">
      <c r="C1876" s="76"/>
      <c r="D1876" s="113"/>
      <c r="E1876" s="113"/>
      <c r="F1876" s="113"/>
    </row>
    <row r="1877" spans="3:6" ht="25" customHeight="1" x14ac:dyDescent="0.3">
      <c r="C1877" s="76"/>
      <c r="D1877" s="113"/>
      <c r="E1877" s="113"/>
      <c r="F1877" s="113"/>
    </row>
    <row r="1878" spans="3:6" ht="25" customHeight="1" x14ac:dyDescent="0.3">
      <c r="C1878" s="76"/>
      <c r="D1878" s="113"/>
      <c r="E1878" s="113"/>
      <c r="F1878" s="113"/>
    </row>
    <row r="1879" spans="3:6" ht="25" customHeight="1" x14ac:dyDescent="0.3">
      <c r="C1879" s="76"/>
      <c r="D1879" s="113"/>
      <c r="E1879" s="113"/>
      <c r="F1879" s="113"/>
    </row>
    <row r="1880" spans="3:6" ht="25" customHeight="1" x14ac:dyDescent="0.3">
      <c r="C1880" s="76"/>
      <c r="D1880" s="113"/>
      <c r="E1880" s="113"/>
      <c r="F1880" s="113"/>
    </row>
    <row r="1881" spans="3:6" ht="25" customHeight="1" x14ac:dyDescent="0.3">
      <c r="C1881" s="76"/>
      <c r="D1881" s="113"/>
      <c r="E1881" s="113"/>
      <c r="F1881" s="113"/>
    </row>
    <row r="1882" spans="3:6" ht="25" customHeight="1" x14ac:dyDescent="0.3">
      <c r="C1882" s="76"/>
      <c r="D1882" s="113"/>
      <c r="E1882" s="113"/>
      <c r="F1882" s="113"/>
    </row>
    <row r="1883" spans="3:6" ht="25" customHeight="1" x14ac:dyDescent="0.3">
      <c r="C1883" s="76"/>
      <c r="D1883" s="113"/>
      <c r="E1883" s="113"/>
      <c r="F1883" s="113"/>
    </row>
    <row r="1884" spans="3:6" ht="25" customHeight="1" x14ac:dyDescent="0.3">
      <c r="C1884" s="76"/>
      <c r="D1884" s="113"/>
      <c r="E1884" s="113"/>
      <c r="F1884" s="113"/>
    </row>
    <row r="1885" spans="3:6" ht="25" customHeight="1" x14ac:dyDescent="0.3">
      <c r="C1885" s="76"/>
      <c r="D1885" s="113"/>
      <c r="E1885" s="113"/>
      <c r="F1885" s="113"/>
    </row>
    <row r="1886" spans="3:6" ht="25" customHeight="1" x14ac:dyDescent="0.3">
      <c r="C1886" s="76"/>
      <c r="D1886" s="113"/>
      <c r="E1886" s="113"/>
      <c r="F1886" s="113"/>
    </row>
    <row r="1887" spans="3:6" ht="25" customHeight="1" x14ac:dyDescent="0.3">
      <c r="C1887" s="76"/>
      <c r="D1887" s="113"/>
      <c r="E1887" s="113"/>
      <c r="F1887" s="113"/>
    </row>
    <row r="1888" spans="3:6" ht="25" customHeight="1" x14ac:dyDescent="0.3">
      <c r="C1888" s="76"/>
      <c r="D1888" s="113"/>
      <c r="E1888" s="113"/>
      <c r="F1888" s="113"/>
    </row>
    <row r="1889" spans="3:6" ht="25" customHeight="1" x14ac:dyDescent="0.3">
      <c r="C1889" s="76"/>
      <c r="D1889" s="113"/>
      <c r="E1889" s="113"/>
      <c r="F1889" s="113"/>
    </row>
    <row r="1890" spans="3:6" ht="25" customHeight="1" x14ac:dyDescent="0.3">
      <c r="C1890" s="76"/>
      <c r="D1890" s="113"/>
      <c r="E1890" s="113"/>
      <c r="F1890" s="113"/>
    </row>
    <row r="1891" spans="3:6" ht="25" customHeight="1" x14ac:dyDescent="0.3">
      <c r="C1891" s="76"/>
      <c r="D1891" s="113"/>
      <c r="E1891" s="113"/>
      <c r="F1891" s="113"/>
    </row>
    <row r="1892" spans="3:6" ht="25" customHeight="1" x14ac:dyDescent="0.3">
      <c r="C1892" s="76"/>
      <c r="D1892" s="113"/>
      <c r="E1892" s="113"/>
      <c r="F1892" s="113"/>
    </row>
    <row r="1893" spans="3:6" ht="25" customHeight="1" x14ac:dyDescent="0.3">
      <c r="C1893" s="76"/>
      <c r="D1893" s="113"/>
      <c r="E1893" s="113"/>
      <c r="F1893" s="113"/>
    </row>
    <row r="1894" spans="3:6" ht="25" customHeight="1" x14ac:dyDescent="0.3">
      <c r="C1894" s="76"/>
      <c r="D1894" s="113"/>
      <c r="E1894" s="113"/>
      <c r="F1894" s="113"/>
    </row>
    <row r="1895" spans="3:6" ht="25" customHeight="1" x14ac:dyDescent="0.3">
      <c r="C1895" s="76"/>
      <c r="D1895" s="113"/>
      <c r="E1895" s="113"/>
      <c r="F1895" s="113"/>
    </row>
    <row r="1896" spans="3:6" ht="25" customHeight="1" x14ac:dyDescent="0.3">
      <c r="C1896" s="76"/>
      <c r="D1896" s="113"/>
      <c r="E1896" s="113"/>
      <c r="F1896" s="113"/>
    </row>
    <row r="1897" spans="3:6" ht="25" customHeight="1" x14ac:dyDescent="0.3">
      <c r="C1897" s="76"/>
      <c r="D1897" s="113"/>
      <c r="E1897" s="113"/>
      <c r="F1897" s="113"/>
    </row>
    <row r="1898" spans="3:6" ht="25" customHeight="1" x14ac:dyDescent="0.3">
      <c r="C1898" s="76"/>
      <c r="D1898" s="113"/>
      <c r="E1898" s="113"/>
      <c r="F1898" s="113"/>
    </row>
    <row r="1899" spans="3:6" ht="25" customHeight="1" x14ac:dyDescent="0.3">
      <c r="C1899" s="76"/>
      <c r="D1899" s="113"/>
      <c r="E1899" s="113"/>
      <c r="F1899" s="113"/>
    </row>
    <row r="1900" spans="3:6" ht="25" customHeight="1" x14ac:dyDescent="0.3">
      <c r="C1900" s="76"/>
      <c r="D1900" s="113"/>
      <c r="E1900" s="113"/>
      <c r="F1900" s="113"/>
    </row>
    <row r="1901" spans="3:6" ht="25" customHeight="1" x14ac:dyDescent="0.3">
      <c r="C1901" s="76"/>
      <c r="D1901" s="113"/>
      <c r="E1901" s="113"/>
      <c r="F1901" s="113"/>
    </row>
    <row r="1902" spans="3:6" ht="25" customHeight="1" x14ac:dyDescent="0.3">
      <c r="C1902" s="76"/>
      <c r="D1902" s="113"/>
      <c r="E1902" s="113"/>
      <c r="F1902" s="113"/>
    </row>
    <row r="1903" spans="3:6" ht="25" customHeight="1" x14ac:dyDescent="0.3">
      <c r="C1903" s="76"/>
      <c r="D1903" s="113"/>
      <c r="E1903" s="113"/>
      <c r="F1903" s="113"/>
    </row>
    <row r="1904" spans="3:6" ht="25" customHeight="1" x14ac:dyDescent="0.3">
      <c r="C1904" s="76"/>
      <c r="D1904" s="113"/>
      <c r="E1904" s="113"/>
      <c r="F1904" s="113"/>
    </row>
    <row r="1905" spans="3:6" ht="25" customHeight="1" x14ac:dyDescent="0.3">
      <c r="C1905" s="76"/>
      <c r="D1905" s="113"/>
      <c r="E1905" s="113"/>
      <c r="F1905" s="113"/>
    </row>
    <row r="1906" spans="3:6" ht="25" customHeight="1" x14ac:dyDescent="0.3">
      <c r="C1906" s="76"/>
      <c r="D1906" s="113"/>
      <c r="E1906" s="113"/>
      <c r="F1906" s="113"/>
    </row>
    <row r="1907" spans="3:6" ht="25" customHeight="1" x14ac:dyDescent="0.3">
      <c r="C1907" s="76"/>
      <c r="D1907" s="113"/>
      <c r="E1907" s="113"/>
      <c r="F1907" s="113"/>
    </row>
    <row r="1908" spans="3:6" ht="25" customHeight="1" x14ac:dyDescent="0.3">
      <c r="C1908" s="76"/>
      <c r="D1908" s="113"/>
      <c r="E1908" s="113"/>
      <c r="F1908" s="113"/>
    </row>
    <row r="1909" spans="3:6" ht="25" customHeight="1" x14ac:dyDescent="0.3">
      <c r="C1909" s="76"/>
      <c r="D1909" s="113"/>
      <c r="E1909" s="113"/>
      <c r="F1909" s="113"/>
    </row>
    <row r="1910" spans="3:6" ht="25" customHeight="1" x14ac:dyDescent="0.3">
      <c r="C1910" s="76"/>
      <c r="D1910" s="113"/>
      <c r="E1910" s="113"/>
      <c r="F1910" s="113"/>
    </row>
    <row r="1911" spans="3:6" ht="25" customHeight="1" x14ac:dyDescent="0.3">
      <c r="C1911" s="76"/>
      <c r="D1911" s="113"/>
      <c r="E1911" s="113"/>
      <c r="F1911" s="113"/>
    </row>
    <row r="1912" spans="3:6" ht="25" customHeight="1" x14ac:dyDescent="0.3">
      <c r="C1912" s="76"/>
      <c r="D1912" s="113"/>
      <c r="E1912" s="113"/>
      <c r="F1912" s="113"/>
    </row>
    <row r="1913" spans="3:6" ht="25" customHeight="1" x14ac:dyDescent="0.3">
      <c r="C1913" s="76"/>
      <c r="D1913" s="113"/>
      <c r="E1913" s="113"/>
      <c r="F1913" s="113"/>
    </row>
    <row r="1914" spans="3:6" ht="25" customHeight="1" x14ac:dyDescent="0.3">
      <c r="C1914" s="76"/>
      <c r="D1914" s="113"/>
      <c r="E1914" s="113"/>
      <c r="F1914" s="113"/>
    </row>
    <row r="1915" spans="3:6" ht="25" customHeight="1" x14ac:dyDescent="0.3">
      <c r="C1915" s="76"/>
      <c r="D1915" s="113"/>
      <c r="E1915" s="113"/>
      <c r="F1915" s="113"/>
    </row>
    <row r="1916" spans="3:6" ht="25" customHeight="1" x14ac:dyDescent="0.3">
      <c r="C1916" s="76"/>
      <c r="D1916" s="113"/>
      <c r="E1916" s="113"/>
      <c r="F1916" s="113"/>
    </row>
    <row r="1917" spans="3:6" ht="25" customHeight="1" x14ac:dyDescent="0.3">
      <c r="C1917" s="76"/>
      <c r="D1917" s="113"/>
      <c r="E1917" s="113"/>
      <c r="F1917" s="113"/>
    </row>
    <row r="1918" spans="3:6" ht="25" customHeight="1" x14ac:dyDescent="0.3">
      <c r="C1918" s="76"/>
      <c r="D1918" s="113"/>
      <c r="E1918" s="113"/>
      <c r="F1918" s="113"/>
    </row>
    <row r="1919" spans="3:6" ht="25" customHeight="1" x14ac:dyDescent="0.3">
      <c r="C1919" s="76"/>
      <c r="D1919" s="113"/>
      <c r="E1919" s="113"/>
      <c r="F1919" s="113"/>
    </row>
    <row r="1920" spans="3:6" ht="25" customHeight="1" x14ac:dyDescent="0.3">
      <c r="C1920" s="76"/>
      <c r="D1920" s="113"/>
      <c r="E1920" s="113"/>
      <c r="F1920" s="113"/>
    </row>
    <row r="1921" spans="3:6" ht="25" customHeight="1" x14ac:dyDescent="0.3">
      <c r="C1921" s="76"/>
      <c r="D1921" s="113"/>
      <c r="E1921" s="113"/>
      <c r="F1921" s="113"/>
    </row>
    <row r="1922" spans="3:6" ht="25" customHeight="1" x14ac:dyDescent="0.3">
      <c r="C1922" s="76"/>
      <c r="D1922" s="113"/>
      <c r="E1922" s="113"/>
      <c r="F1922" s="113"/>
    </row>
    <row r="1923" spans="3:6" ht="25" customHeight="1" x14ac:dyDescent="0.3">
      <c r="C1923" s="76"/>
      <c r="D1923" s="113"/>
      <c r="E1923" s="113"/>
      <c r="F1923" s="113"/>
    </row>
    <row r="1924" spans="3:6" ht="25" customHeight="1" x14ac:dyDescent="0.3">
      <c r="C1924" s="76"/>
      <c r="D1924" s="113"/>
      <c r="E1924" s="113"/>
      <c r="F1924" s="113"/>
    </row>
    <row r="1925" spans="3:6" ht="25" customHeight="1" x14ac:dyDescent="0.3">
      <c r="C1925" s="76"/>
      <c r="D1925" s="113"/>
      <c r="E1925" s="113"/>
      <c r="F1925" s="113"/>
    </row>
    <row r="1926" spans="3:6" ht="25" customHeight="1" x14ac:dyDescent="0.3">
      <c r="C1926" s="76"/>
      <c r="D1926" s="113"/>
      <c r="E1926" s="113"/>
      <c r="F1926" s="113"/>
    </row>
    <row r="1927" spans="3:6" ht="25" customHeight="1" x14ac:dyDescent="0.3">
      <c r="C1927" s="76"/>
      <c r="D1927" s="113"/>
      <c r="E1927" s="113"/>
      <c r="F1927" s="113"/>
    </row>
    <row r="1928" spans="3:6" ht="25" customHeight="1" x14ac:dyDescent="0.3">
      <c r="C1928" s="76"/>
      <c r="D1928" s="113"/>
      <c r="E1928" s="113"/>
      <c r="F1928" s="113"/>
    </row>
    <row r="1929" spans="3:6" ht="25" customHeight="1" x14ac:dyDescent="0.3">
      <c r="C1929" s="76"/>
      <c r="D1929" s="113"/>
      <c r="E1929" s="113"/>
      <c r="F1929" s="113"/>
    </row>
    <row r="1930" spans="3:6" ht="25" customHeight="1" x14ac:dyDescent="0.3">
      <c r="C1930" s="76"/>
      <c r="D1930" s="113"/>
      <c r="E1930" s="113"/>
      <c r="F1930" s="113"/>
    </row>
    <row r="1931" spans="3:6" ht="25" customHeight="1" x14ac:dyDescent="0.3">
      <c r="C1931" s="76"/>
      <c r="D1931" s="113"/>
      <c r="E1931" s="113"/>
      <c r="F1931" s="113"/>
    </row>
    <row r="1932" spans="3:6" ht="25" customHeight="1" x14ac:dyDescent="0.3">
      <c r="C1932" s="76"/>
      <c r="D1932" s="113"/>
      <c r="E1932" s="113"/>
      <c r="F1932" s="113"/>
    </row>
    <row r="1933" spans="3:6" ht="25" customHeight="1" x14ac:dyDescent="0.3">
      <c r="C1933" s="76"/>
      <c r="D1933" s="113"/>
      <c r="E1933" s="113"/>
      <c r="F1933" s="113"/>
    </row>
    <row r="1934" spans="3:6" ht="25" customHeight="1" x14ac:dyDescent="0.3">
      <c r="C1934" s="76"/>
      <c r="D1934" s="113"/>
      <c r="E1934" s="113"/>
      <c r="F1934" s="113"/>
    </row>
    <row r="1935" spans="3:6" ht="25" customHeight="1" x14ac:dyDescent="0.3">
      <c r="C1935" s="76"/>
      <c r="D1935" s="113"/>
      <c r="E1935" s="113"/>
      <c r="F1935" s="113"/>
    </row>
    <row r="1936" spans="3:6" ht="25" customHeight="1" x14ac:dyDescent="0.3">
      <c r="C1936" s="76"/>
      <c r="D1936" s="113"/>
      <c r="E1936" s="113"/>
      <c r="F1936" s="113"/>
    </row>
    <row r="1937" spans="3:6" ht="25" customHeight="1" x14ac:dyDescent="0.3">
      <c r="C1937" s="76"/>
      <c r="D1937" s="113"/>
      <c r="E1937" s="113"/>
      <c r="F1937" s="113"/>
    </row>
    <row r="1938" spans="3:6" ht="25" customHeight="1" x14ac:dyDescent="0.3">
      <c r="C1938" s="76"/>
      <c r="D1938" s="113"/>
      <c r="E1938" s="113"/>
      <c r="F1938" s="113"/>
    </row>
    <row r="1939" spans="3:6" ht="25" customHeight="1" x14ac:dyDescent="0.3">
      <c r="C1939" s="76"/>
      <c r="D1939" s="113"/>
      <c r="E1939" s="113"/>
      <c r="F1939" s="113"/>
    </row>
    <row r="1940" spans="3:6" ht="25" customHeight="1" x14ac:dyDescent="0.3">
      <c r="C1940" s="76"/>
      <c r="D1940" s="113"/>
      <c r="E1940" s="113"/>
      <c r="F1940" s="113"/>
    </row>
    <row r="1941" spans="3:6" ht="25" customHeight="1" x14ac:dyDescent="0.3">
      <c r="C1941" s="76"/>
      <c r="D1941" s="113"/>
      <c r="E1941" s="113"/>
      <c r="F1941" s="113"/>
    </row>
    <row r="1942" spans="3:6" ht="25" customHeight="1" x14ac:dyDescent="0.3">
      <c r="C1942" s="76"/>
      <c r="D1942" s="113"/>
      <c r="E1942" s="113"/>
      <c r="F1942" s="113"/>
    </row>
    <row r="1943" spans="3:6" ht="25" customHeight="1" x14ac:dyDescent="0.3">
      <c r="C1943" s="76"/>
      <c r="D1943" s="113"/>
      <c r="E1943" s="113"/>
      <c r="F1943" s="113"/>
    </row>
    <row r="1944" spans="3:6" ht="25" customHeight="1" x14ac:dyDescent="0.3">
      <c r="C1944" s="76"/>
      <c r="D1944" s="113"/>
      <c r="E1944" s="113"/>
      <c r="F1944" s="113"/>
    </row>
    <row r="1945" spans="3:6" ht="25" customHeight="1" x14ac:dyDescent="0.3">
      <c r="C1945" s="76"/>
      <c r="D1945" s="113"/>
      <c r="E1945" s="113"/>
      <c r="F1945" s="113"/>
    </row>
    <row r="1946" spans="3:6" ht="25" customHeight="1" x14ac:dyDescent="0.3">
      <c r="C1946" s="76"/>
      <c r="D1946" s="113"/>
      <c r="E1946" s="113"/>
      <c r="F1946" s="113"/>
    </row>
    <row r="1947" spans="3:6" ht="25" customHeight="1" x14ac:dyDescent="0.3">
      <c r="C1947" s="76"/>
      <c r="D1947" s="113"/>
      <c r="E1947" s="113"/>
      <c r="F1947" s="113"/>
    </row>
    <row r="1948" spans="3:6" ht="25" customHeight="1" x14ac:dyDescent="0.3">
      <c r="C1948" s="76"/>
      <c r="D1948" s="113"/>
      <c r="E1948" s="113"/>
      <c r="F1948" s="113"/>
    </row>
    <row r="1949" spans="3:6" ht="25" customHeight="1" x14ac:dyDescent="0.3">
      <c r="C1949" s="76"/>
      <c r="D1949" s="113"/>
      <c r="E1949" s="113"/>
      <c r="F1949" s="113"/>
    </row>
    <row r="1950" spans="3:6" ht="25" customHeight="1" x14ac:dyDescent="0.3">
      <c r="C1950" s="76"/>
      <c r="D1950" s="113"/>
      <c r="E1950" s="113"/>
      <c r="F1950" s="113"/>
    </row>
    <row r="1951" spans="3:6" ht="25" customHeight="1" x14ac:dyDescent="0.3">
      <c r="C1951" s="76"/>
      <c r="D1951" s="113"/>
      <c r="E1951" s="113"/>
      <c r="F1951" s="113"/>
    </row>
    <row r="1952" spans="3:6" ht="25" customHeight="1" x14ac:dyDescent="0.3">
      <c r="C1952" s="76"/>
      <c r="D1952" s="113"/>
      <c r="E1952" s="113"/>
      <c r="F1952" s="113"/>
    </row>
    <row r="1953" spans="3:6" ht="25" customHeight="1" x14ac:dyDescent="0.3">
      <c r="C1953" s="76"/>
      <c r="D1953" s="113"/>
      <c r="E1953" s="113"/>
      <c r="F1953" s="113"/>
    </row>
    <row r="1954" spans="3:6" ht="25" customHeight="1" x14ac:dyDescent="0.3">
      <c r="C1954" s="76"/>
      <c r="D1954" s="113"/>
      <c r="E1954" s="113"/>
      <c r="F1954" s="113"/>
    </row>
    <row r="1955" spans="3:6" ht="25" customHeight="1" x14ac:dyDescent="0.3">
      <c r="C1955" s="76"/>
      <c r="D1955" s="113"/>
      <c r="E1955" s="113"/>
      <c r="F1955" s="113"/>
    </row>
    <row r="1956" spans="3:6" ht="25" customHeight="1" x14ac:dyDescent="0.3">
      <c r="C1956" s="76"/>
      <c r="D1956" s="113"/>
      <c r="E1956" s="113"/>
      <c r="F1956" s="113"/>
    </row>
    <row r="1957" spans="3:6" ht="25" customHeight="1" x14ac:dyDescent="0.3">
      <c r="C1957" s="76"/>
      <c r="D1957" s="113"/>
      <c r="E1957" s="113"/>
      <c r="F1957" s="113"/>
    </row>
    <row r="1958" spans="3:6" ht="25" customHeight="1" x14ac:dyDescent="0.3">
      <c r="C1958" s="76"/>
      <c r="D1958" s="113"/>
      <c r="E1958" s="113"/>
      <c r="F1958" s="113"/>
    </row>
    <row r="1959" spans="3:6" ht="25" customHeight="1" x14ac:dyDescent="0.3">
      <c r="C1959" s="76"/>
      <c r="D1959" s="113"/>
      <c r="E1959" s="113"/>
      <c r="F1959" s="113"/>
    </row>
    <row r="1960" spans="3:6" ht="25" customHeight="1" x14ac:dyDescent="0.3">
      <c r="C1960" s="76"/>
      <c r="D1960" s="113"/>
      <c r="E1960" s="113"/>
      <c r="F1960" s="113"/>
    </row>
    <row r="1961" spans="3:6" ht="25" customHeight="1" x14ac:dyDescent="0.3">
      <c r="C1961" s="76"/>
      <c r="D1961" s="113"/>
      <c r="E1961" s="113"/>
      <c r="F1961" s="113"/>
    </row>
    <row r="1962" spans="3:6" ht="25" customHeight="1" x14ac:dyDescent="0.3">
      <c r="C1962" s="76"/>
      <c r="D1962" s="113"/>
      <c r="E1962" s="113"/>
      <c r="F1962" s="113"/>
    </row>
    <row r="1963" spans="3:6" ht="25" customHeight="1" x14ac:dyDescent="0.3">
      <c r="C1963" s="76"/>
      <c r="D1963" s="113"/>
      <c r="E1963" s="113"/>
      <c r="F1963" s="113"/>
    </row>
    <row r="1964" spans="3:6" ht="25" customHeight="1" x14ac:dyDescent="0.3">
      <c r="C1964" s="76"/>
      <c r="D1964" s="113"/>
      <c r="E1964" s="113"/>
      <c r="F1964" s="113"/>
    </row>
    <row r="1965" spans="3:6" ht="25" customHeight="1" x14ac:dyDescent="0.3">
      <c r="C1965" s="76"/>
      <c r="D1965" s="113"/>
      <c r="E1965" s="113"/>
      <c r="F1965" s="113"/>
    </row>
    <row r="1966" spans="3:6" ht="25" customHeight="1" x14ac:dyDescent="0.3">
      <c r="C1966" s="76"/>
      <c r="D1966" s="113"/>
      <c r="E1966" s="113"/>
      <c r="F1966" s="113"/>
    </row>
    <row r="1967" spans="3:6" ht="25" customHeight="1" x14ac:dyDescent="0.3">
      <c r="C1967" s="76"/>
      <c r="D1967" s="113"/>
      <c r="E1967" s="113"/>
      <c r="F1967" s="113"/>
    </row>
    <row r="1968" spans="3:6" ht="25" customHeight="1" x14ac:dyDescent="0.3">
      <c r="C1968" s="76"/>
      <c r="D1968" s="113"/>
      <c r="E1968" s="113"/>
      <c r="F1968" s="113"/>
    </row>
    <row r="1969" spans="3:6" ht="25" customHeight="1" x14ac:dyDescent="0.3">
      <c r="C1969" s="76"/>
      <c r="D1969" s="113"/>
      <c r="E1969" s="113"/>
      <c r="F1969" s="113"/>
    </row>
    <row r="1970" spans="3:6" ht="25" customHeight="1" x14ac:dyDescent="0.3">
      <c r="C1970" s="76"/>
      <c r="D1970" s="113"/>
      <c r="E1970" s="113"/>
      <c r="F1970" s="113"/>
    </row>
    <row r="1971" spans="3:6" ht="25" customHeight="1" x14ac:dyDescent="0.3">
      <c r="C1971" s="76"/>
      <c r="D1971" s="113"/>
      <c r="E1971" s="113"/>
      <c r="F1971" s="113"/>
    </row>
    <row r="1972" spans="3:6" ht="25" customHeight="1" x14ac:dyDescent="0.3">
      <c r="C1972" s="76"/>
      <c r="D1972" s="113"/>
      <c r="E1972" s="113"/>
      <c r="F1972" s="113"/>
    </row>
    <row r="1973" spans="3:6" ht="25" customHeight="1" x14ac:dyDescent="0.3">
      <c r="C1973" s="76"/>
      <c r="D1973" s="113"/>
      <c r="E1973" s="113"/>
      <c r="F1973" s="113"/>
    </row>
    <row r="1974" spans="3:6" ht="25" customHeight="1" x14ac:dyDescent="0.3">
      <c r="C1974" s="76"/>
      <c r="D1974" s="113"/>
      <c r="E1974" s="113"/>
      <c r="F1974" s="113"/>
    </row>
    <row r="1975" spans="3:6" ht="25" customHeight="1" x14ac:dyDescent="0.3">
      <c r="C1975" s="76"/>
      <c r="D1975" s="113"/>
      <c r="E1975" s="113"/>
      <c r="F1975" s="113"/>
    </row>
    <row r="1976" spans="3:6" ht="25" customHeight="1" x14ac:dyDescent="0.3">
      <c r="C1976" s="76"/>
      <c r="D1976" s="113"/>
      <c r="E1976" s="113"/>
      <c r="F1976" s="113"/>
    </row>
    <row r="1977" spans="3:6" ht="25" customHeight="1" x14ac:dyDescent="0.3">
      <c r="C1977" s="76"/>
      <c r="D1977" s="113"/>
      <c r="E1977" s="113"/>
      <c r="F1977" s="113"/>
    </row>
    <row r="1978" spans="3:6" ht="25" customHeight="1" x14ac:dyDescent="0.3">
      <c r="C1978" s="76"/>
      <c r="D1978" s="113"/>
      <c r="E1978" s="113"/>
      <c r="F1978" s="113"/>
    </row>
    <row r="1979" spans="3:6" ht="25" customHeight="1" x14ac:dyDescent="0.3">
      <c r="C1979" s="76"/>
      <c r="D1979" s="113"/>
      <c r="E1979" s="113"/>
      <c r="F1979" s="113"/>
    </row>
  </sheetData>
  <mergeCells count="255">
    <mergeCell ref="C176:G176"/>
    <mergeCell ref="D177:G177"/>
    <mergeCell ref="C178:G178"/>
    <mergeCell ref="D179:G179"/>
    <mergeCell ref="D180:G180"/>
    <mergeCell ref="F124:G124"/>
    <mergeCell ref="F125:G125"/>
    <mergeCell ref="E218:G218"/>
    <mergeCell ref="C243:G243"/>
    <mergeCell ref="D158:G158"/>
    <mergeCell ref="C159:G159"/>
    <mergeCell ref="F129:G129"/>
    <mergeCell ref="D242:G242"/>
    <mergeCell ref="C228:G228"/>
    <mergeCell ref="D229:G229"/>
    <mergeCell ref="D230:G230"/>
    <mergeCell ref="D231:G231"/>
    <mergeCell ref="C237:G237"/>
    <mergeCell ref="C241:G241"/>
    <mergeCell ref="E222:G222"/>
    <mergeCell ref="E215:G215"/>
    <mergeCell ref="E223:G223"/>
    <mergeCell ref="D224:G224"/>
    <mergeCell ref="E225:G225"/>
    <mergeCell ref="D244:G244"/>
    <mergeCell ref="B154:G154"/>
    <mergeCell ref="B187:G187"/>
    <mergeCell ref="B181:G181"/>
    <mergeCell ref="E165:G165"/>
    <mergeCell ref="D169:G169"/>
    <mergeCell ref="C170:G170"/>
    <mergeCell ref="D171:G171"/>
    <mergeCell ref="D172:G172"/>
    <mergeCell ref="D173:G173"/>
    <mergeCell ref="C174:G174"/>
    <mergeCell ref="D160:G160"/>
    <mergeCell ref="E161:G161"/>
    <mergeCell ref="D175:G175"/>
    <mergeCell ref="C188:G188"/>
    <mergeCell ref="D189:G189"/>
    <mergeCell ref="D190:G190"/>
    <mergeCell ref="C191:G191"/>
    <mergeCell ref="D192:G192"/>
    <mergeCell ref="E193:G193"/>
    <mergeCell ref="E194:G194"/>
    <mergeCell ref="D195:G195"/>
    <mergeCell ref="D208:G208"/>
    <mergeCell ref="C157:G157"/>
    <mergeCell ref="F116:G116"/>
    <mergeCell ref="F117:G117"/>
    <mergeCell ref="D83:G83"/>
    <mergeCell ref="D84:G84"/>
    <mergeCell ref="D80:G80"/>
    <mergeCell ref="D81:G81"/>
    <mergeCell ref="D107:G107"/>
    <mergeCell ref="E108:G108"/>
    <mergeCell ref="F109:G109"/>
    <mergeCell ref="F110:G110"/>
    <mergeCell ref="E111:G111"/>
    <mergeCell ref="B23:G23"/>
    <mergeCell ref="B24:G24"/>
    <mergeCell ref="B25:G25"/>
    <mergeCell ref="B26:G26"/>
    <mergeCell ref="C77:G77"/>
    <mergeCell ref="H26:M26"/>
    <mergeCell ref="H27:M27"/>
    <mergeCell ref="H28:M28"/>
    <mergeCell ref="H29:M29"/>
    <mergeCell ref="C37:G37"/>
    <mergeCell ref="D38:G38"/>
    <mergeCell ref="B42:G42"/>
    <mergeCell ref="C65:G65"/>
    <mergeCell ref="D66:G66"/>
    <mergeCell ref="B28:G28"/>
    <mergeCell ref="B29:G29"/>
    <mergeCell ref="B35:G35"/>
    <mergeCell ref="B36:G36"/>
    <mergeCell ref="D44:G44"/>
    <mergeCell ref="D74:G74"/>
    <mergeCell ref="C75:G75"/>
    <mergeCell ref="D76:G76"/>
    <mergeCell ref="C43:G43"/>
    <mergeCell ref="C45:G45"/>
    <mergeCell ref="H2:M2"/>
    <mergeCell ref="H9:M9"/>
    <mergeCell ref="A13:M13"/>
    <mergeCell ref="A14:M14"/>
    <mergeCell ref="A15:M15"/>
    <mergeCell ref="H17:J17"/>
    <mergeCell ref="C40:G40"/>
    <mergeCell ref="H22:M22"/>
    <mergeCell ref="H23:M23"/>
    <mergeCell ref="H24:M24"/>
    <mergeCell ref="H25:M25"/>
    <mergeCell ref="B19:M19"/>
    <mergeCell ref="B20:G20"/>
    <mergeCell ref="A31:A34"/>
    <mergeCell ref="B31:M31"/>
    <mergeCell ref="B32:G34"/>
    <mergeCell ref="H32:M32"/>
    <mergeCell ref="H33:J33"/>
    <mergeCell ref="K33:M33"/>
    <mergeCell ref="H20:M20"/>
    <mergeCell ref="H21:M21"/>
    <mergeCell ref="B21:G21"/>
    <mergeCell ref="B22:G22"/>
    <mergeCell ref="B27:G27"/>
    <mergeCell ref="I298:L298"/>
    <mergeCell ref="I279:L279"/>
    <mergeCell ref="I282:L282"/>
    <mergeCell ref="I284:L284"/>
    <mergeCell ref="I295:L295"/>
    <mergeCell ref="C249:G249"/>
    <mergeCell ref="B245:G245"/>
    <mergeCell ref="C250:G250"/>
    <mergeCell ref="C251:G251"/>
    <mergeCell ref="I288:L288"/>
    <mergeCell ref="I252:L252"/>
    <mergeCell ref="I266:L266"/>
    <mergeCell ref="D46:G46"/>
    <mergeCell ref="C47:G47"/>
    <mergeCell ref="D48:G48"/>
    <mergeCell ref="B105:G105"/>
    <mergeCell ref="C49:G49"/>
    <mergeCell ref="D50:G50"/>
    <mergeCell ref="E51:G51"/>
    <mergeCell ref="E54:G54"/>
    <mergeCell ref="D55:G55"/>
    <mergeCell ref="D67:G67"/>
    <mergeCell ref="C68:G68"/>
    <mergeCell ref="D69:G69"/>
    <mergeCell ref="C70:G70"/>
    <mergeCell ref="E52:G52"/>
    <mergeCell ref="E53:G53"/>
    <mergeCell ref="D88:G88"/>
    <mergeCell ref="C89:G89"/>
    <mergeCell ref="D90:G90"/>
    <mergeCell ref="D79:G79"/>
    <mergeCell ref="D87:G87"/>
    <mergeCell ref="D71:G71"/>
    <mergeCell ref="C72:G72"/>
    <mergeCell ref="D73:G73"/>
    <mergeCell ref="E56:G56"/>
    <mergeCell ref="E226:G226"/>
    <mergeCell ref="E227:G227"/>
    <mergeCell ref="D216:G216"/>
    <mergeCell ref="C219:G219"/>
    <mergeCell ref="D220:G220"/>
    <mergeCell ref="E221:G221"/>
    <mergeCell ref="E217:G217"/>
    <mergeCell ref="B236:G236"/>
    <mergeCell ref="A232:A235"/>
    <mergeCell ref="B232:M232"/>
    <mergeCell ref="B233:G235"/>
    <mergeCell ref="H233:M233"/>
    <mergeCell ref="H234:J234"/>
    <mergeCell ref="K234:M234"/>
    <mergeCell ref="H1:M1"/>
    <mergeCell ref="H102:J102"/>
    <mergeCell ref="K102:M102"/>
    <mergeCell ref="B104:G104"/>
    <mergeCell ref="H183:M183"/>
    <mergeCell ref="H184:J184"/>
    <mergeCell ref="K184:M184"/>
    <mergeCell ref="B64:G64"/>
    <mergeCell ref="A100:A103"/>
    <mergeCell ref="A182:A185"/>
    <mergeCell ref="B182:M182"/>
    <mergeCell ref="B183:G185"/>
    <mergeCell ref="B100:M100"/>
    <mergeCell ref="B101:G103"/>
    <mergeCell ref="A60:A63"/>
    <mergeCell ref="D95:G95"/>
    <mergeCell ref="D96:G96"/>
    <mergeCell ref="D97:G97"/>
    <mergeCell ref="D91:G91"/>
    <mergeCell ref="D78:G78"/>
    <mergeCell ref="H101:M101"/>
    <mergeCell ref="A142:A145"/>
    <mergeCell ref="B142:M142"/>
    <mergeCell ref="B143:G145"/>
    <mergeCell ref="E57:G57"/>
    <mergeCell ref="E58:G58"/>
    <mergeCell ref="E59:G59"/>
    <mergeCell ref="D85:G85"/>
    <mergeCell ref="C86:G86"/>
    <mergeCell ref="D82:G82"/>
    <mergeCell ref="C155:G155"/>
    <mergeCell ref="D156:G156"/>
    <mergeCell ref="F115:G115"/>
    <mergeCell ref="B60:M60"/>
    <mergeCell ref="B61:G63"/>
    <mergeCell ref="H61:M61"/>
    <mergeCell ref="H62:J62"/>
    <mergeCell ref="K62:M62"/>
    <mergeCell ref="D98:G98"/>
    <mergeCell ref="D99:G99"/>
    <mergeCell ref="C106:G106"/>
    <mergeCell ref="C92:G92"/>
    <mergeCell ref="D93:G93"/>
    <mergeCell ref="D94:G94"/>
    <mergeCell ref="F112:G112"/>
    <mergeCell ref="F113:G113"/>
    <mergeCell ref="E114:G114"/>
    <mergeCell ref="D121:G121"/>
    <mergeCell ref="E214:G214"/>
    <mergeCell ref="B186:G186"/>
    <mergeCell ref="D211:G211"/>
    <mergeCell ref="C212:G212"/>
    <mergeCell ref="D213:G213"/>
    <mergeCell ref="E196:G196"/>
    <mergeCell ref="E197:G197"/>
    <mergeCell ref="C198:G198"/>
    <mergeCell ref="D199:G199"/>
    <mergeCell ref="E200:G200"/>
    <mergeCell ref="E201:G201"/>
    <mergeCell ref="E202:G202"/>
    <mergeCell ref="D203:G203"/>
    <mergeCell ref="E204:G204"/>
    <mergeCell ref="C207:G207"/>
    <mergeCell ref="E205:G205"/>
    <mergeCell ref="E206:G206"/>
    <mergeCell ref="C209:G209"/>
    <mergeCell ref="D210:G210"/>
    <mergeCell ref="H143:M143"/>
    <mergeCell ref="H144:J144"/>
    <mergeCell ref="K144:M144"/>
    <mergeCell ref="B146:G146"/>
    <mergeCell ref="F118:G118"/>
    <mergeCell ref="F119:G119"/>
    <mergeCell ref="F120:G120"/>
    <mergeCell ref="E130:G130"/>
    <mergeCell ref="F131:G131"/>
    <mergeCell ref="F132:G132"/>
    <mergeCell ref="E122:G122"/>
    <mergeCell ref="F123:G123"/>
    <mergeCell ref="F126:G126"/>
    <mergeCell ref="E127:G127"/>
    <mergeCell ref="F128:G128"/>
    <mergeCell ref="D153:G153"/>
    <mergeCell ref="E133:G133"/>
    <mergeCell ref="F134:G134"/>
    <mergeCell ref="F135:G135"/>
    <mergeCell ref="E136:G136"/>
    <mergeCell ref="D137:G137"/>
    <mergeCell ref="C138:G138"/>
    <mergeCell ref="D139:G139"/>
    <mergeCell ref="C140:G140"/>
    <mergeCell ref="D141:G141"/>
    <mergeCell ref="D148:G148"/>
    <mergeCell ref="D149:G149"/>
    <mergeCell ref="C150:G150"/>
    <mergeCell ref="D151:G151"/>
    <mergeCell ref="D152:G152"/>
    <mergeCell ref="C147:G147"/>
  </mergeCells>
  <pageMargins left="0.6" right="0.5" top="0.5" bottom="0.5" header="0" footer="0"/>
  <pageSetup paperSize="9" scale="70" firstPageNumber="57" orientation="portrait" useFirstPageNumber="1" r:id="rId1"/>
  <rowBreaks count="6" manualBreakCount="6">
    <brk id="59" max="12" man="1"/>
    <brk id="99" max="12" man="1"/>
    <brk id="141" max="12" man="1"/>
    <brk id="181" max="12" man="1"/>
    <brk id="231" max="12" man="1"/>
    <brk id="246" max="12"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W1143"/>
  <sheetViews>
    <sheetView view="pageBreakPreview" topLeftCell="A19" zoomScale="90" zoomScaleNormal="85" zoomScaleSheetLayoutView="90" zoomScalePageLayoutView="85" workbookViewId="0">
      <pane xSplit="6" ySplit="1" topLeftCell="K20" activePane="bottomRight" state="frozen"/>
      <selection activeCell="A19" sqref="A19"/>
      <selection pane="topRight" activeCell="G19" sqref="G19"/>
      <selection pane="bottomLeft" activeCell="A20" sqref="A20"/>
      <selection pane="bottomRight" activeCell="M184" sqref="M184"/>
    </sheetView>
  </sheetViews>
  <sheetFormatPr defaultColWidth="9.1796875" defaultRowHeight="20.149999999999999" customHeight="1" x14ac:dyDescent="0.3"/>
  <cols>
    <col min="1" max="1" width="4.26953125" style="422" customWidth="1"/>
    <col min="2" max="2" width="4" style="422" customWidth="1"/>
    <col min="3" max="3" width="3.453125" style="422" customWidth="1"/>
    <col min="4" max="4" width="27.453125" style="422" customWidth="1"/>
    <col min="5" max="5" width="2.7265625" style="422" customWidth="1"/>
    <col min="6" max="6" width="47.7265625" style="422" customWidth="1"/>
    <col min="7" max="7" width="14" style="445" customWidth="1"/>
    <col min="8" max="8" width="15.81640625" style="445" customWidth="1"/>
    <col min="9" max="9" width="10.1796875" style="422" customWidth="1"/>
    <col min="10" max="10" width="8" style="422" customWidth="1"/>
    <col min="11" max="11" width="9.81640625" style="422" bestFit="1" customWidth="1"/>
    <col min="12" max="12" width="64.7265625" style="443" customWidth="1"/>
    <col min="13" max="13" width="30.1796875" style="446" customWidth="1"/>
    <col min="14" max="16384" width="9.1796875" style="422"/>
  </cols>
  <sheetData>
    <row r="1" spans="1:13" ht="13" x14ac:dyDescent="0.3">
      <c r="A1" s="1263" t="s">
        <v>207</v>
      </c>
      <c r="B1" s="1263"/>
      <c r="C1" s="1263"/>
      <c r="D1" s="1263"/>
      <c r="E1" s="1263"/>
      <c r="F1" s="1263"/>
      <c r="G1" s="1263"/>
      <c r="H1" s="1263"/>
      <c r="I1" s="1263"/>
      <c r="J1" s="1263"/>
      <c r="K1" s="1263"/>
      <c r="L1" s="1263"/>
      <c r="M1" s="1263"/>
    </row>
    <row r="2" spans="1:13" ht="13" x14ac:dyDescent="0.3">
      <c r="A2" s="1263" t="s">
        <v>222</v>
      </c>
      <c r="B2" s="1263"/>
      <c r="C2" s="1263"/>
      <c r="D2" s="1263"/>
      <c r="E2" s="1263"/>
      <c r="F2" s="1263"/>
      <c r="G2" s="1263"/>
      <c r="H2" s="1263"/>
      <c r="I2" s="1263"/>
      <c r="J2" s="1263"/>
      <c r="K2" s="1263"/>
      <c r="L2" s="1263"/>
      <c r="M2" s="1263"/>
    </row>
    <row r="3" spans="1:13" ht="12" customHeight="1" x14ac:dyDescent="0.3">
      <c r="A3" s="284"/>
      <c r="B3" s="284"/>
      <c r="C3" s="284"/>
      <c r="D3" s="284"/>
      <c r="E3" s="284"/>
      <c r="F3" s="284"/>
      <c r="G3" s="488"/>
      <c r="H3" s="286"/>
      <c r="I3" s="284"/>
      <c r="J3" s="488"/>
      <c r="K3" s="488"/>
      <c r="L3" s="489"/>
      <c r="M3" s="490"/>
    </row>
    <row r="4" spans="1:13" ht="13" x14ac:dyDescent="0.3">
      <c r="A4" s="283" t="s">
        <v>208</v>
      </c>
      <c r="B4" s="283"/>
      <c r="C4" s="284"/>
      <c r="D4" s="285"/>
      <c r="E4" s="285"/>
      <c r="F4" s="284"/>
      <c r="G4" s="488"/>
      <c r="H4" s="286"/>
      <c r="I4" s="284"/>
      <c r="J4" s="488"/>
      <c r="K4" s="488"/>
      <c r="L4" s="489"/>
      <c r="M4" s="490"/>
    </row>
    <row r="5" spans="1:13" ht="13" x14ac:dyDescent="0.3">
      <c r="A5" s="284"/>
      <c r="B5" s="284"/>
      <c r="C5" s="284" t="s">
        <v>209</v>
      </c>
      <c r="D5" s="284"/>
      <c r="E5" s="284" t="s">
        <v>210</v>
      </c>
      <c r="F5" s="1264" t="s">
        <v>535</v>
      </c>
      <c r="G5" s="1264"/>
      <c r="H5" s="1264"/>
      <c r="I5" s="1264"/>
      <c r="J5" s="488"/>
      <c r="K5" s="488"/>
      <c r="L5" s="489"/>
      <c r="M5" s="490"/>
    </row>
    <row r="6" spans="1:13" ht="13" x14ac:dyDescent="0.3">
      <c r="A6" s="284"/>
      <c r="B6" s="284"/>
      <c r="C6" s="284" t="s">
        <v>211</v>
      </c>
      <c r="D6" s="284"/>
      <c r="E6" s="284" t="s">
        <v>210</v>
      </c>
      <c r="F6" s="1265" t="s">
        <v>536</v>
      </c>
      <c r="G6" s="1266"/>
      <c r="H6" s="1266"/>
      <c r="I6" s="1266"/>
      <c r="J6" s="488"/>
      <c r="K6" s="488"/>
      <c r="L6" s="489"/>
      <c r="M6" s="490"/>
    </row>
    <row r="7" spans="1:13" ht="13" x14ac:dyDescent="0.3">
      <c r="A7" s="284"/>
      <c r="B7" s="284"/>
      <c r="C7" s="284" t="s">
        <v>212</v>
      </c>
      <c r="D7" s="284"/>
      <c r="E7" s="284" t="s">
        <v>210</v>
      </c>
      <c r="F7" s="1266" t="s">
        <v>509</v>
      </c>
      <c r="G7" s="1266"/>
      <c r="H7" s="1266"/>
      <c r="I7" s="1266"/>
      <c r="J7" s="81"/>
      <c r="K7" s="81"/>
      <c r="L7" s="489"/>
      <c r="M7" s="490"/>
    </row>
    <row r="8" spans="1:13" ht="13" x14ac:dyDescent="0.3">
      <c r="A8" s="284"/>
      <c r="B8" s="284"/>
      <c r="C8" s="284" t="s">
        <v>279</v>
      </c>
      <c r="D8" s="284"/>
      <c r="E8" s="284" t="s">
        <v>210</v>
      </c>
      <c r="F8" s="1266" t="s">
        <v>537</v>
      </c>
      <c r="G8" s="1266"/>
      <c r="H8" s="1266"/>
      <c r="I8" s="1266"/>
      <c r="J8" s="90"/>
      <c r="K8" s="90"/>
      <c r="L8" s="90"/>
      <c r="M8" s="491"/>
    </row>
    <row r="9" spans="1:13" ht="13" x14ac:dyDescent="0.3">
      <c r="A9" s="284"/>
      <c r="B9" s="284"/>
      <c r="C9" s="284" t="s">
        <v>214</v>
      </c>
      <c r="D9" s="284"/>
      <c r="E9" s="284" t="s">
        <v>210</v>
      </c>
      <c r="F9" s="1266" t="s">
        <v>482</v>
      </c>
      <c r="G9" s="1266"/>
      <c r="H9" s="1266"/>
      <c r="I9" s="1266"/>
      <c r="J9" s="488"/>
      <c r="K9" s="488"/>
      <c r="L9" s="489"/>
      <c r="M9" s="490"/>
    </row>
    <row r="10" spans="1:13" ht="12" customHeight="1" x14ac:dyDescent="0.3">
      <c r="A10" s="284"/>
      <c r="B10" s="284"/>
      <c r="C10" s="284"/>
      <c r="D10" s="284"/>
      <c r="E10" s="284"/>
      <c r="F10" s="380"/>
      <c r="G10" s="492"/>
      <c r="H10" s="492"/>
      <c r="I10" s="380"/>
      <c r="J10" s="488"/>
      <c r="K10" s="488"/>
      <c r="L10" s="489"/>
      <c r="M10" s="490"/>
    </row>
    <row r="11" spans="1:13" ht="13" x14ac:dyDescent="0.3">
      <c r="A11" s="283" t="s">
        <v>215</v>
      </c>
      <c r="B11" s="283"/>
      <c r="C11" s="284"/>
      <c r="D11" s="285"/>
      <c r="E11" s="285"/>
      <c r="F11" s="284"/>
      <c r="G11" s="488"/>
      <c r="H11" s="286"/>
      <c r="I11" s="284"/>
      <c r="J11" s="488"/>
      <c r="K11" s="488"/>
      <c r="L11" s="489"/>
      <c r="M11" s="490"/>
    </row>
    <row r="12" spans="1:13" ht="13" x14ac:dyDescent="0.3">
      <c r="A12" s="284"/>
      <c r="B12" s="284"/>
      <c r="C12" s="284" t="s">
        <v>216</v>
      </c>
      <c r="D12" s="284"/>
      <c r="E12" s="284" t="s">
        <v>210</v>
      </c>
      <c r="F12" s="1264" t="s">
        <v>531</v>
      </c>
      <c r="G12" s="1264"/>
      <c r="H12" s="1264"/>
      <c r="I12" s="1264"/>
      <c r="J12" s="488"/>
      <c r="K12" s="488"/>
      <c r="L12" s="489"/>
      <c r="M12" s="490"/>
    </row>
    <row r="13" spans="1:13" ht="13" x14ac:dyDescent="0.3">
      <c r="A13" s="284"/>
      <c r="B13" s="284"/>
      <c r="C13" s="284" t="s">
        <v>217</v>
      </c>
      <c r="D13" s="284"/>
      <c r="E13" s="284" t="s">
        <v>210</v>
      </c>
      <c r="F13" s="1265" t="s">
        <v>533</v>
      </c>
      <c r="G13" s="1266"/>
      <c r="H13" s="1266"/>
      <c r="I13" s="1266"/>
      <c r="J13" s="488"/>
      <c r="K13" s="488"/>
      <c r="L13" s="489"/>
      <c r="M13" s="490"/>
    </row>
    <row r="14" spans="1:13" ht="13" x14ac:dyDescent="0.3">
      <c r="A14" s="284"/>
      <c r="B14" s="284"/>
      <c r="C14" s="284" t="s">
        <v>212</v>
      </c>
      <c r="D14" s="284"/>
      <c r="E14" s="284" t="s">
        <v>210</v>
      </c>
      <c r="F14" s="1266" t="s">
        <v>534</v>
      </c>
      <c r="G14" s="1266"/>
      <c r="H14" s="1266"/>
      <c r="I14" s="1266"/>
      <c r="J14" s="488"/>
      <c r="K14" s="488"/>
      <c r="L14" s="489"/>
      <c r="M14" s="490"/>
    </row>
    <row r="15" spans="1:13" ht="13" x14ac:dyDescent="0.3">
      <c r="A15" s="284"/>
      <c r="B15" s="284"/>
      <c r="C15" s="284" t="s">
        <v>213</v>
      </c>
      <c r="D15" s="284"/>
      <c r="E15" s="284" t="s">
        <v>210</v>
      </c>
      <c r="F15" s="1266" t="s">
        <v>514</v>
      </c>
      <c r="G15" s="1266"/>
      <c r="H15" s="1266"/>
      <c r="I15" s="1266"/>
      <c r="J15" s="488"/>
      <c r="K15" s="488"/>
      <c r="L15" s="489"/>
      <c r="M15" s="490"/>
    </row>
    <row r="16" spans="1:13" ht="13" x14ac:dyDescent="0.3">
      <c r="A16" s="284"/>
      <c r="B16" s="284"/>
      <c r="C16" s="284" t="s">
        <v>214</v>
      </c>
      <c r="D16" s="284"/>
      <c r="E16" s="284" t="s">
        <v>210</v>
      </c>
      <c r="F16" s="1266" t="s">
        <v>482</v>
      </c>
      <c r="G16" s="1266"/>
      <c r="H16" s="1266"/>
      <c r="I16" s="1266"/>
      <c r="J16" s="488"/>
      <c r="K16" s="488"/>
      <c r="L16" s="489"/>
      <c r="M16" s="490"/>
    </row>
    <row r="17" spans="1:15" ht="12" customHeight="1" x14ac:dyDescent="0.3">
      <c r="A17" s="284"/>
      <c r="B17" s="284"/>
      <c r="C17" s="284"/>
      <c r="D17" s="284"/>
      <c r="E17" s="284"/>
      <c r="F17" s="284"/>
      <c r="G17" s="488"/>
      <c r="H17" s="286"/>
      <c r="I17" s="284"/>
      <c r="J17" s="488"/>
      <c r="K17" s="488"/>
      <c r="L17" s="489"/>
      <c r="M17" s="490"/>
    </row>
    <row r="18" spans="1:15" ht="13" x14ac:dyDescent="0.3">
      <c r="A18" s="380" t="s">
        <v>230</v>
      </c>
      <c r="B18" s="380"/>
      <c r="C18" s="285"/>
      <c r="D18" s="285"/>
      <c r="E18" s="285"/>
      <c r="F18" s="285"/>
      <c r="G18" s="488"/>
      <c r="H18" s="488"/>
      <c r="I18" s="285"/>
      <c r="J18" s="488"/>
      <c r="K18" s="488"/>
      <c r="L18" s="489"/>
      <c r="M18" s="490"/>
    </row>
    <row r="19" spans="1:15" ht="46.5" customHeight="1" x14ac:dyDescent="0.3">
      <c r="A19" s="302" t="s">
        <v>218</v>
      </c>
      <c r="B19" s="1267" t="s">
        <v>223</v>
      </c>
      <c r="C19" s="1268"/>
      <c r="D19" s="1268"/>
      <c r="E19" s="1268"/>
      <c r="F19" s="1268"/>
      <c r="G19" s="302" t="s">
        <v>219</v>
      </c>
      <c r="H19" s="302" t="s">
        <v>224</v>
      </c>
      <c r="I19" s="302" t="s">
        <v>225</v>
      </c>
      <c r="J19" s="302" t="s">
        <v>226</v>
      </c>
      <c r="K19" s="302" t="s">
        <v>227</v>
      </c>
      <c r="L19" s="603" t="s">
        <v>220</v>
      </c>
      <c r="M19" s="291" t="s">
        <v>352</v>
      </c>
    </row>
    <row r="20" spans="1:15" ht="13" x14ac:dyDescent="0.3">
      <c r="A20" s="540">
        <v>1</v>
      </c>
      <c r="B20" s="1269">
        <v>2</v>
      </c>
      <c r="C20" s="1270"/>
      <c r="D20" s="1270"/>
      <c r="E20" s="1270"/>
      <c r="F20" s="1270"/>
      <c r="G20" s="540">
        <v>3</v>
      </c>
      <c r="H20" s="302">
        <v>4</v>
      </c>
      <c r="I20" s="540">
        <v>5</v>
      </c>
      <c r="J20" s="540">
        <v>6</v>
      </c>
      <c r="K20" s="540">
        <v>7</v>
      </c>
      <c r="L20" s="604">
        <v>8</v>
      </c>
      <c r="M20" s="291" t="s">
        <v>373</v>
      </c>
    </row>
    <row r="21" spans="1:15" s="430" customFormat="1" ht="13" x14ac:dyDescent="0.3">
      <c r="A21" s="602" t="s">
        <v>5</v>
      </c>
      <c r="B21" s="605" t="s">
        <v>7</v>
      </c>
      <c r="C21" s="357"/>
      <c r="D21" s="357"/>
      <c r="E21" s="357"/>
      <c r="F21" s="357"/>
      <c r="G21" s="187"/>
      <c r="H21" s="606"/>
      <c r="I21" s="109"/>
      <c r="J21" s="601"/>
      <c r="K21" s="209">
        <f>K22</f>
        <v>0</v>
      </c>
      <c r="L21" s="607"/>
      <c r="M21" s="608"/>
    </row>
    <row r="22" spans="1:15" s="428" customFormat="1" ht="13" x14ac:dyDescent="0.35">
      <c r="A22" s="107"/>
      <c r="B22" s="178" t="s">
        <v>10</v>
      </c>
      <c r="C22" s="179" t="s">
        <v>80</v>
      </c>
      <c r="D22" s="357"/>
      <c r="E22" s="357"/>
      <c r="F22" s="357"/>
      <c r="G22" s="187"/>
      <c r="H22" s="606"/>
      <c r="I22" s="109"/>
      <c r="J22" s="601"/>
      <c r="K22" s="209">
        <f>SUM(K23:K24)</f>
        <v>0</v>
      </c>
      <c r="L22" s="609"/>
      <c r="M22" s="610"/>
    </row>
    <row r="23" spans="1:15" s="421" customFormat="1" ht="13" x14ac:dyDescent="0.35">
      <c r="A23" s="597"/>
      <c r="B23" s="283"/>
      <c r="C23" s="600" t="s">
        <v>20</v>
      </c>
      <c r="D23" s="1137" t="s">
        <v>17</v>
      </c>
      <c r="E23" s="1138"/>
      <c r="F23" s="1139"/>
      <c r="G23" s="611"/>
      <c r="H23" s="187"/>
      <c r="I23" s="599"/>
      <c r="J23" s="187"/>
      <c r="K23" s="187"/>
      <c r="L23" s="612"/>
      <c r="M23" s="619"/>
    </row>
    <row r="24" spans="1:15" s="421" customFormat="1" ht="13" x14ac:dyDescent="0.35">
      <c r="A24" s="180"/>
      <c r="B24" s="613"/>
      <c r="C24" s="600" t="s">
        <v>22</v>
      </c>
      <c r="D24" s="1141" t="s">
        <v>18</v>
      </c>
      <c r="E24" s="1141"/>
      <c r="F24" s="1141"/>
      <c r="G24" s="187"/>
      <c r="H24" s="488"/>
      <c r="I24" s="187"/>
      <c r="J24" s="187"/>
      <c r="K24" s="187"/>
      <c r="L24" s="614"/>
      <c r="M24" s="615"/>
    </row>
    <row r="25" spans="1:15" s="421" customFormat="1" ht="13" x14ac:dyDescent="0.35">
      <c r="A25" s="185"/>
      <c r="B25" s="178" t="s">
        <v>9</v>
      </c>
      <c r="C25" s="179" t="s">
        <v>19</v>
      </c>
      <c r="D25" s="357"/>
      <c r="E25" s="357"/>
      <c r="F25" s="357"/>
      <c r="G25" s="187"/>
      <c r="H25" s="606"/>
      <c r="I25" s="187"/>
      <c r="J25" s="187"/>
      <c r="K25" s="602"/>
      <c r="L25" s="614"/>
      <c r="M25" s="615"/>
    </row>
    <row r="26" spans="1:15" s="421" customFormat="1" ht="18.75" customHeight="1" x14ac:dyDescent="0.35">
      <c r="A26" s="125" t="s">
        <v>6</v>
      </c>
      <c r="B26" s="1259" t="s">
        <v>184</v>
      </c>
      <c r="C26" s="1259"/>
      <c r="D26" s="1259"/>
      <c r="E26" s="1259"/>
      <c r="F26" s="1259"/>
      <c r="G26" s="616"/>
      <c r="H26" s="563"/>
      <c r="I26" s="187"/>
      <c r="J26" s="145"/>
      <c r="K26" s="683">
        <f>K27+K185+K277+K374+K519+K558</f>
        <v>366.07500000000005</v>
      </c>
      <c r="L26" s="614"/>
      <c r="M26" s="615"/>
      <c r="O26" s="284"/>
    </row>
    <row r="27" spans="1:15" s="421" customFormat="1" ht="42.75" customHeight="1" x14ac:dyDescent="0.35">
      <c r="A27" s="617"/>
      <c r="B27" s="618" t="s">
        <v>10</v>
      </c>
      <c r="C27" s="1260" t="s">
        <v>303</v>
      </c>
      <c r="D27" s="1261"/>
      <c r="E27" s="1261"/>
      <c r="F27" s="1261"/>
      <c r="G27" s="1261"/>
      <c r="H27" s="1261"/>
      <c r="I27" s="1261"/>
      <c r="J27" s="1262"/>
      <c r="K27" s="766">
        <f>K39+K60+K68+K90+K100+K110+K116+K121+K130+K138+K146+K153+K160+K168+K178</f>
        <v>128.57500000000002</v>
      </c>
      <c r="L27" s="614"/>
      <c r="M27" s="615"/>
      <c r="O27" s="284"/>
    </row>
    <row r="28" spans="1:15" s="625" customFormat="1" ht="13" x14ac:dyDescent="0.35">
      <c r="A28" s="107"/>
      <c r="B28" s="747"/>
      <c r="C28" s="1208" t="s">
        <v>543</v>
      </c>
      <c r="D28" s="1209"/>
      <c r="E28" s="1209"/>
      <c r="F28" s="1209"/>
      <c r="G28" s="1209"/>
      <c r="H28" s="1209"/>
      <c r="I28" s="1209"/>
      <c r="J28" s="1209"/>
      <c r="K28" s="1209"/>
      <c r="L28" s="1209"/>
      <c r="M28" s="742"/>
    </row>
    <row r="29" spans="1:15" s="625" customFormat="1" ht="29.15" customHeight="1" x14ac:dyDescent="0.35">
      <c r="A29" s="107"/>
      <c r="B29" s="747"/>
      <c r="C29" s="751">
        <v>1</v>
      </c>
      <c r="D29" s="1210" t="s">
        <v>2172</v>
      </c>
      <c r="E29" s="1211"/>
      <c r="F29" s="1212"/>
      <c r="G29" s="1244" t="s">
        <v>541</v>
      </c>
      <c r="H29" s="746" t="s">
        <v>525</v>
      </c>
      <c r="I29" s="745">
        <v>3</v>
      </c>
      <c r="J29" s="187">
        <v>1</v>
      </c>
      <c r="K29" s="187">
        <f>(I29*J29)</f>
        <v>3</v>
      </c>
      <c r="L29" s="1242" t="s">
        <v>558</v>
      </c>
      <c r="M29" s="1215" t="s">
        <v>973</v>
      </c>
    </row>
    <row r="30" spans="1:15" s="625" customFormat="1" ht="29.15" customHeight="1" x14ac:dyDescent="0.35">
      <c r="A30" s="107"/>
      <c r="B30" s="747"/>
      <c r="C30" s="751">
        <v>2</v>
      </c>
      <c r="D30" s="1210" t="s">
        <v>559</v>
      </c>
      <c r="E30" s="1211"/>
      <c r="F30" s="1212"/>
      <c r="G30" s="1245"/>
      <c r="H30" s="746" t="s">
        <v>525</v>
      </c>
      <c r="I30" s="751">
        <v>3</v>
      </c>
      <c r="J30" s="187">
        <v>1</v>
      </c>
      <c r="K30" s="187">
        <f>(I30*J30)</f>
        <v>3</v>
      </c>
      <c r="L30" s="1243"/>
      <c r="M30" s="1216"/>
    </row>
    <row r="31" spans="1:15" s="625" customFormat="1" ht="40.5" customHeight="1" x14ac:dyDescent="0.35">
      <c r="A31" s="107"/>
      <c r="B31" s="747"/>
      <c r="C31" s="751">
        <v>3</v>
      </c>
      <c r="D31" s="1210" t="s">
        <v>593</v>
      </c>
      <c r="E31" s="1211"/>
      <c r="F31" s="1212"/>
      <c r="G31" s="1245"/>
      <c r="H31" s="746" t="s">
        <v>525</v>
      </c>
      <c r="I31" s="745">
        <v>1</v>
      </c>
      <c r="J31" s="745">
        <v>1</v>
      </c>
      <c r="K31" s="745">
        <f t="shared" ref="K31" si="0">SUM(I31*J31)</f>
        <v>1</v>
      </c>
      <c r="L31" s="815" t="s">
        <v>560</v>
      </c>
      <c r="M31" s="873" t="s">
        <v>974</v>
      </c>
    </row>
    <row r="32" spans="1:15" s="625" customFormat="1" ht="29.15" hidden="1" customHeight="1" x14ac:dyDescent="0.35">
      <c r="A32" s="107"/>
      <c r="B32" s="747"/>
      <c r="C32" s="751"/>
      <c r="D32" s="1210"/>
      <c r="E32" s="1211"/>
      <c r="F32" s="1212"/>
      <c r="G32" s="818"/>
      <c r="H32" s="746"/>
      <c r="I32" s="745"/>
      <c r="J32" s="745"/>
      <c r="K32" s="745"/>
      <c r="L32" s="815"/>
      <c r="M32" s="810"/>
    </row>
    <row r="33" spans="1:13" s="625" customFormat="1" ht="29.15" hidden="1" customHeight="1" x14ac:dyDescent="0.35">
      <c r="A33" s="107"/>
      <c r="B33" s="747"/>
      <c r="C33" s="751"/>
      <c r="D33" s="1210"/>
      <c r="E33" s="1211"/>
      <c r="F33" s="1212"/>
      <c r="G33" s="818"/>
      <c r="H33" s="746"/>
      <c r="I33" s="745"/>
      <c r="J33" s="745"/>
      <c r="K33" s="745"/>
      <c r="L33" s="815"/>
      <c r="M33" s="810"/>
    </row>
    <row r="34" spans="1:13" s="625" customFormat="1" ht="29.15" hidden="1" customHeight="1" x14ac:dyDescent="0.35">
      <c r="A34" s="107"/>
      <c r="B34" s="747"/>
      <c r="C34" s="751"/>
      <c r="D34" s="1210"/>
      <c r="E34" s="1211"/>
      <c r="F34" s="1212"/>
      <c r="G34" s="818"/>
      <c r="H34" s="746"/>
      <c r="I34" s="745"/>
      <c r="J34" s="745"/>
      <c r="K34" s="745"/>
      <c r="L34" s="815"/>
      <c r="M34" s="810"/>
    </row>
    <row r="35" spans="1:13" s="625" customFormat="1" ht="29.15" hidden="1" customHeight="1" x14ac:dyDescent="0.35">
      <c r="A35" s="107"/>
      <c r="B35" s="747"/>
      <c r="C35" s="751"/>
      <c r="D35" s="1210"/>
      <c r="E35" s="1211"/>
      <c r="F35" s="1212"/>
      <c r="G35" s="818"/>
      <c r="H35" s="746"/>
      <c r="I35" s="745"/>
      <c r="J35" s="745"/>
      <c r="K35" s="745"/>
      <c r="L35" s="815"/>
      <c r="M35" s="810"/>
    </row>
    <row r="36" spans="1:13" s="625" customFormat="1" ht="29.15" hidden="1" customHeight="1" x14ac:dyDescent="0.35">
      <c r="A36" s="107"/>
      <c r="B36" s="747"/>
      <c r="C36" s="101"/>
      <c r="D36" s="1239"/>
      <c r="E36" s="1240"/>
      <c r="F36" s="1241"/>
      <c r="G36" s="818"/>
      <c r="H36" s="749"/>
      <c r="I36" s="101"/>
      <c r="J36" s="101"/>
      <c r="K36" s="101"/>
      <c r="L36" s="816"/>
      <c r="M36" s="817"/>
    </row>
    <row r="37" spans="1:13" s="625" customFormat="1" ht="29.15" hidden="1" customHeight="1" x14ac:dyDescent="0.35">
      <c r="A37" s="107"/>
      <c r="B37" s="750"/>
      <c r="C37" s="751"/>
      <c r="D37" s="1239"/>
      <c r="E37" s="1240"/>
      <c r="F37" s="1241"/>
      <c r="G37" s="818"/>
      <c r="H37" s="749"/>
      <c r="I37" s="101"/>
      <c r="J37" s="101"/>
      <c r="K37" s="101"/>
      <c r="L37" s="814"/>
      <c r="M37" s="1276"/>
    </row>
    <row r="38" spans="1:13" s="625" customFormat="1" ht="29.15" hidden="1" customHeight="1" x14ac:dyDescent="0.35">
      <c r="A38" s="107"/>
      <c r="B38" s="750"/>
      <c r="C38" s="751"/>
      <c r="D38" s="1249"/>
      <c r="E38" s="1249"/>
      <c r="F38" s="1249"/>
      <c r="G38" s="819"/>
      <c r="H38" s="752"/>
      <c r="I38" s="751"/>
      <c r="J38" s="751"/>
      <c r="K38" s="751"/>
      <c r="L38" s="816"/>
      <c r="M38" s="1277"/>
    </row>
    <row r="39" spans="1:13" s="625" customFormat="1" ht="13" x14ac:dyDescent="0.35">
      <c r="A39" s="107"/>
      <c r="B39" s="747"/>
      <c r="C39" s="1246" t="s">
        <v>304</v>
      </c>
      <c r="D39" s="1247"/>
      <c r="E39" s="1247"/>
      <c r="F39" s="1247"/>
      <c r="G39" s="1247"/>
      <c r="H39" s="1248"/>
      <c r="I39" s="761">
        <f>SUM(I29:I38)</f>
        <v>7</v>
      </c>
      <c r="J39" s="557"/>
      <c r="K39" s="626">
        <f>SUM(K29:K38)</f>
        <v>7</v>
      </c>
      <c r="L39" s="623"/>
      <c r="M39" s="624"/>
    </row>
    <row r="40" spans="1:13" s="284" customFormat="1" ht="13" x14ac:dyDescent="0.35">
      <c r="A40" s="180"/>
      <c r="B40" s="748"/>
      <c r="C40" s="1220" t="s">
        <v>544</v>
      </c>
      <c r="D40" s="1221"/>
      <c r="E40" s="1221"/>
      <c r="F40" s="1221"/>
      <c r="G40" s="1221"/>
      <c r="H40" s="1221"/>
      <c r="I40" s="1221"/>
      <c r="J40" s="1221"/>
      <c r="K40" s="1221"/>
      <c r="L40" s="1221"/>
      <c r="M40" s="743"/>
    </row>
    <row r="41" spans="1:13" s="284" customFormat="1" ht="29.15" customHeight="1" x14ac:dyDescent="0.35">
      <c r="A41" s="180"/>
      <c r="B41" s="759"/>
      <c r="C41" s="187">
        <v>1</v>
      </c>
      <c r="D41" s="1210" t="s">
        <v>561</v>
      </c>
      <c r="E41" s="1211"/>
      <c r="F41" s="1212"/>
      <c r="G41" s="1229" t="s">
        <v>566</v>
      </c>
      <c r="H41" s="606" t="s">
        <v>524</v>
      </c>
      <c r="I41" s="755">
        <v>2</v>
      </c>
      <c r="J41" s="187">
        <v>1</v>
      </c>
      <c r="K41" s="187">
        <f t="shared" ref="K41:K42" si="1">(I41*J41)</f>
        <v>2</v>
      </c>
      <c r="L41" s="1242" t="s">
        <v>564</v>
      </c>
      <c r="M41" s="1215" t="s">
        <v>975</v>
      </c>
    </row>
    <row r="42" spans="1:13" s="284" customFormat="1" ht="29.15" customHeight="1" x14ac:dyDescent="0.35">
      <c r="A42" s="180"/>
      <c r="B42" s="759"/>
      <c r="C42" s="187">
        <v>2</v>
      </c>
      <c r="D42" s="1210" t="s">
        <v>562</v>
      </c>
      <c r="E42" s="1211"/>
      <c r="F42" s="1212"/>
      <c r="G42" s="1230"/>
      <c r="H42" s="606" t="s">
        <v>524</v>
      </c>
      <c r="I42" s="808">
        <v>2</v>
      </c>
      <c r="J42" s="187">
        <v>1</v>
      </c>
      <c r="K42" s="187">
        <f t="shared" si="1"/>
        <v>2</v>
      </c>
      <c r="L42" s="1243"/>
      <c r="M42" s="1216"/>
    </row>
    <row r="43" spans="1:13" s="284" customFormat="1" ht="29.15" customHeight="1" x14ac:dyDescent="0.35">
      <c r="A43" s="180"/>
      <c r="B43" s="759"/>
      <c r="C43" s="187">
        <v>3</v>
      </c>
      <c r="D43" s="1210" t="s">
        <v>563</v>
      </c>
      <c r="E43" s="1211"/>
      <c r="F43" s="1212"/>
      <c r="G43" s="1230"/>
      <c r="H43" s="606" t="s">
        <v>524</v>
      </c>
      <c r="I43" s="808">
        <v>2</v>
      </c>
      <c r="J43" s="187">
        <v>1</v>
      </c>
      <c r="K43" s="187">
        <f t="shared" ref="K43" si="2">(I43*J43)</f>
        <v>2</v>
      </c>
      <c r="L43" s="1243"/>
      <c r="M43" s="1216"/>
    </row>
    <row r="44" spans="1:13" s="284" customFormat="1" ht="29.15" customHeight="1" x14ac:dyDescent="0.35">
      <c r="A44" s="180"/>
      <c r="B44" s="759"/>
      <c r="C44" s="187">
        <v>4</v>
      </c>
      <c r="D44" s="1210" t="s">
        <v>594</v>
      </c>
      <c r="E44" s="1211"/>
      <c r="F44" s="1212"/>
      <c r="G44" s="1230"/>
      <c r="H44" s="606" t="s">
        <v>524</v>
      </c>
      <c r="I44" s="755">
        <v>1</v>
      </c>
      <c r="J44" s="187">
        <v>1</v>
      </c>
      <c r="K44" s="187">
        <f t="shared" ref="K44" si="3">(I44*J44)</f>
        <v>1</v>
      </c>
      <c r="L44" s="815" t="s">
        <v>565</v>
      </c>
      <c r="M44" s="873" t="s">
        <v>976</v>
      </c>
    </row>
    <row r="45" spans="1:13" s="284" customFormat="1" ht="29.15" hidden="1" customHeight="1" x14ac:dyDescent="0.35">
      <c r="A45" s="180"/>
      <c r="B45" s="759"/>
      <c r="C45" s="187"/>
      <c r="D45" s="1210"/>
      <c r="E45" s="1211"/>
      <c r="F45" s="1212"/>
      <c r="G45" s="144"/>
      <c r="H45" s="606"/>
      <c r="I45" s="755"/>
      <c r="J45" s="187"/>
      <c r="K45" s="187"/>
      <c r="L45" s="815"/>
      <c r="M45" s="820"/>
    </row>
    <row r="46" spans="1:13" s="284" customFormat="1" ht="29.15" hidden="1" customHeight="1" x14ac:dyDescent="0.35">
      <c r="A46" s="180"/>
      <c r="B46" s="759"/>
      <c r="C46" s="187"/>
      <c r="D46" s="1210"/>
      <c r="E46" s="1211"/>
      <c r="F46" s="1212"/>
      <c r="G46" s="144"/>
      <c r="H46" s="606"/>
      <c r="I46" s="755"/>
      <c r="J46" s="187"/>
      <c r="K46" s="187"/>
      <c r="L46" s="815"/>
      <c r="M46" s="820"/>
    </row>
    <row r="47" spans="1:13" s="284" customFormat="1" ht="29.15" hidden="1" customHeight="1" x14ac:dyDescent="0.35">
      <c r="A47" s="180"/>
      <c r="B47" s="759"/>
      <c r="C47" s="187"/>
      <c r="D47" s="1210"/>
      <c r="E47" s="1211"/>
      <c r="F47" s="1212"/>
      <c r="G47" s="144"/>
      <c r="H47" s="606"/>
      <c r="I47" s="755"/>
      <c r="J47" s="187"/>
      <c r="K47" s="187"/>
      <c r="L47" s="815"/>
      <c r="M47" s="820"/>
    </row>
    <row r="48" spans="1:13" s="284" customFormat="1" ht="29.15" hidden="1" customHeight="1" x14ac:dyDescent="0.35">
      <c r="A48" s="180"/>
      <c r="B48" s="759"/>
      <c r="C48" s="187"/>
      <c r="D48" s="1210"/>
      <c r="E48" s="1211"/>
      <c r="F48" s="1212"/>
      <c r="G48" s="144"/>
      <c r="H48" s="606"/>
      <c r="I48" s="755"/>
      <c r="J48" s="187"/>
      <c r="K48" s="187"/>
      <c r="L48" s="815"/>
      <c r="M48" s="820"/>
    </row>
    <row r="49" spans="1:13" s="284" customFormat="1" ht="29.15" hidden="1" customHeight="1" x14ac:dyDescent="0.35">
      <c r="A49" s="180"/>
      <c r="B49" s="759"/>
      <c r="C49" s="187"/>
      <c r="D49" s="1210"/>
      <c r="E49" s="1211"/>
      <c r="F49" s="1212"/>
      <c r="G49" s="144"/>
      <c r="H49" s="606"/>
      <c r="I49" s="755"/>
      <c r="J49" s="187"/>
      <c r="K49" s="187"/>
      <c r="L49" s="815"/>
      <c r="M49" s="820"/>
    </row>
    <row r="50" spans="1:13" s="284" customFormat="1" ht="29.15" hidden="1" customHeight="1" x14ac:dyDescent="0.35">
      <c r="A50" s="180"/>
      <c r="B50" s="759"/>
      <c r="C50" s="187"/>
      <c r="D50" s="1210"/>
      <c r="E50" s="1211"/>
      <c r="F50" s="1212"/>
      <c r="G50" s="144"/>
      <c r="H50" s="606"/>
      <c r="I50" s="755"/>
      <c r="J50" s="187"/>
      <c r="K50" s="187"/>
      <c r="L50" s="815"/>
      <c r="M50" s="820"/>
    </row>
    <row r="51" spans="1:13" s="284" customFormat="1" ht="29.15" hidden="1" customHeight="1" x14ac:dyDescent="0.35">
      <c r="A51" s="180"/>
      <c r="B51" s="759"/>
      <c r="C51" s="187"/>
      <c r="D51" s="1210"/>
      <c r="E51" s="1211"/>
      <c r="F51" s="1212"/>
      <c r="G51" s="144"/>
      <c r="H51" s="606"/>
      <c r="I51" s="755"/>
      <c r="J51" s="187"/>
      <c r="K51" s="187"/>
      <c r="L51" s="815"/>
      <c r="M51" s="820"/>
    </row>
    <row r="52" spans="1:13" s="284" customFormat="1" ht="29.15" hidden="1" customHeight="1" x14ac:dyDescent="0.35">
      <c r="A52" s="180"/>
      <c r="B52" s="759"/>
      <c r="C52" s="187"/>
      <c r="D52" s="1210"/>
      <c r="E52" s="1211"/>
      <c r="F52" s="1212"/>
      <c r="G52" s="144"/>
      <c r="H52" s="606"/>
      <c r="I52" s="755"/>
      <c r="J52" s="187"/>
      <c r="K52" s="187"/>
      <c r="L52" s="815"/>
      <c r="M52" s="820"/>
    </row>
    <row r="53" spans="1:13" s="284" customFormat="1" ht="29.15" hidden="1" customHeight="1" x14ac:dyDescent="0.35">
      <c r="A53" s="180"/>
      <c r="B53" s="759"/>
      <c r="C53" s="187"/>
      <c r="D53" s="1210"/>
      <c r="E53" s="1211"/>
      <c r="F53" s="1212"/>
      <c r="G53" s="144"/>
      <c r="H53" s="606"/>
      <c r="I53" s="755"/>
      <c r="J53" s="187"/>
      <c r="K53" s="187"/>
      <c r="L53" s="815"/>
      <c r="M53" s="820"/>
    </row>
    <row r="54" spans="1:13" s="284" customFormat="1" ht="29.15" hidden="1" customHeight="1" x14ac:dyDescent="0.35">
      <c r="A54" s="180"/>
      <c r="B54" s="759"/>
      <c r="C54" s="187"/>
      <c r="D54" s="1210"/>
      <c r="E54" s="1211"/>
      <c r="F54" s="1212"/>
      <c r="G54" s="144"/>
      <c r="H54" s="606"/>
      <c r="I54" s="755"/>
      <c r="J54" s="187"/>
      <c r="K54" s="187"/>
      <c r="L54" s="815"/>
      <c r="M54" s="820"/>
    </row>
    <row r="55" spans="1:13" s="284" customFormat="1" ht="29.15" hidden="1" customHeight="1" x14ac:dyDescent="0.35">
      <c r="A55" s="180"/>
      <c r="B55" s="759"/>
      <c r="C55" s="187"/>
      <c r="D55" s="1210"/>
      <c r="E55" s="1211"/>
      <c r="F55" s="1212"/>
      <c r="G55" s="144"/>
      <c r="H55" s="606"/>
      <c r="I55" s="755"/>
      <c r="J55" s="187"/>
      <c r="K55" s="187"/>
      <c r="L55" s="815"/>
      <c r="M55" s="820"/>
    </row>
    <row r="56" spans="1:13" s="284" customFormat="1" ht="29.15" hidden="1" customHeight="1" x14ac:dyDescent="0.35">
      <c r="A56" s="180"/>
      <c r="B56" s="759"/>
      <c r="C56" s="187"/>
      <c r="D56" s="1210"/>
      <c r="E56" s="1211"/>
      <c r="F56" s="1212"/>
      <c r="G56" s="144"/>
      <c r="H56" s="606"/>
      <c r="I56" s="755"/>
      <c r="J56" s="187"/>
      <c r="K56" s="187"/>
      <c r="L56" s="815"/>
      <c r="M56" s="820"/>
    </row>
    <row r="57" spans="1:13" s="284" customFormat="1" ht="29.15" hidden="1" customHeight="1" x14ac:dyDescent="0.35">
      <c r="A57" s="180"/>
      <c r="B57" s="759"/>
      <c r="C57" s="187"/>
      <c r="D57" s="1210"/>
      <c r="E57" s="1211"/>
      <c r="F57" s="1212"/>
      <c r="G57" s="144"/>
      <c r="H57" s="606"/>
      <c r="I57" s="755"/>
      <c r="J57" s="187"/>
      <c r="K57" s="187"/>
      <c r="L57" s="815"/>
      <c r="M57" s="820"/>
    </row>
    <row r="58" spans="1:13" s="284" customFormat="1" ht="29.15" hidden="1" customHeight="1" x14ac:dyDescent="0.35">
      <c r="A58" s="180"/>
      <c r="B58" s="759"/>
      <c r="C58" s="187"/>
      <c r="D58" s="1239"/>
      <c r="E58" s="1240"/>
      <c r="F58" s="1241"/>
      <c r="G58" s="144"/>
      <c r="H58" s="606"/>
      <c r="I58" s="755"/>
      <c r="J58" s="187"/>
      <c r="K58" s="187"/>
      <c r="L58" s="815"/>
      <c r="M58" s="820"/>
    </row>
    <row r="59" spans="1:13" s="284" customFormat="1" ht="29.15" hidden="1" customHeight="1" x14ac:dyDescent="0.35">
      <c r="A59" s="180"/>
      <c r="B59" s="759"/>
      <c r="C59" s="187"/>
      <c r="D59" s="1239"/>
      <c r="E59" s="1240"/>
      <c r="F59" s="1241"/>
      <c r="G59" s="147"/>
      <c r="H59" s="606"/>
      <c r="I59" s="755"/>
      <c r="J59" s="187"/>
      <c r="K59" s="187"/>
      <c r="L59" s="816"/>
      <c r="M59" s="821"/>
    </row>
    <row r="60" spans="1:13" s="625" customFormat="1" ht="13" x14ac:dyDescent="0.35">
      <c r="A60" s="107"/>
      <c r="B60" s="757"/>
      <c r="C60" s="1205" t="s">
        <v>304</v>
      </c>
      <c r="D60" s="1206"/>
      <c r="E60" s="1206"/>
      <c r="F60" s="1206"/>
      <c r="G60" s="1206"/>
      <c r="H60" s="1207"/>
      <c r="I60" s="209">
        <f>SUM(I41:I59)</f>
        <v>7</v>
      </c>
      <c r="J60" s="557"/>
      <c r="K60" s="626">
        <f>SUM(K41:K59)</f>
        <v>7</v>
      </c>
      <c r="L60" s="623"/>
      <c r="M60" s="624"/>
    </row>
    <row r="61" spans="1:13" s="625" customFormat="1" ht="20.149999999999999" customHeight="1" x14ac:dyDescent="0.35">
      <c r="A61" s="107"/>
      <c r="B61" s="757"/>
      <c r="C61" s="1208" t="s">
        <v>545</v>
      </c>
      <c r="D61" s="1209"/>
      <c r="E61" s="1209"/>
      <c r="F61" s="1209"/>
      <c r="G61" s="1209"/>
      <c r="H61" s="1209"/>
      <c r="I61" s="1209"/>
      <c r="J61" s="1209"/>
      <c r="K61" s="1209"/>
      <c r="L61" s="1209"/>
      <c r="M61" s="742"/>
    </row>
    <row r="62" spans="1:13" s="625" customFormat="1" ht="30" customHeight="1" x14ac:dyDescent="0.35">
      <c r="A62" s="107"/>
      <c r="B62" s="757"/>
      <c r="C62" s="755">
        <v>1</v>
      </c>
      <c r="D62" s="1210" t="s">
        <v>567</v>
      </c>
      <c r="E62" s="1211"/>
      <c r="F62" s="1212"/>
      <c r="G62" s="1244" t="s">
        <v>571</v>
      </c>
      <c r="H62" s="756" t="s">
        <v>525</v>
      </c>
      <c r="I62" s="755">
        <v>3</v>
      </c>
      <c r="J62" s="755">
        <v>1</v>
      </c>
      <c r="K62" s="755">
        <f t="shared" ref="K62:K64" si="4">SUM(I62*J62)</f>
        <v>3</v>
      </c>
      <c r="L62" s="1242" t="s">
        <v>568</v>
      </c>
      <c r="M62" s="1215" t="s">
        <v>977</v>
      </c>
    </row>
    <row r="63" spans="1:13" s="625" customFormat="1" ht="30" customHeight="1" x14ac:dyDescent="0.35">
      <c r="A63" s="107"/>
      <c r="B63" s="757"/>
      <c r="C63" s="755">
        <v>3</v>
      </c>
      <c r="D63" s="1210" t="s">
        <v>569</v>
      </c>
      <c r="E63" s="1211"/>
      <c r="F63" s="1212"/>
      <c r="G63" s="1245"/>
      <c r="H63" s="756" t="s">
        <v>525</v>
      </c>
      <c r="I63" s="755">
        <v>3</v>
      </c>
      <c r="J63" s="755">
        <v>1</v>
      </c>
      <c r="K63" s="755">
        <f t="shared" si="4"/>
        <v>3</v>
      </c>
      <c r="L63" s="1243"/>
      <c r="M63" s="1216"/>
    </row>
    <row r="64" spans="1:13" s="625" customFormat="1" ht="30" customHeight="1" x14ac:dyDescent="0.35">
      <c r="A64" s="107"/>
      <c r="B64" s="757"/>
      <c r="C64" s="755">
        <v>4</v>
      </c>
      <c r="D64" s="1210" t="s">
        <v>570</v>
      </c>
      <c r="E64" s="1211"/>
      <c r="F64" s="1212"/>
      <c r="G64" s="1245"/>
      <c r="H64" s="756" t="s">
        <v>525</v>
      </c>
      <c r="I64" s="755">
        <v>1</v>
      </c>
      <c r="J64" s="755">
        <v>1</v>
      </c>
      <c r="K64" s="755">
        <f t="shared" si="4"/>
        <v>1</v>
      </c>
      <c r="L64" s="1243"/>
      <c r="M64" s="1216"/>
    </row>
    <row r="65" spans="1:13" s="625" customFormat="1" ht="30" hidden="1" customHeight="1" x14ac:dyDescent="0.35">
      <c r="A65" s="107"/>
      <c r="B65" s="757"/>
      <c r="C65" s="755"/>
      <c r="D65" s="1210"/>
      <c r="E65" s="1211"/>
      <c r="F65" s="1212"/>
      <c r="G65" s="818"/>
      <c r="H65" s="756"/>
      <c r="I65" s="755"/>
      <c r="J65" s="187"/>
      <c r="K65" s="755"/>
      <c r="L65" s="815"/>
      <c r="M65" s="810"/>
    </row>
    <row r="66" spans="1:13" s="625" customFormat="1" ht="30" hidden="1" customHeight="1" x14ac:dyDescent="0.35">
      <c r="A66" s="107"/>
      <c r="B66" s="757"/>
      <c r="C66" s="755"/>
      <c r="D66" s="1239"/>
      <c r="E66" s="1240"/>
      <c r="F66" s="1241"/>
      <c r="G66" s="818"/>
      <c r="H66" s="756"/>
      <c r="I66" s="755"/>
      <c r="J66" s="187"/>
      <c r="K66" s="755"/>
      <c r="L66" s="815"/>
      <c r="M66" s="810"/>
    </row>
    <row r="67" spans="1:13" s="625" customFormat="1" ht="30" hidden="1" customHeight="1" x14ac:dyDescent="0.35">
      <c r="A67" s="107"/>
      <c r="B67" s="757"/>
      <c r="C67" s="755"/>
      <c r="D67" s="1210"/>
      <c r="E67" s="1211"/>
      <c r="F67" s="1212"/>
      <c r="G67" s="819"/>
      <c r="H67" s="756"/>
      <c r="I67" s="755"/>
      <c r="J67" s="755"/>
      <c r="K67" s="755"/>
      <c r="L67" s="816"/>
      <c r="M67" s="817"/>
    </row>
    <row r="68" spans="1:13" s="625" customFormat="1" ht="20.149999999999999" customHeight="1" x14ac:dyDescent="0.35">
      <c r="A68" s="107"/>
      <c r="B68" s="757"/>
      <c r="C68" s="1205" t="s">
        <v>304</v>
      </c>
      <c r="D68" s="1206"/>
      <c r="E68" s="1206"/>
      <c r="F68" s="1206"/>
      <c r="G68" s="1206"/>
      <c r="H68" s="1207"/>
      <c r="I68" s="209">
        <f>SUM(I62:I67)</f>
        <v>7</v>
      </c>
      <c r="J68" s="557"/>
      <c r="K68" s="626">
        <f>SUM(K62:K67)</f>
        <v>7</v>
      </c>
      <c r="L68" s="623"/>
      <c r="M68" s="624"/>
    </row>
    <row r="69" spans="1:13" s="284" customFormat="1" ht="20.149999999999999" customHeight="1" x14ac:dyDescent="0.35">
      <c r="A69" s="180"/>
      <c r="B69" s="759"/>
      <c r="C69" s="1220" t="s">
        <v>546</v>
      </c>
      <c r="D69" s="1221"/>
      <c r="E69" s="1221"/>
      <c r="F69" s="1221"/>
      <c r="G69" s="1221"/>
      <c r="H69" s="1221"/>
      <c r="I69" s="1221"/>
      <c r="J69" s="1221"/>
      <c r="K69" s="1221"/>
      <c r="L69" s="1221"/>
      <c r="M69" s="743"/>
    </row>
    <row r="70" spans="1:13" s="284" customFormat="1" ht="27" customHeight="1" x14ac:dyDescent="0.35">
      <c r="A70" s="180"/>
      <c r="B70" s="759"/>
      <c r="C70" s="187">
        <v>1</v>
      </c>
      <c r="D70" s="1210" t="s">
        <v>561</v>
      </c>
      <c r="E70" s="1211"/>
      <c r="F70" s="1212"/>
      <c r="G70" s="1229" t="s">
        <v>582</v>
      </c>
      <c r="H70" s="606" t="s">
        <v>524</v>
      </c>
      <c r="I70" s="755">
        <v>2</v>
      </c>
      <c r="J70" s="187">
        <v>1</v>
      </c>
      <c r="K70" s="187">
        <f t="shared" ref="K70:K71" si="5">(I70*J70)</f>
        <v>2</v>
      </c>
      <c r="L70" s="1242" t="s">
        <v>581</v>
      </c>
      <c r="M70" s="1215" t="s">
        <v>978</v>
      </c>
    </row>
    <row r="71" spans="1:13" s="284" customFormat="1" ht="27" customHeight="1" x14ac:dyDescent="0.35">
      <c r="A71" s="180"/>
      <c r="B71" s="759"/>
      <c r="C71" s="187">
        <v>2</v>
      </c>
      <c r="D71" s="1210" t="s">
        <v>562</v>
      </c>
      <c r="E71" s="1211"/>
      <c r="F71" s="1212"/>
      <c r="G71" s="1230"/>
      <c r="H71" s="606" t="s">
        <v>524</v>
      </c>
      <c r="I71" s="755">
        <v>2</v>
      </c>
      <c r="J71" s="187">
        <v>1</v>
      </c>
      <c r="K71" s="187">
        <f t="shared" si="5"/>
        <v>2</v>
      </c>
      <c r="L71" s="1243"/>
      <c r="M71" s="1216"/>
    </row>
    <row r="72" spans="1:13" s="284" customFormat="1" ht="27" customHeight="1" x14ac:dyDescent="0.35">
      <c r="A72" s="180"/>
      <c r="B72" s="759"/>
      <c r="C72" s="187">
        <v>3</v>
      </c>
      <c r="D72" s="1210" t="s">
        <v>572</v>
      </c>
      <c r="E72" s="1211"/>
      <c r="F72" s="1212"/>
      <c r="G72" s="1230"/>
      <c r="H72" s="606" t="s">
        <v>524</v>
      </c>
      <c r="I72" s="755">
        <v>2</v>
      </c>
      <c r="J72" s="187">
        <v>1</v>
      </c>
      <c r="K72" s="187">
        <f t="shared" ref="K72:K73" si="6">(I72*J72)</f>
        <v>2</v>
      </c>
      <c r="L72" s="1243"/>
      <c r="M72" s="1216"/>
    </row>
    <row r="73" spans="1:13" s="284" customFormat="1" ht="27" customHeight="1" x14ac:dyDescent="0.35">
      <c r="A73" s="180"/>
      <c r="B73" s="759"/>
      <c r="C73" s="187">
        <v>4</v>
      </c>
      <c r="D73" s="1210" t="s">
        <v>594</v>
      </c>
      <c r="E73" s="1211"/>
      <c r="F73" s="1212"/>
      <c r="G73" s="1230"/>
      <c r="H73" s="606" t="s">
        <v>524</v>
      </c>
      <c r="I73" s="755">
        <v>1</v>
      </c>
      <c r="J73" s="187">
        <v>1</v>
      </c>
      <c r="K73" s="187">
        <f t="shared" si="6"/>
        <v>1</v>
      </c>
      <c r="L73" s="815" t="s">
        <v>573</v>
      </c>
      <c r="M73" s="873" t="s">
        <v>979</v>
      </c>
    </row>
    <row r="74" spans="1:13" s="284" customFormat="1" ht="27" hidden="1" customHeight="1" x14ac:dyDescent="0.35">
      <c r="A74" s="180"/>
      <c r="B74" s="759"/>
      <c r="C74" s="187"/>
      <c r="D74" s="1210"/>
      <c r="E74" s="1211"/>
      <c r="F74" s="1212"/>
      <c r="G74" s="144"/>
      <c r="H74" s="606"/>
      <c r="I74" s="755"/>
      <c r="J74" s="187"/>
      <c r="K74" s="187"/>
      <c r="L74" s="815"/>
      <c r="M74" s="820"/>
    </row>
    <row r="75" spans="1:13" s="284" customFormat="1" ht="27" hidden="1" customHeight="1" x14ac:dyDescent="0.35">
      <c r="A75" s="180"/>
      <c r="B75" s="759"/>
      <c r="C75" s="187"/>
      <c r="D75" s="1210"/>
      <c r="E75" s="1211"/>
      <c r="F75" s="1212"/>
      <c r="G75" s="144"/>
      <c r="H75" s="606"/>
      <c r="I75" s="755"/>
      <c r="J75" s="187"/>
      <c r="K75" s="187"/>
      <c r="L75" s="815"/>
      <c r="M75" s="820"/>
    </row>
    <row r="76" spans="1:13" s="284" customFormat="1" ht="27" hidden="1" customHeight="1" x14ac:dyDescent="0.35">
      <c r="A76" s="180"/>
      <c r="B76" s="759"/>
      <c r="C76" s="187"/>
      <c r="D76" s="1210"/>
      <c r="E76" s="1211"/>
      <c r="F76" s="1212"/>
      <c r="G76" s="144"/>
      <c r="H76" s="606"/>
      <c r="I76" s="755"/>
      <c r="J76" s="187"/>
      <c r="K76" s="187"/>
      <c r="L76" s="815"/>
      <c r="M76" s="820"/>
    </row>
    <row r="77" spans="1:13" s="284" customFormat="1" ht="27" hidden="1" customHeight="1" x14ac:dyDescent="0.35">
      <c r="A77" s="180"/>
      <c r="B77" s="759"/>
      <c r="C77" s="187"/>
      <c r="D77" s="1210"/>
      <c r="E77" s="1211"/>
      <c r="F77" s="1212"/>
      <c r="G77" s="144"/>
      <c r="H77" s="606"/>
      <c r="I77" s="755"/>
      <c r="J77" s="187"/>
      <c r="K77" s="187"/>
      <c r="L77" s="815"/>
      <c r="M77" s="820"/>
    </row>
    <row r="78" spans="1:13" s="284" customFormat="1" ht="27" hidden="1" customHeight="1" x14ac:dyDescent="0.35">
      <c r="A78" s="180"/>
      <c r="B78" s="759"/>
      <c r="C78" s="187"/>
      <c r="D78" s="1210"/>
      <c r="E78" s="1211"/>
      <c r="F78" s="1212"/>
      <c r="G78" s="144"/>
      <c r="H78" s="606"/>
      <c r="I78" s="755"/>
      <c r="J78" s="187"/>
      <c r="K78" s="187"/>
      <c r="L78" s="815"/>
      <c r="M78" s="820"/>
    </row>
    <row r="79" spans="1:13" s="284" customFormat="1" ht="27" hidden="1" customHeight="1" x14ac:dyDescent="0.35">
      <c r="A79" s="180"/>
      <c r="B79" s="759"/>
      <c r="C79" s="187"/>
      <c r="D79" s="1210"/>
      <c r="E79" s="1211"/>
      <c r="F79" s="1212"/>
      <c r="G79" s="144"/>
      <c r="H79" s="606"/>
      <c r="I79" s="755"/>
      <c r="J79" s="187"/>
      <c r="K79" s="187"/>
      <c r="L79" s="815"/>
      <c r="M79" s="820"/>
    </row>
    <row r="80" spans="1:13" s="284" customFormat="1" ht="27" hidden="1" customHeight="1" x14ac:dyDescent="0.35">
      <c r="A80" s="180"/>
      <c r="B80" s="759"/>
      <c r="C80" s="187"/>
      <c r="D80" s="1210"/>
      <c r="E80" s="1211"/>
      <c r="F80" s="1212"/>
      <c r="G80" s="144"/>
      <c r="H80" s="606"/>
      <c r="I80" s="755"/>
      <c r="J80" s="187"/>
      <c r="K80" s="187"/>
      <c r="L80" s="815"/>
      <c r="M80" s="820"/>
    </row>
    <row r="81" spans="1:13" s="284" customFormat="1" ht="27" hidden="1" customHeight="1" x14ac:dyDescent="0.35">
      <c r="A81" s="180"/>
      <c r="B81" s="759"/>
      <c r="C81" s="187"/>
      <c r="D81" s="1210"/>
      <c r="E81" s="1211"/>
      <c r="F81" s="1212"/>
      <c r="G81" s="144"/>
      <c r="H81" s="606"/>
      <c r="I81" s="755"/>
      <c r="J81" s="187"/>
      <c r="K81" s="187"/>
      <c r="L81" s="815"/>
      <c r="M81" s="820"/>
    </row>
    <row r="82" spans="1:13" s="284" customFormat="1" ht="27" hidden="1" customHeight="1" x14ac:dyDescent="0.35">
      <c r="A82" s="180"/>
      <c r="B82" s="759"/>
      <c r="C82" s="187"/>
      <c r="D82" s="1210"/>
      <c r="E82" s="1211"/>
      <c r="F82" s="1212"/>
      <c r="G82" s="144"/>
      <c r="H82" s="606"/>
      <c r="I82" s="755"/>
      <c r="J82" s="187"/>
      <c r="K82" s="187"/>
      <c r="L82" s="815"/>
      <c r="M82" s="820"/>
    </row>
    <row r="83" spans="1:13" s="284" customFormat="1" ht="27" hidden="1" customHeight="1" x14ac:dyDescent="0.35">
      <c r="A83" s="180"/>
      <c r="B83" s="759"/>
      <c r="C83" s="187"/>
      <c r="D83" s="1210"/>
      <c r="E83" s="1211"/>
      <c r="F83" s="1212"/>
      <c r="G83" s="144"/>
      <c r="H83" s="606"/>
      <c r="I83" s="755"/>
      <c r="J83" s="187"/>
      <c r="K83" s="187"/>
      <c r="L83" s="815"/>
      <c r="M83" s="820"/>
    </row>
    <row r="84" spans="1:13" s="284" customFormat="1" ht="27" hidden="1" customHeight="1" x14ac:dyDescent="0.35">
      <c r="A84" s="180"/>
      <c r="B84" s="759"/>
      <c r="C84" s="187"/>
      <c r="D84" s="1210"/>
      <c r="E84" s="1211"/>
      <c r="F84" s="1212"/>
      <c r="G84" s="144"/>
      <c r="H84" s="606"/>
      <c r="I84" s="755"/>
      <c r="J84" s="187"/>
      <c r="K84" s="187"/>
      <c r="L84" s="815"/>
      <c r="M84" s="820"/>
    </row>
    <row r="85" spans="1:13" s="284" customFormat="1" ht="27" hidden="1" customHeight="1" x14ac:dyDescent="0.35">
      <c r="A85" s="180"/>
      <c r="B85" s="759"/>
      <c r="C85" s="187"/>
      <c r="D85" s="1210"/>
      <c r="E85" s="1211"/>
      <c r="F85" s="1212"/>
      <c r="G85" s="144"/>
      <c r="H85" s="606"/>
      <c r="I85" s="755"/>
      <c r="J85" s="187"/>
      <c r="K85" s="187"/>
      <c r="L85" s="815"/>
      <c r="M85" s="820"/>
    </row>
    <row r="86" spans="1:13" s="284" customFormat="1" ht="27" hidden="1" customHeight="1" x14ac:dyDescent="0.35">
      <c r="A86" s="180"/>
      <c r="B86" s="759"/>
      <c r="C86" s="187"/>
      <c r="D86" s="1210"/>
      <c r="E86" s="1211"/>
      <c r="F86" s="1212"/>
      <c r="G86" s="144"/>
      <c r="H86" s="606"/>
      <c r="I86" s="755"/>
      <c r="J86" s="187"/>
      <c r="K86" s="187"/>
      <c r="L86" s="815"/>
      <c r="M86" s="820"/>
    </row>
    <row r="87" spans="1:13" s="284" customFormat="1" ht="27" hidden="1" customHeight="1" x14ac:dyDescent="0.35">
      <c r="A87" s="180"/>
      <c r="B87" s="759"/>
      <c r="C87" s="187"/>
      <c r="D87" s="1210"/>
      <c r="E87" s="1211"/>
      <c r="F87" s="1212"/>
      <c r="G87" s="144"/>
      <c r="H87" s="606"/>
      <c r="I87" s="755"/>
      <c r="J87" s="187"/>
      <c r="K87" s="187"/>
      <c r="L87" s="815"/>
      <c r="M87" s="820"/>
    </row>
    <row r="88" spans="1:13" s="284" customFormat="1" ht="27" hidden="1" customHeight="1" x14ac:dyDescent="0.35">
      <c r="A88" s="180"/>
      <c r="B88" s="759"/>
      <c r="C88" s="187"/>
      <c r="D88" s="1239"/>
      <c r="E88" s="1240"/>
      <c r="F88" s="1241"/>
      <c r="G88" s="144"/>
      <c r="H88" s="765"/>
      <c r="I88" s="101"/>
      <c r="J88" s="178"/>
      <c r="K88" s="178"/>
      <c r="L88" s="816"/>
      <c r="M88" s="821"/>
    </row>
    <row r="89" spans="1:13" s="284" customFormat="1" ht="50.25" hidden="1" customHeight="1" x14ac:dyDescent="0.35">
      <c r="A89" s="180"/>
      <c r="B89" s="759"/>
      <c r="C89" s="187"/>
      <c r="D89" s="1239"/>
      <c r="E89" s="1240"/>
      <c r="F89" s="1241"/>
      <c r="G89" s="147"/>
      <c r="H89" s="765"/>
      <c r="I89" s="101"/>
      <c r="J89" s="178"/>
      <c r="K89" s="178"/>
      <c r="L89" s="754"/>
      <c r="M89" s="801"/>
    </row>
    <row r="90" spans="1:13" s="625" customFormat="1" ht="20.149999999999999" customHeight="1" x14ac:dyDescent="0.35">
      <c r="A90" s="107"/>
      <c r="B90" s="757"/>
      <c r="C90" s="1205" t="s">
        <v>304</v>
      </c>
      <c r="D90" s="1206"/>
      <c r="E90" s="1206"/>
      <c r="F90" s="1206"/>
      <c r="G90" s="1206"/>
      <c r="H90" s="1207"/>
      <c r="I90" s="767">
        <f>SUM(I70:I89)</f>
        <v>7</v>
      </c>
      <c r="J90" s="768"/>
      <c r="K90" s="769">
        <f>SUM(K70:K89)</f>
        <v>7</v>
      </c>
      <c r="L90" s="612"/>
      <c r="M90" s="615"/>
    </row>
    <row r="91" spans="1:13" s="625" customFormat="1" ht="20.149999999999999" customHeight="1" x14ac:dyDescent="0.35">
      <c r="A91" s="107"/>
      <c r="B91" s="757"/>
      <c r="C91" s="1208" t="s">
        <v>547</v>
      </c>
      <c r="D91" s="1209"/>
      <c r="E91" s="1209"/>
      <c r="F91" s="1209"/>
      <c r="G91" s="1209"/>
      <c r="H91" s="1209"/>
      <c r="I91" s="1209"/>
      <c r="J91" s="1209"/>
      <c r="K91" s="1209"/>
      <c r="L91" s="1209"/>
      <c r="M91" s="742"/>
    </row>
    <row r="92" spans="1:13" s="625" customFormat="1" ht="30" customHeight="1" x14ac:dyDescent="0.35">
      <c r="A92" s="107"/>
      <c r="B92" s="757"/>
      <c r="C92" s="755">
        <v>1</v>
      </c>
      <c r="D92" s="1210" t="s">
        <v>575</v>
      </c>
      <c r="E92" s="1211"/>
      <c r="F92" s="1212"/>
      <c r="G92" s="1159" t="s">
        <v>583</v>
      </c>
      <c r="H92" s="756" t="s">
        <v>525</v>
      </c>
      <c r="I92" s="755">
        <v>3</v>
      </c>
      <c r="J92" s="755">
        <v>1</v>
      </c>
      <c r="K92" s="755">
        <f t="shared" ref="K92:K94" si="7">SUM(I92*J92)</f>
        <v>3</v>
      </c>
      <c r="L92" s="1242" t="s">
        <v>574</v>
      </c>
      <c r="M92" s="1215" t="s">
        <v>980</v>
      </c>
    </row>
    <row r="93" spans="1:13" s="625" customFormat="1" ht="30" customHeight="1" x14ac:dyDescent="0.35">
      <c r="A93" s="107"/>
      <c r="B93" s="757"/>
      <c r="C93" s="755">
        <v>2</v>
      </c>
      <c r="D93" s="1210" t="s">
        <v>569</v>
      </c>
      <c r="E93" s="1211"/>
      <c r="F93" s="1212"/>
      <c r="G93" s="1160"/>
      <c r="H93" s="756" t="s">
        <v>525</v>
      </c>
      <c r="I93" s="755">
        <v>3</v>
      </c>
      <c r="J93" s="755">
        <v>1</v>
      </c>
      <c r="K93" s="755">
        <f t="shared" si="7"/>
        <v>3</v>
      </c>
      <c r="L93" s="1243"/>
      <c r="M93" s="1216"/>
    </row>
    <row r="94" spans="1:13" s="625" customFormat="1" ht="30" customHeight="1" x14ac:dyDescent="0.35">
      <c r="A94" s="107"/>
      <c r="B94" s="757"/>
      <c r="C94" s="755">
        <v>3</v>
      </c>
      <c r="D94" s="1210" t="s">
        <v>576</v>
      </c>
      <c r="E94" s="1211"/>
      <c r="F94" s="1212"/>
      <c r="G94" s="1160"/>
      <c r="H94" s="809" t="s">
        <v>525</v>
      </c>
      <c r="I94" s="755">
        <v>2</v>
      </c>
      <c r="J94" s="755">
        <v>1</v>
      </c>
      <c r="K94" s="827">
        <f t="shared" si="7"/>
        <v>2</v>
      </c>
      <c r="L94" s="1243"/>
      <c r="M94" s="1216"/>
    </row>
    <row r="95" spans="1:13" s="625" customFormat="1" ht="30" hidden="1" customHeight="1" x14ac:dyDescent="0.35">
      <c r="A95" s="107"/>
      <c r="B95" s="757"/>
      <c r="C95" s="755">
        <v>4</v>
      </c>
      <c r="D95" s="1239"/>
      <c r="E95" s="1240"/>
      <c r="F95" s="1241"/>
      <c r="G95" s="594"/>
      <c r="H95" s="756"/>
      <c r="I95" s="755"/>
      <c r="J95" s="755"/>
      <c r="K95" s="755"/>
      <c r="L95" s="822"/>
      <c r="M95" s="824"/>
    </row>
    <row r="96" spans="1:13" s="625" customFormat="1" ht="30" hidden="1" customHeight="1" x14ac:dyDescent="0.35">
      <c r="A96" s="107"/>
      <c r="B96" s="757"/>
      <c r="C96" s="755">
        <v>5</v>
      </c>
      <c r="D96" s="1210"/>
      <c r="E96" s="1211"/>
      <c r="F96" s="1212"/>
      <c r="G96" s="594"/>
      <c r="H96" s="756"/>
      <c r="I96" s="755"/>
      <c r="J96" s="755"/>
      <c r="K96" s="755"/>
      <c r="L96" s="822"/>
      <c r="M96" s="824"/>
    </row>
    <row r="97" spans="1:13" s="625" customFormat="1" ht="30" hidden="1" customHeight="1" x14ac:dyDescent="0.35">
      <c r="A97" s="107"/>
      <c r="B97" s="757"/>
      <c r="C97" s="755">
        <v>6</v>
      </c>
      <c r="D97" s="1210"/>
      <c r="E97" s="1211"/>
      <c r="F97" s="1212"/>
      <c r="G97" s="594"/>
      <c r="H97" s="756"/>
      <c r="I97" s="755"/>
      <c r="J97" s="755"/>
      <c r="K97" s="755"/>
      <c r="L97" s="822"/>
      <c r="M97" s="824"/>
    </row>
    <row r="98" spans="1:13" s="625" customFormat="1" ht="30" hidden="1" customHeight="1" x14ac:dyDescent="0.35">
      <c r="A98" s="107"/>
      <c r="B98" s="757"/>
      <c r="C98" s="755">
        <v>7</v>
      </c>
      <c r="D98" s="1210"/>
      <c r="E98" s="1211"/>
      <c r="F98" s="1212"/>
      <c r="G98" s="594"/>
      <c r="H98" s="756"/>
      <c r="I98" s="755"/>
      <c r="J98" s="755"/>
      <c r="K98" s="755"/>
      <c r="L98" s="823"/>
      <c r="M98" s="825"/>
    </row>
    <row r="99" spans="1:13" s="625" customFormat="1" ht="57" hidden="1" customHeight="1" x14ac:dyDescent="0.35">
      <c r="A99" s="107"/>
      <c r="B99" s="757"/>
      <c r="C99" s="755">
        <v>8</v>
      </c>
      <c r="D99" s="1239"/>
      <c r="E99" s="1240"/>
      <c r="F99" s="1241"/>
      <c r="G99" s="88"/>
      <c r="H99" s="756"/>
      <c r="I99" s="826"/>
      <c r="J99" s="755"/>
      <c r="K99" s="755"/>
      <c r="L99" s="770"/>
      <c r="M99" s="801"/>
    </row>
    <row r="100" spans="1:13" s="625" customFormat="1" ht="20.149999999999999" customHeight="1" x14ac:dyDescent="0.35">
      <c r="A100" s="107"/>
      <c r="B100" s="757"/>
      <c r="C100" s="1205" t="s">
        <v>304</v>
      </c>
      <c r="D100" s="1206"/>
      <c r="E100" s="1206"/>
      <c r="F100" s="1206"/>
      <c r="G100" s="1206"/>
      <c r="H100" s="1207"/>
      <c r="I100" s="209">
        <f>SUM(I92:I99)</f>
        <v>8</v>
      </c>
      <c r="J100" s="771"/>
      <c r="K100" s="772">
        <f>SUM(K92:K99)</f>
        <v>8</v>
      </c>
      <c r="L100" s="612"/>
      <c r="M100" s="615"/>
    </row>
    <row r="101" spans="1:13" s="625" customFormat="1" ht="20.149999999999999" customHeight="1" x14ac:dyDescent="0.35">
      <c r="A101" s="107"/>
      <c r="B101" s="804"/>
      <c r="C101" s="1208" t="s">
        <v>548</v>
      </c>
      <c r="D101" s="1209"/>
      <c r="E101" s="1209"/>
      <c r="F101" s="1209"/>
      <c r="G101" s="1209"/>
      <c r="H101" s="1209"/>
      <c r="I101" s="1209"/>
      <c r="J101" s="1209"/>
      <c r="K101" s="1209"/>
      <c r="L101" s="1209"/>
      <c r="M101" s="742"/>
    </row>
    <row r="102" spans="1:13" s="625" customFormat="1" ht="30" customHeight="1" x14ac:dyDescent="0.35">
      <c r="A102" s="107"/>
      <c r="B102" s="804"/>
      <c r="C102" s="805">
        <v>1</v>
      </c>
      <c r="D102" s="1210" t="s">
        <v>577</v>
      </c>
      <c r="E102" s="1211"/>
      <c r="F102" s="1212"/>
      <c r="G102" s="1159" t="s">
        <v>578</v>
      </c>
      <c r="H102" s="806" t="s">
        <v>525</v>
      </c>
      <c r="I102" s="805">
        <v>2</v>
      </c>
      <c r="J102" s="805">
        <v>1</v>
      </c>
      <c r="K102" s="805">
        <f t="shared" ref="K102:K104" si="8">SUM(I102*J102)</f>
        <v>2</v>
      </c>
      <c r="L102" s="1250" t="s">
        <v>580</v>
      </c>
      <c r="M102" s="1215" t="s">
        <v>981</v>
      </c>
    </row>
    <row r="103" spans="1:13" s="625" customFormat="1" ht="30" customHeight="1" x14ac:dyDescent="0.35">
      <c r="A103" s="107"/>
      <c r="B103" s="804"/>
      <c r="C103" s="805">
        <v>2</v>
      </c>
      <c r="D103" s="1210" t="s">
        <v>563</v>
      </c>
      <c r="E103" s="1211"/>
      <c r="F103" s="1212"/>
      <c r="G103" s="1160"/>
      <c r="H103" s="806" t="s">
        <v>525</v>
      </c>
      <c r="I103" s="805">
        <v>2</v>
      </c>
      <c r="J103" s="805">
        <v>1</v>
      </c>
      <c r="K103" s="805">
        <f t="shared" si="8"/>
        <v>2</v>
      </c>
      <c r="L103" s="1251"/>
      <c r="M103" s="1216"/>
    </row>
    <row r="104" spans="1:13" s="625" customFormat="1" ht="40.5" customHeight="1" x14ac:dyDescent="0.35">
      <c r="A104" s="107"/>
      <c r="B104" s="804"/>
      <c r="C104" s="805">
        <v>3</v>
      </c>
      <c r="D104" s="1210" t="s">
        <v>595</v>
      </c>
      <c r="E104" s="1211"/>
      <c r="F104" s="1212"/>
      <c r="G104" s="1160"/>
      <c r="H104" s="806" t="s">
        <v>525</v>
      </c>
      <c r="I104" s="805">
        <v>1</v>
      </c>
      <c r="J104" s="805">
        <v>1</v>
      </c>
      <c r="K104" s="805">
        <f t="shared" si="8"/>
        <v>1</v>
      </c>
      <c r="L104" s="822" t="s">
        <v>579</v>
      </c>
      <c r="M104" s="873" t="s">
        <v>982</v>
      </c>
    </row>
    <row r="105" spans="1:13" s="625" customFormat="1" ht="30" hidden="1" customHeight="1" x14ac:dyDescent="0.35">
      <c r="A105" s="107"/>
      <c r="B105" s="804"/>
      <c r="C105" s="805">
        <v>4</v>
      </c>
      <c r="D105" s="1210"/>
      <c r="E105" s="1211"/>
      <c r="F105" s="1212"/>
      <c r="G105" s="594"/>
      <c r="H105" s="806"/>
      <c r="I105" s="805"/>
      <c r="J105" s="805"/>
      <c r="K105" s="805"/>
      <c r="L105" s="822"/>
      <c r="M105" s="824"/>
    </row>
    <row r="106" spans="1:13" s="625" customFormat="1" ht="30" hidden="1" customHeight="1" x14ac:dyDescent="0.35">
      <c r="A106" s="107"/>
      <c r="B106" s="804"/>
      <c r="C106" s="805">
        <v>5</v>
      </c>
      <c r="D106" s="1210"/>
      <c r="E106" s="1211"/>
      <c r="F106" s="1212"/>
      <c r="G106" s="594"/>
      <c r="H106" s="806"/>
      <c r="I106" s="805"/>
      <c r="J106" s="805"/>
      <c r="K106" s="805"/>
      <c r="L106" s="822"/>
      <c r="M106" s="824"/>
    </row>
    <row r="107" spans="1:13" s="625" customFormat="1" ht="30" hidden="1" customHeight="1" x14ac:dyDescent="0.35">
      <c r="A107" s="107"/>
      <c r="B107" s="804"/>
      <c r="C107" s="805">
        <v>6</v>
      </c>
      <c r="D107" s="1210"/>
      <c r="E107" s="1211"/>
      <c r="F107" s="1212"/>
      <c r="G107" s="594"/>
      <c r="H107" s="806"/>
      <c r="I107" s="805"/>
      <c r="J107" s="805"/>
      <c r="K107" s="805"/>
      <c r="L107" s="822"/>
      <c r="M107" s="824"/>
    </row>
    <row r="108" spans="1:13" s="625" customFormat="1" ht="30" hidden="1" customHeight="1" x14ac:dyDescent="0.35">
      <c r="A108" s="107"/>
      <c r="B108" s="804"/>
      <c r="C108" s="805">
        <v>7</v>
      </c>
      <c r="D108" s="1210"/>
      <c r="E108" s="1211"/>
      <c r="F108" s="1212"/>
      <c r="G108" s="594"/>
      <c r="H108" s="806"/>
      <c r="I108" s="805"/>
      <c r="J108" s="805"/>
      <c r="K108" s="805"/>
      <c r="L108" s="823"/>
      <c r="M108" s="825"/>
    </row>
    <row r="109" spans="1:13" s="625" customFormat="1" ht="57" hidden="1" customHeight="1" x14ac:dyDescent="0.35">
      <c r="A109" s="107"/>
      <c r="B109" s="804"/>
      <c r="C109" s="805">
        <v>8</v>
      </c>
      <c r="D109" s="1239"/>
      <c r="E109" s="1240"/>
      <c r="F109" s="1241"/>
      <c r="G109" s="88"/>
      <c r="H109" s="806"/>
      <c r="I109" s="805"/>
      <c r="J109" s="805"/>
      <c r="K109" s="805"/>
      <c r="L109" s="770"/>
      <c r="M109" s="807"/>
    </row>
    <row r="110" spans="1:13" s="625" customFormat="1" ht="20.149999999999999" customHeight="1" x14ac:dyDescent="0.35">
      <c r="A110" s="107"/>
      <c r="B110" s="804"/>
      <c r="C110" s="1205" t="s">
        <v>304</v>
      </c>
      <c r="D110" s="1206"/>
      <c r="E110" s="1206"/>
      <c r="F110" s="1206"/>
      <c r="G110" s="1206"/>
      <c r="H110" s="1207"/>
      <c r="I110" s="209">
        <f>SUM(I102:I109)</f>
        <v>5</v>
      </c>
      <c r="J110" s="771"/>
      <c r="K110" s="772">
        <f>SUM(K102:K109)</f>
        <v>5</v>
      </c>
      <c r="L110" s="612"/>
      <c r="M110" s="615"/>
    </row>
    <row r="111" spans="1:13" s="625" customFormat="1" ht="20.149999999999999" customHeight="1" x14ac:dyDescent="0.35">
      <c r="A111" s="107"/>
      <c r="B111" s="804"/>
      <c r="C111" s="1208" t="s">
        <v>549</v>
      </c>
      <c r="D111" s="1209"/>
      <c r="E111" s="1209"/>
      <c r="F111" s="1209"/>
      <c r="G111" s="1209"/>
      <c r="H111" s="1209"/>
      <c r="I111" s="1209"/>
      <c r="J111" s="1209"/>
      <c r="K111" s="1209"/>
      <c r="L111" s="1209"/>
      <c r="M111" s="742"/>
    </row>
    <row r="112" spans="1:13" s="625" customFormat="1" ht="30" customHeight="1" x14ac:dyDescent="0.35">
      <c r="A112" s="107"/>
      <c r="B112" s="804"/>
      <c r="C112" s="805">
        <v>1</v>
      </c>
      <c r="D112" s="1210" t="s">
        <v>584</v>
      </c>
      <c r="E112" s="1211"/>
      <c r="F112" s="1212"/>
      <c r="G112" s="1159" t="s">
        <v>583</v>
      </c>
      <c r="H112" s="813" t="s">
        <v>525</v>
      </c>
      <c r="I112" s="812">
        <v>3</v>
      </c>
      <c r="J112" s="812">
        <v>1</v>
      </c>
      <c r="K112" s="812">
        <f t="shared" ref="K112:K114" si="9">SUM(I112*J112)</f>
        <v>3</v>
      </c>
      <c r="L112" s="1250" t="s">
        <v>587</v>
      </c>
      <c r="M112" s="1279" t="s">
        <v>983</v>
      </c>
    </row>
    <row r="113" spans="1:13" s="625" customFormat="1" ht="30" customHeight="1" x14ac:dyDescent="0.35">
      <c r="A113" s="107"/>
      <c r="B113" s="804"/>
      <c r="C113" s="805">
        <v>2</v>
      </c>
      <c r="D113" s="1210" t="s">
        <v>585</v>
      </c>
      <c r="E113" s="1211"/>
      <c r="F113" s="1212"/>
      <c r="G113" s="1160"/>
      <c r="H113" s="813" t="s">
        <v>525</v>
      </c>
      <c r="I113" s="812">
        <v>3</v>
      </c>
      <c r="J113" s="812">
        <v>1</v>
      </c>
      <c r="K113" s="812">
        <f t="shared" si="9"/>
        <v>3</v>
      </c>
      <c r="L113" s="1251"/>
      <c r="M113" s="1280"/>
    </row>
    <row r="114" spans="1:13" s="625" customFormat="1" ht="30" customHeight="1" x14ac:dyDescent="0.35">
      <c r="A114" s="107"/>
      <c r="B114" s="804"/>
      <c r="C114" s="805">
        <v>3</v>
      </c>
      <c r="D114" s="1210" t="s">
        <v>592</v>
      </c>
      <c r="E114" s="1211"/>
      <c r="F114" s="1212"/>
      <c r="G114" s="1160"/>
      <c r="H114" s="813" t="s">
        <v>525</v>
      </c>
      <c r="I114" s="812">
        <v>1.5</v>
      </c>
      <c r="J114" s="812">
        <v>1</v>
      </c>
      <c r="K114" s="812">
        <f t="shared" si="9"/>
        <v>1.5</v>
      </c>
      <c r="L114" s="1251"/>
      <c r="M114" s="1280"/>
    </row>
    <row r="115" spans="1:13" s="625" customFormat="1" ht="30" customHeight="1" x14ac:dyDescent="0.35">
      <c r="A115" s="107"/>
      <c r="B115" s="804"/>
      <c r="C115" s="805">
        <v>4</v>
      </c>
      <c r="D115" s="1210" t="s">
        <v>586</v>
      </c>
      <c r="E115" s="1211"/>
      <c r="F115" s="1212"/>
      <c r="G115" s="1160"/>
      <c r="H115" s="806"/>
      <c r="I115" s="805"/>
      <c r="J115" s="805"/>
      <c r="K115" s="805"/>
      <c r="L115" s="1251"/>
      <c r="M115" s="1280"/>
    </row>
    <row r="116" spans="1:13" s="625" customFormat="1" ht="20.149999999999999" customHeight="1" x14ac:dyDescent="0.35">
      <c r="A116" s="107"/>
      <c r="B116" s="804"/>
      <c r="C116" s="1205" t="s">
        <v>304</v>
      </c>
      <c r="D116" s="1206"/>
      <c r="E116" s="1206"/>
      <c r="F116" s="1206"/>
      <c r="G116" s="1206"/>
      <c r="H116" s="1207"/>
      <c r="I116" s="209">
        <f>SUM(I112:I115)</f>
        <v>7.5</v>
      </c>
      <c r="J116" s="771"/>
      <c r="K116" s="772">
        <f>SUM(K112:K115)</f>
        <v>7.5</v>
      </c>
      <c r="L116" s="612"/>
      <c r="M116" s="615"/>
    </row>
    <row r="117" spans="1:13" s="625" customFormat="1" ht="20.149999999999999" customHeight="1" x14ac:dyDescent="0.35">
      <c r="A117" s="107"/>
      <c r="B117" s="804"/>
      <c r="C117" s="1208" t="s">
        <v>550</v>
      </c>
      <c r="D117" s="1209"/>
      <c r="E117" s="1209"/>
      <c r="F117" s="1209"/>
      <c r="G117" s="1209"/>
      <c r="H117" s="1209"/>
      <c r="I117" s="1209"/>
      <c r="J117" s="1209"/>
      <c r="K117" s="1209"/>
      <c r="L117" s="1209"/>
      <c r="M117" s="742"/>
    </row>
    <row r="118" spans="1:13" s="625" customFormat="1" ht="30" customHeight="1" x14ac:dyDescent="0.35">
      <c r="A118" s="107"/>
      <c r="B118" s="804"/>
      <c r="C118" s="805">
        <v>1</v>
      </c>
      <c r="D118" s="1210" t="s">
        <v>588</v>
      </c>
      <c r="E118" s="1211"/>
      <c r="F118" s="1212"/>
      <c r="G118" s="1159" t="s">
        <v>639</v>
      </c>
      <c r="H118" s="813" t="s">
        <v>525</v>
      </c>
      <c r="I118" s="812">
        <v>2</v>
      </c>
      <c r="J118" s="812">
        <v>1</v>
      </c>
      <c r="K118" s="812">
        <f t="shared" ref="K118:K120" si="10">SUM(I118*J118)</f>
        <v>2</v>
      </c>
      <c r="L118" s="1250" t="s">
        <v>590</v>
      </c>
      <c r="M118" s="1279" t="s">
        <v>984</v>
      </c>
    </row>
    <row r="119" spans="1:13" s="625" customFormat="1" ht="30" customHeight="1" x14ac:dyDescent="0.35">
      <c r="A119" s="107"/>
      <c r="B119" s="804"/>
      <c r="C119" s="805">
        <v>2</v>
      </c>
      <c r="D119" s="1210" t="s">
        <v>572</v>
      </c>
      <c r="E119" s="1211"/>
      <c r="F119" s="1212"/>
      <c r="G119" s="1160"/>
      <c r="H119" s="813" t="s">
        <v>525</v>
      </c>
      <c r="I119" s="812">
        <v>2</v>
      </c>
      <c r="J119" s="812">
        <v>1</v>
      </c>
      <c r="K119" s="812">
        <f t="shared" si="10"/>
        <v>2</v>
      </c>
      <c r="L119" s="1251"/>
      <c r="M119" s="1280"/>
    </row>
    <row r="120" spans="1:13" s="625" customFormat="1" ht="30" customHeight="1" x14ac:dyDescent="0.35">
      <c r="A120" s="107"/>
      <c r="B120" s="804"/>
      <c r="C120" s="805">
        <v>3</v>
      </c>
      <c r="D120" s="1210" t="s">
        <v>589</v>
      </c>
      <c r="E120" s="1211"/>
      <c r="F120" s="1212"/>
      <c r="G120" s="1160"/>
      <c r="H120" s="813" t="s">
        <v>525</v>
      </c>
      <c r="I120" s="812">
        <v>2</v>
      </c>
      <c r="J120" s="812">
        <v>1</v>
      </c>
      <c r="K120" s="812">
        <f t="shared" si="10"/>
        <v>2</v>
      </c>
      <c r="L120" s="1251"/>
      <c r="M120" s="1280"/>
    </row>
    <row r="121" spans="1:13" s="625" customFormat="1" ht="20.149999999999999" customHeight="1" x14ac:dyDescent="0.35">
      <c r="A121" s="107"/>
      <c r="B121" s="804"/>
      <c r="C121" s="1205" t="s">
        <v>304</v>
      </c>
      <c r="D121" s="1206"/>
      <c r="E121" s="1206"/>
      <c r="F121" s="1206"/>
      <c r="G121" s="1206"/>
      <c r="H121" s="1207"/>
      <c r="I121" s="209">
        <f>SUM(I118:I120)</f>
        <v>6</v>
      </c>
      <c r="J121" s="771"/>
      <c r="K121" s="772">
        <f>SUM(K118:K120)</f>
        <v>6</v>
      </c>
      <c r="L121" s="612"/>
      <c r="M121" s="615"/>
    </row>
    <row r="122" spans="1:13" s="625" customFormat="1" ht="20.149999999999999" customHeight="1" x14ac:dyDescent="0.35">
      <c r="A122" s="107"/>
      <c r="B122" s="804"/>
      <c r="C122" s="1208" t="s">
        <v>551</v>
      </c>
      <c r="D122" s="1209"/>
      <c r="E122" s="1209"/>
      <c r="F122" s="1209"/>
      <c r="G122" s="1209"/>
      <c r="H122" s="1209"/>
      <c r="I122" s="1209"/>
      <c r="J122" s="1209"/>
      <c r="K122" s="1209"/>
      <c r="L122" s="1209"/>
      <c r="M122" s="742"/>
    </row>
    <row r="123" spans="1:13" s="625" customFormat="1" ht="30" customHeight="1" x14ac:dyDescent="0.35">
      <c r="A123" s="107"/>
      <c r="B123" s="804"/>
      <c r="C123" s="805">
        <v>1</v>
      </c>
      <c r="D123" s="1210" t="s">
        <v>591</v>
      </c>
      <c r="E123" s="1211"/>
      <c r="F123" s="1212"/>
      <c r="G123" s="1159" t="s">
        <v>640</v>
      </c>
      <c r="H123" s="813" t="s">
        <v>525</v>
      </c>
      <c r="I123" s="827">
        <v>1.5</v>
      </c>
      <c r="J123" s="827">
        <v>1</v>
      </c>
      <c r="K123" s="827">
        <f t="shared" ref="K123:K129" si="11">SUM(I123*J123)</f>
        <v>1.5</v>
      </c>
      <c r="L123" s="1250" t="s">
        <v>602</v>
      </c>
      <c r="M123" s="1279" t="s">
        <v>985</v>
      </c>
    </row>
    <row r="124" spans="1:13" s="625" customFormat="1" ht="30" customHeight="1" x14ac:dyDescent="0.35">
      <c r="A124" s="107"/>
      <c r="B124" s="804"/>
      <c r="C124" s="805">
        <v>2</v>
      </c>
      <c r="D124" s="1210" t="s">
        <v>596</v>
      </c>
      <c r="E124" s="1211"/>
      <c r="F124" s="1212"/>
      <c r="G124" s="1160"/>
      <c r="H124" s="813" t="s">
        <v>525</v>
      </c>
      <c r="I124" s="812">
        <v>0.5</v>
      </c>
      <c r="J124" s="805">
        <v>1</v>
      </c>
      <c r="K124" s="827">
        <f t="shared" si="11"/>
        <v>0.5</v>
      </c>
      <c r="L124" s="1251"/>
      <c r="M124" s="1280"/>
    </row>
    <row r="125" spans="1:13" s="625" customFormat="1" ht="30" customHeight="1" x14ac:dyDescent="0.35">
      <c r="A125" s="107"/>
      <c r="B125" s="804"/>
      <c r="C125" s="805">
        <v>3</v>
      </c>
      <c r="D125" s="1210" t="s">
        <v>597</v>
      </c>
      <c r="E125" s="1211"/>
      <c r="F125" s="1212"/>
      <c r="G125" s="1160"/>
      <c r="H125" s="813" t="s">
        <v>525</v>
      </c>
      <c r="I125" s="812">
        <v>3</v>
      </c>
      <c r="J125" s="827">
        <v>1</v>
      </c>
      <c r="K125" s="827">
        <f t="shared" si="11"/>
        <v>3</v>
      </c>
      <c r="L125" s="1251"/>
      <c r="M125" s="1280"/>
    </row>
    <row r="126" spans="1:13" s="625" customFormat="1" ht="30" customHeight="1" x14ac:dyDescent="0.35">
      <c r="A126" s="107"/>
      <c r="B126" s="804"/>
      <c r="C126" s="805">
        <v>4</v>
      </c>
      <c r="D126" s="1210" t="s">
        <v>598</v>
      </c>
      <c r="E126" s="1211"/>
      <c r="F126" s="1212"/>
      <c r="G126" s="1160"/>
      <c r="H126" s="813" t="s">
        <v>525</v>
      </c>
      <c r="I126" s="805">
        <v>1.5</v>
      </c>
      <c r="J126" s="827">
        <v>1</v>
      </c>
      <c r="K126" s="827">
        <f t="shared" si="11"/>
        <v>1.5</v>
      </c>
      <c r="L126" s="1251"/>
      <c r="M126" s="1280"/>
    </row>
    <row r="127" spans="1:13" s="625" customFormat="1" ht="30" customHeight="1" x14ac:dyDescent="0.35">
      <c r="A127" s="107"/>
      <c r="B127" s="804"/>
      <c r="C127" s="805">
        <v>5</v>
      </c>
      <c r="D127" s="1210" t="s">
        <v>599</v>
      </c>
      <c r="E127" s="1211"/>
      <c r="F127" s="1212"/>
      <c r="G127" s="1160"/>
      <c r="H127" s="813" t="s">
        <v>525</v>
      </c>
      <c r="I127" s="805">
        <v>1.5</v>
      </c>
      <c r="J127" s="827">
        <v>1</v>
      </c>
      <c r="K127" s="827">
        <f t="shared" si="11"/>
        <v>1.5</v>
      </c>
      <c r="L127" s="1251"/>
      <c r="M127" s="1280"/>
    </row>
    <row r="128" spans="1:13" s="625" customFormat="1" ht="30" customHeight="1" x14ac:dyDescent="0.35">
      <c r="A128" s="107"/>
      <c r="B128" s="804"/>
      <c r="C128" s="805">
        <v>6</v>
      </c>
      <c r="D128" s="1210" t="s">
        <v>601</v>
      </c>
      <c r="E128" s="1211"/>
      <c r="F128" s="1212"/>
      <c r="G128" s="1160"/>
      <c r="H128" s="813" t="s">
        <v>525</v>
      </c>
      <c r="I128" s="805">
        <v>2</v>
      </c>
      <c r="J128" s="827">
        <v>1</v>
      </c>
      <c r="K128" s="827">
        <f t="shared" si="11"/>
        <v>2</v>
      </c>
      <c r="L128" s="1251"/>
      <c r="M128" s="1280"/>
    </row>
    <row r="129" spans="1:13" s="625" customFormat="1" ht="30" customHeight="1" x14ac:dyDescent="0.35">
      <c r="A129" s="107"/>
      <c r="B129" s="804"/>
      <c r="C129" s="805">
        <v>7</v>
      </c>
      <c r="D129" s="1210" t="s">
        <v>600</v>
      </c>
      <c r="E129" s="1211"/>
      <c r="F129" s="1212"/>
      <c r="G129" s="1160"/>
      <c r="H129" s="813" t="s">
        <v>525</v>
      </c>
      <c r="I129" s="805">
        <v>1</v>
      </c>
      <c r="J129" s="827">
        <v>0.5</v>
      </c>
      <c r="K129" s="827">
        <f t="shared" si="11"/>
        <v>0.5</v>
      </c>
      <c r="L129" s="1251"/>
      <c r="M129" s="1280"/>
    </row>
    <row r="130" spans="1:13" s="625" customFormat="1" ht="20.149999999999999" customHeight="1" x14ac:dyDescent="0.35">
      <c r="A130" s="107"/>
      <c r="B130" s="804"/>
      <c r="C130" s="1205" t="s">
        <v>304</v>
      </c>
      <c r="D130" s="1206"/>
      <c r="E130" s="1206"/>
      <c r="F130" s="1206"/>
      <c r="G130" s="1206"/>
      <c r="H130" s="1207"/>
      <c r="I130" s="209">
        <f>SUM(I123:I129)</f>
        <v>11</v>
      </c>
      <c r="J130" s="771"/>
      <c r="K130" s="772">
        <f>SUM(K123:K129)</f>
        <v>10.5</v>
      </c>
      <c r="L130" s="612"/>
      <c r="M130" s="615"/>
    </row>
    <row r="131" spans="1:13" s="625" customFormat="1" ht="20.149999999999999" customHeight="1" x14ac:dyDescent="0.35">
      <c r="A131" s="107"/>
      <c r="B131" s="804"/>
      <c r="C131" s="1208" t="s">
        <v>552</v>
      </c>
      <c r="D131" s="1209"/>
      <c r="E131" s="1209"/>
      <c r="F131" s="1209"/>
      <c r="G131" s="1209"/>
      <c r="H131" s="1209"/>
      <c r="I131" s="1209"/>
      <c r="J131" s="1209"/>
      <c r="K131" s="1209"/>
      <c r="L131" s="1209"/>
      <c r="M131" s="742"/>
    </row>
    <row r="132" spans="1:13" s="625" customFormat="1" ht="30" customHeight="1" x14ac:dyDescent="0.35">
      <c r="A132" s="107"/>
      <c r="B132" s="804"/>
      <c r="C132" s="805">
        <v>1</v>
      </c>
      <c r="D132" s="1210" t="s">
        <v>604</v>
      </c>
      <c r="E132" s="1211"/>
      <c r="F132" s="1212"/>
      <c r="G132" s="1159" t="s">
        <v>641</v>
      </c>
      <c r="H132" s="828" t="s">
        <v>525</v>
      </c>
      <c r="I132" s="827">
        <v>1.5</v>
      </c>
      <c r="J132" s="827">
        <v>1</v>
      </c>
      <c r="K132" s="827">
        <f t="shared" ref="K132:K137" si="12">SUM(I132*J132)</f>
        <v>1.5</v>
      </c>
      <c r="L132" s="1250" t="s">
        <v>603</v>
      </c>
      <c r="M132" s="1215" t="s">
        <v>986</v>
      </c>
    </row>
    <row r="133" spans="1:13" s="625" customFormat="1" ht="30" customHeight="1" x14ac:dyDescent="0.35">
      <c r="A133" s="107"/>
      <c r="B133" s="804"/>
      <c r="C133" s="805">
        <v>2</v>
      </c>
      <c r="D133" s="1210" t="s">
        <v>605</v>
      </c>
      <c r="E133" s="1211"/>
      <c r="F133" s="1212"/>
      <c r="G133" s="1160"/>
      <c r="H133" s="828" t="s">
        <v>525</v>
      </c>
      <c r="I133" s="805">
        <v>0.5</v>
      </c>
      <c r="J133" s="827">
        <v>1</v>
      </c>
      <c r="K133" s="827">
        <f t="shared" si="12"/>
        <v>0.5</v>
      </c>
      <c r="L133" s="1251"/>
      <c r="M133" s="1216"/>
    </row>
    <row r="134" spans="1:13" s="625" customFormat="1" ht="30" customHeight="1" x14ac:dyDescent="0.35">
      <c r="A134" s="107"/>
      <c r="B134" s="804"/>
      <c r="C134" s="805">
        <v>3</v>
      </c>
      <c r="D134" s="1210" t="s">
        <v>606</v>
      </c>
      <c r="E134" s="1211"/>
      <c r="F134" s="1212"/>
      <c r="G134" s="1160"/>
      <c r="H134" s="828" t="s">
        <v>525</v>
      </c>
      <c r="I134" s="805">
        <v>2</v>
      </c>
      <c r="J134" s="827">
        <v>1</v>
      </c>
      <c r="K134" s="827">
        <f t="shared" si="12"/>
        <v>2</v>
      </c>
      <c r="L134" s="1251"/>
      <c r="M134" s="1216"/>
    </row>
    <row r="135" spans="1:13" s="625" customFormat="1" ht="30" customHeight="1" x14ac:dyDescent="0.35">
      <c r="A135" s="107"/>
      <c r="B135" s="811"/>
      <c r="C135" s="812">
        <v>4</v>
      </c>
      <c r="D135" s="1210" t="s">
        <v>562</v>
      </c>
      <c r="E135" s="1211"/>
      <c r="F135" s="1212"/>
      <c r="G135" s="1160"/>
      <c r="H135" s="828" t="s">
        <v>525</v>
      </c>
      <c r="I135" s="812">
        <v>2</v>
      </c>
      <c r="J135" s="827">
        <v>1</v>
      </c>
      <c r="K135" s="827">
        <f t="shared" si="12"/>
        <v>2</v>
      </c>
      <c r="L135" s="1251"/>
      <c r="M135" s="1216"/>
    </row>
    <row r="136" spans="1:13" s="625" customFormat="1" ht="30" customHeight="1" x14ac:dyDescent="0.35">
      <c r="A136" s="107"/>
      <c r="B136" s="811"/>
      <c r="C136" s="812">
        <v>5</v>
      </c>
      <c r="D136" s="1210" t="s">
        <v>572</v>
      </c>
      <c r="E136" s="1211"/>
      <c r="F136" s="1212"/>
      <c r="G136" s="1160"/>
      <c r="H136" s="813" t="s">
        <v>525</v>
      </c>
      <c r="I136" s="812">
        <v>2</v>
      </c>
      <c r="J136" s="827">
        <v>1</v>
      </c>
      <c r="K136" s="827">
        <f t="shared" si="12"/>
        <v>2</v>
      </c>
      <c r="L136" s="1251"/>
      <c r="M136" s="1216"/>
    </row>
    <row r="137" spans="1:13" s="625" customFormat="1" ht="30" customHeight="1" x14ac:dyDescent="0.35">
      <c r="A137" s="107"/>
      <c r="B137" s="811"/>
      <c r="C137" s="812">
        <v>6</v>
      </c>
      <c r="D137" s="1210" t="s">
        <v>607</v>
      </c>
      <c r="E137" s="1211"/>
      <c r="F137" s="1212"/>
      <c r="G137" s="1161"/>
      <c r="H137" s="813" t="s">
        <v>525</v>
      </c>
      <c r="I137" s="812">
        <v>2</v>
      </c>
      <c r="J137" s="827">
        <v>1</v>
      </c>
      <c r="K137" s="827">
        <f t="shared" si="12"/>
        <v>2</v>
      </c>
      <c r="L137" s="1278"/>
      <c r="M137" s="1281"/>
    </row>
    <row r="138" spans="1:13" s="625" customFormat="1" ht="20.149999999999999" customHeight="1" x14ac:dyDescent="0.35">
      <c r="A138" s="107"/>
      <c r="B138" s="804"/>
      <c r="C138" s="1205" t="s">
        <v>304</v>
      </c>
      <c r="D138" s="1206"/>
      <c r="E138" s="1206"/>
      <c r="F138" s="1206"/>
      <c r="G138" s="1206"/>
      <c r="H138" s="1207"/>
      <c r="I138" s="209">
        <f>SUM(I132:I137)</f>
        <v>10</v>
      </c>
      <c r="J138" s="771"/>
      <c r="K138" s="772">
        <f>SUM(K132:K137)</f>
        <v>10</v>
      </c>
      <c r="L138" s="612"/>
      <c r="M138" s="615"/>
    </row>
    <row r="139" spans="1:13" s="625" customFormat="1" ht="20.149999999999999" customHeight="1" x14ac:dyDescent="0.35">
      <c r="A139" s="107"/>
      <c r="B139" s="804"/>
      <c r="C139" s="1208" t="s">
        <v>553</v>
      </c>
      <c r="D139" s="1209"/>
      <c r="E139" s="1209"/>
      <c r="F139" s="1209"/>
      <c r="G139" s="1209"/>
      <c r="H139" s="1209"/>
      <c r="I139" s="1209"/>
      <c r="J139" s="1209"/>
      <c r="K139" s="1209"/>
      <c r="L139" s="1209"/>
      <c r="M139" s="742"/>
    </row>
    <row r="140" spans="1:13" s="625" customFormat="1" ht="30" customHeight="1" x14ac:dyDescent="0.35">
      <c r="A140" s="107"/>
      <c r="B140" s="804"/>
      <c r="C140" s="805">
        <v>1</v>
      </c>
      <c r="D140" s="1210" t="s">
        <v>608</v>
      </c>
      <c r="E140" s="1211"/>
      <c r="F140" s="1212"/>
      <c r="G140" s="1159" t="s">
        <v>642</v>
      </c>
      <c r="H140" s="828" t="s">
        <v>525</v>
      </c>
      <c r="I140" s="827">
        <v>2</v>
      </c>
      <c r="J140" s="827">
        <v>1</v>
      </c>
      <c r="K140" s="827">
        <f t="shared" ref="K140:K145" si="13">SUM(I140*J140)</f>
        <v>2</v>
      </c>
      <c r="L140" s="1250" t="s">
        <v>614</v>
      </c>
      <c r="M140" s="1279" t="s">
        <v>987</v>
      </c>
    </row>
    <row r="141" spans="1:13" s="625" customFormat="1" ht="30" customHeight="1" x14ac:dyDescent="0.35">
      <c r="A141" s="107"/>
      <c r="B141" s="804"/>
      <c r="C141" s="805">
        <v>2</v>
      </c>
      <c r="D141" s="1210" t="s">
        <v>609</v>
      </c>
      <c r="E141" s="1211"/>
      <c r="F141" s="1212"/>
      <c r="G141" s="1160"/>
      <c r="H141" s="828" t="s">
        <v>525</v>
      </c>
      <c r="I141" s="805">
        <v>1.5</v>
      </c>
      <c r="J141" s="827">
        <v>1</v>
      </c>
      <c r="K141" s="827">
        <f t="shared" si="13"/>
        <v>1.5</v>
      </c>
      <c r="L141" s="1251"/>
      <c r="M141" s="1280"/>
    </row>
    <row r="142" spans="1:13" s="625" customFormat="1" ht="30" customHeight="1" x14ac:dyDescent="0.35">
      <c r="A142" s="107"/>
      <c r="B142" s="804"/>
      <c r="C142" s="805">
        <v>3</v>
      </c>
      <c r="D142" s="1210" t="s">
        <v>610</v>
      </c>
      <c r="E142" s="1211"/>
      <c r="F142" s="1212"/>
      <c r="G142" s="1160"/>
      <c r="H142" s="828" t="s">
        <v>525</v>
      </c>
      <c r="I142" s="805">
        <v>4</v>
      </c>
      <c r="J142" s="827">
        <v>1</v>
      </c>
      <c r="K142" s="827">
        <f t="shared" si="13"/>
        <v>4</v>
      </c>
      <c r="L142" s="1251"/>
      <c r="M142" s="1280"/>
    </row>
    <row r="143" spans="1:13" s="625" customFormat="1" ht="30" customHeight="1" x14ac:dyDescent="0.35">
      <c r="A143" s="107"/>
      <c r="B143" s="804"/>
      <c r="C143" s="805">
        <v>4</v>
      </c>
      <c r="D143" s="1210" t="s">
        <v>613</v>
      </c>
      <c r="E143" s="1211"/>
      <c r="F143" s="1212"/>
      <c r="G143" s="1160"/>
      <c r="H143" s="828" t="s">
        <v>525</v>
      </c>
      <c r="I143" s="805">
        <v>2</v>
      </c>
      <c r="J143" s="827">
        <v>1</v>
      </c>
      <c r="K143" s="827">
        <f t="shared" si="13"/>
        <v>2</v>
      </c>
      <c r="L143" s="1251"/>
      <c r="M143" s="1280"/>
    </row>
    <row r="144" spans="1:13" s="625" customFormat="1" ht="30" customHeight="1" x14ac:dyDescent="0.35">
      <c r="A144" s="107"/>
      <c r="B144" s="804"/>
      <c r="C144" s="805">
        <v>5</v>
      </c>
      <c r="D144" s="1210" t="s">
        <v>612</v>
      </c>
      <c r="E144" s="1211"/>
      <c r="F144" s="1212"/>
      <c r="G144" s="1160"/>
      <c r="H144" s="828" t="s">
        <v>525</v>
      </c>
      <c r="I144" s="805">
        <v>0.43</v>
      </c>
      <c r="J144" s="827">
        <v>1</v>
      </c>
      <c r="K144" s="827">
        <f t="shared" si="13"/>
        <v>0.43</v>
      </c>
      <c r="L144" s="1251"/>
      <c r="M144" s="1280"/>
    </row>
    <row r="145" spans="1:13" s="625" customFormat="1" ht="30" customHeight="1" x14ac:dyDescent="0.35">
      <c r="A145" s="107"/>
      <c r="B145" s="804"/>
      <c r="C145" s="805">
        <v>6</v>
      </c>
      <c r="D145" s="1210" t="s">
        <v>611</v>
      </c>
      <c r="E145" s="1211"/>
      <c r="F145" s="1212"/>
      <c r="G145" s="1160"/>
      <c r="H145" s="828" t="s">
        <v>525</v>
      </c>
      <c r="I145" s="805">
        <v>1</v>
      </c>
      <c r="J145" s="827">
        <v>1</v>
      </c>
      <c r="K145" s="827">
        <f t="shared" si="13"/>
        <v>1</v>
      </c>
      <c r="L145" s="1251"/>
      <c r="M145" s="1280"/>
    </row>
    <row r="146" spans="1:13" s="625" customFormat="1" ht="20.149999999999999" customHeight="1" x14ac:dyDescent="0.35">
      <c r="A146" s="107"/>
      <c r="B146" s="804"/>
      <c r="C146" s="1205" t="s">
        <v>304</v>
      </c>
      <c r="D146" s="1206"/>
      <c r="E146" s="1206"/>
      <c r="F146" s="1206"/>
      <c r="G146" s="1206"/>
      <c r="H146" s="1207"/>
      <c r="I146" s="209">
        <f>SUM(I140:I145)</f>
        <v>10.93</v>
      </c>
      <c r="J146" s="771"/>
      <c r="K146" s="772">
        <f>SUM(K140:K145)</f>
        <v>10.93</v>
      </c>
      <c r="L146" s="612"/>
      <c r="M146" s="615"/>
    </row>
    <row r="147" spans="1:13" s="625" customFormat="1" ht="20.149999999999999" customHeight="1" x14ac:dyDescent="0.35">
      <c r="A147" s="107"/>
      <c r="B147" s="804"/>
      <c r="C147" s="1208" t="s">
        <v>554</v>
      </c>
      <c r="D147" s="1209"/>
      <c r="E147" s="1209"/>
      <c r="F147" s="1209"/>
      <c r="G147" s="1209"/>
      <c r="H147" s="1209"/>
      <c r="I147" s="1209"/>
      <c r="J147" s="1209"/>
      <c r="K147" s="1209"/>
      <c r="L147" s="1209"/>
      <c r="M147" s="742"/>
    </row>
    <row r="148" spans="1:13" s="625" customFormat="1" ht="30" customHeight="1" x14ac:dyDescent="0.35">
      <c r="A148" s="107"/>
      <c r="B148" s="804"/>
      <c r="C148" s="805">
        <v>1</v>
      </c>
      <c r="D148" s="1210" t="s">
        <v>615</v>
      </c>
      <c r="E148" s="1211"/>
      <c r="F148" s="1212"/>
      <c r="G148" s="1159" t="s">
        <v>643</v>
      </c>
      <c r="H148" s="828" t="s">
        <v>525</v>
      </c>
      <c r="I148" s="827">
        <v>4</v>
      </c>
      <c r="J148" s="827">
        <v>1</v>
      </c>
      <c r="K148" s="827">
        <f t="shared" ref="K148:K152" si="14">SUM(I148*J148)</f>
        <v>4</v>
      </c>
      <c r="L148" s="1250" t="s">
        <v>619</v>
      </c>
      <c r="M148" s="1279" t="s">
        <v>989</v>
      </c>
    </row>
    <row r="149" spans="1:13" s="625" customFormat="1" ht="30" customHeight="1" x14ac:dyDescent="0.35">
      <c r="A149" s="107"/>
      <c r="B149" s="804"/>
      <c r="C149" s="805">
        <v>2</v>
      </c>
      <c r="D149" s="1210" t="s">
        <v>616</v>
      </c>
      <c r="E149" s="1211"/>
      <c r="F149" s="1212"/>
      <c r="G149" s="1160"/>
      <c r="H149" s="828" t="s">
        <v>525</v>
      </c>
      <c r="I149" s="805">
        <v>1</v>
      </c>
      <c r="J149" s="827">
        <v>1</v>
      </c>
      <c r="K149" s="827">
        <f t="shared" si="14"/>
        <v>1</v>
      </c>
      <c r="L149" s="1251"/>
      <c r="M149" s="1280"/>
    </row>
    <row r="150" spans="1:13" s="625" customFormat="1" ht="30" customHeight="1" x14ac:dyDescent="0.35">
      <c r="A150" s="107"/>
      <c r="B150" s="804"/>
      <c r="C150" s="805">
        <v>3</v>
      </c>
      <c r="D150" s="1210" t="s">
        <v>617</v>
      </c>
      <c r="E150" s="1211"/>
      <c r="F150" s="1212"/>
      <c r="G150" s="1160"/>
      <c r="H150" s="828" t="s">
        <v>525</v>
      </c>
      <c r="I150" s="805">
        <v>2</v>
      </c>
      <c r="J150" s="827">
        <v>1</v>
      </c>
      <c r="K150" s="827">
        <f t="shared" si="14"/>
        <v>2</v>
      </c>
      <c r="L150" s="1251"/>
      <c r="M150" s="1280"/>
    </row>
    <row r="151" spans="1:13" s="625" customFormat="1" ht="30" customHeight="1" x14ac:dyDescent="0.35">
      <c r="A151" s="107"/>
      <c r="B151" s="804"/>
      <c r="C151" s="805">
        <v>4</v>
      </c>
      <c r="D151" s="1210" t="s">
        <v>618</v>
      </c>
      <c r="E151" s="1211"/>
      <c r="F151" s="1212"/>
      <c r="G151" s="1160"/>
      <c r="H151" s="828" t="s">
        <v>525</v>
      </c>
      <c r="I151" s="805">
        <v>1</v>
      </c>
      <c r="J151" s="827">
        <v>1</v>
      </c>
      <c r="K151" s="827">
        <f t="shared" si="14"/>
        <v>1</v>
      </c>
      <c r="L151" s="1251"/>
      <c r="M151" s="1280"/>
    </row>
    <row r="152" spans="1:13" s="625" customFormat="1" ht="30" customHeight="1" x14ac:dyDescent="0.35">
      <c r="A152" s="107"/>
      <c r="B152" s="804"/>
      <c r="C152" s="805">
        <v>5</v>
      </c>
      <c r="D152" s="1210" t="s">
        <v>620</v>
      </c>
      <c r="E152" s="1211"/>
      <c r="F152" s="1212"/>
      <c r="G152" s="1160"/>
      <c r="H152" s="828" t="s">
        <v>525</v>
      </c>
      <c r="I152" s="805">
        <v>2</v>
      </c>
      <c r="J152" s="827">
        <v>1</v>
      </c>
      <c r="K152" s="827">
        <f t="shared" si="14"/>
        <v>2</v>
      </c>
      <c r="L152" s="1251"/>
      <c r="M152" s="1280"/>
    </row>
    <row r="153" spans="1:13" s="625" customFormat="1" ht="20.149999999999999" customHeight="1" x14ac:dyDescent="0.35">
      <c r="A153" s="107"/>
      <c r="B153" s="804"/>
      <c r="C153" s="1205" t="s">
        <v>304</v>
      </c>
      <c r="D153" s="1206"/>
      <c r="E153" s="1206"/>
      <c r="F153" s="1206"/>
      <c r="G153" s="1206"/>
      <c r="H153" s="1207"/>
      <c r="I153" s="209">
        <f>SUM(I148:I152)</f>
        <v>10</v>
      </c>
      <c r="J153" s="771"/>
      <c r="K153" s="772">
        <f>SUM(K148:K152)</f>
        <v>10</v>
      </c>
      <c r="L153" s="612"/>
      <c r="M153" s="615"/>
    </row>
    <row r="154" spans="1:13" s="625" customFormat="1" ht="20.149999999999999" customHeight="1" x14ac:dyDescent="0.35">
      <c r="A154" s="107"/>
      <c r="B154" s="804"/>
      <c r="C154" s="1208" t="s">
        <v>555</v>
      </c>
      <c r="D154" s="1209"/>
      <c r="E154" s="1209"/>
      <c r="F154" s="1209"/>
      <c r="G154" s="1209"/>
      <c r="H154" s="1209"/>
      <c r="I154" s="1209"/>
      <c r="J154" s="1209"/>
      <c r="K154" s="1209"/>
      <c r="L154" s="1209"/>
      <c r="M154" s="742"/>
    </row>
    <row r="155" spans="1:13" s="625" customFormat="1" ht="30" customHeight="1" x14ac:dyDescent="0.35">
      <c r="A155" s="107"/>
      <c r="B155" s="804"/>
      <c r="C155" s="805">
        <v>1</v>
      </c>
      <c r="D155" s="1210" t="s">
        <v>621</v>
      </c>
      <c r="E155" s="1211"/>
      <c r="F155" s="1212"/>
      <c r="G155" s="1159" t="s">
        <v>583</v>
      </c>
      <c r="H155" s="828" t="s">
        <v>525</v>
      </c>
      <c r="I155" s="827">
        <v>2</v>
      </c>
      <c r="J155" s="827">
        <v>1</v>
      </c>
      <c r="K155" s="827">
        <f t="shared" ref="K155:K159" si="15">SUM(I155*J155)</f>
        <v>2</v>
      </c>
      <c r="L155" s="1250" t="s">
        <v>626</v>
      </c>
      <c r="M155" s="1279" t="s">
        <v>988</v>
      </c>
    </row>
    <row r="156" spans="1:13" s="625" customFormat="1" ht="30" customHeight="1" x14ac:dyDescent="0.35">
      <c r="A156" s="107"/>
      <c r="B156" s="804"/>
      <c r="C156" s="805">
        <v>2</v>
      </c>
      <c r="D156" s="1210" t="s">
        <v>611</v>
      </c>
      <c r="E156" s="1211"/>
      <c r="F156" s="1212"/>
      <c r="G156" s="1160"/>
      <c r="H156" s="828" t="s">
        <v>525</v>
      </c>
      <c r="I156" s="805">
        <v>1</v>
      </c>
      <c r="J156" s="827">
        <v>1</v>
      </c>
      <c r="K156" s="827">
        <f t="shared" si="15"/>
        <v>1</v>
      </c>
      <c r="L156" s="1274"/>
      <c r="M156" s="1280"/>
    </row>
    <row r="157" spans="1:13" s="625" customFormat="1" ht="30" customHeight="1" x14ac:dyDescent="0.35">
      <c r="A157" s="107"/>
      <c r="B157" s="804"/>
      <c r="C157" s="805">
        <v>3</v>
      </c>
      <c r="D157" s="1210" t="s">
        <v>622</v>
      </c>
      <c r="E157" s="1211"/>
      <c r="F157" s="1212"/>
      <c r="G157" s="1160"/>
      <c r="H157" s="828" t="s">
        <v>525</v>
      </c>
      <c r="I157" s="805">
        <v>4</v>
      </c>
      <c r="J157" s="827">
        <v>1</v>
      </c>
      <c r="K157" s="827">
        <f t="shared" si="15"/>
        <v>4</v>
      </c>
      <c r="L157" s="1274"/>
      <c r="M157" s="1280"/>
    </row>
    <row r="158" spans="1:13" s="625" customFormat="1" ht="30" customHeight="1" x14ac:dyDescent="0.35">
      <c r="A158" s="107"/>
      <c r="B158" s="804"/>
      <c r="C158" s="805">
        <v>4</v>
      </c>
      <c r="D158" s="1210" t="s">
        <v>623</v>
      </c>
      <c r="E158" s="1211"/>
      <c r="F158" s="1212"/>
      <c r="G158" s="1160"/>
      <c r="H158" s="828" t="s">
        <v>525</v>
      </c>
      <c r="I158" s="805">
        <v>1.29</v>
      </c>
      <c r="J158" s="827">
        <v>1</v>
      </c>
      <c r="K158" s="827">
        <f t="shared" si="15"/>
        <v>1.29</v>
      </c>
      <c r="L158" s="1274"/>
      <c r="M158" s="1280"/>
    </row>
    <row r="159" spans="1:13" s="625" customFormat="1" ht="30" customHeight="1" x14ac:dyDescent="0.35">
      <c r="A159" s="107"/>
      <c r="B159" s="804"/>
      <c r="C159" s="805">
        <v>5</v>
      </c>
      <c r="D159" s="1210" t="s">
        <v>624</v>
      </c>
      <c r="E159" s="1211"/>
      <c r="F159" s="1212"/>
      <c r="G159" s="1160"/>
      <c r="H159" s="828" t="s">
        <v>525</v>
      </c>
      <c r="I159" s="805">
        <v>1.86</v>
      </c>
      <c r="J159" s="827">
        <v>1</v>
      </c>
      <c r="K159" s="827">
        <f t="shared" si="15"/>
        <v>1.86</v>
      </c>
      <c r="L159" s="1275"/>
      <c r="M159" s="1280"/>
    </row>
    <row r="160" spans="1:13" s="625" customFormat="1" ht="20.149999999999999" customHeight="1" x14ac:dyDescent="0.35">
      <c r="A160" s="107"/>
      <c r="B160" s="804"/>
      <c r="C160" s="1205" t="s">
        <v>304</v>
      </c>
      <c r="D160" s="1206"/>
      <c r="E160" s="1206"/>
      <c r="F160" s="1206"/>
      <c r="G160" s="1206"/>
      <c r="H160" s="1207"/>
      <c r="I160" s="209">
        <f>SUM(I155:I159)</f>
        <v>10.149999999999999</v>
      </c>
      <c r="J160" s="771"/>
      <c r="K160" s="772">
        <f>SUM(K155:K159)</f>
        <v>10.149999999999999</v>
      </c>
      <c r="L160" s="612"/>
      <c r="M160" s="615"/>
    </row>
    <row r="161" spans="1:13" s="625" customFormat="1" ht="20.149999999999999" customHeight="1" x14ac:dyDescent="0.35">
      <c r="A161" s="107"/>
      <c r="B161" s="804"/>
      <c r="C161" s="1208" t="s">
        <v>556</v>
      </c>
      <c r="D161" s="1209"/>
      <c r="E161" s="1209"/>
      <c r="F161" s="1209"/>
      <c r="G161" s="1209"/>
      <c r="H161" s="1209"/>
      <c r="I161" s="1209"/>
      <c r="J161" s="1209"/>
      <c r="K161" s="1209"/>
      <c r="L161" s="1209"/>
      <c r="M161" s="742"/>
    </row>
    <row r="162" spans="1:13" s="625" customFormat="1" ht="30" customHeight="1" x14ac:dyDescent="0.35">
      <c r="A162" s="107"/>
      <c r="B162" s="804"/>
      <c r="C162" s="805">
        <v>1</v>
      </c>
      <c r="D162" s="1210" t="s">
        <v>627</v>
      </c>
      <c r="E162" s="1211"/>
      <c r="F162" s="1212"/>
      <c r="G162" s="1159" t="s">
        <v>644</v>
      </c>
      <c r="H162" s="828" t="s">
        <v>525</v>
      </c>
      <c r="I162" s="827">
        <v>2</v>
      </c>
      <c r="J162" s="827">
        <v>1</v>
      </c>
      <c r="K162" s="827">
        <f t="shared" ref="K162:K167" si="16">SUM(I162*J162)</f>
        <v>2</v>
      </c>
      <c r="L162" s="1250" t="s">
        <v>625</v>
      </c>
      <c r="M162" s="1279" t="s">
        <v>990</v>
      </c>
    </row>
    <row r="163" spans="1:13" s="625" customFormat="1" ht="30" customHeight="1" x14ac:dyDescent="0.35">
      <c r="A163" s="107"/>
      <c r="B163" s="804"/>
      <c r="C163" s="805">
        <v>2</v>
      </c>
      <c r="D163" s="1210" t="s">
        <v>628</v>
      </c>
      <c r="E163" s="1211"/>
      <c r="F163" s="1212"/>
      <c r="G163" s="1160"/>
      <c r="H163" s="828" t="s">
        <v>525</v>
      </c>
      <c r="I163" s="805">
        <v>0.13</v>
      </c>
      <c r="J163" s="827">
        <v>1</v>
      </c>
      <c r="K163" s="827">
        <f t="shared" si="16"/>
        <v>0.13</v>
      </c>
      <c r="L163" s="1251"/>
      <c r="M163" s="1280"/>
    </row>
    <row r="164" spans="1:13" s="625" customFormat="1" ht="30" customHeight="1" x14ac:dyDescent="0.35">
      <c r="A164" s="107"/>
      <c r="B164" s="804"/>
      <c r="C164" s="805">
        <v>3</v>
      </c>
      <c r="D164" s="1210" t="s">
        <v>629</v>
      </c>
      <c r="E164" s="1211"/>
      <c r="F164" s="1212"/>
      <c r="G164" s="1160"/>
      <c r="H164" s="828" t="s">
        <v>525</v>
      </c>
      <c r="I164" s="805">
        <v>2.79</v>
      </c>
      <c r="J164" s="827">
        <v>1</v>
      </c>
      <c r="K164" s="827">
        <f t="shared" si="16"/>
        <v>2.79</v>
      </c>
      <c r="L164" s="1251"/>
      <c r="M164" s="1280"/>
    </row>
    <row r="165" spans="1:13" s="625" customFormat="1" ht="30" customHeight="1" x14ac:dyDescent="0.35">
      <c r="A165" s="107"/>
      <c r="B165" s="804"/>
      <c r="C165" s="805">
        <v>4</v>
      </c>
      <c r="D165" s="1210" t="s">
        <v>630</v>
      </c>
      <c r="E165" s="1211"/>
      <c r="F165" s="1212"/>
      <c r="G165" s="1160"/>
      <c r="H165" s="828" t="s">
        <v>525</v>
      </c>
      <c r="I165" s="805">
        <v>2</v>
      </c>
      <c r="J165" s="827">
        <v>1</v>
      </c>
      <c r="K165" s="827">
        <f t="shared" si="16"/>
        <v>2</v>
      </c>
      <c r="L165" s="1251"/>
      <c r="M165" s="1280"/>
    </row>
    <row r="166" spans="1:13" s="625" customFormat="1" ht="30" customHeight="1" x14ac:dyDescent="0.35">
      <c r="A166" s="107"/>
      <c r="B166" s="804"/>
      <c r="C166" s="805">
        <v>5</v>
      </c>
      <c r="D166" s="1210" t="s">
        <v>631</v>
      </c>
      <c r="E166" s="1211"/>
      <c r="F166" s="1212"/>
      <c r="G166" s="1160"/>
      <c r="H166" s="828" t="s">
        <v>525</v>
      </c>
      <c r="I166" s="805">
        <v>0.86</v>
      </c>
      <c r="J166" s="827">
        <v>1</v>
      </c>
      <c r="K166" s="827">
        <f t="shared" si="16"/>
        <v>0.86</v>
      </c>
      <c r="L166" s="1251"/>
      <c r="M166" s="1280"/>
    </row>
    <row r="167" spans="1:13" s="625" customFormat="1" ht="30" customHeight="1" x14ac:dyDescent="0.35">
      <c r="A167" s="107"/>
      <c r="B167" s="804"/>
      <c r="C167" s="805">
        <v>6</v>
      </c>
      <c r="D167" s="1210" t="s">
        <v>620</v>
      </c>
      <c r="E167" s="1211"/>
      <c r="F167" s="1212"/>
      <c r="G167" s="1160"/>
      <c r="H167" s="828" t="s">
        <v>525</v>
      </c>
      <c r="I167" s="805">
        <v>2</v>
      </c>
      <c r="J167" s="827">
        <v>1</v>
      </c>
      <c r="K167" s="827">
        <f t="shared" si="16"/>
        <v>2</v>
      </c>
      <c r="L167" s="1251"/>
      <c r="M167" s="1280"/>
    </row>
    <row r="168" spans="1:13" s="625" customFormat="1" ht="20.149999999999999" customHeight="1" x14ac:dyDescent="0.35">
      <c r="A168" s="107"/>
      <c r="B168" s="804"/>
      <c r="C168" s="1205" t="s">
        <v>304</v>
      </c>
      <c r="D168" s="1206"/>
      <c r="E168" s="1206"/>
      <c r="F168" s="1206"/>
      <c r="G168" s="1206"/>
      <c r="H168" s="1207"/>
      <c r="I168" s="209">
        <f>SUM(I162:I167)</f>
        <v>9.7800000000000011</v>
      </c>
      <c r="J168" s="771"/>
      <c r="K168" s="772">
        <f>SUM(K162:K167)</f>
        <v>9.7800000000000011</v>
      </c>
      <c r="L168" s="612"/>
      <c r="M168" s="615"/>
    </row>
    <row r="169" spans="1:13" s="625" customFormat="1" ht="20.149999999999999" customHeight="1" x14ac:dyDescent="0.35">
      <c r="A169" s="107"/>
      <c r="B169" s="804"/>
      <c r="C169" s="1208" t="s">
        <v>557</v>
      </c>
      <c r="D169" s="1209"/>
      <c r="E169" s="1209"/>
      <c r="F169" s="1209"/>
      <c r="G169" s="1209"/>
      <c r="H169" s="1209"/>
      <c r="I169" s="1209"/>
      <c r="J169" s="1209"/>
      <c r="K169" s="1209"/>
      <c r="L169" s="1209"/>
      <c r="M169" s="742"/>
    </row>
    <row r="170" spans="1:13" s="625" customFormat="1" ht="30" customHeight="1" x14ac:dyDescent="0.35">
      <c r="A170" s="107"/>
      <c r="B170" s="804"/>
      <c r="C170" s="805">
        <v>1</v>
      </c>
      <c r="D170" s="1210" t="s">
        <v>633</v>
      </c>
      <c r="E170" s="1211"/>
      <c r="F170" s="1212"/>
      <c r="G170" s="1159" t="s">
        <v>645</v>
      </c>
      <c r="H170" s="828" t="s">
        <v>525</v>
      </c>
      <c r="I170" s="827">
        <v>2</v>
      </c>
      <c r="J170" s="827">
        <v>1</v>
      </c>
      <c r="K170" s="827">
        <f t="shared" ref="K170:K175" si="17">SUM(I170*J170)</f>
        <v>2</v>
      </c>
      <c r="L170" s="1213" t="s">
        <v>632</v>
      </c>
      <c r="M170" s="1215" t="s">
        <v>991</v>
      </c>
    </row>
    <row r="171" spans="1:13" s="625" customFormat="1" ht="30" customHeight="1" x14ac:dyDescent="0.35">
      <c r="A171" s="107"/>
      <c r="B171" s="804"/>
      <c r="C171" s="805">
        <v>3</v>
      </c>
      <c r="D171" s="1210" t="s">
        <v>635</v>
      </c>
      <c r="E171" s="1211"/>
      <c r="F171" s="1212"/>
      <c r="G171" s="1160"/>
      <c r="H171" s="828" t="s">
        <v>525</v>
      </c>
      <c r="I171" s="805">
        <v>2</v>
      </c>
      <c r="J171" s="827">
        <v>1</v>
      </c>
      <c r="K171" s="827">
        <f t="shared" si="17"/>
        <v>2</v>
      </c>
      <c r="L171" s="1214"/>
      <c r="M171" s="1216"/>
    </row>
    <row r="172" spans="1:13" s="625" customFormat="1" ht="30" customHeight="1" x14ac:dyDescent="0.35">
      <c r="A172" s="107"/>
      <c r="B172" s="804"/>
      <c r="C172" s="805">
        <v>4</v>
      </c>
      <c r="D172" s="1210" t="s">
        <v>636</v>
      </c>
      <c r="E172" s="1211"/>
      <c r="F172" s="1212"/>
      <c r="G172" s="1160"/>
      <c r="H172" s="828" t="s">
        <v>525</v>
      </c>
      <c r="I172" s="805">
        <v>2</v>
      </c>
      <c r="J172" s="827">
        <v>1</v>
      </c>
      <c r="K172" s="827">
        <f t="shared" si="17"/>
        <v>2</v>
      </c>
      <c r="L172" s="1214"/>
      <c r="M172" s="1216"/>
    </row>
    <row r="173" spans="1:13" s="625" customFormat="1" ht="30" customHeight="1" x14ac:dyDescent="0.35">
      <c r="A173" s="107"/>
      <c r="B173" s="804"/>
      <c r="C173" s="805">
        <v>5</v>
      </c>
      <c r="D173" s="1210" t="s">
        <v>630</v>
      </c>
      <c r="E173" s="1211"/>
      <c r="F173" s="1212"/>
      <c r="G173" s="1160"/>
      <c r="H173" s="828" t="s">
        <v>525</v>
      </c>
      <c r="I173" s="805">
        <v>2</v>
      </c>
      <c r="J173" s="827">
        <v>1</v>
      </c>
      <c r="K173" s="827">
        <f t="shared" si="17"/>
        <v>2</v>
      </c>
      <c r="L173" s="1214"/>
      <c r="M173" s="1216"/>
    </row>
    <row r="174" spans="1:13" s="625" customFormat="1" ht="30" customHeight="1" x14ac:dyDescent="0.35">
      <c r="A174" s="107"/>
      <c r="B174" s="804"/>
      <c r="C174" s="805">
        <v>6</v>
      </c>
      <c r="D174" s="1210" t="s">
        <v>637</v>
      </c>
      <c r="E174" s="1211"/>
      <c r="F174" s="1212"/>
      <c r="G174" s="1160"/>
      <c r="H174" s="828" t="s">
        <v>525</v>
      </c>
      <c r="I174" s="805">
        <v>2</v>
      </c>
      <c r="J174" s="827">
        <v>1</v>
      </c>
      <c r="K174" s="827">
        <f t="shared" si="17"/>
        <v>2</v>
      </c>
      <c r="L174" s="1214"/>
      <c r="M174" s="1216"/>
    </row>
    <row r="175" spans="1:13" s="625" customFormat="1" ht="30" customHeight="1" x14ac:dyDescent="0.35">
      <c r="A175" s="107"/>
      <c r="B175" s="804"/>
      <c r="C175" s="805">
        <v>7</v>
      </c>
      <c r="D175" s="1210" t="s">
        <v>638</v>
      </c>
      <c r="E175" s="1211"/>
      <c r="F175" s="1212"/>
      <c r="G175" s="1160"/>
      <c r="H175" s="828" t="s">
        <v>525</v>
      </c>
      <c r="I175" s="805">
        <v>0.43</v>
      </c>
      <c r="J175" s="827">
        <v>0.5</v>
      </c>
      <c r="K175" s="827">
        <f t="shared" si="17"/>
        <v>0.215</v>
      </c>
      <c r="L175" s="1214"/>
      <c r="M175" s="1216"/>
    </row>
    <row r="176" spans="1:13" s="625" customFormat="1" ht="30" customHeight="1" x14ac:dyDescent="0.35">
      <c r="A176" s="107"/>
      <c r="B176" s="804"/>
      <c r="C176" s="805">
        <v>2</v>
      </c>
      <c r="D176" s="1210" t="s">
        <v>634</v>
      </c>
      <c r="E176" s="1211"/>
      <c r="F176" s="1212"/>
      <c r="G176" s="1160"/>
      <c r="H176" s="828" t="s">
        <v>525</v>
      </c>
      <c r="I176" s="805">
        <v>0.5</v>
      </c>
      <c r="J176" s="827">
        <v>1</v>
      </c>
      <c r="K176" s="827">
        <f>SUM(I176*J176)</f>
        <v>0.5</v>
      </c>
      <c r="L176" s="1214"/>
      <c r="M176" s="1216"/>
    </row>
    <row r="177" spans="1:13" s="625" customFormat="1" ht="33.75" customHeight="1" x14ac:dyDescent="0.35">
      <c r="A177" s="107"/>
      <c r="B177" s="829"/>
      <c r="C177" s="830">
        <v>8</v>
      </c>
      <c r="D177" s="1210" t="s">
        <v>613</v>
      </c>
      <c r="E177" s="1211"/>
      <c r="F177" s="1212"/>
      <c r="G177" s="1161"/>
      <c r="H177" s="831" t="s">
        <v>525</v>
      </c>
      <c r="I177" s="830">
        <v>2</v>
      </c>
      <c r="J177" s="830">
        <v>1</v>
      </c>
      <c r="K177" s="830">
        <f t="shared" ref="K177" si="18">SUM(I177*J177)</f>
        <v>2</v>
      </c>
      <c r="L177" s="1238"/>
      <c r="M177" s="1281"/>
    </row>
    <row r="178" spans="1:13" s="625" customFormat="1" ht="20.25" customHeight="1" x14ac:dyDescent="0.35">
      <c r="A178" s="107"/>
      <c r="B178" s="804"/>
      <c r="C178" s="1205" t="s">
        <v>304</v>
      </c>
      <c r="D178" s="1206"/>
      <c r="E178" s="1206"/>
      <c r="F178" s="1206"/>
      <c r="G178" s="1206"/>
      <c r="H178" s="1207"/>
      <c r="I178" s="209">
        <f>SUM(I170:I177)</f>
        <v>12.93</v>
      </c>
      <c r="J178" s="771"/>
      <c r="K178" s="772">
        <f>SUM(K170:K177)</f>
        <v>12.715</v>
      </c>
      <c r="L178" s="612"/>
      <c r="M178" s="615"/>
    </row>
    <row r="179" spans="1:13" s="625" customFormat="1" ht="26.25" customHeight="1" x14ac:dyDescent="0.35">
      <c r="A179" s="107"/>
      <c r="B179" s="1055"/>
      <c r="C179" s="1208" t="s">
        <v>2229</v>
      </c>
      <c r="D179" s="1209"/>
      <c r="E179" s="1209"/>
      <c r="F179" s="1209"/>
      <c r="G179" s="1209"/>
      <c r="H179" s="1209"/>
      <c r="I179" s="1209"/>
      <c r="J179" s="1209"/>
      <c r="K179" s="1209"/>
      <c r="L179" s="1209"/>
      <c r="M179" s="742"/>
    </row>
    <row r="180" spans="1:13" s="625" customFormat="1" ht="30" customHeight="1" x14ac:dyDescent="0.35">
      <c r="A180" s="107"/>
      <c r="B180" s="1055"/>
      <c r="C180" s="1053">
        <v>1</v>
      </c>
      <c r="D180" s="1210" t="s">
        <v>2234</v>
      </c>
      <c r="E180" s="1211"/>
      <c r="F180" s="1212"/>
      <c r="G180" s="1159" t="s">
        <v>645</v>
      </c>
      <c r="H180" s="1054" t="s">
        <v>525</v>
      </c>
      <c r="I180" s="1053">
        <v>4</v>
      </c>
      <c r="J180" s="1053">
        <v>1</v>
      </c>
      <c r="K180" s="1053">
        <f t="shared" ref="K180:K183" si="19">SUM(I180*J180)</f>
        <v>4</v>
      </c>
      <c r="L180" s="1213" t="s">
        <v>2230</v>
      </c>
      <c r="M180" s="1215" t="s">
        <v>2235</v>
      </c>
    </row>
    <row r="181" spans="1:13" s="625" customFormat="1" ht="30" customHeight="1" x14ac:dyDescent="0.35">
      <c r="A181" s="107"/>
      <c r="B181" s="1055"/>
      <c r="C181" s="1053">
        <v>2</v>
      </c>
      <c r="D181" s="1210" t="s">
        <v>2231</v>
      </c>
      <c r="E181" s="1211"/>
      <c r="F181" s="1212"/>
      <c r="G181" s="1160"/>
      <c r="H181" s="1054" t="s">
        <v>525</v>
      </c>
      <c r="I181" s="1053">
        <v>4</v>
      </c>
      <c r="J181" s="1053">
        <v>1</v>
      </c>
      <c r="K181" s="1053">
        <f t="shared" si="19"/>
        <v>4</v>
      </c>
      <c r="L181" s="1214"/>
      <c r="M181" s="1216"/>
    </row>
    <row r="182" spans="1:13" s="625" customFormat="1" ht="30" customHeight="1" x14ac:dyDescent="0.35">
      <c r="A182" s="107"/>
      <c r="B182" s="1055"/>
      <c r="C182" s="1053">
        <v>3</v>
      </c>
      <c r="D182" s="1210" t="s">
        <v>2232</v>
      </c>
      <c r="E182" s="1211"/>
      <c r="F182" s="1212"/>
      <c r="G182" s="1160"/>
      <c r="H182" s="1054" t="s">
        <v>525</v>
      </c>
      <c r="I182" s="1053">
        <v>1</v>
      </c>
      <c r="J182" s="1053">
        <v>1</v>
      </c>
      <c r="K182" s="1053">
        <f t="shared" si="19"/>
        <v>1</v>
      </c>
      <c r="L182" s="1214"/>
      <c r="M182" s="1216"/>
    </row>
    <row r="183" spans="1:13" s="625" customFormat="1" ht="30" customHeight="1" x14ac:dyDescent="0.35">
      <c r="A183" s="107"/>
      <c r="B183" s="1055"/>
      <c r="C183" s="1053">
        <v>4</v>
      </c>
      <c r="D183" s="1210" t="s">
        <v>2233</v>
      </c>
      <c r="E183" s="1211"/>
      <c r="F183" s="1212"/>
      <c r="G183" s="1160"/>
      <c r="H183" s="1054" t="s">
        <v>525</v>
      </c>
      <c r="I183" s="1053">
        <v>2</v>
      </c>
      <c r="J183" s="1053">
        <v>1</v>
      </c>
      <c r="K183" s="1053">
        <f t="shared" si="19"/>
        <v>2</v>
      </c>
      <c r="L183" s="1214"/>
      <c r="M183" s="1216"/>
    </row>
    <row r="184" spans="1:13" s="625" customFormat="1" ht="20.25" customHeight="1" x14ac:dyDescent="0.35">
      <c r="A184" s="107"/>
      <c r="B184" s="1055"/>
      <c r="C184" s="1205" t="s">
        <v>304</v>
      </c>
      <c r="D184" s="1206"/>
      <c r="E184" s="1206"/>
      <c r="F184" s="1206"/>
      <c r="G184" s="1206"/>
      <c r="H184" s="1207"/>
      <c r="I184" s="209">
        <f>SUM(I180:I183)</f>
        <v>11</v>
      </c>
      <c r="J184" s="771"/>
      <c r="K184" s="772">
        <f>SUM(K180:K183)</f>
        <v>11</v>
      </c>
      <c r="L184" s="612"/>
      <c r="M184" s="615"/>
    </row>
    <row r="185" spans="1:13" s="284" customFormat="1" ht="27.65" customHeight="1" x14ac:dyDescent="0.35">
      <c r="A185" s="773"/>
      <c r="B185" s="563" t="s">
        <v>9</v>
      </c>
      <c r="C185" s="1252" t="s">
        <v>305</v>
      </c>
      <c r="D185" s="1253"/>
      <c r="E185" s="1253"/>
      <c r="F185" s="1253"/>
      <c r="G185" s="1253"/>
      <c r="H185" s="1253"/>
      <c r="I185" s="1253"/>
      <c r="J185" s="1254"/>
      <c r="K185" s="628">
        <f>K187+K193+K199+K202+K208+K213+K219+K224+K230+K236+K242+K248+K254+K260+K266+K271</f>
        <v>16</v>
      </c>
      <c r="L185" s="614"/>
      <c r="M185" s="615"/>
    </row>
    <row r="186" spans="1:13" s="284" customFormat="1" ht="20.149999999999999" customHeight="1" x14ac:dyDescent="0.35">
      <c r="A186" s="597"/>
      <c r="B186" s="759"/>
      <c r="C186" s="1227" t="s">
        <v>646</v>
      </c>
      <c r="D186" s="1228"/>
      <c r="E186" s="1228"/>
      <c r="F186" s="1228"/>
      <c r="G186" s="1228"/>
      <c r="H186" s="1228"/>
      <c r="I186" s="1228"/>
      <c r="J186" s="1228"/>
      <c r="K186" s="1233"/>
      <c r="L186" s="630"/>
      <c r="M186" s="631"/>
    </row>
    <row r="187" spans="1:13" s="284" customFormat="1" ht="42" customHeight="1" x14ac:dyDescent="0.35">
      <c r="A187" s="597"/>
      <c r="B187" s="759"/>
      <c r="C187" s="786">
        <v>1</v>
      </c>
      <c r="D187" s="1210" t="s">
        <v>648</v>
      </c>
      <c r="E187" s="1211"/>
      <c r="F187" s="1212"/>
      <c r="G187" s="774" t="s">
        <v>649</v>
      </c>
      <c r="H187" s="758" t="s">
        <v>306</v>
      </c>
      <c r="I187" s="1218">
        <v>1</v>
      </c>
      <c r="J187" s="1218">
        <v>1</v>
      </c>
      <c r="K187" s="1218">
        <f>SUM(I187*J187)</f>
        <v>1</v>
      </c>
      <c r="L187" s="776" t="s">
        <v>425</v>
      </c>
      <c r="M187" s="802" t="s">
        <v>1060</v>
      </c>
    </row>
    <row r="188" spans="1:13" s="284" customFormat="1" ht="42" customHeight="1" x14ac:dyDescent="0.35">
      <c r="A188" s="597"/>
      <c r="B188" s="834"/>
      <c r="C188" s="832">
        <v>2</v>
      </c>
      <c r="D188" s="1210" t="s">
        <v>650</v>
      </c>
      <c r="E188" s="1211"/>
      <c r="F188" s="1212"/>
      <c r="G188" s="774" t="s">
        <v>651</v>
      </c>
      <c r="H188" s="833" t="s">
        <v>306</v>
      </c>
      <c r="I188" s="1219"/>
      <c r="J188" s="1219"/>
      <c r="K188" s="1219"/>
      <c r="L188" s="776" t="s">
        <v>425</v>
      </c>
      <c r="M188" s="802" t="s">
        <v>1061</v>
      </c>
    </row>
    <row r="189" spans="1:13" s="284" customFormat="1" ht="42" customHeight="1" x14ac:dyDescent="0.35">
      <c r="A189" s="597"/>
      <c r="B189" s="837"/>
      <c r="C189" s="838">
        <v>3</v>
      </c>
      <c r="D189" s="1210" t="s">
        <v>653</v>
      </c>
      <c r="E189" s="1211"/>
      <c r="F189" s="1212"/>
      <c r="G189" s="846" t="s">
        <v>660</v>
      </c>
      <c r="H189" s="836" t="s">
        <v>306</v>
      </c>
      <c r="I189" s="1219"/>
      <c r="J189" s="1219"/>
      <c r="K189" s="1219"/>
      <c r="L189" s="776" t="s">
        <v>425</v>
      </c>
      <c r="M189" s="802" t="s">
        <v>1062</v>
      </c>
    </row>
    <row r="190" spans="1:13" s="284" customFormat="1" ht="42" customHeight="1" x14ac:dyDescent="0.35">
      <c r="A190" s="597"/>
      <c r="B190" s="841"/>
      <c r="C190" s="839">
        <v>4</v>
      </c>
      <c r="D190" s="1210" t="s">
        <v>654</v>
      </c>
      <c r="E190" s="1211"/>
      <c r="F190" s="1212"/>
      <c r="G190" s="846" t="s">
        <v>661</v>
      </c>
      <c r="H190" s="840" t="s">
        <v>306</v>
      </c>
      <c r="I190" s="1219"/>
      <c r="J190" s="1219"/>
      <c r="K190" s="1219"/>
      <c r="L190" s="776" t="s">
        <v>425</v>
      </c>
      <c r="M190" s="802" t="s">
        <v>1063</v>
      </c>
    </row>
    <row r="191" spans="1:13" s="284" customFormat="1" ht="42" customHeight="1" x14ac:dyDescent="0.35">
      <c r="A191" s="597"/>
      <c r="B191" s="837"/>
      <c r="C191" s="835">
        <v>5</v>
      </c>
      <c r="D191" s="1210" t="s">
        <v>655</v>
      </c>
      <c r="E191" s="1211"/>
      <c r="F191" s="1212"/>
      <c r="G191" s="846" t="s">
        <v>662</v>
      </c>
      <c r="H191" s="836" t="s">
        <v>306</v>
      </c>
      <c r="I191" s="1232"/>
      <c r="J191" s="1232"/>
      <c r="K191" s="1232"/>
      <c r="L191" s="776" t="s">
        <v>425</v>
      </c>
      <c r="M191" s="802" t="s">
        <v>1064</v>
      </c>
    </row>
    <row r="192" spans="1:13" s="284" customFormat="1" ht="20.149999999999999" customHeight="1" x14ac:dyDescent="0.35">
      <c r="A192" s="597"/>
      <c r="B192" s="759"/>
      <c r="C192" s="1227" t="s">
        <v>647</v>
      </c>
      <c r="D192" s="1228"/>
      <c r="E192" s="1228"/>
      <c r="F192" s="1228"/>
      <c r="G192" s="1228"/>
      <c r="H192" s="1228"/>
      <c r="I192" s="1228"/>
      <c r="J192" s="1228"/>
      <c r="K192" s="1233"/>
      <c r="L192" s="630"/>
      <c r="M192" s="631"/>
    </row>
    <row r="193" spans="1:13" s="284" customFormat="1" ht="42" customHeight="1" x14ac:dyDescent="0.35">
      <c r="A193" s="597"/>
      <c r="B193" s="841"/>
      <c r="C193" s="842">
        <v>1</v>
      </c>
      <c r="D193" s="1210" t="s">
        <v>656</v>
      </c>
      <c r="E193" s="1211"/>
      <c r="F193" s="1212"/>
      <c r="G193" s="846" t="s">
        <v>657</v>
      </c>
      <c r="H193" s="840" t="s">
        <v>306</v>
      </c>
      <c r="I193" s="1218">
        <v>1</v>
      </c>
      <c r="J193" s="1218">
        <v>1</v>
      </c>
      <c r="K193" s="1218">
        <f>SUM(I193*J193)</f>
        <v>1</v>
      </c>
      <c r="L193" s="776" t="s">
        <v>425</v>
      </c>
      <c r="M193" s="802" t="s">
        <v>1059</v>
      </c>
    </row>
    <row r="194" spans="1:13" s="284" customFormat="1" ht="42" customHeight="1" x14ac:dyDescent="0.35">
      <c r="A194" s="597"/>
      <c r="B194" s="759"/>
      <c r="C194" s="786">
        <v>2</v>
      </c>
      <c r="D194" s="1210" t="s">
        <v>658</v>
      </c>
      <c r="E194" s="1211"/>
      <c r="F194" s="1212"/>
      <c r="G194" s="846" t="s">
        <v>659</v>
      </c>
      <c r="H194" s="758" t="s">
        <v>306</v>
      </c>
      <c r="I194" s="1219"/>
      <c r="J194" s="1219"/>
      <c r="K194" s="1219"/>
      <c r="L194" s="776" t="s">
        <v>425</v>
      </c>
      <c r="M194" s="802" t="s">
        <v>1058</v>
      </c>
    </row>
    <row r="195" spans="1:13" s="284" customFormat="1" ht="42" customHeight="1" x14ac:dyDescent="0.35">
      <c r="A195" s="597"/>
      <c r="B195" s="841"/>
      <c r="C195" s="872">
        <v>3</v>
      </c>
      <c r="D195" s="1210" t="s">
        <v>663</v>
      </c>
      <c r="E195" s="1211"/>
      <c r="F195" s="1212"/>
      <c r="G195" s="846" t="s">
        <v>664</v>
      </c>
      <c r="H195" s="840" t="s">
        <v>306</v>
      </c>
      <c r="I195" s="1219"/>
      <c r="J195" s="1219"/>
      <c r="K195" s="1219"/>
      <c r="L195" s="776" t="s">
        <v>425</v>
      </c>
      <c r="M195" s="802" t="s">
        <v>1057</v>
      </c>
    </row>
    <row r="196" spans="1:13" s="284" customFormat="1" ht="42" customHeight="1" x14ac:dyDescent="0.35">
      <c r="A196" s="597"/>
      <c r="B196" s="837"/>
      <c r="C196" s="872">
        <v>4</v>
      </c>
      <c r="D196" s="1210" t="s">
        <v>791</v>
      </c>
      <c r="E196" s="1211"/>
      <c r="F196" s="1212"/>
      <c r="G196" s="846" t="s">
        <v>792</v>
      </c>
      <c r="H196" s="836" t="s">
        <v>306</v>
      </c>
      <c r="I196" s="1219"/>
      <c r="J196" s="1219"/>
      <c r="K196" s="1219"/>
      <c r="L196" s="776" t="s">
        <v>425</v>
      </c>
      <c r="M196" s="802" t="s">
        <v>1056</v>
      </c>
    </row>
    <row r="197" spans="1:13" s="284" customFormat="1" ht="42" customHeight="1" x14ac:dyDescent="0.35">
      <c r="A197" s="597"/>
      <c r="B197" s="852"/>
      <c r="C197" s="872">
        <v>5</v>
      </c>
      <c r="D197" s="1210" t="s">
        <v>934</v>
      </c>
      <c r="E197" s="1211"/>
      <c r="F197" s="1212"/>
      <c r="G197" s="846" t="s">
        <v>935</v>
      </c>
      <c r="H197" s="851" t="s">
        <v>306</v>
      </c>
      <c r="I197" s="1232"/>
      <c r="J197" s="1232"/>
      <c r="K197" s="1232"/>
      <c r="L197" s="776" t="s">
        <v>425</v>
      </c>
      <c r="M197" s="802" t="s">
        <v>1055</v>
      </c>
    </row>
    <row r="198" spans="1:13" s="284" customFormat="1" ht="20.149999999999999" customHeight="1" x14ac:dyDescent="0.35">
      <c r="A198" s="597"/>
      <c r="B198" s="837"/>
      <c r="C198" s="1227" t="s">
        <v>652</v>
      </c>
      <c r="D198" s="1228"/>
      <c r="E198" s="1228"/>
      <c r="F198" s="1228"/>
      <c r="G198" s="1228"/>
      <c r="H198" s="1228"/>
      <c r="I198" s="1228"/>
      <c r="J198" s="1228"/>
      <c r="K198" s="1233"/>
      <c r="L198" s="630"/>
      <c r="M198" s="631"/>
    </row>
    <row r="199" spans="1:13" s="284" customFormat="1" ht="42" customHeight="1" x14ac:dyDescent="0.35">
      <c r="A199" s="597"/>
      <c r="B199" s="841"/>
      <c r="C199" s="842">
        <v>1</v>
      </c>
      <c r="D199" s="1210" t="s">
        <v>668</v>
      </c>
      <c r="E199" s="1211"/>
      <c r="F199" s="1212"/>
      <c r="G199" s="846" t="s">
        <v>669</v>
      </c>
      <c r="H199" s="840" t="s">
        <v>306</v>
      </c>
      <c r="I199" s="1218">
        <v>1</v>
      </c>
      <c r="J199" s="1218">
        <v>1</v>
      </c>
      <c r="K199" s="1218">
        <v>1</v>
      </c>
      <c r="L199" s="776" t="s">
        <v>425</v>
      </c>
      <c r="M199" s="802" t="s">
        <v>1066</v>
      </c>
    </row>
    <row r="200" spans="1:13" s="284" customFormat="1" ht="42" customHeight="1" x14ac:dyDescent="0.35">
      <c r="A200" s="597"/>
      <c r="B200" s="837"/>
      <c r="C200" s="838">
        <v>2</v>
      </c>
      <c r="D200" s="1210" t="s">
        <v>670</v>
      </c>
      <c r="E200" s="1211"/>
      <c r="F200" s="1212"/>
      <c r="G200" s="846" t="s">
        <v>671</v>
      </c>
      <c r="H200" s="836" t="s">
        <v>306</v>
      </c>
      <c r="I200" s="1232"/>
      <c r="J200" s="1232"/>
      <c r="K200" s="1232"/>
      <c r="L200" s="776" t="s">
        <v>425</v>
      </c>
      <c r="M200" s="802" t="s">
        <v>1065</v>
      </c>
    </row>
    <row r="201" spans="1:13" s="284" customFormat="1" ht="20.149999999999999" customHeight="1" x14ac:dyDescent="0.35">
      <c r="A201" s="597"/>
      <c r="B201" s="759"/>
      <c r="C201" s="1227" t="s">
        <v>992</v>
      </c>
      <c r="D201" s="1228"/>
      <c r="E201" s="1228"/>
      <c r="F201" s="1228"/>
      <c r="G201" s="1228"/>
      <c r="H201" s="1228"/>
      <c r="I201" s="1228"/>
      <c r="J201" s="1228"/>
      <c r="K201" s="1233"/>
      <c r="L201" s="630"/>
      <c r="M201" s="631"/>
    </row>
    <row r="202" spans="1:13" s="284" customFormat="1" ht="42" customHeight="1" x14ac:dyDescent="0.35">
      <c r="A202" s="597"/>
      <c r="B202" s="841"/>
      <c r="C202" s="842">
        <v>1</v>
      </c>
      <c r="D202" s="1210" t="s">
        <v>678</v>
      </c>
      <c r="E202" s="1211"/>
      <c r="F202" s="1212"/>
      <c r="G202" s="846" t="s">
        <v>679</v>
      </c>
      <c r="H202" s="840" t="s">
        <v>306</v>
      </c>
      <c r="I202" s="1218">
        <v>1</v>
      </c>
      <c r="J202" s="1218">
        <v>1</v>
      </c>
      <c r="K202" s="1218">
        <f>SUM(I202*J202)</f>
        <v>1</v>
      </c>
      <c r="L202" s="776" t="s">
        <v>425</v>
      </c>
      <c r="M202" s="802" t="s">
        <v>1069</v>
      </c>
    </row>
    <row r="203" spans="1:13" s="284" customFormat="1" ht="42" customHeight="1" x14ac:dyDescent="0.35">
      <c r="A203" s="597"/>
      <c r="B203" s="841"/>
      <c r="C203" s="842">
        <v>2</v>
      </c>
      <c r="D203" s="1210" t="s">
        <v>680</v>
      </c>
      <c r="E203" s="1211"/>
      <c r="F203" s="1212"/>
      <c r="G203" s="846" t="s">
        <v>681</v>
      </c>
      <c r="H203" s="840" t="s">
        <v>306</v>
      </c>
      <c r="I203" s="1219"/>
      <c r="J203" s="1219"/>
      <c r="K203" s="1219"/>
      <c r="L203" s="776" t="s">
        <v>425</v>
      </c>
      <c r="M203" s="802" t="s">
        <v>1068</v>
      </c>
    </row>
    <row r="204" spans="1:13" s="284" customFormat="1" ht="42" customHeight="1" x14ac:dyDescent="0.35">
      <c r="A204" s="597"/>
      <c r="B204" s="841"/>
      <c r="C204" s="872">
        <v>3</v>
      </c>
      <c r="D204" s="1210" t="s">
        <v>673</v>
      </c>
      <c r="E204" s="1211"/>
      <c r="F204" s="1212"/>
      <c r="G204" s="846" t="s">
        <v>674</v>
      </c>
      <c r="H204" s="840" t="s">
        <v>306</v>
      </c>
      <c r="I204" s="1219"/>
      <c r="J204" s="1219"/>
      <c r="K204" s="1219"/>
      <c r="L204" s="776" t="s">
        <v>425</v>
      </c>
      <c r="M204" s="802" t="s">
        <v>1071</v>
      </c>
    </row>
    <row r="205" spans="1:13" s="284" customFormat="1" ht="42" customHeight="1" x14ac:dyDescent="0.35">
      <c r="A205" s="597"/>
      <c r="B205" s="844"/>
      <c r="C205" s="872">
        <v>4</v>
      </c>
      <c r="D205" s="1210" t="s">
        <v>675</v>
      </c>
      <c r="E205" s="1211"/>
      <c r="F205" s="1212"/>
      <c r="G205" s="846" t="s">
        <v>676</v>
      </c>
      <c r="H205" s="843" t="s">
        <v>306</v>
      </c>
      <c r="I205" s="1219"/>
      <c r="J205" s="1219"/>
      <c r="K205" s="1219"/>
      <c r="L205" s="776" t="s">
        <v>425</v>
      </c>
      <c r="M205" s="802" t="s">
        <v>1070</v>
      </c>
    </row>
    <row r="206" spans="1:13" s="284" customFormat="1" ht="42" customHeight="1" x14ac:dyDescent="0.35">
      <c r="A206" s="597"/>
      <c r="B206" s="852"/>
      <c r="C206" s="872">
        <v>5</v>
      </c>
      <c r="D206" s="1210" t="s">
        <v>936</v>
      </c>
      <c r="E206" s="1211"/>
      <c r="F206" s="1212"/>
      <c r="G206" s="846" t="s">
        <v>937</v>
      </c>
      <c r="H206" s="851" t="s">
        <v>306</v>
      </c>
      <c r="I206" s="1219"/>
      <c r="J206" s="1219"/>
      <c r="K206" s="1219"/>
      <c r="L206" s="776" t="s">
        <v>425</v>
      </c>
      <c r="M206" s="802" t="s">
        <v>1067</v>
      </c>
    </row>
    <row r="207" spans="1:13" s="284" customFormat="1" ht="20.149999999999999" customHeight="1" x14ac:dyDescent="0.35">
      <c r="A207" s="597"/>
      <c r="B207" s="759"/>
      <c r="C207" s="1227" t="s">
        <v>993</v>
      </c>
      <c r="D207" s="1228"/>
      <c r="E207" s="1228"/>
      <c r="F207" s="1228"/>
      <c r="G207" s="1228"/>
      <c r="H207" s="1228"/>
      <c r="I207" s="1228"/>
      <c r="J207" s="1228"/>
      <c r="K207" s="1233"/>
      <c r="L207" s="630"/>
      <c r="M207" s="631"/>
    </row>
    <row r="208" spans="1:13" s="284" customFormat="1" ht="42" customHeight="1" x14ac:dyDescent="0.35">
      <c r="A208" s="597"/>
      <c r="B208" s="759"/>
      <c r="C208" s="786">
        <v>1</v>
      </c>
      <c r="D208" s="1210" t="s">
        <v>795</v>
      </c>
      <c r="E208" s="1211"/>
      <c r="F208" s="1212"/>
      <c r="G208" s="846" t="s">
        <v>796</v>
      </c>
      <c r="H208" s="758" t="s">
        <v>306</v>
      </c>
      <c r="I208" s="1218">
        <v>1</v>
      </c>
      <c r="J208" s="1218">
        <v>1</v>
      </c>
      <c r="K208" s="1218">
        <f>SUM(I208*J208)</f>
        <v>1</v>
      </c>
      <c r="L208" s="776" t="s">
        <v>425</v>
      </c>
      <c r="M208" s="802" t="s">
        <v>1072</v>
      </c>
    </row>
    <row r="209" spans="1:13" s="284" customFormat="1" ht="42" customHeight="1" x14ac:dyDescent="0.35">
      <c r="A209" s="597"/>
      <c r="B209" s="841"/>
      <c r="C209" s="842">
        <v>2</v>
      </c>
      <c r="D209" s="1210" t="s">
        <v>684</v>
      </c>
      <c r="E209" s="1211"/>
      <c r="F209" s="1212"/>
      <c r="G209" s="846" t="s">
        <v>685</v>
      </c>
      <c r="H209" s="843" t="s">
        <v>306</v>
      </c>
      <c r="I209" s="1219"/>
      <c r="J209" s="1219"/>
      <c r="K209" s="1219"/>
      <c r="L209" s="776" t="s">
        <v>425</v>
      </c>
      <c r="M209" s="802" t="s">
        <v>1074</v>
      </c>
    </row>
    <row r="210" spans="1:13" s="284" customFormat="1" ht="42" customHeight="1" x14ac:dyDescent="0.35">
      <c r="A210" s="597"/>
      <c r="B210" s="837"/>
      <c r="C210" s="838">
        <v>3</v>
      </c>
      <c r="D210" s="1210" t="s">
        <v>686</v>
      </c>
      <c r="E210" s="1211"/>
      <c r="F210" s="1212"/>
      <c r="G210" s="846" t="s">
        <v>687</v>
      </c>
      <c r="H210" s="836" t="s">
        <v>306</v>
      </c>
      <c r="I210" s="1219"/>
      <c r="J210" s="1219"/>
      <c r="K210" s="1219"/>
      <c r="L210" s="776" t="s">
        <v>425</v>
      </c>
      <c r="M210" s="802" t="s">
        <v>1073</v>
      </c>
    </row>
    <row r="211" spans="1:13" s="284" customFormat="1" ht="42" customHeight="1" x14ac:dyDescent="0.35">
      <c r="A211" s="597"/>
      <c r="B211" s="852"/>
      <c r="C211" s="853">
        <v>4</v>
      </c>
      <c r="D211" s="1210" t="s">
        <v>939</v>
      </c>
      <c r="E211" s="1211"/>
      <c r="F211" s="1212"/>
      <c r="G211" s="846" t="s">
        <v>938</v>
      </c>
      <c r="H211" s="851" t="s">
        <v>306</v>
      </c>
      <c r="I211" s="1232"/>
      <c r="J211" s="1232"/>
      <c r="K211" s="1232"/>
      <c r="L211" s="776" t="s">
        <v>425</v>
      </c>
      <c r="M211" s="802" t="s">
        <v>1071</v>
      </c>
    </row>
    <row r="212" spans="1:13" s="284" customFormat="1" ht="20.149999999999999" customHeight="1" x14ac:dyDescent="0.35">
      <c r="A212" s="597"/>
      <c r="B212" s="837"/>
      <c r="C212" s="1227" t="s">
        <v>994</v>
      </c>
      <c r="D212" s="1228"/>
      <c r="E212" s="1228"/>
      <c r="F212" s="1228"/>
      <c r="G212" s="1228"/>
      <c r="H212" s="1228"/>
      <c r="I212" s="1228"/>
      <c r="J212" s="1228"/>
      <c r="K212" s="1233"/>
      <c r="L212" s="630"/>
      <c r="M212" s="631"/>
    </row>
    <row r="213" spans="1:13" s="284" customFormat="1" ht="42" customHeight="1" x14ac:dyDescent="0.35">
      <c r="A213" s="597"/>
      <c r="B213" s="841"/>
      <c r="C213" s="842">
        <v>1</v>
      </c>
      <c r="D213" s="1210" t="s">
        <v>695</v>
      </c>
      <c r="E213" s="1211"/>
      <c r="F213" s="1212"/>
      <c r="G213" s="846" t="s">
        <v>696</v>
      </c>
      <c r="H213" s="840" t="s">
        <v>306</v>
      </c>
      <c r="I213" s="1218">
        <v>1</v>
      </c>
      <c r="J213" s="1218">
        <v>1</v>
      </c>
      <c r="K213" s="1218">
        <f>SUM(I213*J213)</f>
        <v>1</v>
      </c>
      <c r="L213" s="776" t="s">
        <v>425</v>
      </c>
      <c r="M213" s="802" t="s">
        <v>1078</v>
      </c>
    </row>
    <row r="214" spans="1:13" s="284" customFormat="1" ht="42" customHeight="1" x14ac:dyDescent="0.35">
      <c r="A214" s="597"/>
      <c r="B214" s="844"/>
      <c r="C214" s="872">
        <v>2</v>
      </c>
      <c r="D214" s="1210" t="s">
        <v>797</v>
      </c>
      <c r="E214" s="1211"/>
      <c r="F214" s="1212"/>
      <c r="G214" s="846" t="s">
        <v>798</v>
      </c>
      <c r="H214" s="843" t="s">
        <v>306</v>
      </c>
      <c r="I214" s="1219"/>
      <c r="J214" s="1219"/>
      <c r="K214" s="1219"/>
      <c r="L214" s="776" t="s">
        <v>425</v>
      </c>
      <c r="M214" s="802" t="s">
        <v>1076</v>
      </c>
    </row>
    <row r="215" spans="1:13" s="284" customFormat="1" ht="42" customHeight="1" x14ac:dyDescent="0.35">
      <c r="A215" s="597"/>
      <c r="B215" s="841"/>
      <c r="C215" s="872">
        <v>3</v>
      </c>
      <c r="D215" s="1210" t="s">
        <v>691</v>
      </c>
      <c r="E215" s="1211"/>
      <c r="F215" s="1212"/>
      <c r="G215" s="846" t="s">
        <v>692</v>
      </c>
      <c r="H215" s="840" t="s">
        <v>306</v>
      </c>
      <c r="I215" s="1219"/>
      <c r="J215" s="1219"/>
      <c r="K215" s="1219"/>
      <c r="L215" s="776" t="s">
        <v>425</v>
      </c>
      <c r="M215" s="802" t="s">
        <v>1077</v>
      </c>
    </row>
    <row r="216" spans="1:13" s="284" customFormat="1" ht="42" customHeight="1" x14ac:dyDescent="0.35">
      <c r="A216" s="597"/>
      <c r="B216" s="837"/>
      <c r="C216" s="872">
        <v>4</v>
      </c>
      <c r="D216" s="1210" t="s">
        <v>693</v>
      </c>
      <c r="E216" s="1211"/>
      <c r="F216" s="1212"/>
      <c r="G216" s="846" t="s">
        <v>694</v>
      </c>
      <c r="H216" s="836" t="s">
        <v>306</v>
      </c>
      <c r="I216" s="1219"/>
      <c r="J216" s="1219"/>
      <c r="K216" s="1219"/>
      <c r="L216" s="776" t="s">
        <v>425</v>
      </c>
      <c r="M216" s="802" t="s">
        <v>1079</v>
      </c>
    </row>
    <row r="217" spans="1:13" s="284" customFormat="1" ht="42" customHeight="1" x14ac:dyDescent="0.35">
      <c r="A217" s="597"/>
      <c r="B217" s="852"/>
      <c r="C217" s="872">
        <v>5</v>
      </c>
      <c r="D217" s="1210" t="s">
        <v>940</v>
      </c>
      <c r="E217" s="1211"/>
      <c r="F217" s="1212"/>
      <c r="G217" s="846" t="s">
        <v>941</v>
      </c>
      <c r="H217" s="851" t="s">
        <v>306</v>
      </c>
      <c r="I217" s="1232"/>
      <c r="J217" s="1232"/>
      <c r="K217" s="1232"/>
      <c r="L217" s="776" t="s">
        <v>425</v>
      </c>
      <c r="M217" s="802" t="s">
        <v>1075</v>
      </c>
    </row>
    <row r="218" spans="1:13" s="284" customFormat="1" ht="20.149999999999999" customHeight="1" x14ac:dyDescent="0.35">
      <c r="A218" s="597"/>
      <c r="B218" s="837"/>
      <c r="C218" s="1227" t="s">
        <v>995</v>
      </c>
      <c r="D218" s="1228"/>
      <c r="E218" s="1228"/>
      <c r="F218" s="1228"/>
      <c r="G218" s="1228"/>
      <c r="H218" s="1228"/>
      <c r="I218" s="1228"/>
      <c r="J218" s="1228"/>
      <c r="K218" s="1233"/>
      <c r="L218" s="630"/>
      <c r="M218" s="631"/>
    </row>
    <row r="219" spans="1:13" s="284" customFormat="1" ht="42" customHeight="1" x14ac:dyDescent="0.35">
      <c r="A219" s="597"/>
      <c r="B219" s="837"/>
      <c r="C219" s="838">
        <v>1</v>
      </c>
      <c r="D219" s="1210" t="s">
        <v>808</v>
      </c>
      <c r="E219" s="1211"/>
      <c r="F219" s="1212"/>
      <c r="G219" s="846" t="s">
        <v>809</v>
      </c>
      <c r="H219" s="836" t="s">
        <v>306</v>
      </c>
      <c r="I219" s="1218">
        <v>1</v>
      </c>
      <c r="J219" s="1218">
        <v>1</v>
      </c>
      <c r="K219" s="1218">
        <f>SUM(I219*J219)</f>
        <v>1</v>
      </c>
      <c r="L219" s="776" t="s">
        <v>425</v>
      </c>
      <c r="M219" s="802" t="s">
        <v>1082</v>
      </c>
    </row>
    <row r="220" spans="1:13" s="284" customFormat="1" ht="42" customHeight="1" x14ac:dyDescent="0.35">
      <c r="A220" s="597"/>
      <c r="B220" s="844"/>
      <c r="C220" s="845">
        <v>2</v>
      </c>
      <c r="D220" s="1210" t="s">
        <v>701</v>
      </c>
      <c r="E220" s="1211"/>
      <c r="F220" s="1212"/>
      <c r="G220" s="846" t="s">
        <v>702</v>
      </c>
      <c r="H220" s="843" t="s">
        <v>306</v>
      </c>
      <c r="I220" s="1219"/>
      <c r="J220" s="1219"/>
      <c r="K220" s="1219"/>
      <c r="L220" s="776" t="s">
        <v>425</v>
      </c>
      <c r="M220" s="802" t="s">
        <v>1083</v>
      </c>
    </row>
    <row r="221" spans="1:13" s="284" customFormat="1" ht="42" customHeight="1" x14ac:dyDescent="0.35">
      <c r="A221" s="597"/>
      <c r="B221" s="844"/>
      <c r="C221" s="872">
        <v>3</v>
      </c>
      <c r="D221" s="1210" t="s">
        <v>801</v>
      </c>
      <c r="E221" s="1211"/>
      <c r="F221" s="1212"/>
      <c r="G221" s="846" t="s">
        <v>802</v>
      </c>
      <c r="H221" s="843" t="s">
        <v>306</v>
      </c>
      <c r="I221" s="1219"/>
      <c r="J221" s="1219"/>
      <c r="K221" s="1219"/>
      <c r="L221" s="776" t="s">
        <v>425</v>
      </c>
      <c r="M221" s="802" t="s">
        <v>1081</v>
      </c>
    </row>
    <row r="222" spans="1:13" s="284" customFormat="1" ht="42" customHeight="1" x14ac:dyDescent="0.35">
      <c r="A222" s="597"/>
      <c r="B222" s="841"/>
      <c r="C222" s="872">
        <v>4</v>
      </c>
      <c r="D222" s="1210" t="s">
        <v>804</v>
      </c>
      <c r="E222" s="1211"/>
      <c r="F222" s="1212"/>
      <c r="G222" s="846" t="s">
        <v>805</v>
      </c>
      <c r="H222" s="840" t="s">
        <v>306</v>
      </c>
      <c r="I222" s="1219"/>
      <c r="J222" s="1219"/>
      <c r="K222" s="1219"/>
      <c r="L222" s="776" t="s">
        <v>425</v>
      </c>
      <c r="M222" s="802" t="s">
        <v>1080</v>
      </c>
    </row>
    <row r="223" spans="1:13" s="284" customFormat="1" ht="20.149999999999999" customHeight="1" x14ac:dyDescent="0.35">
      <c r="A223" s="597"/>
      <c r="B223" s="837"/>
      <c r="C223" s="1227" t="s">
        <v>996</v>
      </c>
      <c r="D223" s="1228"/>
      <c r="E223" s="1228"/>
      <c r="F223" s="1228"/>
      <c r="G223" s="1228"/>
      <c r="H223" s="1228"/>
      <c r="I223" s="1228"/>
      <c r="J223" s="1228"/>
      <c r="K223" s="1233"/>
      <c r="L223" s="630"/>
      <c r="M223" s="631"/>
    </row>
    <row r="224" spans="1:13" s="284" customFormat="1" ht="42" customHeight="1" x14ac:dyDescent="0.35">
      <c r="A224" s="597"/>
      <c r="B224" s="841"/>
      <c r="C224" s="842">
        <v>1</v>
      </c>
      <c r="D224" s="1210" t="s">
        <v>723</v>
      </c>
      <c r="E224" s="1211"/>
      <c r="F224" s="1212"/>
      <c r="G224" s="846" t="s">
        <v>724</v>
      </c>
      <c r="H224" s="840" t="s">
        <v>306</v>
      </c>
      <c r="I224" s="1218">
        <v>1</v>
      </c>
      <c r="J224" s="1218">
        <v>1</v>
      </c>
      <c r="K224" s="1218">
        <f>SUM(I224*J224)</f>
        <v>1</v>
      </c>
      <c r="L224" s="776" t="s">
        <v>425</v>
      </c>
      <c r="M224" s="802" t="s">
        <v>1084</v>
      </c>
    </row>
    <row r="225" spans="1:13" s="284" customFormat="1" ht="42" customHeight="1" x14ac:dyDescent="0.35">
      <c r="A225" s="597"/>
      <c r="B225" s="837"/>
      <c r="C225" s="838">
        <v>2</v>
      </c>
      <c r="D225" s="1210" t="s">
        <v>725</v>
      </c>
      <c r="E225" s="1211"/>
      <c r="F225" s="1212"/>
      <c r="G225" s="846" t="s">
        <v>726</v>
      </c>
      <c r="H225" s="836" t="s">
        <v>306</v>
      </c>
      <c r="I225" s="1219"/>
      <c r="J225" s="1219"/>
      <c r="K225" s="1219"/>
      <c r="L225" s="776" t="s">
        <v>425</v>
      </c>
      <c r="M225" s="802" t="s">
        <v>1087</v>
      </c>
    </row>
    <row r="226" spans="1:13" s="284" customFormat="1" ht="42" customHeight="1" x14ac:dyDescent="0.35">
      <c r="A226" s="597"/>
      <c r="B226" s="841"/>
      <c r="C226" s="872">
        <v>3</v>
      </c>
      <c r="D226" s="1210" t="s">
        <v>710</v>
      </c>
      <c r="E226" s="1211"/>
      <c r="F226" s="1212"/>
      <c r="G226" s="846" t="s">
        <v>711</v>
      </c>
      <c r="H226" s="840" t="s">
        <v>306</v>
      </c>
      <c r="I226" s="1219"/>
      <c r="J226" s="1219"/>
      <c r="K226" s="1219"/>
      <c r="L226" s="776" t="s">
        <v>425</v>
      </c>
      <c r="M226" s="802" t="s">
        <v>1088</v>
      </c>
    </row>
    <row r="227" spans="1:13" s="284" customFormat="1" ht="42" customHeight="1" x14ac:dyDescent="0.35">
      <c r="A227" s="597"/>
      <c r="B227" s="841"/>
      <c r="C227" s="872">
        <v>4</v>
      </c>
      <c r="D227" s="1210" t="s">
        <v>715</v>
      </c>
      <c r="E227" s="1211"/>
      <c r="F227" s="1212"/>
      <c r="G227" s="846" t="s">
        <v>716</v>
      </c>
      <c r="H227" s="840" t="s">
        <v>306</v>
      </c>
      <c r="I227" s="1219"/>
      <c r="J227" s="1219"/>
      <c r="K227" s="1219"/>
      <c r="L227" s="776" t="s">
        <v>425</v>
      </c>
      <c r="M227" s="802" t="s">
        <v>1085</v>
      </c>
    </row>
    <row r="228" spans="1:13" s="284" customFormat="1" ht="42" customHeight="1" x14ac:dyDescent="0.35">
      <c r="A228" s="597"/>
      <c r="B228" s="841"/>
      <c r="C228" s="872">
        <v>5</v>
      </c>
      <c r="D228" s="1210" t="s">
        <v>717</v>
      </c>
      <c r="E228" s="1211"/>
      <c r="F228" s="1212"/>
      <c r="G228" s="846" t="s">
        <v>718</v>
      </c>
      <c r="H228" s="840" t="s">
        <v>306</v>
      </c>
      <c r="I228" s="1219"/>
      <c r="J228" s="1219"/>
      <c r="K228" s="1219"/>
      <c r="L228" s="776" t="s">
        <v>425</v>
      </c>
      <c r="M228" s="802" t="s">
        <v>1086</v>
      </c>
    </row>
    <row r="229" spans="1:13" s="284" customFormat="1" ht="20.149999999999999" customHeight="1" x14ac:dyDescent="0.35">
      <c r="A229" s="597"/>
      <c r="B229" s="837"/>
      <c r="C229" s="1227" t="s">
        <v>997</v>
      </c>
      <c r="D229" s="1228"/>
      <c r="E229" s="1228"/>
      <c r="F229" s="1228"/>
      <c r="G229" s="1228"/>
      <c r="H229" s="1228"/>
      <c r="I229" s="1228"/>
      <c r="J229" s="1228"/>
      <c r="K229" s="1233"/>
      <c r="L229" s="630"/>
      <c r="M229" s="631"/>
    </row>
    <row r="230" spans="1:13" s="284" customFormat="1" ht="42" customHeight="1" x14ac:dyDescent="0.35">
      <c r="A230" s="597"/>
      <c r="B230" s="852"/>
      <c r="C230" s="853">
        <v>1</v>
      </c>
      <c r="D230" s="1210" t="s">
        <v>907</v>
      </c>
      <c r="E230" s="1211"/>
      <c r="F230" s="1212"/>
      <c r="G230" s="846" t="s">
        <v>908</v>
      </c>
      <c r="H230" s="851" t="s">
        <v>306</v>
      </c>
      <c r="I230" s="1218">
        <v>1</v>
      </c>
      <c r="J230" s="1218">
        <v>1</v>
      </c>
      <c r="K230" s="1218">
        <f>SUM(I230*J230)</f>
        <v>1</v>
      </c>
      <c r="L230" s="776" t="s">
        <v>425</v>
      </c>
      <c r="M230" s="802" t="s">
        <v>1089</v>
      </c>
    </row>
    <row r="231" spans="1:13" s="284" customFormat="1" ht="42" customHeight="1" x14ac:dyDescent="0.35">
      <c r="A231" s="597"/>
      <c r="B231" s="837"/>
      <c r="C231" s="872">
        <v>2</v>
      </c>
      <c r="D231" s="1210" t="s">
        <v>906</v>
      </c>
      <c r="E231" s="1211"/>
      <c r="F231" s="1212"/>
      <c r="G231" s="846" t="s">
        <v>909</v>
      </c>
      <c r="H231" s="836" t="s">
        <v>306</v>
      </c>
      <c r="I231" s="1219"/>
      <c r="J231" s="1219"/>
      <c r="K231" s="1219"/>
      <c r="L231" s="776" t="s">
        <v>425</v>
      </c>
      <c r="M231" s="802" t="s">
        <v>1090</v>
      </c>
    </row>
    <row r="232" spans="1:13" s="284" customFormat="1" ht="42" customHeight="1" x14ac:dyDescent="0.35">
      <c r="A232" s="597"/>
      <c r="B232" s="841"/>
      <c r="C232" s="872">
        <v>3</v>
      </c>
      <c r="D232" s="1210" t="s">
        <v>698</v>
      </c>
      <c r="E232" s="1211"/>
      <c r="F232" s="1212"/>
      <c r="G232" s="846" t="s">
        <v>699</v>
      </c>
      <c r="H232" s="843" t="s">
        <v>306</v>
      </c>
      <c r="I232" s="1219"/>
      <c r="J232" s="1219"/>
      <c r="K232" s="1219"/>
      <c r="L232" s="776" t="s">
        <v>425</v>
      </c>
      <c r="M232" s="802" t="s">
        <v>1093</v>
      </c>
    </row>
    <row r="233" spans="1:13" s="284" customFormat="1" ht="42" customHeight="1" x14ac:dyDescent="0.35">
      <c r="A233" s="597"/>
      <c r="B233" s="852"/>
      <c r="C233" s="872">
        <v>4</v>
      </c>
      <c r="D233" s="1210" t="s">
        <v>932</v>
      </c>
      <c r="E233" s="1211"/>
      <c r="F233" s="1212"/>
      <c r="G233" s="846" t="s">
        <v>933</v>
      </c>
      <c r="H233" s="851" t="s">
        <v>306</v>
      </c>
      <c r="I233" s="1219"/>
      <c r="J233" s="1219"/>
      <c r="K233" s="1219"/>
      <c r="L233" s="776" t="s">
        <v>425</v>
      </c>
      <c r="M233" s="802" t="s">
        <v>1091</v>
      </c>
    </row>
    <row r="234" spans="1:13" s="284" customFormat="1" ht="42" customHeight="1" x14ac:dyDescent="0.35">
      <c r="A234" s="597"/>
      <c r="B234" s="841"/>
      <c r="C234" s="872">
        <v>5</v>
      </c>
      <c r="D234" s="1210" t="s">
        <v>703</v>
      </c>
      <c r="E234" s="1211"/>
      <c r="F234" s="1212"/>
      <c r="G234" s="846" t="s">
        <v>704</v>
      </c>
      <c r="H234" s="840" t="s">
        <v>306</v>
      </c>
      <c r="I234" s="1219"/>
      <c r="J234" s="1219"/>
      <c r="K234" s="1219"/>
      <c r="L234" s="776" t="s">
        <v>425</v>
      </c>
      <c r="M234" s="802" t="s">
        <v>1092</v>
      </c>
    </row>
    <row r="235" spans="1:13" s="284" customFormat="1" ht="20.149999999999999" customHeight="1" x14ac:dyDescent="0.35">
      <c r="A235" s="597"/>
      <c r="B235" s="837"/>
      <c r="C235" s="1227" t="s">
        <v>998</v>
      </c>
      <c r="D235" s="1228"/>
      <c r="E235" s="1228"/>
      <c r="F235" s="1228"/>
      <c r="G235" s="1228"/>
      <c r="H235" s="1228"/>
      <c r="I235" s="1228"/>
      <c r="J235" s="1228"/>
      <c r="K235" s="1233"/>
      <c r="L235" s="630"/>
      <c r="M235" s="631"/>
    </row>
    <row r="236" spans="1:13" s="284" customFormat="1" ht="42" customHeight="1" x14ac:dyDescent="0.35">
      <c r="A236" s="597"/>
      <c r="B236" s="841"/>
      <c r="C236" s="842">
        <v>1</v>
      </c>
      <c r="D236" s="1210" t="s">
        <v>739</v>
      </c>
      <c r="E236" s="1211"/>
      <c r="F236" s="1212"/>
      <c r="G236" s="846" t="s">
        <v>740</v>
      </c>
      <c r="H236" s="840" t="s">
        <v>306</v>
      </c>
      <c r="I236" s="1218">
        <v>1</v>
      </c>
      <c r="J236" s="1218">
        <v>1</v>
      </c>
      <c r="K236" s="1218">
        <f>SUM(I236*J236)</f>
        <v>1</v>
      </c>
      <c r="L236" s="776" t="s">
        <v>425</v>
      </c>
      <c r="M236" s="802" t="s">
        <v>1096</v>
      </c>
    </row>
    <row r="237" spans="1:13" s="284" customFormat="1" ht="42" customHeight="1" x14ac:dyDescent="0.35">
      <c r="A237" s="597"/>
      <c r="B237" s="841"/>
      <c r="C237" s="872">
        <v>2</v>
      </c>
      <c r="D237" s="1210" t="s">
        <v>742</v>
      </c>
      <c r="E237" s="1211"/>
      <c r="F237" s="1212"/>
      <c r="G237" s="846" t="s">
        <v>743</v>
      </c>
      <c r="H237" s="840" t="s">
        <v>306</v>
      </c>
      <c r="I237" s="1219"/>
      <c r="J237" s="1219"/>
      <c r="K237" s="1219"/>
      <c r="L237" s="776" t="s">
        <v>425</v>
      </c>
      <c r="M237" s="802" t="s">
        <v>1095</v>
      </c>
    </row>
    <row r="238" spans="1:13" s="284" customFormat="1" ht="42" customHeight="1" x14ac:dyDescent="0.35">
      <c r="A238" s="597"/>
      <c r="B238" s="837"/>
      <c r="C238" s="872">
        <v>3</v>
      </c>
      <c r="D238" s="1210" t="s">
        <v>744</v>
      </c>
      <c r="E238" s="1211"/>
      <c r="F238" s="1212"/>
      <c r="G238" s="846" t="s">
        <v>745</v>
      </c>
      <c r="H238" s="836" t="s">
        <v>306</v>
      </c>
      <c r="I238" s="1219"/>
      <c r="J238" s="1219"/>
      <c r="K238" s="1219"/>
      <c r="L238" s="776" t="s">
        <v>425</v>
      </c>
      <c r="M238" s="802" t="s">
        <v>1094</v>
      </c>
    </row>
    <row r="239" spans="1:13" s="284" customFormat="1" ht="42" customHeight="1" x14ac:dyDescent="0.35">
      <c r="A239" s="597"/>
      <c r="B239" s="841"/>
      <c r="C239" s="872">
        <v>4</v>
      </c>
      <c r="D239" s="1210" t="s">
        <v>728</v>
      </c>
      <c r="E239" s="1211"/>
      <c r="F239" s="1212"/>
      <c r="G239" s="846" t="s">
        <v>729</v>
      </c>
      <c r="H239" s="840" t="s">
        <v>306</v>
      </c>
      <c r="I239" s="1219"/>
      <c r="J239" s="1219"/>
      <c r="K239" s="1219"/>
      <c r="L239" s="776" t="s">
        <v>425</v>
      </c>
      <c r="M239" s="802" t="s">
        <v>1098</v>
      </c>
    </row>
    <row r="240" spans="1:13" s="284" customFormat="1" ht="42" customHeight="1" x14ac:dyDescent="0.35">
      <c r="A240" s="597"/>
      <c r="B240" s="841"/>
      <c r="C240" s="872">
        <v>5</v>
      </c>
      <c r="D240" s="1210" t="s">
        <v>730</v>
      </c>
      <c r="E240" s="1211"/>
      <c r="F240" s="1212"/>
      <c r="G240" s="846" t="s">
        <v>731</v>
      </c>
      <c r="H240" s="840" t="s">
        <v>306</v>
      </c>
      <c r="I240" s="1219"/>
      <c r="J240" s="1219"/>
      <c r="K240" s="1219"/>
      <c r="L240" s="776" t="s">
        <v>425</v>
      </c>
      <c r="M240" s="802" t="s">
        <v>1097</v>
      </c>
    </row>
    <row r="241" spans="1:13" s="284" customFormat="1" ht="20.149999999999999" customHeight="1" x14ac:dyDescent="0.35">
      <c r="A241" s="597"/>
      <c r="B241" s="837"/>
      <c r="C241" s="1227" t="s">
        <v>999</v>
      </c>
      <c r="D241" s="1228"/>
      <c r="E241" s="1228"/>
      <c r="F241" s="1228"/>
      <c r="G241" s="1228"/>
      <c r="H241" s="1228"/>
      <c r="I241" s="1228"/>
      <c r="J241" s="1228"/>
      <c r="K241" s="1233"/>
      <c r="L241" s="630"/>
      <c r="M241" s="631"/>
    </row>
    <row r="242" spans="1:13" s="284" customFormat="1" ht="42" customHeight="1" x14ac:dyDescent="0.35">
      <c r="A242" s="597"/>
      <c r="B242" s="841"/>
      <c r="C242" s="842">
        <v>1</v>
      </c>
      <c r="D242" s="1210" t="s">
        <v>746</v>
      </c>
      <c r="E242" s="1211"/>
      <c r="F242" s="1212"/>
      <c r="G242" s="846" t="s">
        <v>747</v>
      </c>
      <c r="H242" s="840" t="s">
        <v>306</v>
      </c>
      <c r="I242" s="1218">
        <v>1</v>
      </c>
      <c r="J242" s="1218">
        <v>1</v>
      </c>
      <c r="K242" s="1218">
        <f>SUM(I242*J242)</f>
        <v>1</v>
      </c>
      <c r="L242" s="776" t="s">
        <v>425</v>
      </c>
      <c r="M242" s="802" t="s">
        <v>1099</v>
      </c>
    </row>
    <row r="243" spans="1:13" s="284" customFormat="1" ht="42" customHeight="1" x14ac:dyDescent="0.35">
      <c r="A243" s="597"/>
      <c r="B243" s="837"/>
      <c r="C243" s="872">
        <v>2</v>
      </c>
      <c r="D243" s="1210" t="s">
        <v>749</v>
      </c>
      <c r="E243" s="1211"/>
      <c r="F243" s="1212"/>
      <c r="G243" s="846" t="s">
        <v>750</v>
      </c>
      <c r="H243" s="836" t="s">
        <v>306</v>
      </c>
      <c r="I243" s="1219"/>
      <c r="J243" s="1219"/>
      <c r="K243" s="1219"/>
      <c r="L243" s="776" t="s">
        <v>425</v>
      </c>
      <c r="M243" s="802" t="s">
        <v>1100</v>
      </c>
    </row>
    <row r="244" spans="1:13" s="284" customFormat="1" ht="42" customHeight="1" x14ac:dyDescent="0.35">
      <c r="A244" s="597"/>
      <c r="B244" s="852"/>
      <c r="C244" s="872">
        <v>3</v>
      </c>
      <c r="D244" s="1210" t="s">
        <v>910</v>
      </c>
      <c r="E244" s="1211"/>
      <c r="F244" s="1212"/>
      <c r="G244" s="846" t="s">
        <v>911</v>
      </c>
      <c r="H244" s="851" t="s">
        <v>306</v>
      </c>
      <c r="I244" s="1219"/>
      <c r="J244" s="1219"/>
      <c r="K244" s="1219"/>
      <c r="L244" s="776" t="s">
        <v>425</v>
      </c>
      <c r="M244" s="802" t="s">
        <v>1102</v>
      </c>
    </row>
    <row r="245" spans="1:13" s="284" customFormat="1" ht="42" customHeight="1" x14ac:dyDescent="0.35">
      <c r="A245" s="597"/>
      <c r="B245" s="852"/>
      <c r="C245" s="872">
        <v>4</v>
      </c>
      <c r="D245" s="1210" t="s">
        <v>912</v>
      </c>
      <c r="E245" s="1211"/>
      <c r="F245" s="1212"/>
      <c r="G245" s="846" t="s">
        <v>913</v>
      </c>
      <c r="H245" s="851" t="s">
        <v>306</v>
      </c>
      <c r="I245" s="1219"/>
      <c r="J245" s="1219"/>
      <c r="K245" s="1219"/>
      <c r="L245" s="776" t="s">
        <v>425</v>
      </c>
      <c r="M245" s="802" t="s">
        <v>1101</v>
      </c>
    </row>
    <row r="246" spans="1:13" s="284" customFormat="1" ht="42" customHeight="1" x14ac:dyDescent="0.35">
      <c r="A246" s="597"/>
      <c r="B246" s="852"/>
      <c r="C246" s="872">
        <v>5</v>
      </c>
      <c r="D246" s="1210" t="s">
        <v>943</v>
      </c>
      <c r="E246" s="1211"/>
      <c r="F246" s="1212"/>
      <c r="G246" s="846" t="s">
        <v>944</v>
      </c>
      <c r="H246" s="851" t="s">
        <v>306</v>
      </c>
      <c r="I246" s="1232"/>
      <c r="J246" s="1232"/>
      <c r="K246" s="1232"/>
      <c r="L246" s="776" t="s">
        <v>425</v>
      </c>
      <c r="M246" s="802" t="s">
        <v>1103</v>
      </c>
    </row>
    <row r="247" spans="1:13" s="284" customFormat="1" ht="20.149999999999999" customHeight="1" x14ac:dyDescent="0.35">
      <c r="A247" s="597"/>
      <c r="B247" s="837"/>
      <c r="C247" s="1227" t="s">
        <v>1000</v>
      </c>
      <c r="D247" s="1228"/>
      <c r="E247" s="1228"/>
      <c r="F247" s="1228"/>
      <c r="G247" s="1228"/>
      <c r="H247" s="1228"/>
      <c r="I247" s="1228"/>
      <c r="J247" s="1228"/>
      <c r="K247" s="1233"/>
      <c r="L247" s="630"/>
      <c r="M247" s="631"/>
    </row>
    <row r="248" spans="1:13" s="284" customFormat="1" ht="42" customHeight="1" x14ac:dyDescent="0.35">
      <c r="A248" s="597"/>
      <c r="B248" s="844"/>
      <c r="C248" s="845">
        <v>1</v>
      </c>
      <c r="D248" s="1210" t="s">
        <v>765</v>
      </c>
      <c r="E248" s="1211"/>
      <c r="F248" s="1212"/>
      <c r="G248" s="846" t="s">
        <v>766</v>
      </c>
      <c r="H248" s="843" t="s">
        <v>306</v>
      </c>
      <c r="I248" s="1218">
        <v>1</v>
      </c>
      <c r="J248" s="1218">
        <v>1</v>
      </c>
      <c r="K248" s="1218">
        <f>SUM(I248*J248)</f>
        <v>1</v>
      </c>
      <c r="L248" s="776" t="s">
        <v>425</v>
      </c>
      <c r="M248" s="802" t="s">
        <v>1195</v>
      </c>
    </row>
    <row r="249" spans="1:13" s="284" customFormat="1" ht="42" customHeight="1" x14ac:dyDescent="0.35">
      <c r="A249" s="597"/>
      <c r="B249" s="844"/>
      <c r="C249" s="872">
        <v>2</v>
      </c>
      <c r="D249" s="1210" t="s">
        <v>761</v>
      </c>
      <c r="E249" s="1211"/>
      <c r="F249" s="1212"/>
      <c r="G249" s="846" t="s">
        <v>1198</v>
      </c>
      <c r="H249" s="843" t="s">
        <v>306</v>
      </c>
      <c r="I249" s="1219"/>
      <c r="J249" s="1219"/>
      <c r="K249" s="1219"/>
      <c r="L249" s="776" t="s">
        <v>425</v>
      </c>
      <c r="M249" s="802" t="s">
        <v>1199</v>
      </c>
    </row>
    <row r="250" spans="1:13" s="284" customFormat="1" ht="42" customHeight="1" x14ac:dyDescent="0.35">
      <c r="A250" s="597"/>
      <c r="B250" s="852"/>
      <c r="C250" s="872">
        <v>3</v>
      </c>
      <c r="D250" s="1210" t="s">
        <v>916</v>
      </c>
      <c r="E250" s="1211"/>
      <c r="F250" s="1212"/>
      <c r="G250" s="846" t="s">
        <v>917</v>
      </c>
      <c r="H250" s="851" t="s">
        <v>306</v>
      </c>
      <c r="I250" s="1219"/>
      <c r="J250" s="1219"/>
      <c r="K250" s="1219"/>
      <c r="L250" s="776" t="s">
        <v>425</v>
      </c>
      <c r="M250" s="802" t="s">
        <v>1104</v>
      </c>
    </row>
    <row r="251" spans="1:13" s="284" customFormat="1" ht="42" customHeight="1" x14ac:dyDescent="0.35">
      <c r="A251" s="597"/>
      <c r="B251" s="844"/>
      <c r="C251" s="872">
        <v>4</v>
      </c>
      <c r="D251" s="1210" t="s">
        <v>756</v>
      </c>
      <c r="E251" s="1211"/>
      <c r="F251" s="1212"/>
      <c r="G251" s="846" t="s">
        <v>757</v>
      </c>
      <c r="H251" s="843" t="s">
        <v>306</v>
      </c>
      <c r="I251" s="1219"/>
      <c r="J251" s="1219"/>
      <c r="K251" s="1219"/>
      <c r="L251" s="776" t="s">
        <v>425</v>
      </c>
      <c r="M251" s="802" t="s">
        <v>1196</v>
      </c>
    </row>
    <row r="252" spans="1:13" s="284" customFormat="1" ht="42" customHeight="1" x14ac:dyDescent="0.35">
      <c r="A252" s="597"/>
      <c r="B252" s="844"/>
      <c r="C252" s="872">
        <v>5</v>
      </c>
      <c r="D252" s="1210" t="s">
        <v>758</v>
      </c>
      <c r="E252" s="1211"/>
      <c r="F252" s="1212"/>
      <c r="G252" s="846" t="s">
        <v>759</v>
      </c>
      <c r="H252" s="843" t="s">
        <v>306</v>
      </c>
      <c r="I252" s="1219"/>
      <c r="J252" s="1219"/>
      <c r="K252" s="1219"/>
      <c r="L252" s="776" t="s">
        <v>425</v>
      </c>
      <c r="M252" s="802" t="s">
        <v>1197</v>
      </c>
    </row>
    <row r="253" spans="1:13" s="284" customFormat="1" ht="20.149999999999999" customHeight="1" x14ac:dyDescent="0.35">
      <c r="A253" s="597"/>
      <c r="B253" s="837"/>
      <c r="C253" s="1227" t="s">
        <v>1001</v>
      </c>
      <c r="D253" s="1228"/>
      <c r="E253" s="1228"/>
      <c r="F253" s="1228"/>
      <c r="G253" s="1228"/>
      <c r="H253" s="1228"/>
      <c r="I253" s="1228"/>
      <c r="J253" s="1228"/>
      <c r="K253" s="1233"/>
      <c r="L253" s="630"/>
      <c r="M253" s="631"/>
    </row>
    <row r="254" spans="1:13" s="284" customFormat="1" ht="42" customHeight="1" x14ac:dyDescent="0.35">
      <c r="A254" s="597"/>
      <c r="B254" s="837"/>
      <c r="C254" s="838">
        <v>1</v>
      </c>
      <c r="D254" s="1210" t="s">
        <v>914</v>
      </c>
      <c r="E254" s="1211"/>
      <c r="F254" s="1212"/>
      <c r="G254" s="846" t="s">
        <v>915</v>
      </c>
      <c r="H254" s="836" t="s">
        <v>306</v>
      </c>
      <c r="I254" s="1218">
        <v>1</v>
      </c>
      <c r="J254" s="1218">
        <v>1</v>
      </c>
      <c r="K254" s="1218">
        <f>SUM(I254*J254)</f>
        <v>1</v>
      </c>
      <c r="L254" s="776" t="s">
        <v>425</v>
      </c>
      <c r="M254" s="802" t="s">
        <v>1200</v>
      </c>
    </row>
    <row r="255" spans="1:13" s="284" customFormat="1" ht="42" customHeight="1" x14ac:dyDescent="0.35">
      <c r="A255" s="597"/>
      <c r="B255" s="844"/>
      <c r="C255" s="872">
        <v>2</v>
      </c>
      <c r="D255" s="1210" t="s">
        <v>1202</v>
      </c>
      <c r="E255" s="1211"/>
      <c r="F255" s="1212"/>
      <c r="G255" s="846" t="s">
        <v>1203</v>
      </c>
      <c r="H255" s="843" t="s">
        <v>306</v>
      </c>
      <c r="I255" s="1219"/>
      <c r="J255" s="1219"/>
      <c r="K255" s="1219"/>
      <c r="L255" s="776" t="s">
        <v>425</v>
      </c>
      <c r="M255" s="802" t="s">
        <v>1204</v>
      </c>
    </row>
    <row r="256" spans="1:13" s="284" customFormat="1" ht="42" customHeight="1" x14ac:dyDescent="0.35">
      <c r="A256" s="597"/>
      <c r="B256" s="841"/>
      <c r="C256" s="872">
        <v>3</v>
      </c>
      <c r="D256" s="1210" t="s">
        <v>771</v>
      </c>
      <c r="E256" s="1211"/>
      <c r="F256" s="1212"/>
      <c r="G256" s="846" t="s">
        <v>1201</v>
      </c>
      <c r="H256" s="840" t="s">
        <v>306</v>
      </c>
      <c r="I256" s="1219"/>
      <c r="J256" s="1219"/>
      <c r="K256" s="1219"/>
      <c r="L256" s="776" t="s">
        <v>425</v>
      </c>
      <c r="M256" s="802" t="s">
        <v>1205</v>
      </c>
    </row>
    <row r="257" spans="1:13" s="284" customFormat="1" ht="42" customHeight="1" x14ac:dyDescent="0.35">
      <c r="A257" s="597"/>
      <c r="B257" s="844"/>
      <c r="C257" s="872">
        <v>4</v>
      </c>
      <c r="D257" s="1210" t="s">
        <v>772</v>
      </c>
      <c r="E257" s="1211"/>
      <c r="F257" s="1212"/>
      <c r="G257" s="846" t="s">
        <v>773</v>
      </c>
      <c r="H257" s="843" t="s">
        <v>306</v>
      </c>
      <c r="I257" s="1219"/>
      <c r="J257" s="1219"/>
      <c r="K257" s="1219"/>
      <c r="L257" s="776" t="s">
        <v>425</v>
      </c>
      <c r="M257" s="802" t="s">
        <v>1206</v>
      </c>
    </row>
    <row r="258" spans="1:13" s="284" customFormat="1" ht="42" customHeight="1" x14ac:dyDescent="0.35">
      <c r="A258" s="597"/>
      <c r="B258" s="837"/>
      <c r="C258" s="872">
        <v>5</v>
      </c>
      <c r="D258" s="1210" t="s">
        <v>769</v>
      </c>
      <c r="E258" s="1211"/>
      <c r="F258" s="1212"/>
      <c r="G258" s="846" t="s">
        <v>770</v>
      </c>
      <c r="H258" s="836" t="s">
        <v>306</v>
      </c>
      <c r="I258" s="1232"/>
      <c r="J258" s="1232"/>
      <c r="K258" s="1232"/>
      <c r="L258" s="776" t="s">
        <v>425</v>
      </c>
      <c r="M258" s="802" t="s">
        <v>1207</v>
      </c>
    </row>
    <row r="259" spans="1:13" s="284" customFormat="1" ht="20.149999999999999" customHeight="1" x14ac:dyDescent="0.35">
      <c r="A259" s="597"/>
      <c r="B259" s="837"/>
      <c r="C259" s="1227" t="s">
        <v>1002</v>
      </c>
      <c r="D259" s="1228"/>
      <c r="E259" s="1228"/>
      <c r="F259" s="1228"/>
      <c r="G259" s="1228"/>
      <c r="H259" s="1228"/>
      <c r="I259" s="1228"/>
      <c r="J259" s="1228"/>
      <c r="K259" s="1233"/>
      <c r="L259" s="630"/>
      <c r="M259" s="631"/>
    </row>
    <row r="260" spans="1:13" s="284" customFormat="1" ht="42" customHeight="1" x14ac:dyDescent="0.35">
      <c r="A260" s="597"/>
      <c r="B260" s="837"/>
      <c r="C260" s="838">
        <v>1</v>
      </c>
      <c r="D260" s="1210" t="s">
        <v>1208</v>
      </c>
      <c r="E260" s="1211"/>
      <c r="F260" s="1212"/>
      <c r="G260" s="846" t="s">
        <v>1209</v>
      </c>
      <c r="H260" s="836" t="s">
        <v>306</v>
      </c>
      <c r="I260" s="1218">
        <v>1</v>
      </c>
      <c r="J260" s="1218">
        <v>1</v>
      </c>
      <c r="K260" s="1218">
        <f t="shared" ref="K260" si="20">SUM(I260*J260)</f>
        <v>1</v>
      </c>
      <c r="L260" s="776" t="s">
        <v>425</v>
      </c>
      <c r="M260" s="802" t="s">
        <v>1215</v>
      </c>
    </row>
    <row r="261" spans="1:13" s="284" customFormat="1" ht="42" customHeight="1" x14ac:dyDescent="0.35">
      <c r="A261" s="597"/>
      <c r="B261" s="852"/>
      <c r="C261" s="872">
        <v>2</v>
      </c>
      <c r="D261" s="1210" t="s">
        <v>920</v>
      </c>
      <c r="E261" s="1211"/>
      <c r="F261" s="1212"/>
      <c r="G261" s="846" t="s">
        <v>921</v>
      </c>
      <c r="H261" s="851" t="s">
        <v>306</v>
      </c>
      <c r="I261" s="1219"/>
      <c r="J261" s="1219"/>
      <c r="K261" s="1219"/>
      <c r="L261" s="776" t="s">
        <v>425</v>
      </c>
      <c r="M261" s="802" t="s">
        <v>1214</v>
      </c>
    </row>
    <row r="262" spans="1:13" s="284" customFormat="1" ht="42" customHeight="1" x14ac:dyDescent="0.35">
      <c r="A262" s="597"/>
      <c r="B262" s="852"/>
      <c r="C262" s="872">
        <v>3</v>
      </c>
      <c r="D262" s="1210" t="s">
        <v>923</v>
      </c>
      <c r="E262" s="1211"/>
      <c r="F262" s="1212"/>
      <c r="G262" s="846" t="s">
        <v>1210</v>
      </c>
      <c r="H262" s="851" t="s">
        <v>306</v>
      </c>
      <c r="I262" s="1219"/>
      <c r="J262" s="1219"/>
      <c r="K262" s="1219"/>
      <c r="L262" s="776" t="s">
        <v>425</v>
      </c>
      <c r="M262" s="802" t="s">
        <v>1213</v>
      </c>
    </row>
    <row r="263" spans="1:13" s="284" customFormat="1" ht="42" customHeight="1" x14ac:dyDescent="0.35">
      <c r="A263" s="597"/>
      <c r="B263" s="852"/>
      <c r="C263" s="872">
        <v>4</v>
      </c>
      <c r="D263" s="1210" t="s">
        <v>922</v>
      </c>
      <c r="E263" s="1211"/>
      <c r="F263" s="1212"/>
      <c r="G263" s="846" t="s">
        <v>1210</v>
      </c>
      <c r="H263" s="851" t="s">
        <v>306</v>
      </c>
      <c r="I263" s="1219"/>
      <c r="J263" s="1219"/>
      <c r="K263" s="1219"/>
      <c r="L263" s="776" t="s">
        <v>425</v>
      </c>
      <c r="M263" s="802" t="s">
        <v>1211</v>
      </c>
    </row>
    <row r="264" spans="1:13" s="284" customFormat="1" ht="42" customHeight="1" x14ac:dyDescent="0.35">
      <c r="A264" s="597"/>
      <c r="B264" s="844"/>
      <c r="C264" s="872">
        <v>5</v>
      </c>
      <c r="D264" s="1210" t="s">
        <v>776</v>
      </c>
      <c r="E264" s="1211"/>
      <c r="F264" s="1212"/>
      <c r="G264" s="846" t="s">
        <v>777</v>
      </c>
      <c r="H264" s="843" t="s">
        <v>306</v>
      </c>
      <c r="I264" s="1219"/>
      <c r="J264" s="1219"/>
      <c r="K264" s="1219"/>
      <c r="L264" s="776" t="s">
        <v>425</v>
      </c>
      <c r="M264" s="802" t="s">
        <v>1212</v>
      </c>
    </row>
    <row r="265" spans="1:13" s="284" customFormat="1" ht="20.149999999999999" customHeight="1" x14ac:dyDescent="0.35">
      <c r="A265" s="597"/>
      <c r="B265" s="837"/>
      <c r="C265" s="1227" t="s">
        <v>1003</v>
      </c>
      <c r="D265" s="1228"/>
      <c r="E265" s="1228"/>
      <c r="F265" s="1228"/>
      <c r="G265" s="1228"/>
      <c r="H265" s="1228"/>
      <c r="I265" s="1228"/>
      <c r="J265" s="1228"/>
      <c r="K265" s="1233"/>
      <c r="L265" s="630"/>
      <c r="M265" s="631"/>
    </row>
    <row r="266" spans="1:13" s="284" customFormat="1" ht="42" customHeight="1" x14ac:dyDescent="0.35">
      <c r="A266" s="597"/>
      <c r="B266" s="837"/>
      <c r="C266" s="838">
        <v>1</v>
      </c>
      <c r="D266" s="1210" t="s">
        <v>784</v>
      </c>
      <c r="E266" s="1211"/>
      <c r="F266" s="1212"/>
      <c r="G266" s="846" t="s">
        <v>785</v>
      </c>
      <c r="H266" s="836" t="s">
        <v>306</v>
      </c>
      <c r="I266" s="1218">
        <v>1</v>
      </c>
      <c r="J266" s="1218">
        <v>1</v>
      </c>
      <c r="K266" s="1218">
        <f>SUM(I266*J266)</f>
        <v>1</v>
      </c>
      <c r="L266" s="776" t="s">
        <v>425</v>
      </c>
      <c r="M266" s="802" t="s">
        <v>1216</v>
      </c>
    </row>
    <row r="267" spans="1:13" s="284" customFormat="1" ht="42" customHeight="1" x14ac:dyDescent="0.35">
      <c r="A267" s="597"/>
      <c r="B267" s="852"/>
      <c r="C267" s="872">
        <v>2</v>
      </c>
      <c r="D267" s="1210" t="s">
        <v>925</v>
      </c>
      <c r="E267" s="1211"/>
      <c r="F267" s="1212"/>
      <c r="G267" s="846" t="s">
        <v>926</v>
      </c>
      <c r="H267" s="851" t="s">
        <v>306</v>
      </c>
      <c r="I267" s="1219"/>
      <c r="J267" s="1219"/>
      <c r="K267" s="1219"/>
      <c r="L267" s="776" t="s">
        <v>425</v>
      </c>
      <c r="M267" s="802" t="s">
        <v>1219</v>
      </c>
    </row>
    <row r="268" spans="1:13" s="284" customFormat="1" ht="42" customHeight="1" x14ac:dyDescent="0.35">
      <c r="A268" s="597"/>
      <c r="B268" s="844"/>
      <c r="C268" s="872">
        <v>3</v>
      </c>
      <c r="D268" s="1210" t="s">
        <v>780</v>
      </c>
      <c r="E268" s="1211"/>
      <c r="F268" s="1212"/>
      <c r="G268" s="846" t="s">
        <v>781</v>
      </c>
      <c r="H268" s="843" t="s">
        <v>306</v>
      </c>
      <c r="I268" s="1219"/>
      <c r="J268" s="1219"/>
      <c r="K268" s="1219"/>
      <c r="L268" s="776" t="s">
        <v>425</v>
      </c>
      <c r="M268" s="802" t="s">
        <v>1218</v>
      </c>
    </row>
    <row r="269" spans="1:13" s="284" customFormat="1" ht="42" customHeight="1" x14ac:dyDescent="0.35">
      <c r="A269" s="597"/>
      <c r="B269" s="837"/>
      <c r="C269" s="872">
        <v>4</v>
      </c>
      <c r="D269" s="1210" t="s">
        <v>782</v>
      </c>
      <c r="E269" s="1211"/>
      <c r="F269" s="1212"/>
      <c r="G269" s="846" t="s">
        <v>783</v>
      </c>
      <c r="H269" s="836" t="s">
        <v>306</v>
      </c>
      <c r="I269" s="1232"/>
      <c r="J269" s="1232"/>
      <c r="K269" s="1232"/>
      <c r="L269" s="776" t="s">
        <v>425</v>
      </c>
      <c r="M269" s="802" t="s">
        <v>1217</v>
      </c>
    </row>
    <row r="270" spans="1:13" s="284" customFormat="1" ht="20.149999999999999" customHeight="1" x14ac:dyDescent="0.35">
      <c r="A270" s="597"/>
      <c r="B270" s="837"/>
      <c r="C270" s="1227" t="s">
        <v>1004</v>
      </c>
      <c r="D270" s="1228"/>
      <c r="E270" s="1228"/>
      <c r="F270" s="1228"/>
      <c r="G270" s="1228"/>
      <c r="H270" s="1228"/>
      <c r="I270" s="1228"/>
      <c r="J270" s="1228"/>
      <c r="K270" s="1233"/>
      <c r="L270" s="630"/>
      <c r="M270" s="631"/>
    </row>
    <row r="271" spans="1:13" s="284" customFormat="1" ht="42" customHeight="1" x14ac:dyDescent="0.35">
      <c r="A271" s="597"/>
      <c r="B271" s="837"/>
      <c r="C271" s="838">
        <v>1</v>
      </c>
      <c r="D271" s="1210" t="s">
        <v>927</v>
      </c>
      <c r="E271" s="1211"/>
      <c r="F271" s="1212"/>
      <c r="G271" s="846" t="s">
        <v>928</v>
      </c>
      <c r="H271" s="836" t="s">
        <v>306</v>
      </c>
      <c r="I271" s="1218">
        <v>1</v>
      </c>
      <c r="J271" s="1218">
        <v>1</v>
      </c>
      <c r="K271" s="1218">
        <f>SUM(I271*J271)</f>
        <v>1</v>
      </c>
      <c r="L271" s="776" t="s">
        <v>425</v>
      </c>
      <c r="M271" s="802" t="s">
        <v>1221</v>
      </c>
    </row>
    <row r="272" spans="1:13" s="284" customFormat="1" ht="42" customHeight="1" x14ac:dyDescent="0.35">
      <c r="A272" s="597"/>
      <c r="B272" s="852"/>
      <c r="C272" s="872">
        <v>2</v>
      </c>
      <c r="D272" s="1210" t="s">
        <v>929</v>
      </c>
      <c r="E272" s="1211"/>
      <c r="F272" s="1212"/>
      <c r="G272" s="846" t="s">
        <v>930</v>
      </c>
      <c r="H272" s="851" t="s">
        <v>306</v>
      </c>
      <c r="I272" s="1219"/>
      <c r="J272" s="1219"/>
      <c r="K272" s="1219"/>
      <c r="L272" s="776" t="s">
        <v>425</v>
      </c>
      <c r="M272" s="802" t="s">
        <v>1225</v>
      </c>
    </row>
    <row r="273" spans="1:13" s="284" customFormat="1" ht="42" customHeight="1" x14ac:dyDescent="0.35">
      <c r="A273" s="597"/>
      <c r="B273" s="844"/>
      <c r="C273" s="872">
        <v>3</v>
      </c>
      <c r="D273" s="1210" t="s">
        <v>786</v>
      </c>
      <c r="E273" s="1211"/>
      <c r="F273" s="1212"/>
      <c r="G273" s="846" t="s">
        <v>787</v>
      </c>
      <c r="H273" s="843" t="s">
        <v>306</v>
      </c>
      <c r="I273" s="1219"/>
      <c r="J273" s="1219"/>
      <c r="K273" s="1219"/>
      <c r="L273" s="776" t="s">
        <v>425</v>
      </c>
      <c r="M273" s="802" t="s">
        <v>1224</v>
      </c>
    </row>
    <row r="274" spans="1:13" s="284" customFormat="1" ht="42" customHeight="1" x14ac:dyDescent="0.35">
      <c r="A274" s="597"/>
      <c r="B274" s="871"/>
      <c r="C274" s="872">
        <v>4</v>
      </c>
      <c r="D274" s="1210" t="s">
        <v>1220</v>
      </c>
      <c r="E274" s="1211"/>
      <c r="F274" s="1212"/>
      <c r="G274" s="846" t="s">
        <v>788</v>
      </c>
      <c r="H274" s="870" t="s">
        <v>306</v>
      </c>
      <c r="I274" s="1219"/>
      <c r="J274" s="1219"/>
      <c r="K274" s="1219"/>
      <c r="L274" s="776" t="s">
        <v>425</v>
      </c>
      <c r="M274" s="802" t="s">
        <v>1222</v>
      </c>
    </row>
    <row r="275" spans="1:13" s="284" customFormat="1" ht="42" customHeight="1" x14ac:dyDescent="0.35">
      <c r="A275" s="597"/>
      <c r="B275" s="871"/>
      <c r="C275" s="872">
        <v>5</v>
      </c>
      <c r="D275" s="1210" t="s">
        <v>789</v>
      </c>
      <c r="E275" s="1211"/>
      <c r="F275" s="1212"/>
      <c r="G275" s="846" t="s">
        <v>790</v>
      </c>
      <c r="H275" s="870" t="s">
        <v>306</v>
      </c>
      <c r="I275" s="1232"/>
      <c r="J275" s="1232"/>
      <c r="K275" s="1232"/>
      <c r="L275" s="776" t="s">
        <v>425</v>
      </c>
      <c r="M275" s="802" t="s">
        <v>1223</v>
      </c>
    </row>
    <row r="276" spans="1:13" s="284" customFormat="1" ht="24" customHeight="1" x14ac:dyDescent="0.35">
      <c r="A276" s="773"/>
      <c r="B276" s="563" t="s">
        <v>11</v>
      </c>
      <c r="C276" s="1252" t="s">
        <v>312</v>
      </c>
      <c r="D276" s="1253"/>
      <c r="E276" s="1253"/>
      <c r="F276" s="1253"/>
      <c r="G276" s="1253"/>
      <c r="H276" s="1253"/>
      <c r="I276" s="1253"/>
      <c r="J276" s="1254"/>
      <c r="K276" s="295">
        <v>0</v>
      </c>
      <c r="L276" s="777"/>
      <c r="M276" s="632"/>
    </row>
    <row r="277" spans="1:13" s="493" customFormat="1" ht="32.25" customHeight="1" x14ac:dyDescent="0.3">
      <c r="A277" s="633"/>
      <c r="B277" s="563" t="s">
        <v>13</v>
      </c>
      <c r="C277" s="1252" t="s">
        <v>307</v>
      </c>
      <c r="D277" s="1253"/>
      <c r="E277" s="1253"/>
      <c r="F277" s="1253"/>
      <c r="G277" s="1253"/>
      <c r="H277" s="1253"/>
      <c r="I277" s="1253"/>
      <c r="J277" s="1254"/>
      <c r="K277" s="503">
        <f>K279+K298+K349+K359</f>
        <v>68</v>
      </c>
      <c r="L277" s="614"/>
      <c r="M277" s="615"/>
    </row>
    <row r="278" spans="1:13" s="635" customFormat="1" ht="17.25" customHeight="1" x14ac:dyDescent="0.3">
      <c r="A278" s="634"/>
      <c r="B278" s="778"/>
      <c r="C278" s="1234" t="s">
        <v>495</v>
      </c>
      <c r="D278" s="1235"/>
      <c r="E278" s="1235"/>
      <c r="F278" s="1235"/>
      <c r="G278" s="779"/>
      <c r="H278" s="779"/>
      <c r="I278" s="780"/>
      <c r="J278" s="780"/>
      <c r="K278" s="781">
        <v>0</v>
      </c>
      <c r="L278" s="614"/>
      <c r="M278" s="615"/>
    </row>
    <row r="279" spans="1:13" s="635" customFormat="1" ht="17.25" customHeight="1" x14ac:dyDescent="0.3">
      <c r="A279" s="634"/>
      <c r="B279" s="778"/>
      <c r="C279" s="1234" t="s">
        <v>496</v>
      </c>
      <c r="D279" s="1235"/>
      <c r="E279" s="1235"/>
      <c r="F279" s="1235"/>
      <c r="G279" s="779"/>
      <c r="H279" s="779"/>
      <c r="I279" s="780"/>
      <c r="J279" s="780"/>
      <c r="K279" s="781">
        <f>K281+K283+K284+K286+K288+K289+K290+K292+K293+K294+K295+K296+K297</f>
        <v>39</v>
      </c>
      <c r="L279" s="614"/>
      <c r="M279" s="615"/>
    </row>
    <row r="280" spans="1:13" s="284" customFormat="1" ht="20.149999999999999" customHeight="1" x14ac:dyDescent="0.35">
      <c r="A280" s="597"/>
      <c r="B280" s="837"/>
      <c r="C280" s="1227" t="s">
        <v>646</v>
      </c>
      <c r="D280" s="1228"/>
      <c r="E280" s="1228"/>
      <c r="F280" s="1228"/>
      <c r="G280" s="1228"/>
      <c r="H280" s="1228"/>
      <c r="I280" s="1228"/>
      <c r="J280" s="1228"/>
      <c r="K280" s="1233"/>
      <c r="L280" s="630"/>
      <c r="M280" s="631"/>
    </row>
    <row r="281" spans="1:13" s="284" customFormat="1" ht="42" customHeight="1" x14ac:dyDescent="0.35">
      <c r="A281" s="597"/>
      <c r="B281" s="837"/>
      <c r="C281" s="838">
        <v>1</v>
      </c>
      <c r="D281" s="1210" t="s">
        <v>945</v>
      </c>
      <c r="E281" s="1211"/>
      <c r="F281" s="1212"/>
      <c r="G281" s="846" t="s">
        <v>946</v>
      </c>
      <c r="H281" s="850" t="s">
        <v>308</v>
      </c>
      <c r="I281" s="178">
        <v>1</v>
      </c>
      <c r="J281" s="178">
        <v>3</v>
      </c>
      <c r="K281" s="775">
        <v>3</v>
      </c>
      <c r="L281" s="627" t="s">
        <v>1612</v>
      </c>
      <c r="M281" s="802" t="s">
        <v>1019</v>
      </c>
    </row>
    <row r="282" spans="1:13" s="284" customFormat="1" ht="20.149999999999999" customHeight="1" x14ac:dyDescent="0.35">
      <c r="A282" s="597"/>
      <c r="B282" s="837"/>
      <c r="C282" s="1227" t="s">
        <v>1005</v>
      </c>
      <c r="D282" s="1228"/>
      <c r="E282" s="1228"/>
      <c r="F282" s="1228"/>
      <c r="G282" s="1228"/>
      <c r="H282" s="1228"/>
      <c r="I282" s="1228"/>
      <c r="J282" s="1228"/>
      <c r="K282" s="1233"/>
      <c r="L282" s="630"/>
      <c r="M282" s="631"/>
    </row>
    <row r="283" spans="1:13" s="284" customFormat="1" ht="42" customHeight="1" x14ac:dyDescent="0.35">
      <c r="A283" s="597"/>
      <c r="B283" s="856"/>
      <c r="C283" s="857">
        <v>1</v>
      </c>
      <c r="D283" s="1210" t="s">
        <v>947</v>
      </c>
      <c r="E283" s="1211"/>
      <c r="F283" s="1212"/>
      <c r="G283" s="846" t="s">
        <v>948</v>
      </c>
      <c r="H283" s="857" t="s">
        <v>308</v>
      </c>
      <c r="I283" s="178">
        <v>1</v>
      </c>
      <c r="J283" s="178">
        <v>3</v>
      </c>
      <c r="K283" s="775">
        <f>SUM(I283*J283)</f>
        <v>3</v>
      </c>
      <c r="L283" s="627" t="s">
        <v>1612</v>
      </c>
      <c r="M283" s="802" t="s">
        <v>1017</v>
      </c>
    </row>
    <row r="284" spans="1:13" s="284" customFormat="1" ht="42" customHeight="1" x14ac:dyDescent="0.35">
      <c r="A284" s="597"/>
      <c r="B284" s="837"/>
      <c r="C284" s="838">
        <v>2</v>
      </c>
      <c r="D284" s="1210" t="s">
        <v>906</v>
      </c>
      <c r="E284" s="1211"/>
      <c r="F284" s="1212"/>
      <c r="G284" s="846" t="s">
        <v>510</v>
      </c>
      <c r="H284" s="850" t="s">
        <v>308</v>
      </c>
      <c r="I284" s="178">
        <v>1</v>
      </c>
      <c r="J284" s="178">
        <v>3</v>
      </c>
      <c r="K284" s="775">
        <f>SUM(I284*J284)</f>
        <v>3</v>
      </c>
      <c r="L284" s="627" t="s">
        <v>1612</v>
      </c>
      <c r="M284" s="802" t="s">
        <v>1016</v>
      </c>
    </row>
    <row r="285" spans="1:13" s="284" customFormat="1" ht="20.149999999999999" customHeight="1" x14ac:dyDescent="0.35">
      <c r="A285" s="597"/>
      <c r="B285" s="837"/>
      <c r="C285" s="1227" t="s">
        <v>1006</v>
      </c>
      <c r="D285" s="1228"/>
      <c r="E285" s="1228"/>
      <c r="F285" s="1228"/>
      <c r="G285" s="1228"/>
      <c r="H285" s="1228"/>
      <c r="I285" s="1228"/>
      <c r="J285" s="1228"/>
      <c r="K285" s="1233"/>
      <c r="L285" s="630"/>
      <c r="M285" s="631"/>
    </row>
    <row r="286" spans="1:13" s="284" customFormat="1" ht="42" customHeight="1" x14ac:dyDescent="0.35">
      <c r="A286" s="597"/>
      <c r="B286" s="837"/>
      <c r="C286" s="838">
        <v>1</v>
      </c>
      <c r="D286" s="1210" t="s">
        <v>910</v>
      </c>
      <c r="E286" s="1211"/>
      <c r="F286" s="1212"/>
      <c r="G286" s="846" t="s">
        <v>949</v>
      </c>
      <c r="H286" s="850" t="s">
        <v>308</v>
      </c>
      <c r="I286" s="178">
        <v>1</v>
      </c>
      <c r="J286" s="178">
        <v>3</v>
      </c>
      <c r="K286" s="775">
        <f>SUM(I286*J286)</f>
        <v>3</v>
      </c>
      <c r="L286" s="627" t="s">
        <v>1612</v>
      </c>
      <c r="M286" s="802" t="s">
        <v>1018</v>
      </c>
    </row>
    <row r="287" spans="1:13" s="284" customFormat="1" ht="20.149999999999999" customHeight="1" x14ac:dyDescent="0.35">
      <c r="A287" s="597"/>
      <c r="B287" s="837"/>
      <c r="C287" s="1227" t="s">
        <v>528</v>
      </c>
      <c r="D287" s="1228"/>
      <c r="E287" s="1228"/>
      <c r="F287" s="1228"/>
      <c r="G287" s="1228"/>
      <c r="H287" s="1228"/>
      <c r="I287" s="1228"/>
      <c r="J287" s="1228"/>
      <c r="K287" s="1233"/>
      <c r="L287" s="630"/>
      <c r="M287" s="631"/>
    </row>
    <row r="288" spans="1:13" s="284" customFormat="1" ht="42" customHeight="1" x14ac:dyDescent="0.35">
      <c r="A288" s="597"/>
      <c r="B288" s="856"/>
      <c r="C288" s="857">
        <v>1</v>
      </c>
      <c r="D288" s="1210" t="s">
        <v>955</v>
      </c>
      <c r="E288" s="1211"/>
      <c r="F288" s="1212"/>
      <c r="G288" s="846" t="s">
        <v>779</v>
      </c>
      <c r="H288" s="857" t="s">
        <v>308</v>
      </c>
      <c r="I288" s="178">
        <v>1</v>
      </c>
      <c r="J288" s="178">
        <v>3</v>
      </c>
      <c r="K288" s="775">
        <f>SUM(I288*J288)</f>
        <v>3</v>
      </c>
      <c r="L288" s="627" t="s">
        <v>1612</v>
      </c>
      <c r="M288" s="802" t="s">
        <v>1152</v>
      </c>
    </row>
    <row r="289" spans="1:13" s="284" customFormat="1" ht="42" customHeight="1" x14ac:dyDescent="0.35">
      <c r="A289" s="597"/>
      <c r="B289" s="856"/>
      <c r="C289" s="857">
        <v>2</v>
      </c>
      <c r="D289" s="1210" t="s">
        <v>956</v>
      </c>
      <c r="E289" s="1211"/>
      <c r="F289" s="1212"/>
      <c r="G289" s="846" t="s">
        <v>957</v>
      </c>
      <c r="H289" s="857" t="s">
        <v>308</v>
      </c>
      <c r="I289" s="178">
        <v>1</v>
      </c>
      <c r="J289" s="178">
        <v>3</v>
      </c>
      <c r="K289" s="775">
        <f>SUM(I289*J289)</f>
        <v>3</v>
      </c>
      <c r="L289" s="627" t="s">
        <v>1612</v>
      </c>
      <c r="M289" s="802" t="s">
        <v>1226</v>
      </c>
    </row>
    <row r="290" spans="1:13" s="284" customFormat="1" ht="42" customHeight="1" x14ac:dyDescent="0.35">
      <c r="A290" s="597"/>
      <c r="B290" s="837"/>
      <c r="C290" s="838">
        <v>3</v>
      </c>
      <c r="D290" s="1210" t="s">
        <v>914</v>
      </c>
      <c r="E290" s="1211"/>
      <c r="F290" s="1212"/>
      <c r="G290" s="846" t="s">
        <v>958</v>
      </c>
      <c r="H290" s="850" t="s">
        <v>308</v>
      </c>
      <c r="I290" s="178">
        <v>1</v>
      </c>
      <c r="J290" s="178">
        <v>3</v>
      </c>
      <c r="K290" s="775">
        <f>SUM(I290*J290)</f>
        <v>3</v>
      </c>
      <c r="L290" s="627" t="s">
        <v>1612</v>
      </c>
      <c r="M290" s="802" t="s">
        <v>1151</v>
      </c>
    </row>
    <row r="291" spans="1:13" s="284" customFormat="1" ht="20.149999999999999" customHeight="1" x14ac:dyDescent="0.35">
      <c r="A291" s="597"/>
      <c r="B291" s="837"/>
      <c r="C291" s="1227" t="s">
        <v>1007</v>
      </c>
      <c r="D291" s="1228"/>
      <c r="E291" s="1228"/>
      <c r="F291" s="1228"/>
      <c r="G291" s="1228"/>
      <c r="H291" s="1228"/>
      <c r="I291" s="1228"/>
      <c r="J291" s="1228"/>
      <c r="K291" s="1233"/>
      <c r="L291" s="630"/>
      <c r="M291" s="631"/>
    </row>
    <row r="292" spans="1:13" s="284" customFormat="1" ht="42" customHeight="1" x14ac:dyDescent="0.35">
      <c r="A292" s="597"/>
      <c r="B292" s="856"/>
      <c r="C292" s="857">
        <v>1</v>
      </c>
      <c r="D292" s="1210" t="s">
        <v>923</v>
      </c>
      <c r="E292" s="1211"/>
      <c r="F292" s="1212"/>
      <c r="G292" s="846" t="s">
        <v>960</v>
      </c>
      <c r="H292" s="857" t="s">
        <v>308</v>
      </c>
      <c r="I292" s="178">
        <v>1</v>
      </c>
      <c r="J292" s="178">
        <v>3</v>
      </c>
      <c r="K292" s="775">
        <f t="shared" ref="K292:K297" si="21">SUM(I292*J292)</f>
        <v>3</v>
      </c>
      <c r="L292" s="627" t="s">
        <v>1612</v>
      </c>
      <c r="M292" s="802" t="s">
        <v>1154</v>
      </c>
    </row>
    <row r="293" spans="1:13" s="284" customFormat="1" ht="42" customHeight="1" x14ac:dyDescent="0.35">
      <c r="A293" s="597"/>
      <c r="B293" s="866"/>
      <c r="C293" s="868">
        <v>2</v>
      </c>
      <c r="D293" s="1210" t="s">
        <v>924</v>
      </c>
      <c r="E293" s="1211"/>
      <c r="F293" s="1212"/>
      <c r="G293" s="846" t="s">
        <v>959</v>
      </c>
      <c r="H293" s="868" t="s">
        <v>308</v>
      </c>
      <c r="I293" s="863">
        <v>1</v>
      </c>
      <c r="J293" s="863">
        <v>3</v>
      </c>
      <c r="K293" s="775">
        <f t="shared" si="21"/>
        <v>3</v>
      </c>
      <c r="L293" s="627" t="s">
        <v>1612</v>
      </c>
      <c r="M293" s="802" t="s">
        <v>2165</v>
      </c>
    </row>
    <row r="294" spans="1:13" s="284" customFormat="1" ht="42" customHeight="1" x14ac:dyDescent="0.35">
      <c r="A294" s="597"/>
      <c r="B294" s="866"/>
      <c r="C294" s="868">
        <v>3</v>
      </c>
      <c r="D294" s="1210" t="s">
        <v>918</v>
      </c>
      <c r="E294" s="1211"/>
      <c r="F294" s="1212"/>
      <c r="G294" s="846" t="s">
        <v>961</v>
      </c>
      <c r="H294" s="868" t="s">
        <v>308</v>
      </c>
      <c r="I294" s="863">
        <v>1</v>
      </c>
      <c r="J294" s="863">
        <v>3</v>
      </c>
      <c r="K294" s="775">
        <f t="shared" si="21"/>
        <v>3</v>
      </c>
      <c r="L294" s="627" t="s">
        <v>1612</v>
      </c>
      <c r="M294" s="802" t="s">
        <v>2166</v>
      </c>
    </row>
    <row r="295" spans="1:13" s="284" customFormat="1" ht="42" customHeight="1" x14ac:dyDescent="0.35">
      <c r="A295" s="597"/>
      <c r="B295" s="875"/>
      <c r="C295" s="876">
        <v>4</v>
      </c>
      <c r="D295" s="1210" t="s">
        <v>922</v>
      </c>
      <c r="E295" s="1211"/>
      <c r="F295" s="1212"/>
      <c r="G295" s="846" t="s">
        <v>1043</v>
      </c>
      <c r="H295" s="876" t="s">
        <v>308</v>
      </c>
      <c r="I295" s="874">
        <v>1</v>
      </c>
      <c r="J295" s="874">
        <v>3</v>
      </c>
      <c r="K295" s="775">
        <f t="shared" si="21"/>
        <v>3</v>
      </c>
      <c r="L295" s="627" t="s">
        <v>1612</v>
      </c>
      <c r="M295" s="802" t="s">
        <v>1153</v>
      </c>
    </row>
    <row r="296" spans="1:13" s="284" customFormat="1" ht="42" customHeight="1" x14ac:dyDescent="0.35">
      <c r="A296" s="597"/>
      <c r="B296" s="875"/>
      <c r="C296" s="876">
        <v>5</v>
      </c>
      <c r="D296" s="1210" t="s">
        <v>920</v>
      </c>
      <c r="E296" s="1211"/>
      <c r="F296" s="1212"/>
      <c r="G296" s="846" t="s">
        <v>1043</v>
      </c>
      <c r="H296" s="876" t="s">
        <v>308</v>
      </c>
      <c r="I296" s="874">
        <v>1</v>
      </c>
      <c r="J296" s="874">
        <v>3</v>
      </c>
      <c r="K296" s="775">
        <f t="shared" si="21"/>
        <v>3</v>
      </c>
      <c r="L296" s="627" t="s">
        <v>1612</v>
      </c>
      <c r="M296" s="802" t="s">
        <v>1155</v>
      </c>
    </row>
    <row r="297" spans="1:13" s="284" customFormat="1" ht="42" customHeight="1" x14ac:dyDescent="0.35">
      <c r="A297" s="597"/>
      <c r="B297" s="877"/>
      <c r="C297" s="879">
        <v>6</v>
      </c>
      <c r="D297" s="1210" t="s">
        <v>953</v>
      </c>
      <c r="E297" s="1211"/>
      <c r="F297" s="1212"/>
      <c r="G297" s="846" t="s">
        <v>954</v>
      </c>
      <c r="H297" s="879" t="s">
        <v>308</v>
      </c>
      <c r="I297" s="878">
        <v>1</v>
      </c>
      <c r="J297" s="878">
        <v>3</v>
      </c>
      <c r="K297" s="775">
        <f t="shared" si="21"/>
        <v>3</v>
      </c>
      <c r="L297" s="627" t="s">
        <v>1612</v>
      </c>
      <c r="M297" s="802" t="s">
        <v>1156</v>
      </c>
    </row>
    <row r="298" spans="1:13" s="635" customFormat="1" ht="17.25" customHeight="1" x14ac:dyDescent="0.3">
      <c r="A298" s="634"/>
      <c r="B298" s="778"/>
      <c r="C298" s="1234" t="s">
        <v>313</v>
      </c>
      <c r="D298" s="1235"/>
      <c r="E298" s="1235"/>
      <c r="F298" s="1235"/>
      <c r="G298" s="779"/>
      <c r="H298" s="779"/>
      <c r="I298" s="780"/>
      <c r="J298" s="780"/>
      <c r="K298" s="781">
        <f>K301+K307+K313+K316+K320+K323+K327+K331+K336+K339</f>
        <v>20</v>
      </c>
      <c r="L298" s="614"/>
      <c r="M298" s="615"/>
    </row>
    <row r="299" spans="1:13" s="493" customFormat="1" ht="20.149999999999999" customHeight="1" x14ac:dyDescent="0.3">
      <c r="A299" s="555"/>
      <c r="B299" s="849"/>
      <c r="C299" s="1227" t="s">
        <v>810</v>
      </c>
      <c r="D299" s="1228"/>
      <c r="E299" s="1228"/>
      <c r="F299" s="1228"/>
      <c r="G299" s="1228"/>
      <c r="H299" s="1228"/>
      <c r="I299" s="1228"/>
      <c r="J299" s="1233"/>
      <c r="K299" s="195"/>
      <c r="L299" s="614"/>
      <c r="M299" s="615"/>
    </row>
    <row r="300" spans="1:13" s="493" customFormat="1" ht="44.25" customHeight="1" x14ac:dyDescent="0.3">
      <c r="A300" s="544"/>
      <c r="B300" s="849"/>
      <c r="C300" s="641">
        <v>1</v>
      </c>
      <c r="D300" s="1210" t="s">
        <v>815</v>
      </c>
      <c r="E300" s="1211"/>
      <c r="F300" s="1212"/>
      <c r="G300" s="846" t="s">
        <v>816</v>
      </c>
      <c r="H300" s="850" t="s">
        <v>308</v>
      </c>
      <c r="I300" s="187">
        <v>1</v>
      </c>
      <c r="J300" s="187">
        <v>1</v>
      </c>
      <c r="K300" s="185">
        <f>I300*J300</f>
        <v>1</v>
      </c>
      <c r="L300" s="627" t="s">
        <v>1612</v>
      </c>
      <c r="M300" s="789" t="s">
        <v>1157</v>
      </c>
    </row>
    <row r="301" spans="1:13" s="493" customFormat="1" ht="20.149999999999999" customHeight="1" x14ac:dyDescent="0.3">
      <c r="A301" s="544"/>
      <c r="B301" s="849"/>
      <c r="C301" s="782"/>
      <c r="D301" s="1222" t="s">
        <v>2164</v>
      </c>
      <c r="E301" s="1223"/>
      <c r="F301" s="1224"/>
      <c r="G301" s="1236"/>
      <c r="H301" s="1237"/>
      <c r="I301" s="641">
        <f>SUM(I300:I300)</f>
        <v>1</v>
      </c>
      <c r="J301" s="642"/>
      <c r="K301" s="636">
        <f>SUM(K300:K300)</f>
        <v>1</v>
      </c>
      <c r="L301" s="614"/>
      <c r="M301" s="615"/>
    </row>
    <row r="302" spans="1:13" s="493" customFormat="1" ht="20.149999999999999" customHeight="1" x14ac:dyDescent="0.3">
      <c r="A302" s="555"/>
      <c r="B302" s="849"/>
      <c r="C302" s="1227" t="s">
        <v>647</v>
      </c>
      <c r="D302" s="1228"/>
      <c r="E302" s="1228"/>
      <c r="F302" s="1228"/>
      <c r="G302" s="1228"/>
      <c r="H302" s="1228"/>
      <c r="I302" s="1228"/>
      <c r="J302" s="1233"/>
      <c r="K302" s="195"/>
      <c r="L302" s="614"/>
      <c r="M302" s="615"/>
    </row>
    <row r="303" spans="1:13" s="493" customFormat="1" ht="44.25" customHeight="1" x14ac:dyDescent="0.3">
      <c r="A303" s="544"/>
      <c r="B303" s="849"/>
      <c r="C303" s="641">
        <v>1</v>
      </c>
      <c r="D303" s="1210" t="s">
        <v>648</v>
      </c>
      <c r="E303" s="1211"/>
      <c r="F303" s="1212"/>
      <c r="G303" s="846" t="s">
        <v>817</v>
      </c>
      <c r="H303" s="850" t="s">
        <v>308</v>
      </c>
      <c r="I303" s="187">
        <v>1</v>
      </c>
      <c r="J303" s="187">
        <v>1</v>
      </c>
      <c r="K303" s="185">
        <f>I303*J303</f>
        <v>1</v>
      </c>
      <c r="L303" s="627" t="s">
        <v>1612</v>
      </c>
      <c r="M303" s="789" t="s">
        <v>1158</v>
      </c>
    </row>
    <row r="304" spans="1:13" s="493" customFormat="1" ht="44.25" customHeight="1" x14ac:dyDescent="0.3">
      <c r="A304" s="544"/>
      <c r="B304" s="849"/>
      <c r="C304" s="641">
        <v>2</v>
      </c>
      <c r="D304" s="1210" t="s">
        <v>650</v>
      </c>
      <c r="E304" s="1211"/>
      <c r="F304" s="1212"/>
      <c r="G304" s="846" t="s">
        <v>818</v>
      </c>
      <c r="H304" s="850" t="s">
        <v>308</v>
      </c>
      <c r="I304" s="187">
        <v>1</v>
      </c>
      <c r="J304" s="187">
        <v>1</v>
      </c>
      <c r="K304" s="185">
        <f>I304*J304</f>
        <v>1</v>
      </c>
      <c r="L304" s="627" t="s">
        <v>1612</v>
      </c>
      <c r="M304" s="789" t="s">
        <v>1160</v>
      </c>
    </row>
    <row r="305" spans="1:13" s="493" customFormat="1" ht="44.25" customHeight="1" x14ac:dyDescent="0.3">
      <c r="A305" s="544"/>
      <c r="B305" s="849"/>
      <c r="C305" s="641">
        <v>3</v>
      </c>
      <c r="D305" s="1210" t="s">
        <v>658</v>
      </c>
      <c r="E305" s="1211"/>
      <c r="F305" s="1212"/>
      <c r="G305" s="846" t="s">
        <v>819</v>
      </c>
      <c r="H305" s="850" t="s">
        <v>308</v>
      </c>
      <c r="I305" s="187">
        <v>1</v>
      </c>
      <c r="J305" s="187">
        <v>1</v>
      </c>
      <c r="K305" s="185">
        <f>I305*J305</f>
        <v>1</v>
      </c>
      <c r="L305" s="627" t="s">
        <v>1612</v>
      </c>
      <c r="M305" s="789" t="s">
        <v>1159</v>
      </c>
    </row>
    <row r="306" spans="1:13" s="493" customFormat="1" ht="44.25" customHeight="1" x14ac:dyDescent="0.3">
      <c r="A306" s="544"/>
      <c r="B306" s="849"/>
      <c r="C306" s="641">
        <v>4</v>
      </c>
      <c r="D306" s="1210" t="s">
        <v>656</v>
      </c>
      <c r="E306" s="1211"/>
      <c r="F306" s="1212"/>
      <c r="G306" s="846" t="s">
        <v>820</v>
      </c>
      <c r="H306" s="850" t="s">
        <v>308</v>
      </c>
      <c r="I306" s="187">
        <v>1</v>
      </c>
      <c r="J306" s="187">
        <v>1</v>
      </c>
      <c r="K306" s="185">
        <f>I306*J306</f>
        <v>1</v>
      </c>
      <c r="L306" s="627" t="s">
        <v>1612</v>
      </c>
      <c r="M306" s="789" t="s">
        <v>1161</v>
      </c>
    </row>
    <row r="307" spans="1:13" s="493" customFormat="1" ht="20.149999999999999" customHeight="1" x14ac:dyDescent="0.3">
      <c r="A307" s="544"/>
      <c r="B307" s="849"/>
      <c r="C307" s="782"/>
      <c r="D307" s="1222" t="s">
        <v>2164</v>
      </c>
      <c r="E307" s="1223"/>
      <c r="F307" s="1224"/>
      <c r="G307" s="1236"/>
      <c r="H307" s="1237"/>
      <c r="I307" s="641">
        <f>SUM(I303:I306)</f>
        <v>4</v>
      </c>
      <c r="J307" s="642"/>
      <c r="K307" s="636">
        <f>SUM(K303:K306)</f>
        <v>4</v>
      </c>
      <c r="L307" s="614"/>
      <c r="M307" s="615"/>
    </row>
    <row r="308" spans="1:13" s="493" customFormat="1" ht="20.149999999999999" customHeight="1" x14ac:dyDescent="0.3">
      <c r="A308" s="555"/>
      <c r="B308" s="849"/>
      <c r="C308" s="1227" t="s">
        <v>992</v>
      </c>
      <c r="D308" s="1228"/>
      <c r="E308" s="1228"/>
      <c r="F308" s="1228"/>
      <c r="G308" s="1228"/>
      <c r="H308" s="1228"/>
      <c r="I308" s="1228"/>
      <c r="J308" s="1233"/>
      <c r="K308" s="195"/>
      <c r="L308" s="614"/>
      <c r="M308" s="615"/>
    </row>
    <row r="309" spans="1:13" s="493" customFormat="1" ht="44.25" customHeight="1" x14ac:dyDescent="0.3">
      <c r="A309" s="544"/>
      <c r="B309" s="849"/>
      <c r="C309" s="641">
        <v>1</v>
      </c>
      <c r="D309" s="1210" t="s">
        <v>682</v>
      </c>
      <c r="E309" s="1211"/>
      <c r="F309" s="1212"/>
      <c r="G309" s="846" t="s">
        <v>828</v>
      </c>
      <c r="H309" s="850" t="s">
        <v>308</v>
      </c>
      <c r="I309" s="187">
        <v>1</v>
      </c>
      <c r="J309" s="187">
        <v>1</v>
      </c>
      <c r="K309" s="185">
        <f>I309*J309</f>
        <v>1</v>
      </c>
      <c r="L309" s="627" t="s">
        <v>1612</v>
      </c>
      <c r="M309" s="789" t="s">
        <v>1162</v>
      </c>
    </row>
    <row r="310" spans="1:13" s="493" customFormat="1" ht="44.25" customHeight="1" x14ac:dyDescent="0.3">
      <c r="A310" s="544"/>
      <c r="B310" s="849"/>
      <c r="C310" s="641">
        <v>2</v>
      </c>
      <c r="D310" s="1210" t="s">
        <v>680</v>
      </c>
      <c r="E310" s="1211"/>
      <c r="F310" s="1212"/>
      <c r="G310" s="846" t="s">
        <v>829</v>
      </c>
      <c r="H310" s="850" t="s">
        <v>308</v>
      </c>
      <c r="I310" s="187">
        <v>1</v>
      </c>
      <c r="J310" s="187">
        <v>1</v>
      </c>
      <c r="K310" s="185">
        <f>I310*J310</f>
        <v>1</v>
      </c>
      <c r="L310" s="627" t="s">
        <v>1612</v>
      </c>
      <c r="M310" s="789" t="s">
        <v>1164</v>
      </c>
    </row>
    <row r="311" spans="1:13" s="493" customFormat="1" ht="44.25" customHeight="1" x14ac:dyDescent="0.3">
      <c r="A311" s="544"/>
      <c r="B311" s="849"/>
      <c r="C311" s="641">
        <v>3</v>
      </c>
      <c r="D311" s="1210" t="s">
        <v>678</v>
      </c>
      <c r="E311" s="1211"/>
      <c r="F311" s="1212"/>
      <c r="G311" s="846" t="s">
        <v>830</v>
      </c>
      <c r="H311" s="850" t="s">
        <v>308</v>
      </c>
      <c r="I311" s="187">
        <v>1</v>
      </c>
      <c r="J311" s="187">
        <v>1</v>
      </c>
      <c r="K311" s="185">
        <f>I311*J311</f>
        <v>1</v>
      </c>
      <c r="L311" s="627" t="s">
        <v>1612</v>
      </c>
      <c r="M311" s="789" t="s">
        <v>1165</v>
      </c>
    </row>
    <row r="312" spans="1:13" s="493" customFormat="1" ht="44.25" customHeight="1" x14ac:dyDescent="0.3">
      <c r="A312" s="544"/>
      <c r="B312" s="849"/>
      <c r="C312" s="641">
        <v>4</v>
      </c>
      <c r="D312" s="1210" t="s">
        <v>683</v>
      </c>
      <c r="E312" s="1211"/>
      <c r="F312" s="1212"/>
      <c r="G312" s="846" t="s">
        <v>831</v>
      </c>
      <c r="H312" s="850" t="s">
        <v>308</v>
      </c>
      <c r="I312" s="187">
        <v>1</v>
      </c>
      <c r="J312" s="187">
        <v>1</v>
      </c>
      <c r="K312" s="185">
        <f>I312*J312</f>
        <v>1</v>
      </c>
      <c r="L312" s="627" t="s">
        <v>1612</v>
      </c>
      <c r="M312" s="789" t="s">
        <v>1163</v>
      </c>
    </row>
    <row r="313" spans="1:13" s="493" customFormat="1" ht="20.149999999999999" customHeight="1" x14ac:dyDescent="0.3">
      <c r="A313" s="544"/>
      <c r="B313" s="849"/>
      <c r="C313" s="782"/>
      <c r="D313" s="1222" t="s">
        <v>2164</v>
      </c>
      <c r="E313" s="1223"/>
      <c r="F313" s="1224"/>
      <c r="G313" s="1236"/>
      <c r="H313" s="1237"/>
      <c r="I313" s="641">
        <f>SUM(I309:I312)</f>
        <v>4</v>
      </c>
      <c r="J313" s="642"/>
      <c r="K313" s="636">
        <f>SUM(K309:K312)</f>
        <v>4</v>
      </c>
      <c r="L313" s="614"/>
      <c r="M313" s="615"/>
    </row>
    <row r="314" spans="1:13" s="493" customFormat="1" ht="20.149999999999999" customHeight="1" x14ac:dyDescent="0.3">
      <c r="A314" s="555"/>
      <c r="B314" s="849"/>
      <c r="C314" s="1227" t="s">
        <v>836</v>
      </c>
      <c r="D314" s="1228"/>
      <c r="E314" s="1228"/>
      <c r="F314" s="1228"/>
      <c r="G314" s="1228"/>
      <c r="H314" s="1228"/>
      <c r="I314" s="1228"/>
      <c r="J314" s="1233"/>
      <c r="K314" s="195"/>
      <c r="L314" s="614"/>
      <c r="M314" s="615"/>
    </row>
    <row r="315" spans="1:13" s="493" customFormat="1" ht="44.25" customHeight="1" x14ac:dyDescent="0.3">
      <c r="A315" s="544"/>
      <c r="B315" s="849"/>
      <c r="C315" s="641">
        <v>1</v>
      </c>
      <c r="D315" s="1210" t="s">
        <v>795</v>
      </c>
      <c r="E315" s="1211"/>
      <c r="F315" s="1212"/>
      <c r="G315" s="846" t="s">
        <v>849</v>
      </c>
      <c r="H315" s="850" t="s">
        <v>308</v>
      </c>
      <c r="I315" s="187">
        <v>1</v>
      </c>
      <c r="J315" s="187">
        <v>1</v>
      </c>
      <c r="K315" s="185">
        <f>I315*J315</f>
        <v>1</v>
      </c>
      <c r="L315" s="627" t="s">
        <v>1612</v>
      </c>
      <c r="M315" s="789" t="s">
        <v>1166</v>
      </c>
    </row>
    <row r="316" spans="1:13" s="493" customFormat="1" ht="20.149999999999999" customHeight="1" x14ac:dyDescent="0.3">
      <c r="A316" s="544"/>
      <c r="B316" s="849"/>
      <c r="C316" s="782"/>
      <c r="D316" s="1222" t="s">
        <v>2164</v>
      </c>
      <c r="E316" s="1223"/>
      <c r="F316" s="1224"/>
      <c r="G316" s="1236"/>
      <c r="H316" s="1237"/>
      <c r="I316" s="641">
        <f>SUM(I315)</f>
        <v>1</v>
      </c>
      <c r="J316" s="642"/>
      <c r="K316" s="636">
        <f>SUM(K315)</f>
        <v>1</v>
      </c>
      <c r="L316" s="614"/>
      <c r="M316" s="615"/>
    </row>
    <row r="317" spans="1:13" s="493" customFormat="1" ht="20.149999999999999" customHeight="1" x14ac:dyDescent="0.3">
      <c r="A317" s="555"/>
      <c r="B317" s="849"/>
      <c r="C317" s="1227" t="s">
        <v>855</v>
      </c>
      <c r="D317" s="1228"/>
      <c r="E317" s="1228"/>
      <c r="F317" s="1228"/>
      <c r="G317" s="1228"/>
      <c r="H317" s="1228"/>
      <c r="I317" s="1228"/>
      <c r="J317" s="1233"/>
      <c r="K317" s="195"/>
      <c r="L317" s="614"/>
      <c r="M317" s="615"/>
    </row>
    <row r="318" spans="1:13" s="493" customFormat="1" ht="44.25" customHeight="1" x14ac:dyDescent="0.3">
      <c r="A318" s="544"/>
      <c r="B318" s="849"/>
      <c r="C318" s="641">
        <v>1</v>
      </c>
      <c r="D318" s="1210" t="s">
        <v>697</v>
      </c>
      <c r="E318" s="1211"/>
      <c r="F318" s="1212"/>
      <c r="G318" s="846" t="s">
        <v>850</v>
      </c>
      <c r="H318" s="850" t="s">
        <v>308</v>
      </c>
      <c r="I318" s="187">
        <v>1</v>
      </c>
      <c r="J318" s="187">
        <v>1</v>
      </c>
      <c r="K318" s="185">
        <f>I318*J318</f>
        <v>1</v>
      </c>
      <c r="L318" s="627" t="s">
        <v>1612</v>
      </c>
      <c r="M318" s="789" t="s">
        <v>1168</v>
      </c>
    </row>
    <row r="319" spans="1:13" s="493" customFormat="1" ht="44.25" customHeight="1" x14ac:dyDescent="0.3">
      <c r="A319" s="544"/>
      <c r="B319" s="849"/>
      <c r="C319" s="641">
        <v>2</v>
      </c>
      <c r="D319" s="1210" t="s">
        <v>695</v>
      </c>
      <c r="E319" s="1211"/>
      <c r="F319" s="1212"/>
      <c r="G319" s="846" t="s">
        <v>852</v>
      </c>
      <c r="H319" s="850" t="s">
        <v>308</v>
      </c>
      <c r="I319" s="187">
        <v>1</v>
      </c>
      <c r="J319" s="187">
        <v>1</v>
      </c>
      <c r="K319" s="185">
        <f>I319*J319</f>
        <v>1</v>
      </c>
      <c r="L319" s="627" t="s">
        <v>1612</v>
      </c>
      <c r="M319" s="789" t="s">
        <v>1167</v>
      </c>
    </row>
    <row r="320" spans="1:13" s="493" customFormat="1" ht="20.149999999999999" customHeight="1" x14ac:dyDescent="0.3">
      <c r="A320" s="544"/>
      <c r="B320" s="849"/>
      <c r="C320" s="782"/>
      <c r="D320" s="1222" t="s">
        <v>2164</v>
      </c>
      <c r="E320" s="1223"/>
      <c r="F320" s="1224"/>
      <c r="G320" s="1236"/>
      <c r="H320" s="1237"/>
      <c r="I320" s="641">
        <f>SUM(I318:I319)</f>
        <v>2</v>
      </c>
      <c r="J320" s="642"/>
      <c r="K320" s="636">
        <f>SUM(K318:K319)</f>
        <v>2</v>
      </c>
      <c r="L320" s="614"/>
      <c r="M320" s="615"/>
    </row>
    <row r="321" spans="1:13" s="493" customFormat="1" ht="20.149999999999999" customHeight="1" x14ac:dyDescent="0.3">
      <c r="A321" s="555"/>
      <c r="B321" s="849"/>
      <c r="C321" s="1227" t="s">
        <v>856</v>
      </c>
      <c r="D321" s="1228"/>
      <c r="E321" s="1228"/>
      <c r="F321" s="1228"/>
      <c r="G321" s="1228"/>
      <c r="H321" s="1228"/>
      <c r="I321" s="1228"/>
      <c r="J321" s="1233"/>
      <c r="K321" s="195"/>
      <c r="L321" s="614"/>
      <c r="M321" s="615"/>
    </row>
    <row r="322" spans="1:13" s="493" customFormat="1" ht="44.25" customHeight="1" x14ac:dyDescent="0.3">
      <c r="A322" s="544"/>
      <c r="B322" s="849"/>
      <c r="C322" s="641">
        <v>1</v>
      </c>
      <c r="D322" s="1210" t="s">
        <v>808</v>
      </c>
      <c r="E322" s="1211"/>
      <c r="F322" s="1212"/>
      <c r="G322" s="846" t="s">
        <v>872</v>
      </c>
      <c r="H322" s="850" t="s">
        <v>308</v>
      </c>
      <c r="I322" s="187">
        <v>1</v>
      </c>
      <c r="J322" s="187">
        <v>1</v>
      </c>
      <c r="K322" s="185">
        <f>I322*J322</f>
        <v>1</v>
      </c>
      <c r="L322" s="627" t="s">
        <v>1612</v>
      </c>
      <c r="M322" s="789" t="s">
        <v>1169</v>
      </c>
    </row>
    <row r="323" spans="1:13" s="493" customFormat="1" ht="20.149999999999999" customHeight="1" x14ac:dyDescent="0.3">
      <c r="A323" s="544"/>
      <c r="B323" s="849"/>
      <c r="C323" s="782"/>
      <c r="D323" s="1222" t="s">
        <v>2164</v>
      </c>
      <c r="E323" s="1223"/>
      <c r="F323" s="1224"/>
      <c r="G323" s="1236"/>
      <c r="H323" s="1237"/>
      <c r="I323" s="641">
        <f>SUM(I322)</f>
        <v>1</v>
      </c>
      <c r="J323" s="642"/>
      <c r="K323" s="636">
        <f>SUM(K322)</f>
        <v>1</v>
      </c>
      <c r="L323" s="614"/>
      <c r="M323" s="615"/>
    </row>
    <row r="324" spans="1:13" s="493" customFormat="1" ht="20.149999999999999" customHeight="1" x14ac:dyDescent="0.3">
      <c r="A324" s="555"/>
      <c r="B324" s="849"/>
      <c r="C324" s="1227" t="s">
        <v>886</v>
      </c>
      <c r="D324" s="1228"/>
      <c r="E324" s="1228"/>
      <c r="F324" s="1228"/>
      <c r="G324" s="1228"/>
      <c r="H324" s="1228"/>
      <c r="I324" s="1228"/>
      <c r="J324" s="1233"/>
      <c r="K324" s="195"/>
      <c r="L324" s="614"/>
      <c r="M324" s="615"/>
    </row>
    <row r="325" spans="1:13" s="493" customFormat="1" ht="44.25" customHeight="1" x14ac:dyDescent="0.3">
      <c r="A325" s="544"/>
      <c r="B325" s="849"/>
      <c r="C325" s="641">
        <v>1</v>
      </c>
      <c r="D325" s="1210" t="s">
        <v>725</v>
      </c>
      <c r="E325" s="1211"/>
      <c r="F325" s="1212"/>
      <c r="G325" s="846" t="s">
        <v>873</v>
      </c>
      <c r="H325" s="850" t="s">
        <v>308</v>
      </c>
      <c r="I325" s="187">
        <v>1</v>
      </c>
      <c r="J325" s="187">
        <v>1</v>
      </c>
      <c r="K325" s="185">
        <f>I325*J325</f>
        <v>1</v>
      </c>
      <c r="L325" s="627" t="s">
        <v>1612</v>
      </c>
      <c r="M325" s="789" t="s">
        <v>1171</v>
      </c>
    </row>
    <row r="326" spans="1:13" s="493" customFormat="1" ht="44.25" customHeight="1" x14ac:dyDescent="0.3">
      <c r="A326" s="544"/>
      <c r="B326" s="849"/>
      <c r="C326" s="641">
        <v>2</v>
      </c>
      <c r="D326" s="1210" t="s">
        <v>723</v>
      </c>
      <c r="E326" s="1211"/>
      <c r="F326" s="1212"/>
      <c r="G326" s="846" t="s">
        <v>852</v>
      </c>
      <c r="H326" s="850" t="s">
        <v>308</v>
      </c>
      <c r="I326" s="187">
        <v>1</v>
      </c>
      <c r="J326" s="187">
        <v>1</v>
      </c>
      <c r="K326" s="185">
        <f>I326*J326</f>
        <v>1</v>
      </c>
      <c r="L326" s="627" t="s">
        <v>1612</v>
      </c>
      <c r="M326" s="789" t="s">
        <v>1170</v>
      </c>
    </row>
    <row r="327" spans="1:13" s="493" customFormat="1" ht="20.149999999999999" customHeight="1" x14ac:dyDescent="0.3">
      <c r="A327" s="544"/>
      <c r="B327" s="849"/>
      <c r="C327" s="782"/>
      <c r="D327" s="1222" t="s">
        <v>2164</v>
      </c>
      <c r="E327" s="1223"/>
      <c r="F327" s="1224"/>
      <c r="G327" s="1236"/>
      <c r="H327" s="1237"/>
      <c r="I327" s="641">
        <f>SUM(I326:I326)</f>
        <v>1</v>
      </c>
      <c r="J327" s="642"/>
      <c r="K327" s="636">
        <f>SUM(K326:K326)</f>
        <v>1</v>
      </c>
      <c r="L327" s="614"/>
      <c r="M327" s="615"/>
    </row>
    <row r="328" spans="1:13" s="493" customFormat="1" ht="20.149999999999999" customHeight="1" x14ac:dyDescent="0.3">
      <c r="A328" s="555"/>
      <c r="B328" s="763"/>
      <c r="C328" s="1227" t="s">
        <v>1008</v>
      </c>
      <c r="D328" s="1228"/>
      <c r="E328" s="1228"/>
      <c r="F328" s="1228"/>
      <c r="G328" s="1228"/>
      <c r="H328" s="1228"/>
      <c r="I328" s="1228"/>
      <c r="J328" s="1233"/>
      <c r="K328" s="195"/>
      <c r="L328" s="614"/>
      <c r="M328" s="615"/>
    </row>
    <row r="329" spans="1:13" s="493" customFormat="1" ht="44.25" customHeight="1" x14ac:dyDescent="0.3">
      <c r="A329" s="544"/>
      <c r="B329" s="849"/>
      <c r="C329" s="641">
        <v>1</v>
      </c>
      <c r="D329" s="1210" t="s">
        <v>744</v>
      </c>
      <c r="E329" s="1211"/>
      <c r="F329" s="1212"/>
      <c r="G329" s="846" t="s">
        <v>735</v>
      </c>
      <c r="H329" s="850" t="s">
        <v>308</v>
      </c>
      <c r="I329" s="187">
        <v>1</v>
      </c>
      <c r="J329" s="187">
        <v>1</v>
      </c>
      <c r="K329" s="185">
        <f>I329*J329</f>
        <v>1</v>
      </c>
      <c r="L329" s="627" t="s">
        <v>1612</v>
      </c>
      <c r="M329" s="789" t="s">
        <v>1172</v>
      </c>
    </row>
    <row r="330" spans="1:13" s="493" customFormat="1" ht="44.25" customHeight="1" x14ac:dyDescent="0.3">
      <c r="A330" s="544"/>
      <c r="B330" s="849"/>
      <c r="C330" s="641">
        <v>2</v>
      </c>
      <c r="D330" s="1210" t="s">
        <v>742</v>
      </c>
      <c r="E330" s="1211"/>
      <c r="F330" s="1212"/>
      <c r="G330" s="846" t="s">
        <v>902</v>
      </c>
      <c r="H330" s="850" t="s">
        <v>308</v>
      </c>
      <c r="I330" s="187">
        <v>1</v>
      </c>
      <c r="J330" s="187">
        <v>1</v>
      </c>
      <c r="K330" s="185">
        <f>I330*J330</f>
        <v>1</v>
      </c>
      <c r="L330" s="627" t="s">
        <v>1612</v>
      </c>
      <c r="M330" s="789" t="s">
        <v>1173</v>
      </c>
    </row>
    <row r="331" spans="1:13" s="493" customFormat="1" ht="20.149999999999999" customHeight="1" x14ac:dyDescent="0.3">
      <c r="A331" s="544"/>
      <c r="B331" s="763"/>
      <c r="C331" s="782"/>
      <c r="D331" s="1222" t="s">
        <v>2164</v>
      </c>
      <c r="E331" s="1223"/>
      <c r="F331" s="1224"/>
      <c r="G331" s="1236"/>
      <c r="H331" s="1237"/>
      <c r="I331" s="641">
        <f>SUM(I329:I330)</f>
        <v>2</v>
      </c>
      <c r="J331" s="642"/>
      <c r="K331" s="636">
        <f>SUM(K329:K330)</f>
        <v>2</v>
      </c>
      <c r="L331" s="614"/>
      <c r="M331" s="615"/>
    </row>
    <row r="332" spans="1:13" s="493" customFormat="1" ht="20.149999999999999" customHeight="1" x14ac:dyDescent="0.3">
      <c r="A332" s="555"/>
      <c r="B332" s="849"/>
      <c r="C332" s="1227" t="s">
        <v>887</v>
      </c>
      <c r="D332" s="1228"/>
      <c r="E332" s="1228"/>
      <c r="F332" s="1228"/>
      <c r="G332" s="1228"/>
      <c r="H332" s="1228"/>
      <c r="I332" s="1228"/>
      <c r="J332" s="1233"/>
      <c r="K332" s="195"/>
      <c r="L332" s="614"/>
      <c r="M332" s="615"/>
    </row>
    <row r="333" spans="1:13" s="493" customFormat="1" ht="44.25" customHeight="1" x14ac:dyDescent="0.3">
      <c r="A333" s="544"/>
      <c r="B333" s="849"/>
      <c r="C333" s="641">
        <v>1</v>
      </c>
      <c r="D333" s="1210" t="s">
        <v>739</v>
      </c>
      <c r="E333" s="1211"/>
      <c r="F333" s="1212"/>
      <c r="G333" s="846" t="s">
        <v>898</v>
      </c>
      <c r="H333" s="850" t="s">
        <v>308</v>
      </c>
      <c r="I333" s="187">
        <v>1</v>
      </c>
      <c r="J333" s="187">
        <v>1</v>
      </c>
      <c r="K333" s="185">
        <f>I333*J333</f>
        <v>1</v>
      </c>
      <c r="L333" s="627" t="s">
        <v>1612</v>
      </c>
      <c r="M333" s="789" t="s">
        <v>1174</v>
      </c>
    </row>
    <row r="334" spans="1:13" s="493" customFormat="1" ht="44.25" customHeight="1" x14ac:dyDescent="0.3">
      <c r="A334" s="544"/>
      <c r="B334" s="849"/>
      <c r="C334" s="641">
        <v>2</v>
      </c>
      <c r="D334" s="1210" t="s">
        <v>741</v>
      </c>
      <c r="E334" s="1211"/>
      <c r="F334" s="1212"/>
      <c r="G334" s="846" t="s">
        <v>903</v>
      </c>
      <c r="H334" s="850" t="s">
        <v>308</v>
      </c>
      <c r="I334" s="187">
        <v>1</v>
      </c>
      <c r="J334" s="187">
        <v>1</v>
      </c>
      <c r="K334" s="185">
        <f>I334*J334</f>
        <v>1</v>
      </c>
      <c r="L334" s="627" t="s">
        <v>1612</v>
      </c>
      <c r="M334" s="789" t="s">
        <v>1175</v>
      </c>
    </row>
    <row r="335" spans="1:13" s="493" customFormat="1" ht="44.25" customHeight="1" x14ac:dyDescent="0.3">
      <c r="A335" s="544"/>
      <c r="B335" s="849"/>
      <c r="C335" s="641">
        <v>3</v>
      </c>
      <c r="D335" s="1210" t="s">
        <v>746</v>
      </c>
      <c r="E335" s="1211"/>
      <c r="F335" s="1212"/>
      <c r="G335" s="846" t="s">
        <v>882</v>
      </c>
      <c r="H335" s="850" t="s">
        <v>308</v>
      </c>
      <c r="I335" s="187">
        <v>1</v>
      </c>
      <c r="J335" s="187">
        <v>1</v>
      </c>
      <c r="K335" s="185">
        <f>I335*J335</f>
        <v>1</v>
      </c>
      <c r="L335" s="627" t="s">
        <v>1612</v>
      </c>
      <c r="M335" s="789" t="s">
        <v>1176</v>
      </c>
    </row>
    <row r="336" spans="1:13" s="493" customFormat="1" ht="20.149999999999999" customHeight="1" x14ac:dyDescent="0.3">
      <c r="A336" s="544"/>
      <c r="B336" s="849"/>
      <c r="C336" s="782"/>
      <c r="D336" s="1222" t="s">
        <v>2164</v>
      </c>
      <c r="E336" s="1223"/>
      <c r="F336" s="1224"/>
      <c r="G336" s="1236"/>
      <c r="H336" s="1237"/>
      <c r="I336" s="641">
        <f>SUM(I333:I335)</f>
        <v>3</v>
      </c>
      <c r="J336" s="642"/>
      <c r="K336" s="636">
        <f>SUM(K333:K335)</f>
        <v>3</v>
      </c>
      <c r="L336" s="614"/>
      <c r="M336" s="615"/>
    </row>
    <row r="337" spans="1:13" s="493" customFormat="1" ht="20.149999999999999" customHeight="1" x14ac:dyDescent="0.3">
      <c r="A337" s="555"/>
      <c r="B337" s="860"/>
      <c r="C337" s="1227" t="s">
        <v>1023</v>
      </c>
      <c r="D337" s="1228"/>
      <c r="E337" s="1228"/>
      <c r="F337" s="1228"/>
      <c r="G337" s="1228"/>
      <c r="H337" s="1228"/>
      <c r="I337" s="1228"/>
      <c r="J337" s="1233"/>
      <c r="K337" s="195"/>
      <c r="L337" s="614"/>
      <c r="M337" s="615"/>
    </row>
    <row r="338" spans="1:13" s="493" customFormat="1" ht="44.25" customHeight="1" x14ac:dyDescent="0.3">
      <c r="A338" s="544"/>
      <c r="B338" s="860"/>
      <c r="C338" s="641">
        <v>1</v>
      </c>
      <c r="D338" s="1210" t="s">
        <v>749</v>
      </c>
      <c r="E338" s="1211"/>
      <c r="F338" s="1212"/>
      <c r="G338" s="846" t="s">
        <v>1021</v>
      </c>
      <c r="H338" s="862" t="s">
        <v>308</v>
      </c>
      <c r="I338" s="187">
        <v>1</v>
      </c>
      <c r="J338" s="187">
        <v>1</v>
      </c>
      <c r="K338" s="859">
        <f>I338*J338</f>
        <v>1</v>
      </c>
      <c r="L338" s="627" t="s">
        <v>1612</v>
      </c>
      <c r="M338" s="789" t="s">
        <v>1227</v>
      </c>
    </row>
    <row r="339" spans="1:13" s="493" customFormat="1" ht="20.149999999999999" customHeight="1" x14ac:dyDescent="0.3">
      <c r="A339" s="544"/>
      <c r="B339" s="860"/>
      <c r="C339" s="782"/>
      <c r="D339" s="1222" t="s">
        <v>2164</v>
      </c>
      <c r="E339" s="1223"/>
      <c r="F339" s="1224"/>
      <c r="G339" s="1236"/>
      <c r="H339" s="1237"/>
      <c r="I339" s="641">
        <f>SUM(I338:I338)</f>
        <v>1</v>
      </c>
      <c r="J339" s="642"/>
      <c r="K339" s="636">
        <f>SUM(K338:K338)</f>
        <v>1</v>
      </c>
      <c r="L339" s="614"/>
      <c r="M339" s="615"/>
    </row>
    <row r="340" spans="1:13" s="493" customFormat="1" ht="20.149999999999999" customHeight="1" x14ac:dyDescent="0.3">
      <c r="A340" s="555"/>
      <c r="B340" s="866"/>
      <c r="C340" s="1227" t="s">
        <v>1034</v>
      </c>
      <c r="D340" s="1228"/>
      <c r="E340" s="1228"/>
      <c r="F340" s="1228"/>
      <c r="G340" s="1228"/>
      <c r="H340" s="1228"/>
      <c r="I340" s="1228"/>
      <c r="J340" s="1233"/>
      <c r="K340" s="195"/>
      <c r="L340" s="614"/>
      <c r="M340" s="615"/>
    </row>
    <row r="341" spans="1:13" s="493" customFormat="1" ht="44.25" customHeight="1" x14ac:dyDescent="0.3">
      <c r="A341" s="544"/>
      <c r="B341" s="866"/>
      <c r="C341" s="641">
        <v>1</v>
      </c>
      <c r="D341" s="1210" t="s">
        <v>768</v>
      </c>
      <c r="E341" s="1211"/>
      <c r="F341" s="1212"/>
      <c r="G341" s="846" t="s">
        <v>1035</v>
      </c>
      <c r="H341" s="868" t="s">
        <v>308</v>
      </c>
      <c r="I341" s="187">
        <v>1</v>
      </c>
      <c r="J341" s="187">
        <v>1</v>
      </c>
      <c r="K341" s="864">
        <f>I341*J341</f>
        <v>1</v>
      </c>
      <c r="L341" s="627" t="s">
        <v>1612</v>
      </c>
      <c r="M341" s="789" t="s">
        <v>2167</v>
      </c>
    </row>
    <row r="342" spans="1:13" s="493" customFormat="1" ht="44.25" customHeight="1" x14ac:dyDescent="0.3">
      <c r="A342" s="544"/>
      <c r="B342" s="866"/>
      <c r="C342" s="641">
        <v>2</v>
      </c>
      <c r="D342" s="1210" t="s">
        <v>765</v>
      </c>
      <c r="E342" s="1211"/>
      <c r="F342" s="1212"/>
      <c r="G342" s="846" t="s">
        <v>1036</v>
      </c>
      <c r="H342" s="868" t="s">
        <v>308</v>
      </c>
      <c r="I342" s="187">
        <v>1</v>
      </c>
      <c r="J342" s="187">
        <v>1</v>
      </c>
      <c r="K342" s="864">
        <f>I342*J342</f>
        <v>1</v>
      </c>
      <c r="L342" s="627" t="s">
        <v>1612</v>
      </c>
      <c r="M342" s="789" t="s">
        <v>1190</v>
      </c>
    </row>
    <row r="343" spans="1:13" s="493" customFormat="1" ht="44.25" customHeight="1" x14ac:dyDescent="0.3">
      <c r="A343" s="544"/>
      <c r="B343" s="866"/>
      <c r="C343" s="641">
        <v>3</v>
      </c>
      <c r="D343" s="1210" t="s">
        <v>767</v>
      </c>
      <c r="E343" s="1211"/>
      <c r="F343" s="1212"/>
      <c r="G343" s="846" t="s">
        <v>1037</v>
      </c>
      <c r="H343" s="868" t="s">
        <v>308</v>
      </c>
      <c r="I343" s="187">
        <v>1</v>
      </c>
      <c r="J343" s="187">
        <v>1</v>
      </c>
      <c r="K343" s="864">
        <f>I343*J343</f>
        <v>1</v>
      </c>
      <c r="L343" s="627" t="s">
        <v>1612</v>
      </c>
      <c r="M343" s="789" t="s">
        <v>1189</v>
      </c>
    </row>
    <row r="344" spans="1:13" s="493" customFormat="1" ht="20.149999999999999" customHeight="1" x14ac:dyDescent="0.3">
      <c r="A344" s="544"/>
      <c r="B344" s="866"/>
      <c r="C344" s="782"/>
      <c r="D344" s="1222" t="s">
        <v>2164</v>
      </c>
      <c r="E344" s="1223"/>
      <c r="F344" s="1224"/>
      <c r="G344" s="1236"/>
      <c r="H344" s="1237"/>
      <c r="I344" s="641">
        <f>SUM(I341:I343)</f>
        <v>3</v>
      </c>
      <c r="J344" s="642"/>
      <c r="K344" s="636">
        <f>SUM(K341:K343)</f>
        <v>3</v>
      </c>
      <c r="L344" s="614"/>
      <c r="M344" s="615"/>
    </row>
    <row r="345" spans="1:13" s="493" customFormat="1" ht="20.149999999999999" customHeight="1" x14ac:dyDescent="0.3">
      <c r="A345" s="555"/>
      <c r="B345" s="866"/>
      <c r="C345" s="1227" t="s">
        <v>1051</v>
      </c>
      <c r="D345" s="1228"/>
      <c r="E345" s="1228"/>
      <c r="F345" s="1228"/>
      <c r="G345" s="1228"/>
      <c r="H345" s="1228"/>
      <c r="I345" s="1228"/>
      <c r="J345" s="1233"/>
      <c r="K345" s="195"/>
      <c r="L345" s="614"/>
      <c r="M345" s="615"/>
    </row>
    <row r="346" spans="1:13" s="493" customFormat="1" ht="44.25" customHeight="1" x14ac:dyDescent="0.3">
      <c r="A346" s="544"/>
      <c r="B346" s="866"/>
      <c r="C346" s="641">
        <v>1</v>
      </c>
      <c r="D346" s="1210" t="s">
        <v>1052</v>
      </c>
      <c r="E346" s="1211"/>
      <c r="F346" s="1212"/>
      <c r="G346" s="846" t="s">
        <v>788</v>
      </c>
      <c r="H346" s="868" t="s">
        <v>308</v>
      </c>
      <c r="I346" s="187">
        <v>1</v>
      </c>
      <c r="J346" s="187">
        <v>1</v>
      </c>
      <c r="K346" s="864">
        <f>I346*J346</f>
        <v>1</v>
      </c>
      <c r="L346" s="627" t="s">
        <v>1612</v>
      </c>
      <c r="M346" s="789" t="s">
        <v>1191</v>
      </c>
    </row>
    <row r="347" spans="1:13" s="493" customFormat="1" ht="20.149999999999999" customHeight="1" x14ac:dyDescent="0.3">
      <c r="A347" s="544"/>
      <c r="B347" s="866"/>
      <c r="C347" s="782"/>
      <c r="D347" s="1222" t="s">
        <v>2164</v>
      </c>
      <c r="E347" s="1223"/>
      <c r="F347" s="1224"/>
      <c r="G347" s="1236"/>
      <c r="H347" s="1237"/>
      <c r="I347" s="641">
        <f>SUM(I346:I346)</f>
        <v>1</v>
      </c>
      <c r="J347" s="642"/>
      <c r="K347" s="636">
        <f>SUM(K346:K346)</f>
        <v>1</v>
      </c>
      <c r="L347" s="614"/>
      <c r="M347" s="615"/>
    </row>
    <row r="348" spans="1:13" s="635" customFormat="1" ht="19.399999999999999" customHeight="1" x14ac:dyDescent="0.3">
      <c r="A348" s="638"/>
      <c r="B348" s="639"/>
      <c r="C348" s="1234" t="s">
        <v>497</v>
      </c>
      <c r="D348" s="1235"/>
      <c r="E348" s="1235"/>
      <c r="F348" s="1235"/>
      <c r="G348" s="1235"/>
      <c r="H348" s="1235"/>
      <c r="I348" s="1235"/>
      <c r="J348" s="1255"/>
      <c r="K348" s="681">
        <v>0</v>
      </c>
      <c r="L348" s="640"/>
      <c r="M348" s="632"/>
    </row>
    <row r="349" spans="1:13" s="635" customFormat="1" ht="19.399999999999999" customHeight="1" x14ac:dyDescent="0.3">
      <c r="A349" s="638"/>
      <c r="B349" s="639"/>
      <c r="C349" s="1234" t="s">
        <v>498</v>
      </c>
      <c r="D349" s="1235"/>
      <c r="E349" s="1235"/>
      <c r="F349" s="1235"/>
      <c r="G349" s="1235"/>
      <c r="H349" s="1235"/>
      <c r="I349" s="1235"/>
      <c r="J349" s="1255"/>
      <c r="K349" s="681">
        <f>K352+K355+K358</f>
        <v>6</v>
      </c>
      <c r="L349" s="640"/>
      <c r="M349" s="632"/>
    </row>
    <row r="350" spans="1:13" s="493" customFormat="1" ht="20.149999999999999" customHeight="1" x14ac:dyDescent="0.3">
      <c r="A350" s="555"/>
      <c r="B350" s="856"/>
      <c r="C350" s="1227" t="s">
        <v>950</v>
      </c>
      <c r="D350" s="1228"/>
      <c r="E350" s="1228"/>
      <c r="F350" s="1228"/>
      <c r="G350" s="1228"/>
      <c r="H350" s="1228"/>
      <c r="I350" s="1228"/>
      <c r="J350" s="1233"/>
      <c r="K350" s="195"/>
      <c r="L350" s="614"/>
      <c r="M350" s="615"/>
    </row>
    <row r="351" spans="1:13" s="493" customFormat="1" ht="44.25" customHeight="1" x14ac:dyDescent="0.3">
      <c r="A351" s="544"/>
      <c r="B351" s="856"/>
      <c r="C351" s="641">
        <v>1</v>
      </c>
      <c r="D351" s="1210" t="s">
        <v>932</v>
      </c>
      <c r="E351" s="1211"/>
      <c r="F351" s="1212"/>
      <c r="G351" s="846" t="s">
        <v>879</v>
      </c>
      <c r="H351" s="857" t="s">
        <v>837</v>
      </c>
      <c r="I351" s="187">
        <v>1</v>
      </c>
      <c r="J351" s="187">
        <v>2</v>
      </c>
      <c r="K351" s="185">
        <f>I351*J351</f>
        <v>2</v>
      </c>
      <c r="L351" s="627" t="s">
        <v>1612</v>
      </c>
      <c r="M351" s="789" t="s">
        <v>1192</v>
      </c>
    </row>
    <row r="352" spans="1:13" s="493" customFormat="1" ht="20.149999999999999" customHeight="1" x14ac:dyDescent="0.3">
      <c r="A352" s="544"/>
      <c r="B352" s="856"/>
      <c r="C352" s="782"/>
      <c r="D352" s="1222" t="s">
        <v>309</v>
      </c>
      <c r="E352" s="1223"/>
      <c r="F352" s="1224"/>
      <c r="G352" s="1236"/>
      <c r="H352" s="1237"/>
      <c r="I352" s="641">
        <f>SUM(I351:I351)</f>
        <v>1</v>
      </c>
      <c r="J352" s="642"/>
      <c r="K352" s="636">
        <f>SUM(K351:K351)</f>
        <v>2</v>
      </c>
      <c r="L352" s="614"/>
      <c r="M352" s="615"/>
    </row>
    <row r="353" spans="1:17" s="493" customFormat="1" ht="20.149999999999999" customHeight="1" x14ac:dyDescent="0.3">
      <c r="A353" s="555"/>
      <c r="B353" s="856"/>
      <c r="C353" s="1227" t="s">
        <v>951</v>
      </c>
      <c r="D353" s="1228"/>
      <c r="E353" s="1228"/>
      <c r="F353" s="1228"/>
      <c r="G353" s="1228"/>
      <c r="H353" s="1228"/>
      <c r="I353" s="1228"/>
      <c r="J353" s="1233"/>
      <c r="K353" s="195"/>
      <c r="L353" s="614"/>
      <c r="M353" s="615"/>
    </row>
    <row r="354" spans="1:17" s="493" customFormat="1" ht="44.25" customHeight="1" x14ac:dyDescent="0.3">
      <c r="A354" s="544"/>
      <c r="B354" s="856"/>
      <c r="C354" s="641">
        <v>1</v>
      </c>
      <c r="D354" s="1210" t="s">
        <v>931</v>
      </c>
      <c r="E354" s="1211"/>
      <c r="F354" s="1212"/>
      <c r="G354" s="846" t="s">
        <v>952</v>
      </c>
      <c r="H354" s="857" t="s">
        <v>837</v>
      </c>
      <c r="I354" s="187">
        <v>1</v>
      </c>
      <c r="J354" s="187">
        <v>2</v>
      </c>
      <c r="K354" s="185">
        <f>I354*J354</f>
        <v>2</v>
      </c>
      <c r="L354" s="627" t="s">
        <v>1612</v>
      </c>
      <c r="M354" s="789" t="s">
        <v>1193</v>
      </c>
      <c r="Q354" s="493" t="s">
        <v>243</v>
      </c>
    </row>
    <row r="355" spans="1:17" s="493" customFormat="1" ht="20.149999999999999" customHeight="1" x14ac:dyDescent="0.3">
      <c r="A355" s="544"/>
      <c r="B355" s="856"/>
      <c r="C355" s="782"/>
      <c r="D355" s="1222" t="s">
        <v>309</v>
      </c>
      <c r="E355" s="1223"/>
      <c r="F355" s="1224"/>
      <c r="G355" s="1236"/>
      <c r="H355" s="1237"/>
      <c r="I355" s="641">
        <f>SUM(I354:I354)</f>
        <v>1</v>
      </c>
      <c r="J355" s="642"/>
      <c r="K355" s="636">
        <f>SUM(K354:K354)</f>
        <v>2</v>
      </c>
      <c r="L355" s="614"/>
      <c r="M355" s="615"/>
    </row>
    <row r="356" spans="1:17" s="493" customFormat="1" ht="20.149999999999999" customHeight="1" x14ac:dyDescent="0.3">
      <c r="A356" s="555"/>
      <c r="B356" s="856"/>
      <c r="C356" s="1227" t="s">
        <v>1044</v>
      </c>
      <c r="D356" s="1228"/>
      <c r="E356" s="1228"/>
      <c r="F356" s="1228"/>
      <c r="G356" s="1228"/>
      <c r="H356" s="1228"/>
      <c r="I356" s="1228"/>
      <c r="J356" s="1233"/>
      <c r="K356" s="195"/>
      <c r="L356" s="614"/>
      <c r="M356" s="615"/>
    </row>
    <row r="357" spans="1:17" s="493" customFormat="1" ht="44.25" customHeight="1" x14ac:dyDescent="0.3">
      <c r="A357" s="544"/>
      <c r="B357" s="856"/>
      <c r="C357" s="641">
        <v>1</v>
      </c>
      <c r="D357" s="1210" t="s">
        <v>953</v>
      </c>
      <c r="E357" s="1211"/>
      <c r="F357" s="1212"/>
      <c r="G357" s="846" t="s">
        <v>954</v>
      </c>
      <c r="H357" s="857" t="s">
        <v>837</v>
      </c>
      <c r="I357" s="187">
        <v>1</v>
      </c>
      <c r="J357" s="187">
        <v>2</v>
      </c>
      <c r="K357" s="185">
        <f>I357*J357</f>
        <v>2</v>
      </c>
      <c r="L357" s="627" t="s">
        <v>1612</v>
      </c>
      <c r="M357" s="789" t="s">
        <v>1194</v>
      </c>
    </row>
    <row r="358" spans="1:17" s="493" customFormat="1" ht="20.149999999999999" customHeight="1" x14ac:dyDescent="0.3">
      <c r="A358" s="544"/>
      <c r="B358" s="856"/>
      <c r="C358" s="782"/>
      <c r="D358" s="1222" t="s">
        <v>309</v>
      </c>
      <c r="E358" s="1223"/>
      <c r="F358" s="1224"/>
      <c r="G358" s="1236"/>
      <c r="H358" s="1237"/>
      <c r="I358" s="641">
        <f>SUM(I357:I357)</f>
        <v>1</v>
      </c>
      <c r="J358" s="642"/>
      <c r="K358" s="636">
        <f>SUM(K357:K357)</f>
        <v>2</v>
      </c>
      <c r="L358" s="614"/>
      <c r="M358" s="615"/>
    </row>
    <row r="359" spans="1:17" s="635" customFormat="1" ht="19.399999999999999" customHeight="1" x14ac:dyDescent="0.3">
      <c r="A359" s="638"/>
      <c r="B359" s="639"/>
      <c r="C359" s="1234" t="s">
        <v>356</v>
      </c>
      <c r="D359" s="1235"/>
      <c r="E359" s="1235"/>
      <c r="F359" s="1235"/>
      <c r="G359" s="1235"/>
      <c r="H359" s="1235"/>
      <c r="I359" s="1235"/>
      <c r="J359" s="1255"/>
      <c r="K359" s="730">
        <f>K362+K365+K368+K373</f>
        <v>3</v>
      </c>
      <c r="L359" s="640"/>
      <c r="M359" s="632"/>
    </row>
    <row r="360" spans="1:17" s="493" customFormat="1" ht="20.149999999999999" customHeight="1" x14ac:dyDescent="0.3">
      <c r="A360" s="555"/>
      <c r="B360" s="849"/>
      <c r="C360" s="1227" t="s">
        <v>839</v>
      </c>
      <c r="D360" s="1228"/>
      <c r="E360" s="1228"/>
      <c r="F360" s="1228"/>
      <c r="G360" s="1228"/>
      <c r="H360" s="1228"/>
      <c r="I360" s="1228"/>
      <c r="J360" s="1233"/>
      <c r="K360" s="195"/>
      <c r="L360" s="614"/>
      <c r="M360" s="615"/>
    </row>
    <row r="361" spans="1:17" s="493" customFormat="1" ht="44.25" customHeight="1" x14ac:dyDescent="0.3">
      <c r="A361" s="544"/>
      <c r="B361" s="849"/>
      <c r="C361" s="641">
        <v>1</v>
      </c>
      <c r="D361" s="1210" t="s">
        <v>684</v>
      </c>
      <c r="E361" s="1211"/>
      <c r="F361" s="1212"/>
      <c r="G361" s="846" t="s">
        <v>838</v>
      </c>
      <c r="H361" s="850" t="s">
        <v>837</v>
      </c>
      <c r="I361" s="187">
        <v>1</v>
      </c>
      <c r="J361" s="187">
        <v>0.5</v>
      </c>
      <c r="K361" s="185">
        <f>I361*J361</f>
        <v>0.5</v>
      </c>
      <c r="L361" s="627" t="s">
        <v>1612</v>
      </c>
      <c r="M361" s="789" t="s">
        <v>1228</v>
      </c>
    </row>
    <row r="362" spans="1:17" s="493" customFormat="1" ht="20.149999999999999" customHeight="1" x14ac:dyDescent="0.3">
      <c r="A362" s="544"/>
      <c r="B362" s="849"/>
      <c r="C362" s="782"/>
      <c r="D362" s="1222" t="s">
        <v>309</v>
      </c>
      <c r="E362" s="1223"/>
      <c r="F362" s="1224"/>
      <c r="G362" s="1236"/>
      <c r="H362" s="1237"/>
      <c r="I362" s="641">
        <f>SUM(I361:I361)</f>
        <v>1</v>
      </c>
      <c r="J362" s="642"/>
      <c r="K362" s="636">
        <f>SUM(K361:K361)</f>
        <v>0.5</v>
      </c>
      <c r="L362" s="614"/>
      <c r="M362" s="615"/>
    </row>
    <row r="363" spans="1:17" s="493" customFormat="1" ht="20.149999999999999" customHeight="1" x14ac:dyDescent="0.3">
      <c r="A363" s="555"/>
      <c r="B363" s="763"/>
      <c r="C363" s="1227" t="s">
        <v>853</v>
      </c>
      <c r="D363" s="1228"/>
      <c r="E363" s="1228"/>
      <c r="F363" s="1228"/>
      <c r="G363" s="1228"/>
      <c r="H363" s="1228"/>
      <c r="I363" s="1228"/>
      <c r="J363" s="1233"/>
      <c r="K363" s="195"/>
      <c r="L363" s="614"/>
      <c r="M363" s="615"/>
    </row>
    <row r="364" spans="1:17" s="493" customFormat="1" ht="44.25" customHeight="1" x14ac:dyDescent="0.3">
      <c r="A364" s="544"/>
      <c r="B364" s="763"/>
      <c r="C364" s="641">
        <v>1</v>
      </c>
      <c r="D364" s="1210" t="s">
        <v>797</v>
      </c>
      <c r="E364" s="1211"/>
      <c r="F364" s="1212"/>
      <c r="G364" s="846" t="s">
        <v>854</v>
      </c>
      <c r="H364" s="850" t="s">
        <v>837</v>
      </c>
      <c r="I364" s="187">
        <v>1</v>
      </c>
      <c r="J364" s="187">
        <v>0.5</v>
      </c>
      <c r="K364" s="185">
        <f>I364*J364</f>
        <v>0.5</v>
      </c>
      <c r="L364" s="627" t="s">
        <v>1612</v>
      </c>
      <c r="M364" s="789" t="s">
        <v>1229</v>
      </c>
    </row>
    <row r="365" spans="1:17" s="493" customFormat="1" ht="20.149999999999999" customHeight="1" x14ac:dyDescent="0.3">
      <c r="A365" s="544"/>
      <c r="B365" s="763"/>
      <c r="C365" s="782"/>
      <c r="D365" s="1222" t="s">
        <v>309</v>
      </c>
      <c r="E365" s="1223"/>
      <c r="F365" s="1224"/>
      <c r="G365" s="1236"/>
      <c r="H365" s="1237"/>
      <c r="I365" s="641">
        <f>SUM(I364:I364)</f>
        <v>1</v>
      </c>
      <c r="J365" s="642"/>
      <c r="K365" s="636">
        <f>SUM(K364:K364)</f>
        <v>0.5</v>
      </c>
      <c r="L365" s="614"/>
      <c r="M365" s="615"/>
    </row>
    <row r="366" spans="1:17" s="493" customFormat="1" ht="20.149999999999999" customHeight="1" x14ac:dyDescent="0.3">
      <c r="A366" s="555"/>
      <c r="B366" s="849"/>
      <c r="C366" s="1227" t="s">
        <v>900</v>
      </c>
      <c r="D366" s="1228"/>
      <c r="E366" s="1228"/>
      <c r="F366" s="1228"/>
      <c r="G366" s="1228"/>
      <c r="H366" s="1228"/>
      <c r="I366" s="1228"/>
      <c r="J366" s="1233"/>
      <c r="K366" s="195"/>
      <c r="L366" s="614"/>
      <c r="M366" s="615"/>
    </row>
    <row r="367" spans="1:17" s="493" customFormat="1" ht="44.25" customHeight="1" x14ac:dyDescent="0.3">
      <c r="A367" s="544"/>
      <c r="B367" s="849"/>
      <c r="C367" s="641">
        <v>1</v>
      </c>
      <c r="D367" s="1210" t="s">
        <v>698</v>
      </c>
      <c r="E367" s="1211"/>
      <c r="F367" s="1212"/>
      <c r="G367" s="846" t="s">
        <v>901</v>
      </c>
      <c r="H367" s="850" t="s">
        <v>837</v>
      </c>
      <c r="I367" s="187">
        <v>1</v>
      </c>
      <c r="J367" s="187">
        <v>0.5</v>
      </c>
      <c r="K367" s="185">
        <f>I367*J367</f>
        <v>0.5</v>
      </c>
      <c r="L367" s="627" t="s">
        <v>1612</v>
      </c>
      <c r="M367" s="789" t="s">
        <v>1230</v>
      </c>
    </row>
    <row r="368" spans="1:17" s="493" customFormat="1" ht="20.149999999999999" customHeight="1" x14ac:dyDescent="0.3">
      <c r="A368" s="544"/>
      <c r="B368" s="849"/>
      <c r="C368" s="782"/>
      <c r="D368" s="1222" t="s">
        <v>309</v>
      </c>
      <c r="E368" s="1223"/>
      <c r="F368" s="1224"/>
      <c r="G368" s="1236"/>
      <c r="H368" s="1237"/>
      <c r="I368" s="641">
        <f>SUM(I367:I367)</f>
        <v>1</v>
      </c>
      <c r="J368" s="642"/>
      <c r="K368" s="636">
        <f>SUM(K367:K367)</f>
        <v>0.5</v>
      </c>
      <c r="L368" s="614"/>
      <c r="M368" s="615"/>
    </row>
    <row r="369" spans="1:13" s="493" customFormat="1" ht="20.149999999999999" customHeight="1" x14ac:dyDescent="0.3">
      <c r="A369" s="555"/>
      <c r="B369" s="866"/>
      <c r="C369" s="1227" t="s">
        <v>1038</v>
      </c>
      <c r="D369" s="1228"/>
      <c r="E369" s="1228"/>
      <c r="F369" s="1228"/>
      <c r="G369" s="1228"/>
      <c r="H369" s="1228"/>
      <c r="I369" s="1228"/>
      <c r="J369" s="1233"/>
      <c r="K369" s="195"/>
      <c r="L369" s="614"/>
      <c r="M369" s="615"/>
    </row>
    <row r="370" spans="1:13" s="493" customFormat="1" ht="44.25" customHeight="1" x14ac:dyDescent="0.3">
      <c r="A370" s="544"/>
      <c r="B370" s="866"/>
      <c r="C370" s="641">
        <v>1</v>
      </c>
      <c r="D370" s="1210" t="s">
        <v>769</v>
      </c>
      <c r="E370" s="1211"/>
      <c r="F370" s="1212"/>
      <c r="G370" s="846" t="s">
        <v>530</v>
      </c>
      <c r="H370" s="868" t="s">
        <v>837</v>
      </c>
      <c r="I370" s="187">
        <v>1</v>
      </c>
      <c r="J370" s="187">
        <v>0.5</v>
      </c>
      <c r="K370" s="864">
        <f>I370*J370</f>
        <v>0.5</v>
      </c>
      <c r="L370" s="627" t="s">
        <v>1612</v>
      </c>
      <c r="M370" s="789" t="s">
        <v>1233</v>
      </c>
    </row>
    <row r="371" spans="1:13" s="493" customFormat="1" ht="44.25" customHeight="1" x14ac:dyDescent="0.3">
      <c r="A371" s="544"/>
      <c r="B371" s="866"/>
      <c r="C371" s="641">
        <v>2</v>
      </c>
      <c r="D371" s="1210" t="s">
        <v>1042</v>
      </c>
      <c r="E371" s="1211"/>
      <c r="F371" s="1212"/>
      <c r="G371" s="846" t="s">
        <v>1039</v>
      </c>
      <c r="H371" s="868" t="s">
        <v>837</v>
      </c>
      <c r="I371" s="187">
        <v>1</v>
      </c>
      <c r="J371" s="187">
        <v>0.5</v>
      </c>
      <c r="K371" s="864">
        <f>I371*J371</f>
        <v>0.5</v>
      </c>
      <c r="L371" s="627" t="s">
        <v>1612</v>
      </c>
      <c r="M371" s="789" t="s">
        <v>1232</v>
      </c>
    </row>
    <row r="372" spans="1:13" s="493" customFormat="1" ht="44.25" customHeight="1" x14ac:dyDescent="0.3">
      <c r="A372" s="544"/>
      <c r="B372" s="866"/>
      <c r="C372" s="641">
        <v>3</v>
      </c>
      <c r="D372" s="1210" t="s">
        <v>1040</v>
      </c>
      <c r="E372" s="1211"/>
      <c r="F372" s="1212"/>
      <c r="G372" s="846" t="s">
        <v>1041</v>
      </c>
      <c r="H372" s="868" t="s">
        <v>837</v>
      </c>
      <c r="I372" s="187">
        <v>1</v>
      </c>
      <c r="J372" s="187">
        <v>0.5</v>
      </c>
      <c r="K372" s="864">
        <f>I372*J372</f>
        <v>0.5</v>
      </c>
      <c r="L372" s="627" t="s">
        <v>1612</v>
      </c>
      <c r="M372" s="789" t="s">
        <v>1231</v>
      </c>
    </row>
    <row r="373" spans="1:13" s="493" customFormat="1" ht="20.149999999999999" customHeight="1" x14ac:dyDescent="0.3">
      <c r="A373" s="544"/>
      <c r="B373" s="866"/>
      <c r="C373" s="782"/>
      <c r="D373" s="1222" t="s">
        <v>309</v>
      </c>
      <c r="E373" s="1223"/>
      <c r="F373" s="1224"/>
      <c r="G373" s="1236"/>
      <c r="H373" s="1237"/>
      <c r="I373" s="641">
        <f>SUM(I370:I372)</f>
        <v>3</v>
      </c>
      <c r="J373" s="642"/>
      <c r="K373" s="636">
        <f>SUM(K370:K372)</f>
        <v>1.5</v>
      </c>
      <c r="L373" s="614"/>
      <c r="M373" s="615"/>
    </row>
    <row r="374" spans="1:13" s="493" customFormat="1" ht="20.149999999999999" customHeight="1" x14ac:dyDescent="0.3">
      <c r="A374" s="644"/>
      <c r="B374" s="642" t="s">
        <v>94</v>
      </c>
      <c r="C374" s="1252" t="s">
        <v>95</v>
      </c>
      <c r="D374" s="1253"/>
      <c r="E374" s="1253"/>
      <c r="F374" s="1253"/>
      <c r="G374" s="1253"/>
      <c r="H374" s="1253"/>
      <c r="I374" s="1253"/>
      <c r="J374" s="1254"/>
      <c r="K374" s="788">
        <f>K375+K424</f>
        <v>58.5</v>
      </c>
      <c r="L374" s="614"/>
      <c r="M374" s="615"/>
    </row>
    <row r="375" spans="1:13" s="635" customFormat="1" ht="19.5" customHeight="1" x14ac:dyDescent="0.3">
      <c r="A375" s="645"/>
      <c r="B375" s="646"/>
      <c r="C375" s="1234" t="s">
        <v>357</v>
      </c>
      <c r="D375" s="1235"/>
      <c r="E375" s="1235"/>
      <c r="F375" s="1235"/>
      <c r="G375" s="1235"/>
      <c r="H375" s="1235"/>
      <c r="I375" s="1235"/>
      <c r="J375" s="1255"/>
      <c r="K375" s="681">
        <f>K379+K385+K393+K398+K404+K409+K416+K420+K423</f>
        <v>29</v>
      </c>
      <c r="L375" s="640"/>
      <c r="M375" s="632"/>
    </row>
    <row r="376" spans="1:13" s="493" customFormat="1" ht="20.149999999999999" customHeight="1" x14ac:dyDescent="0.3">
      <c r="A376" s="637"/>
      <c r="B376" s="647"/>
      <c r="C376" s="1220" t="s">
        <v>1009</v>
      </c>
      <c r="D376" s="1221"/>
      <c r="E376" s="1221"/>
      <c r="F376" s="1221"/>
      <c r="G376" s="1221"/>
      <c r="H376" s="1221"/>
      <c r="I376" s="1221"/>
      <c r="J376" s="1221"/>
      <c r="K376" s="1221"/>
      <c r="L376" s="1221"/>
      <c r="M376" s="743"/>
    </row>
    <row r="377" spans="1:13" s="493" customFormat="1" ht="42" customHeight="1" x14ac:dyDescent="0.3">
      <c r="A377" s="637"/>
      <c r="B377" s="647"/>
      <c r="C377" s="850">
        <v>1</v>
      </c>
      <c r="D377" s="1210" t="s">
        <v>667</v>
      </c>
      <c r="E377" s="1211"/>
      <c r="F377" s="1212"/>
      <c r="G377" s="854" t="s">
        <v>818</v>
      </c>
      <c r="H377" s="848" t="s">
        <v>96</v>
      </c>
      <c r="I377" s="850">
        <v>1</v>
      </c>
      <c r="J377" s="850">
        <v>1</v>
      </c>
      <c r="K377" s="187">
        <v>1</v>
      </c>
      <c r="L377" s="776" t="s">
        <v>426</v>
      </c>
      <c r="M377" s="789" t="s">
        <v>1235</v>
      </c>
    </row>
    <row r="378" spans="1:13" s="493" customFormat="1" ht="42" customHeight="1" x14ac:dyDescent="0.3">
      <c r="A378" s="637"/>
      <c r="B378" s="647"/>
      <c r="C378" s="786">
        <v>2</v>
      </c>
      <c r="D378" s="1210" t="s">
        <v>665</v>
      </c>
      <c r="E378" s="1211"/>
      <c r="F378" s="1212"/>
      <c r="G378" s="854" t="s">
        <v>821</v>
      </c>
      <c r="H378" s="762" t="s">
        <v>96</v>
      </c>
      <c r="I378" s="858">
        <v>1</v>
      </c>
      <c r="J378" s="145">
        <v>1</v>
      </c>
      <c r="K378" s="187">
        <v>1</v>
      </c>
      <c r="L378" s="776" t="s">
        <v>426</v>
      </c>
      <c r="M378" s="789" t="s">
        <v>1234</v>
      </c>
    </row>
    <row r="379" spans="1:13" s="493" customFormat="1" ht="20.149999999999999" customHeight="1" x14ac:dyDescent="0.3">
      <c r="A379" s="637"/>
      <c r="B379" s="647"/>
      <c r="C379" s="764"/>
      <c r="D379" s="1222" t="s">
        <v>314</v>
      </c>
      <c r="E379" s="1223"/>
      <c r="F379" s="1224"/>
      <c r="G379" s="1225"/>
      <c r="H379" s="1226"/>
      <c r="I379" s="145">
        <f>SUM(I377:I378)</f>
        <v>2</v>
      </c>
      <c r="J379" s="145"/>
      <c r="K379" s="636">
        <f>SUM(K377:K378)</f>
        <v>2</v>
      </c>
      <c r="L379" s="614"/>
      <c r="M379" s="615"/>
    </row>
    <row r="380" spans="1:13" s="493" customFormat="1" ht="20.149999999999999" customHeight="1" x14ac:dyDescent="0.3">
      <c r="A380" s="637"/>
      <c r="B380" s="647"/>
      <c r="C380" s="1220" t="s">
        <v>1010</v>
      </c>
      <c r="D380" s="1221"/>
      <c r="E380" s="1221"/>
      <c r="F380" s="1221"/>
      <c r="G380" s="1221"/>
      <c r="H380" s="1221"/>
      <c r="I380" s="1221"/>
      <c r="J380" s="1221"/>
      <c r="K380" s="1221"/>
      <c r="L380" s="1221"/>
      <c r="M380" s="743"/>
    </row>
    <row r="381" spans="1:13" s="493" customFormat="1" ht="42" customHeight="1" x14ac:dyDescent="0.3">
      <c r="A381" s="637"/>
      <c r="B381" s="647"/>
      <c r="C381" s="850">
        <v>1</v>
      </c>
      <c r="D381" s="1210" t="s">
        <v>672</v>
      </c>
      <c r="E381" s="1211"/>
      <c r="F381" s="1212"/>
      <c r="G381" s="854" t="s">
        <v>832</v>
      </c>
      <c r="H381" s="848" t="s">
        <v>96</v>
      </c>
      <c r="I381" s="850">
        <v>1</v>
      </c>
      <c r="J381" s="850">
        <v>1</v>
      </c>
      <c r="K381" s="187">
        <v>1</v>
      </c>
      <c r="L381" s="776" t="s">
        <v>426</v>
      </c>
      <c r="M381" s="789" t="s">
        <v>1239</v>
      </c>
    </row>
    <row r="382" spans="1:13" s="493" customFormat="1" ht="42" customHeight="1" x14ac:dyDescent="0.3">
      <c r="A382" s="637"/>
      <c r="B382" s="647"/>
      <c r="C382" s="850">
        <v>2</v>
      </c>
      <c r="D382" s="1210" t="s">
        <v>675</v>
      </c>
      <c r="E382" s="1211"/>
      <c r="F382" s="1212"/>
      <c r="G382" s="854" t="s">
        <v>833</v>
      </c>
      <c r="H382" s="848" t="s">
        <v>96</v>
      </c>
      <c r="I382" s="850">
        <v>1</v>
      </c>
      <c r="J382" s="850">
        <v>1</v>
      </c>
      <c r="K382" s="187">
        <v>1</v>
      </c>
      <c r="L382" s="776" t="s">
        <v>426</v>
      </c>
      <c r="M382" s="789" t="s">
        <v>1238</v>
      </c>
    </row>
    <row r="383" spans="1:13" s="493" customFormat="1" ht="42" customHeight="1" x14ac:dyDescent="0.3">
      <c r="A383" s="637"/>
      <c r="B383" s="647"/>
      <c r="C383" s="850">
        <v>3</v>
      </c>
      <c r="D383" s="1210" t="s">
        <v>794</v>
      </c>
      <c r="E383" s="1211"/>
      <c r="F383" s="1212"/>
      <c r="G383" s="854" t="s">
        <v>834</v>
      </c>
      <c r="H383" s="848" t="s">
        <v>96</v>
      </c>
      <c r="I383" s="850">
        <v>1</v>
      </c>
      <c r="J383" s="850">
        <v>1</v>
      </c>
      <c r="K383" s="187">
        <v>1</v>
      </c>
      <c r="L383" s="776" t="s">
        <v>426</v>
      </c>
      <c r="M383" s="789" t="s">
        <v>1237</v>
      </c>
    </row>
    <row r="384" spans="1:13" s="493" customFormat="1" ht="42" customHeight="1" x14ac:dyDescent="0.3">
      <c r="A384" s="637"/>
      <c r="B384" s="647"/>
      <c r="C384" s="850">
        <v>4</v>
      </c>
      <c r="D384" s="1210" t="s">
        <v>793</v>
      </c>
      <c r="E384" s="1211"/>
      <c r="F384" s="1212"/>
      <c r="G384" s="854" t="s">
        <v>835</v>
      </c>
      <c r="H384" s="848" t="s">
        <v>96</v>
      </c>
      <c r="I384" s="850">
        <v>1</v>
      </c>
      <c r="J384" s="850">
        <v>1</v>
      </c>
      <c r="K384" s="187">
        <v>1</v>
      </c>
      <c r="L384" s="776" t="s">
        <v>426</v>
      </c>
      <c r="M384" s="789" t="s">
        <v>1236</v>
      </c>
    </row>
    <row r="385" spans="1:13" s="493" customFormat="1" ht="20.149999999999999" customHeight="1" x14ac:dyDescent="0.3">
      <c r="A385" s="637"/>
      <c r="B385" s="647"/>
      <c r="C385" s="847"/>
      <c r="D385" s="1222" t="s">
        <v>314</v>
      </c>
      <c r="E385" s="1223"/>
      <c r="F385" s="1224"/>
      <c r="G385" s="1225"/>
      <c r="H385" s="1226"/>
      <c r="I385" s="850">
        <f>SUM(I381:I384)</f>
        <v>4</v>
      </c>
      <c r="J385" s="850"/>
      <c r="K385" s="636">
        <f>SUM(K381:K384)</f>
        <v>4</v>
      </c>
      <c r="L385" s="614"/>
      <c r="M385" s="615"/>
    </row>
    <row r="386" spans="1:13" s="493" customFormat="1" ht="20.149999999999999" customHeight="1" x14ac:dyDescent="0.3">
      <c r="A386" s="637"/>
      <c r="B386" s="647"/>
      <c r="C386" s="1220" t="s">
        <v>1011</v>
      </c>
      <c r="D386" s="1221"/>
      <c r="E386" s="1221"/>
      <c r="F386" s="1221"/>
      <c r="G386" s="1221"/>
      <c r="H386" s="1221"/>
      <c r="I386" s="1221"/>
      <c r="J386" s="1221"/>
      <c r="K386" s="1221"/>
      <c r="L386" s="1221"/>
      <c r="M386" s="743"/>
    </row>
    <row r="387" spans="1:13" s="493" customFormat="1" ht="42" customHeight="1" x14ac:dyDescent="0.3">
      <c r="A387" s="637"/>
      <c r="B387" s="647"/>
      <c r="C387" s="850">
        <v>1</v>
      </c>
      <c r="D387" s="1210" t="s">
        <v>799</v>
      </c>
      <c r="E387" s="1211"/>
      <c r="F387" s="1212"/>
      <c r="G387" s="854" t="s">
        <v>857</v>
      </c>
      <c r="H387" s="848" t="s">
        <v>96</v>
      </c>
      <c r="I387" s="850">
        <v>1</v>
      </c>
      <c r="J387" s="850">
        <v>1</v>
      </c>
      <c r="K387" s="187">
        <v>1</v>
      </c>
      <c r="L387" s="776" t="s">
        <v>426</v>
      </c>
      <c r="M387" s="789" t="s">
        <v>1245</v>
      </c>
    </row>
    <row r="388" spans="1:13" s="493" customFormat="1" ht="42" customHeight="1" x14ac:dyDescent="0.3">
      <c r="A388" s="637"/>
      <c r="B388" s="647"/>
      <c r="C388" s="850">
        <v>2</v>
      </c>
      <c r="D388" s="1210" t="s">
        <v>800</v>
      </c>
      <c r="E388" s="1211"/>
      <c r="F388" s="1212"/>
      <c r="G388" s="854" t="s">
        <v>858</v>
      </c>
      <c r="H388" s="848" t="s">
        <v>96</v>
      </c>
      <c r="I388" s="850">
        <v>1</v>
      </c>
      <c r="J388" s="850">
        <v>1</v>
      </c>
      <c r="K388" s="187">
        <v>1</v>
      </c>
      <c r="L388" s="776" t="s">
        <v>426</v>
      </c>
      <c r="M388" s="789" t="s">
        <v>1244</v>
      </c>
    </row>
    <row r="389" spans="1:13" s="493" customFormat="1" ht="42" customHeight="1" x14ac:dyDescent="0.3">
      <c r="A389" s="637"/>
      <c r="B389" s="647"/>
      <c r="C389" s="850">
        <v>3</v>
      </c>
      <c r="D389" s="1210" t="s">
        <v>688</v>
      </c>
      <c r="E389" s="1211"/>
      <c r="F389" s="1212"/>
      <c r="G389" s="854" t="s">
        <v>859</v>
      </c>
      <c r="H389" s="848" t="s">
        <v>96</v>
      </c>
      <c r="I389" s="850">
        <v>1</v>
      </c>
      <c r="J389" s="850">
        <v>1</v>
      </c>
      <c r="K389" s="187">
        <v>1</v>
      </c>
      <c r="L389" s="776" t="s">
        <v>426</v>
      </c>
      <c r="M389" s="789" t="s">
        <v>1243</v>
      </c>
    </row>
    <row r="390" spans="1:13" s="493" customFormat="1" ht="42" customHeight="1" x14ac:dyDescent="0.3">
      <c r="A390" s="637"/>
      <c r="B390" s="647"/>
      <c r="C390" s="850">
        <v>4</v>
      </c>
      <c r="D390" s="1210" t="s">
        <v>689</v>
      </c>
      <c r="E390" s="1211"/>
      <c r="F390" s="1212"/>
      <c r="G390" s="854" t="s">
        <v>860</v>
      </c>
      <c r="H390" s="848" t="s">
        <v>96</v>
      </c>
      <c r="I390" s="850">
        <v>1</v>
      </c>
      <c r="J390" s="850">
        <v>1</v>
      </c>
      <c r="K390" s="187">
        <v>1</v>
      </c>
      <c r="L390" s="776" t="s">
        <v>426</v>
      </c>
      <c r="M390" s="789" t="s">
        <v>1242</v>
      </c>
    </row>
    <row r="391" spans="1:13" s="493" customFormat="1" ht="42" customHeight="1" x14ac:dyDescent="0.3">
      <c r="A391" s="637"/>
      <c r="B391" s="647"/>
      <c r="C391" s="857">
        <v>5</v>
      </c>
      <c r="D391" s="1210" t="s">
        <v>804</v>
      </c>
      <c r="E391" s="1211"/>
      <c r="F391" s="1212"/>
      <c r="G391" s="854" t="s">
        <v>861</v>
      </c>
      <c r="H391" s="855" t="s">
        <v>96</v>
      </c>
      <c r="I391" s="857">
        <v>1</v>
      </c>
      <c r="J391" s="857">
        <v>1</v>
      </c>
      <c r="K391" s="187">
        <v>1</v>
      </c>
      <c r="L391" s="776" t="s">
        <v>426</v>
      </c>
      <c r="M391" s="789" t="s">
        <v>1241</v>
      </c>
    </row>
    <row r="392" spans="1:13" s="493" customFormat="1" ht="42" customHeight="1" x14ac:dyDescent="0.3">
      <c r="A392" s="637"/>
      <c r="B392" s="647"/>
      <c r="C392" s="850">
        <v>6</v>
      </c>
      <c r="D392" s="1210" t="s">
        <v>962</v>
      </c>
      <c r="E392" s="1211"/>
      <c r="F392" s="1212"/>
      <c r="G392" s="854" t="s">
        <v>963</v>
      </c>
      <c r="H392" s="848" t="s">
        <v>96</v>
      </c>
      <c r="I392" s="850">
        <v>1</v>
      </c>
      <c r="J392" s="850">
        <v>1</v>
      </c>
      <c r="K392" s="187">
        <v>1</v>
      </c>
      <c r="L392" s="776" t="s">
        <v>426</v>
      </c>
      <c r="M392" s="789" t="s">
        <v>1240</v>
      </c>
    </row>
    <row r="393" spans="1:13" s="493" customFormat="1" ht="20.149999999999999" customHeight="1" x14ac:dyDescent="0.3">
      <c r="A393" s="637"/>
      <c r="B393" s="647"/>
      <c r="C393" s="847"/>
      <c r="D393" s="1222" t="s">
        <v>314</v>
      </c>
      <c r="E393" s="1223"/>
      <c r="F393" s="1224"/>
      <c r="G393" s="1225"/>
      <c r="H393" s="1226"/>
      <c r="I393" s="850">
        <f>SUM(I387:I392)</f>
        <v>6</v>
      </c>
      <c r="J393" s="850"/>
      <c r="K393" s="636">
        <f>SUM(K387:K392)</f>
        <v>6</v>
      </c>
      <c r="L393" s="614"/>
      <c r="M393" s="615"/>
    </row>
    <row r="394" spans="1:13" s="493" customFormat="1" ht="20.149999999999999" customHeight="1" x14ac:dyDescent="0.3">
      <c r="A394" s="637"/>
      <c r="B394" s="647"/>
      <c r="C394" s="1220" t="s">
        <v>1012</v>
      </c>
      <c r="D394" s="1221"/>
      <c r="E394" s="1221"/>
      <c r="F394" s="1221"/>
      <c r="G394" s="1221"/>
      <c r="H394" s="1221"/>
      <c r="I394" s="1221"/>
      <c r="J394" s="1221"/>
      <c r="K394" s="1221"/>
      <c r="L394" s="1221"/>
      <c r="M394" s="743"/>
    </row>
    <row r="395" spans="1:13" s="493" customFormat="1" ht="42" customHeight="1" x14ac:dyDescent="0.3">
      <c r="A395" s="637"/>
      <c r="B395" s="647"/>
      <c r="C395" s="850">
        <v>1</v>
      </c>
      <c r="D395" s="1210" t="s">
        <v>806</v>
      </c>
      <c r="E395" s="1211"/>
      <c r="F395" s="1212"/>
      <c r="G395" s="854" t="s">
        <v>870</v>
      </c>
      <c r="H395" s="1229" t="s">
        <v>96</v>
      </c>
      <c r="I395" s="850">
        <v>1</v>
      </c>
      <c r="J395" s="850">
        <v>1</v>
      </c>
      <c r="K395" s="187">
        <v>1</v>
      </c>
      <c r="L395" s="776" t="s">
        <v>426</v>
      </c>
      <c r="M395" s="789" t="s">
        <v>1248</v>
      </c>
    </row>
    <row r="396" spans="1:13" s="493" customFormat="1" ht="42" customHeight="1" x14ac:dyDescent="0.3">
      <c r="A396" s="637"/>
      <c r="B396" s="647"/>
      <c r="C396" s="857">
        <v>2</v>
      </c>
      <c r="D396" s="1210" t="s">
        <v>712</v>
      </c>
      <c r="E396" s="1211"/>
      <c r="F396" s="1212"/>
      <c r="G396" s="854" t="s">
        <v>871</v>
      </c>
      <c r="H396" s="1230"/>
      <c r="I396" s="857">
        <v>1</v>
      </c>
      <c r="J396" s="857">
        <v>1</v>
      </c>
      <c r="K396" s="187">
        <v>1</v>
      </c>
      <c r="L396" s="776" t="s">
        <v>426</v>
      </c>
      <c r="M396" s="789" t="s">
        <v>1247</v>
      </c>
    </row>
    <row r="397" spans="1:13" s="493" customFormat="1" ht="42" customHeight="1" x14ac:dyDescent="0.3">
      <c r="A397" s="637"/>
      <c r="B397" s="647"/>
      <c r="C397" s="850">
        <v>3</v>
      </c>
      <c r="D397" s="1210" t="s">
        <v>964</v>
      </c>
      <c r="E397" s="1211"/>
      <c r="F397" s="1212"/>
      <c r="G397" s="854" t="s">
        <v>965</v>
      </c>
      <c r="H397" s="1230"/>
      <c r="I397" s="850">
        <v>1</v>
      </c>
      <c r="J397" s="850">
        <v>1</v>
      </c>
      <c r="K397" s="187">
        <v>1</v>
      </c>
      <c r="L397" s="776" t="s">
        <v>426</v>
      </c>
      <c r="M397" s="789" t="s">
        <v>1246</v>
      </c>
    </row>
    <row r="398" spans="1:13" s="493" customFormat="1" ht="20.149999999999999" customHeight="1" x14ac:dyDescent="0.3">
      <c r="A398" s="637"/>
      <c r="B398" s="647"/>
      <c r="C398" s="847"/>
      <c r="D398" s="1222" t="s">
        <v>314</v>
      </c>
      <c r="E398" s="1223"/>
      <c r="F398" s="1224"/>
      <c r="G398" s="1225"/>
      <c r="H398" s="1226"/>
      <c r="I398" s="850">
        <f>SUM(I395:I397)</f>
        <v>3</v>
      </c>
      <c r="J398" s="850"/>
      <c r="K398" s="636">
        <f>SUM(K395:K397)</f>
        <v>3</v>
      </c>
      <c r="L398" s="614"/>
      <c r="M398" s="615"/>
    </row>
    <row r="399" spans="1:13" s="493" customFormat="1" ht="20.149999999999999" customHeight="1" x14ac:dyDescent="0.3">
      <c r="A399" s="637"/>
      <c r="B399" s="647"/>
      <c r="C399" s="1220" t="s">
        <v>1013</v>
      </c>
      <c r="D399" s="1221"/>
      <c r="E399" s="1221"/>
      <c r="F399" s="1221"/>
      <c r="G399" s="1221"/>
      <c r="H399" s="1221"/>
      <c r="I399" s="1221"/>
      <c r="J399" s="1221"/>
      <c r="K399" s="1221"/>
      <c r="L399" s="1221"/>
      <c r="M399" s="743"/>
    </row>
    <row r="400" spans="1:13" s="493" customFormat="1" ht="42" customHeight="1" x14ac:dyDescent="0.3">
      <c r="A400" s="637"/>
      <c r="B400" s="647"/>
      <c r="C400" s="850">
        <v>1</v>
      </c>
      <c r="D400" s="1210" t="s">
        <v>713</v>
      </c>
      <c r="E400" s="1211"/>
      <c r="F400" s="1212"/>
      <c r="G400" s="854" t="s">
        <v>888</v>
      </c>
      <c r="H400" s="848" t="s">
        <v>96</v>
      </c>
      <c r="I400" s="850">
        <v>1</v>
      </c>
      <c r="J400" s="850">
        <v>1</v>
      </c>
      <c r="K400" s="187">
        <v>1</v>
      </c>
      <c r="L400" s="776" t="s">
        <v>426</v>
      </c>
      <c r="M400" s="789" t="s">
        <v>1251</v>
      </c>
    </row>
    <row r="401" spans="1:13" s="493" customFormat="1" ht="42" customHeight="1" x14ac:dyDescent="0.3">
      <c r="A401" s="637"/>
      <c r="B401" s="647"/>
      <c r="C401" s="850">
        <v>2</v>
      </c>
      <c r="D401" s="1210" t="s">
        <v>717</v>
      </c>
      <c r="E401" s="1211"/>
      <c r="F401" s="1212"/>
      <c r="G401" s="854" t="s">
        <v>875</v>
      </c>
      <c r="H401" s="848" t="s">
        <v>96</v>
      </c>
      <c r="I401" s="850">
        <v>1</v>
      </c>
      <c r="J401" s="850">
        <v>1</v>
      </c>
      <c r="K401" s="187">
        <v>1</v>
      </c>
      <c r="L401" s="776" t="s">
        <v>426</v>
      </c>
      <c r="M401" s="789" t="s">
        <v>1250</v>
      </c>
    </row>
    <row r="402" spans="1:13" s="493" customFormat="1" ht="42" customHeight="1" x14ac:dyDescent="0.3">
      <c r="A402" s="637"/>
      <c r="B402" s="647"/>
      <c r="C402" s="850">
        <v>3</v>
      </c>
      <c r="D402" s="1210" t="s">
        <v>722</v>
      </c>
      <c r="E402" s="1211"/>
      <c r="F402" s="1212"/>
      <c r="G402" s="854" t="s">
        <v>851</v>
      </c>
      <c r="H402" s="848" t="s">
        <v>96</v>
      </c>
      <c r="I402" s="850">
        <v>1</v>
      </c>
      <c r="J402" s="850">
        <v>1</v>
      </c>
      <c r="K402" s="187">
        <v>1</v>
      </c>
      <c r="L402" s="776" t="s">
        <v>426</v>
      </c>
      <c r="M402" s="789" t="s">
        <v>1249</v>
      </c>
    </row>
    <row r="403" spans="1:13" s="493" customFormat="1" ht="42" customHeight="1" x14ac:dyDescent="0.3">
      <c r="A403" s="637"/>
      <c r="B403" s="647"/>
      <c r="C403" s="850">
        <v>4</v>
      </c>
      <c r="D403" s="1210" t="s">
        <v>707</v>
      </c>
      <c r="E403" s="1211"/>
      <c r="F403" s="1212"/>
      <c r="G403" s="854" t="s">
        <v>889</v>
      </c>
      <c r="H403" s="848" t="s">
        <v>96</v>
      </c>
      <c r="I403" s="850">
        <v>1</v>
      </c>
      <c r="J403" s="850">
        <v>1</v>
      </c>
      <c r="K403" s="187">
        <v>1</v>
      </c>
      <c r="L403" s="776" t="s">
        <v>426</v>
      </c>
      <c r="M403" s="789" t="s">
        <v>1252</v>
      </c>
    </row>
    <row r="404" spans="1:13" s="493" customFormat="1" ht="20.149999999999999" customHeight="1" x14ac:dyDescent="0.3">
      <c r="A404" s="637"/>
      <c r="B404" s="647"/>
      <c r="C404" s="847"/>
      <c r="D404" s="1222" t="s">
        <v>314</v>
      </c>
      <c r="E404" s="1223"/>
      <c r="F404" s="1224"/>
      <c r="G404" s="1225"/>
      <c r="H404" s="1226"/>
      <c r="I404" s="850">
        <f>SUM(I400:I403)</f>
        <v>4</v>
      </c>
      <c r="J404" s="850"/>
      <c r="K404" s="636">
        <f>SUM(K400:K403)</f>
        <v>4</v>
      </c>
      <c r="L404" s="614"/>
      <c r="M404" s="615"/>
    </row>
    <row r="405" spans="1:13" s="493" customFormat="1" ht="20.149999999999999" customHeight="1" x14ac:dyDescent="0.3">
      <c r="A405" s="637"/>
      <c r="B405" s="647"/>
      <c r="C405" s="1220" t="s">
        <v>1014</v>
      </c>
      <c r="D405" s="1221"/>
      <c r="E405" s="1221"/>
      <c r="F405" s="1221"/>
      <c r="G405" s="1221"/>
      <c r="H405" s="1221"/>
      <c r="I405" s="1221"/>
      <c r="J405" s="1221"/>
      <c r="K405" s="1221"/>
      <c r="L405" s="1221"/>
      <c r="M405" s="743"/>
    </row>
    <row r="406" spans="1:13" s="493" customFormat="1" ht="42" customHeight="1" x14ac:dyDescent="0.3">
      <c r="A406" s="637"/>
      <c r="B406" s="647"/>
      <c r="C406" s="850">
        <v>1</v>
      </c>
      <c r="D406" s="1210" t="s">
        <v>708</v>
      </c>
      <c r="E406" s="1211"/>
      <c r="F406" s="1212"/>
      <c r="G406" s="854" t="s">
        <v>896</v>
      </c>
      <c r="H406" s="1229" t="s">
        <v>96</v>
      </c>
      <c r="I406" s="850">
        <v>1</v>
      </c>
      <c r="J406" s="850">
        <v>1</v>
      </c>
      <c r="K406" s="187">
        <v>1</v>
      </c>
      <c r="L406" s="776" t="s">
        <v>426</v>
      </c>
      <c r="M406" s="789" t="s">
        <v>1253</v>
      </c>
    </row>
    <row r="407" spans="1:13" s="493" customFormat="1" ht="42" customHeight="1" x14ac:dyDescent="0.3">
      <c r="A407" s="637"/>
      <c r="B407" s="647"/>
      <c r="C407" s="850">
        <v>2</v>
      </c>
      <c r="D407" s="1210" t="s">
        <v>727</v>
      </c>
      <c r="E407" s="1211"/>
      <c r="F407" s="1212"/>
      <c r="G407" s="854" t="s">
        <v>897</v>
      </c>
      <c r="H407" s="1230"/>
      <c r="I407" s="850">
        <v>1</v>
      </c>
      <c r="J407" s="850">
        <v>1</v>
      </c>
      <c r="K407" s="187">
        <v>1</v>
      </c>
      <c r="L407" s="776" t="s">
        <v>426</v>
      </c>
      <c r="M407" s="789" t="s">
        <v>1254</v>
      </c>
    </row>
    <row r="408" spans="1:13" s="493" customFormat="1" ht="42" customHeight="1" x14ac:dyDescent="0.3">
      <c r="A408" s="637"/>
      <c r="B408" s="647"/>
      <c r="C408" s="850">
        <v>3</v>
      </c>
      <c r="D408" s="1210" t="s">
        <v>728</v>
      </c>
      <c r="E408" s="1211"/>
      <c r="F408" s="1212"/>
      <c r="G408" s="854" t="s">
        <v>735</v>
      </c>
      <c r="H408" s="848" t="s">
        <v>96</v>
      </c>
      <c r="I408" s="850">
        <v>1</v>
      </c>
      <c r="J408" s="850">
        <v>1</v>
      </c>
      <c r="K408" s="187">
        <v>1</v>
      </c>
      <c r="L408" s="776" t="s">
        <v>426</v>
      </c>
      <c r="M408" s="789" t="s">
        <v>1255</v>
      </c>
    </row>
    <row r="409" spans="1:13" s="493" customFormat="1" ht="20.149999999999999" customHeight="1" x14ac:dyDescent="0.3">
      <c r="A409" s="637"/>
      <c r="B409" s="647"/>
      <c r="C409" s="847"/>
      <c r="D409" s="1222" t="s">
        <v>314</v>
      </c>
      <c r="E409" s="1223"/>
      <c r="F409" s="1224"/>
      <c r="G409" s="1225"/>
      <c r="H409" s="1226"/>
      <c r="I409" s="850">
        <f>SUM(I406:I408)</f>
        <v>3</v>
      </c>
      <c r="J409" s="850"/>
      <c r="K409" s="636">
        <f>SUM(K406:K408)</f>
        <v>3</v>
      </c>
      <c r="L409" s="614"/>
      <c r="M409" s="615"/>
    </row>
    <row r="410" spans="1:13" s="493" customFormat="1" ht="20.149999999999999" customHeight="1" x14ac:dyDescent="0.3">
      <c r="A410" s="637"/>
      <c r="B410" s="647"/>
      <c r="C410" s="1220" t="s">
        <v>1015</v>
      </c>
      <c r="D410" s="1221"/>
      <c r="E410" s="1221"/>
      <c r="F410" s="1221"/>
      <c r="G410" s="1221"/>
      <c r="H410" s="1221"/>
      <c r="I410" s="1221"/>
      <c r="J410" s="1221"/>
      <c r="K410" s="1221"/>
      <c r="L410" s="1221"/>
      <c r="M410" s="743"/>
    </row>
    <row r="411" spans="1:13" s="493" customFormat="1" ht="42" customHeight="1" x14ac:dyDescent="0.3">
      <c r="A411" s="637"/>
      <c r="B411" s="647"/>
      <c r="C411" s="850">
        <v>1</v>
      </c>
      <c r="D411" s="1210" t="s">
        <v>732</v>
      </c>
      <c r="E411" s="1211"/>
      <c r="F411" s="1212"/>
      <c r="G411" s="854" t="s">
        <v>892</v>
      </c>
      <c r="H411" s="848" t="s">
        <v>96</v>
      </c>
      <c r="I411" s="850">
        <v>1</v>
      </c>
      <c r="J411" s="850">
        <v>1</v>
      </c>
      <c r="K411" s="187">
        <v>1</v>
      </c>
      <c r="L411" s="776" t="s">
        <v>426</v>
      </c>
      <c r="M411" s="789" t="s">
        <v>1258</v>
      </c>
    </row>
    <row r="412" spans="1:13" s="493" customFormat="1" ht="42" customHeight="1" x14ac:dyDescent="0.3">
      <c r="A412" s="637"/>
      <c r="B412" s="647"/>
      <c r="C412" s="850">
        <v>2</v>
      </c>
      <c r="D412" s="1210" t="s">
        <v>737</v>
      </c>
      <c r="E412" s="1211"/>
      <c r="F412" s="1212"/>
      <c r="G412" s="854" t="s">
        <v>898</v>
      </c>
      <c r="H412" s="848" t="s">
        <v>96</v>
      </c>
      <c r="I412" s="850">
        <v>1</v>
      </c>
      <c r="J412" s="850">
        <v>1</v>
      </c>
      <c r="K412" s="187">
        <v>1</v>
      </c>
      <c r="L412" s="776" t="s">
        <v>426</v>
      </c>
      <c r="M412" s="789" t="s">
        <v>1256</v>
      </c>
    </row>
    <row r="413" spans="1:13" s="493" customFormat="1" ht="42" customHeight="1" x14ac:dyDescent="0.3">
      <c r="A413" s="637"/>
      <c r="B413" s="647"/>
      <c r="C413" s="850">
        <v>3</v>
      </c>
      <c r="D413" s="1210" t="s">
        <v>730</v>
      </c>
      <c r="E413" s="1211"/>
      <c r="F413" s="1212"/>
      <c r="G413" s="854" t="s">
        <v>899</v>
      </c>
      <c r="H413" s="848" t="s">
        <v>96</v>
      </c>
      <c r="I413" s="850">
        <v>1</v>
      </c>
      <c r="J413" s="850">
        <v>1</v>
      </c>
      <c r="K413" s="187">
        <v>1</v>
      </c>
      <c r="L413" s="776" t="s">
        <v>426</v>
      </c>
      <c r="M413" s="789" t="s">
        <v>1259</v>
      </c>
    </row>
    <row r="414" spans="1:13" s="493" customFormat="1" ht="42" customHeight="1" x14ac:dyDescent="0.3">
      <c r="A414" s="637"/>
      <c r="B414" s="647"/>
      <c r="C414" s="857">
        <v>4</v>
      </c>
      <c r="D414" s="1141" t="s">
        <v>738</v>
      </c>
      <c r="E414" s="1141"/>
      <c r="F414" s="1141"/>
      <c r="G414" s="854" t="s">
        <v>882</v>
      </c>
      <c r="H414" s="855" t="s">
        <v>96</v>
      </c>
      <c r="I414" s="857">
        <v>1</v>
      </c>
      <c r="J414" s="857">
        <v>1</v>
      </c>
      <c r="K414" s="187">
        <v>1</v>
      </c>
      <c r="L414" s="776" t="s">
        <v>426</v>
      </c>
      <c r="M414" s="789" t="s">
        <v>1257</v>
      </c>
    </row>
    <row r="415" spans="1:13" s="493" customFormat="1" ht="42" customHeight="1" x14ac:dyDescent="0.3">
      <c r="A415" s="637"/>
      <c r="B415" s="647"/>
      <c r="C415" s="850">
        <v>5</v>
      </c>
      <c r="D415" s="1141" t="s">
        <v>942</v>
      </c>
      <c r="E415" s="1141"/>
      <c r="F415" s="1141"/>
      <c r="G415" s="854" t="s">
        <v>949</v>
      </c>
      <c r="H415" s="848" t="s">
        <v>96</v>
      </c>
      <c r="I415" s="850">
        <v>1</v>
      </c>
      <c r="J415" s="850">
        <v>1</v>
      </c>
      <c r="K415" s="187">
        <v>1</v>
      </c>
      <c r="L415" s="776" t="s">
        <v>426</v>
      </c>
      <c r="M415" s="789" t="s">
        <v>1260</v>
      </c>
    </row>
    <row r="416" spans="1:13" s="493" customFormat="1" ht="20.149999999999999" customHeight="1" x14ac:dyDescent="0.3">
      <c r="A416" s="637"/>
      <c r="B416" s="647"/>
      <c r="C416" s="764"/>
      <c r="D416" s="1222" t="s">
        <v>314</v>
      </c>
      <c r="E416" s="1223"/>
      <c r="F416" s="1224"/>
      <c r="G416" s="1225"/>
      <c r="H416" s="1226"/>
      <c r="I416" s="145">
        <f>SUM(I411:I415)</f>
        <v>5</v>
      </c>
      <c r="J416" s="145"/>
      <c r="K416" s="636">
        <f>SUM(K411:K415)</f>
        <v>5</v>
      </c>
      <c r="L416" s="614"/>
      <c r="M416" s="615"/>
    </row>
    <row r="417" spans="1:13" s="493" customFormat="1" ht="20.149999999999999" customHeight="1" x14ac:dyDescent="0.3">
      <c r="A417" s="637"/>
      <c r="B417" s="647"/>
      <c r="C417" s="1220" t="s">
        <v>1025</v>
      </c>
      <c r="D417" s="1221"/>
      <c r="E417" s="1221"/>
      <c r="F417" s="1221"/>
      <c r="G417" s="1221"/>
      <c r="H417" s="1221"/>
      <c r="I417" s="1221"/>
      <c r="J417" s="1221"/>
      <c r="K417" s="1221"/>
      <c r="L417" s="1221"/>
      <c r="M417" s="743"/>
    </row>
    <row r="418" spans="1:13" s="493" customFormat="1" ht="42" customHeight="1" x14ac:dyDescent="0.3">
      <c r="A418" s="637"/>
      <c r="B418" s="647"/>
      <c r="C418" s="868">
        <v>1</v>
      </c>
      <c r="D418" s="1210" t="s">
        <v>761</v>
      </c>
      <c r="E418" s="1211"/>
      <c r="F418" s="1212"/>
      <c r="G418" s="854" t="s">
        <v>1026</v>
      </c>
      <c r="H418" s="865" t="s">
        <v>96</v>
      </c>
      <c r="I418" s="868">
        <v>1</v>
      </c>
      <c r="J418" s="868">
        <v>1</v>
      </c>
      <c r="K418" s="187">
        <v>1</v>
      </c>
      <c r="L418" s="776" t="s">
        <v>426</v>
      </c>
      <c r="M418" s="789" t="s">
        <v>1261</v>
      </c>
    </row>
    <row r="419" spans="1:13" s="493" customFormat="1" ht="42" customHeight="1" x14ac:dyDescent="0.3">
      <c r="A419" s="637"/>
      <c r="B419" s="647"/>
      <c r="C419" s="868">
        <v>2</v>
      </c>
      <c r="D419" s="1210" t="s">
        <v>762</v>
      </c>
      <c r="E419" s="1211"/>
      <c r="F419" s="1212"/>
      <c r="G419" s="854" t="s">
        <v>1033</v>
      </c>
      <c r="H419" s="865" t="s">
        <v>96</v>
      </c>
      <c r="I419" s="868">
        <v>1</v>
      </c>
      <c r="J419" s="868">
        <v>1</v>
      </c>
      <c r="K419" s="187">
        <v>1</v>
      </c>
      <c r="L419" s="776" t="s">
        <v>426</v>
      </c>
      <c r="M419" s="789"/>
    </row>
    <row r="420" spans="1:13" s="493" customFormat="1" ht="20.149999999999999" customHeight="1" x14ac:dyDescent="0.3">
      <c r="A420" s="637"/>
      <c r="B420" s="647"/>
      <c r="C420" s="867"/>
      <c r="D420" s="1222" t="s">
        <v>314</v>
      </c>
      <c r="E420" s="1223"/>
      <c r="F420" s="1224"/>
      <c r="G420" s="1225"/>
      <c r="H420" s="1226"/>
      <c r="I420" s="868">
        <f>SUM(I418:I418)</f>
        <v>1</v>
      </c>
      <c r="J420" s="868"/>
      <c r="K420" s="636">
        <f>SUM(K418:K418)</f>
        <v>1</v>
      </c>
      <c r="L420" s="614"/>
      <c r="M420" s="615"/>
    </row>
    <row r="421" spans="1:13" s="493" customFormat="1" ht="20.149999999999999" customHeight="1" x14ac:dyDescent="0.3">
      <c r="A421" s="637"/>
      <c r="B421" s="647"/>
      <c r="C421" s="1220" t="s">
        <v>1053</v>
      </c>
      <c r="D421" s="1221"/>
      <c r="E421" s="1221"/>
      <c r="F421" s="1221"/>
      <c r="G421" s="1221"/>
      <c r="H421" s="1221"/>
      <c r="I421" s="1221"/>
      <c r="J421" s="1221"/>
      <c r="K421" s="1221"/>
      <c r="L421" s="1221"/>
      <c r="M421" s="743"/>
    </row>
    <row r="422" spans="1:13" s="493" customFormat="1" ht="42" customHeight="1" x14ac:dyDescent="0.3">
      <c r="A422" s="637"/>
      <c r="B422" s="647"/>
      <c r="C422" s="868">
        <v>1</v>
      </c>
      <c r="D422" s="1210" t="s">
        <v>778</v>
      </c>
      <c r="E422" s="1211"/>
      <c r="F422" s="1212"/>
      <c r="G422" s="854" t="s">
        <v>1054</v>
      </c>
      <c r="H422" s="865" t="s">
        <v>96</v>
      </c>
      <c r="I422" s="868">
        <v>1</v>
      </c>
      <c r="J422" s="868">
        <v>1</v>
      </c>
      <c r="K422" s="187">
        <v>1</v>
      </c>
      <c r="L422" s="776" t="s">
        <v>426</v>
      </c>
      <c r="M422" s="789" t="s">
        <v>1262</v>
      </c>
    </row>
    <row r="423" spans="1:13" s="493" customFormat="1" ht="20.149999999999999" customHeight="1" x14ac:dyDescent="0.3">
      <c r="A423" s="637"/>
      <c r="B423" s="647"/>
      <c r="C423" s="867"/>
      <c r="D423" s="1222" t="s">
        <v>314</v>
      </c>
      <c r="E423" s="1223"/>
      <c r="F423" s="1224"/>
      <c r="G423" s="1225"/>
      <c r="H423" s="1226"/>
      <c r="I423" s="868">
        <f>SUM(I422:I422)</f>
        <v>1</v>
      </c>
      <c r="J423" s="868"/>
      <c r="K423" s="636">
        <f>SUM(K422:K422)</f>
        <v>1</v>
      </c>
      <c r="L423" s="614"/>
      <c r="M423" s="615"/>
    </row>
    <row r="424" spans="1:13" s="625" customFormat="1" ht="19.5" customHeight="1" x14ac:dyDescent="0.35">
      <c r="A424" s="649"/>
      <c r="B424" s="649"/>
      <c r="C424" s="1234" t="s">
        <v>310</v>
      </c>
      <c r="D424" s="1235"/>
      <c r="E424" s="1235"/>
      <c r="F424" s="1235"/>
      <c r="G424" s="1235"/>
      <c r="H424" s="1235"/>
      <c r="I424" s="1235"/>
      <c r="J424" s="1255"/>
      <c r="K424" s="730">
        <f>K428+K434+K438+K444+K450+K458+K468+K479+K484+K492+K497+K506+K509+K514+K518</f>
        <v>29.5</v>
      </c>
      <c r="L424" s="640"/>
      <c r="M424" s="632"/>
    </row>
    <row r="425" spans="1:13" s="284" customFormat="1" ht="20.149999999999999" customHeight="1" x14ac:dyDescent="0.35">
      <c r="A425" s="650"/>
      <c r="B425" s="651"/>
      <c r="C425" s="1227" t="s">
        <v>810</v>
      </c>
      <c r="D425" s="1228"/>
      <c r="E425" s="1228"/>
      <c r="F425" s="1228"/>
      <c r="G425" s="1228"/>
      <c r="H425" s="1228"/>
      <c r="I425" s="1228"/>
      <c r="J425" s="1228"/>
      <c r="K425" s="1228"/>
      <c r="L425" s="787"/>
      <c r="M425" s="631"/>
    </row>
    <row r="426" spans="1:13" s="284" customFormat="1" ht="42" customHeight="1" x14ac:dyDescent="0.35">
      <c r="A426" s="650"/>
      <c r="B426" s="651"/>
      <c r="C426" s="786">
        <v>1</v>
      </c>
      <c r="D426" s="1210" t="s">
        <v>811</v>
      </c>
      <c r="E426" s="1211"/>
      <c r="F426" s="1212"/>
      <c r="G426" s="846" t="s">
        <v>812</v>
      </c>
      <c r="H426" s="1229" t="s">
        <v>97</v>
      </c>
      <c r="I426" s="786">
        <v>1</v>
      </c>
      <c r="J426" s="786">
        <v>0.5</v>
      </c>
      <c r="K426" s="641">
        <f>SUM(I426*J426)</f>
        <v>0.5</v>
      </c>
      <c r="L426" s="776" t="s">
        <v>426</v>
      </c>
      <c r="M426" s="789" t="s">
        <v>1263</v>
      </c>
    </row>
    <row r="427" spans="1:13" s="284" customFormat="1" ht="42" customHeight="1" x14ac:dyDescent="0.35">
      <c r="A427" s="652"/>
      <c r="B427" s="653"/>
      <c r="C427" s="786">
        <v>2</v>
      </c>
      <c r="D427" s="1210" t="s">
        <v>813</v>
      </c>
      <c r="E427" s="1211"/>
      <c r="F427" s="1212"/>
      <c r="G427" s="846" t="s">
        <v>814</v>
      </c>
      <c r="H427" s="1230"/>
      <c r="I427" s="786">
        <v>1</v>
      </c>
      <c r="J427" s="786">
        <v>0.5</v>
      </c>
      <c r="K427" s="641">
        <f>SUM(I427*J427)</f>
        <v>0.5</v>
      </c>
      <c r="L427" s="776" t="s">
        <v>426</v>
      </c>
      <c r="M427" s="789" t="s">
        <v>1264</v>
      </c>
    </row>
    <row r="428" spans="1:13" s="284" customFormat="1" ht="20.149999999999999" customHeight="1" x14ac:dyDescent="0.35">
      <c r="A428" s="650"/>
      <c r="B428" s="651"/>
      <c r="C428" s="785"/>
      <c r="D428" s="1222" t="s">
        <v>358</v>
      </c>
      <c r="E428" s="1223"/>
      <c r="F428" s="1224"/>
      <c r="G428" s="1225"/>
      <c r="H428" s="1226"/>
      <c r="I428" s="786">
        <f>SUM(I426:I427)</f>
        <v>2</v>
      </c>
      <c r="J428" s="786"/>
      <c r="K428" s="636">
        <f>SUM(K426:K427)</f>
        <v>1</v>
      </c>
      <c r="L428" s="614"/>
      <c r="M428" s="615"/>
    </row>
    <row r="429" spans="1:13" s="284" customFormat="1" ht="20.149999999999999" customHeight="1" x14ac:dyDescent="0.35">
      <c r="A429" s="650"/>
      <c r="B429" s="651"/>
      <c r="C429" s="1227" t="s">
        <v>647</v>
      </c>
      <c r="D429" s="1228"/>
      <c r="E429" s="1228"/>
      <c r="F429" s="1228"/>
      <c r="G429" s="1228"/>
      <c r="H429" s="1228"/>
      <c r="I429" s="1228"/>
      <c r="J429" s="1228"/>
      <c r="K429" s="1233"/>
      <c r="L429" s="787"/>
      <c r="M429" s="631"/>
    </row>
    <row r="430" spans="1:13" s="284" customFormat="1" ht="42" customHeight="1" x14ac:dyDescent="0.35">
      <c r="A430" s="650"/>
      <c r="B430" s="651"/>
      <c r="C430" s="850">
        <v>1</v>
      </c>
      <c r="D430" s="1210" t="s">
        <v>654</v>
      </c>
      <c r="E430" s="1211"/>
      <c r="F430" s="1212"/>
      <c r="G430" s="854" t="s">
        <v>822</v>
      </c>
      <c r="H430" s="848" t="s">
        <v>97</v>
      </c>
      <c r="I430" s="850">
        <v>1</v>
      </c>
      <c r="J430" s="850">
        <v>0.5</v>
      </c>
      <c r="K430" s="641">
        <f>SUM(I430*J430)</f>
        <v>0.5</v>
      </c>
      <c r="L430" s="776" t="s">
        <v>426</v>
      </c>
      <c r="M430" s="789" t="s">
        <v>1268</v>
      </c>
    </row>
    <row r="431" spans="1:13" s="284" customFormat="1" ht="42" customHeight="1" x14ac:dyDescent="0.35">
      <c r="A431" s="650"/>
      <c r="B431" s="651"/>
      <c r="C431" s="850">
        <v>2</v>
      </c>
      <c r="D431" s="1210" t="s">
        <v>653</v>
      </c>
      <c r="E431" s="1211"/>
      <c r="F431" s="1212"/>
      <c r="G431" s="854" t="s">
        <v>823</v>
      </c>
      <c r="H431" s="848" t="s">
        <v>97</v>
      </c>
      <c r="I431" s="850">
        <v>1</v>
      </c>
      <c r="J431" s="850">
        <v>0.5</v>
      </c>
      <c r="K431" s="641">
        <f>SUM(I431*J431)</f>
        <v>0.5</v>
      </c>
      <c r="L431" s="776" t="s">
        <v>426</v>
      </c>
      <c r="M431" s="789" t="s">
        <v>1267</v>
      </c>
    </row>
    <row r="432" spans="1:13" s="284" customFormat="1" ht="42" customHeight="1" x14ac:dyDescent="0.35">
      <c r="A432" s="650"/>
      <c r="B432" s="651"/>
      <c r="C432" s="850">
        <v>3</v>
      </c>
      <c r="D432" s="1210" t="s">
        <v>655</v>
      </c>
      <c r="E432" s="1211"/>
      <c r="F432" s="1212"/>
      <c r="G432" s="854" t="s">
        <v>824</v>
      </c>
      <c r="H432" s="848" t="s">
        <v>97</v>
      </c>
      <c r="I432" s="850">
        <v>1</v>
      </c>
      <c r="J432" s="850">
        <v>0.5</v>
      </c>
      <c r="K432" s="641">
        <f>SUM(I432*J432)</f>
        <v>0.5</v>
      </c>
      <c r="L432" s="776" t="s">
        <v>426</v>
      </c>
      <c r="M432" s="789" t="s">
        <v>1266</v>
      </c>
    </row>
    <row r="433" spans="1:13" s="284" customFormat="1" ht="42" customHeight="1" x14ac:dyDescent="0.35">
      <c r="A433" s="650"/>
      <c r="B433" s="651"/>
      <c r="C433" s="786">
        <v>4</v>
      </c>
      <c r="D433" s="1210" t="s">
        <v>666</v>
      </c>
      <c r="E433" s="1211"/>
      <c r="F433" s="1212"/>
      <c r="G433" s="854" t="s">
        <v>821</v>
      </c>
      <c r="H433" s="784" t="s">
        <v>97</v>
      </c>
      <c r="I433" s="786">
        <v>1</v>
      </c>
      <c r="J433" s="786">
        <v>0.5</v>
      </c>
      <c r="K433" s="641">
        <f>SUM(I433*J433)</f>
        <v>0.5</v>
      </c>
      <c r="L433" s="776" t="s">
        <v>426</v>
      </c>
      <c r="M433" s="789" t="s">
        <v>1265</v>
      </c>
    </row>
    <row r="434" spans="1:13" s="284" customFormat="1" ht="20.149999999999999" customHeight="1" x14ac:dyDescent="0.35">
      <c r="A434" s="650"/>
      <c r="B434" s="651"/>
      <c r="C434" s="785"/>
      <c r="D434" s="1222" t="s">
        <v>358</v>
      </c>
      <c r="E434" s="1223"/>
      <c r="F434" s="1224"/>
      <c r="G434" s="1225"/>
      <c r="H434" s="1226"/>
      <c r="I434" s="786">
        <f>SUM(I430:I433)</f>
        <v>4</v>
      </c>
      <c r="J434" s="786"/>
      <c r="K434" s="636">
        <f>SUM(K430:K433)</f>
        <v>2</v>
      </c>
      <c r="L434" s="614"/>
      <c r="M434" s="615"/>
    </row>
    <row r="435" spans="1:13" s="284" customFormat="1" ht="20.149999999999999" customHeight="1" x14ac:dyDescent="0.35">
      <c r="A435" s="650"/>
      <c r="B435" s="651"/>
      <c r="C435" s="1227" t="s">
        <v>992</v>
      </c>
      <c r="D435" s="1228"/>
      <c r="E435" s="1228"/>
      <c r="F435" s="1228"/>
      <c r="G435" s="1228"/>
      <c r="H435" s="1228"/>
      <c r="I435" s="1228"/>
      <c r="J435" s="1228"/>
      <c r="K435" s="1228"/>
      <c r="L435" s="744"/>
      <c r="M435" s="631"/>
    </row>
    <row r="436" spans="1:13" s="284" customFormat="1" ht="41.25" customHeight="1" x14ac:dyDescent="0.35">
      <c r="A436" s="650"/>
      <c r="B436" s="651"/>
      <c r="C436" s="786">
        <v>1</v>
      </c>
      <c r="D436" s="1130" t="s">
        <v>670</v>
      </c>
      <c r="E436" s="1135"/>
      <c r="F436" s="1131"/>
      <c r="G436" s="854" t="s">
        <v>825</v>
      </c>
      <c r="H436" s="1229" t="s">
        <v>97</v>
      </c>
      <c r="I436" s="786">
        <v>1</v>
      </c>
      <c r="J436" s="786">
        <v>0.5</v>
      </c>
      <c r="K436" s="641">
        <f>SUM(I436*J436)</f>
        <v>0.5</v>
      </c>
      <c r="L436" s="776" t="s">
        <v>426</v>
      </c>
      <c r="M436" s="789" t="s">
        <v>1269</v>
      </c>
    </row>
    <row r="437" spans="1:13" s="284" customFormat="1" ht="41.25" customHeight="1" x14ac:dyDescent="0.35">
      <c r="A437" s="650"/>
      <c r="B437" s="651"/>
      <c r="C437" s="786">
        <v>2</v>
      </c>
      <c r="D437" s="1130" t="s">
        <v>826</v>
      </c>
      <c r="E437" s="1135"/>
      <c r="F437" s="1131"/>
      <c r="G437" s="854" t="s">
        <v>827</v>
      </c>
      <c r="H437" s="1230"/>
      <c r="I437" s="786">
        <v>1</v>
      </c>
      <c r="J437" s="786">
        <v>0.5</v>
      </c>
      <c r="K437" s="641">
        <f>SUM(I437*J437)</f>
        <v>0.5</v>
      </c>
      <c r="L437" s="776" t="s">
        <v>426</v>
      </c>
      <c r="M437" s="789" t="s">
        <v>1270</v>
      </c>
    </row>
    <row r="438" spans="1:13" s="284" customFormat="1" ht="20.149999999999999" customHeight="1" x14ac:dyDescent="0.35">
      <c r="A438" s="650"/>
      <c r="B438" s="651"/>
      <c r="C438" s="785"/>
      <c r="D438" s="1222" t="s">
        <v>358</v>
      </c>
      <c r="E438" s="1223"/>
      <c r="F438" s="1224"/>
      <c r="G438" s="1225"/>
      <c r="H438" s="1226"/>
      <c r="I438" s="786">
        <f>SUM(I436:I437)</f>
        <v>2</v>
      </c>
      <c r="J438" s="786"/>
      <c r="K438" s="636">
        <f>SUM(K436:K437)</f>
        <v>1</v>
      </c>
      <c r="L438" s="614"/>
      <c r="M438" s="615"/>
    </row>
    <row r="439" spans="1:13" s="284" customFormat="1" ht="20.149999999999999" customHeight="1" x14ac:dyDescent="0.35">
      <c r="A439" s="650"/>
      <c r="B439" s="651"/>
      <c r="C439" s="1227" t="s">
        <v>993</v>
      </c>
      <c r="D439" s="1228"/>
      <c r="E439" s="1228"/>
      <c r="F439" s="1228"/>
      <c r="G439" s="1228"/>
      <c r="H439" s="1228"/>
      <c r="I439" s="1228"/>
      <c r="J439" s="1228"/>
      <c r="K439" s="1228"/>
      <c r="L439" s="787"/>
      <c r="M439" s="631"/>
    </row>
    <row r="440" spans="1:13" s="284" customFormat="1" ht="42" customHeight="1" x14ac:dyDescent="0.35">
      <c r="A440" s="650"/>
      <c r="B440" s="651"/>
      <c r="C440" s="850">
        <v>1</v>
      </c>
      <c r="D440" s="1210" t="s">
        <v>677</v>
      </c>
      <c r="E440" s="1211"/>
      <c r="F440" s="1212"/>
      <c r="G440" s="846" t="s">
        <v>840</v>
      </c>
      <c r="H440" s="1229" t="s">
        <v>97</v>
      </c>
      <c r="I440" s="850">
        <v>1</v>
      </c>
      <c r="J440" s="850">
        <v>0.5</v>
      </c>
      <c r="K440" s="641">
        <f>SUM(I440*J440)</f>
        <v>0.5</v>
      </c>
      <c r="L440" s="776" t="s">
        <v>426</v>
      </c>
      <c r="M440" s="789" t="s">
        <v>1274</v>
      </c>
    </row>
    <row r="441" spans="1:13" s="284" customFormat="1" ht="42" customHeight="1" x14ac:dyDescent="0.35">
      <c r="A441" s="650"/>
      <c r="B441" s="651"/>
      <c r="C441" s="850">
        <v>2</v>
      </c>
      <c r="D441" s="1210" t="s">
        <v>673</v>
      </c>
      <c r="E441" s="1211"/>
      <c r="F441" s="1212"/>
      <c r="G441" s="846" t="s">
        <v>840</v>
      </c>
      <c r="H441" s="1230"/>
      <c r="I441" s="850">
        <v>1</v>
      </c>
      <c r="J441" s="850">
        <v>0.5</v>
      </c>
      <c r="K441" s="641">
        <f>SUM(I441*J441)</f>
        <v>0.5</v>
      </c>
      <c r="L441" s="776" t="s">
        <v>426</v>
      </c>
      <c r="M441" s="789" t="s">
        <v>1273</v>
      </c>
    </row>
    <row r="442" spans="1:13" s="284" customFormat="1" ht="42" customHeight="1" x14ac:dyDescent="0.35">
      <c r="A442" s="650"/>
      <c r="B442" s="651"/>
      <c r="C442" s="857">
        <v>3</v>
      </c>
      <c r="D442" s="1210" t="s">
        <v>841</v>
      </c>
      <c r="E442" s="1211"/>
      <c r="F442" s="1212"/>
      <c r="G442" s="846" t="s">
        <v>842</v>
      </c>
      <c r="H442" s="1230"/>
      <c r="I442" s="857">
        <v>1</v>
      </c>
      <c r="J442" s="857">
        <v>0.5</v>
      </c>
      <c r="K442" s="641">
        <f>SUM(I442*J442)</f>
        <v>0.5</v>
      </c>
      <c r="L442" s="776" t="s">
        <v>426</v>
      </c>
      <c r="M442" s="789" t="s">
        <v>1272</v>
      </c>
    </row>
    <row r="443" spans="1:13" s="284" customFormat="1" ht="42" customHeight="1" x14ac:dyDescent="0.35">
      <c r="A443" s="650"/>
      <c r="B443" s="651"/>
      <c r="C443" s="850">
        <v>4</v>
      </c>
      <c r="D443" s="1210" t="s">
        <v>939</v>
      </c>
      <c r="E443" s="1211"/>
      <c r="F443" s="1212"/>
      <c r="G443" s="846" t="s">
        <v>835</v>
      </c>
      <c r="H443" s="1231"/>
      <c r="I443" s="850">
        <v>1</v>
      </c>
      <c r="J443" s="850">
        <v>0.5</v>
      </c>
      <c r="K443" s="641">
        <f>SUM(I443*J443)</f>
        <v>0.5</v>
      </c>
      <c r="L443" s="776" t="s">
        <v>426</v>
      </c>
      <c r="M443" s="789" t="s">
        <v>1271</v>
      </c>
    </row>
    <row r="444" spans="1:13" s="284" customFormat="1" ht="20.149999999999999" customHeight="1" x14ac:dyDescent="0.35">
      <c r="A444" s="650"/>
      <c r="B444" s="651"/>
      <c r="C444" s="847"/>
      <c r="D444" s="1222" t="s">
        <v>358</v>
      </c>
      <c r="E444" s="1223"/>
      <c r="F444" s="1224"/>
      <c r="G444" s="1225"/>
      <c r="H444" s="1226"/>
      <c r="I444" s="850">
        <f>SUM(I440:I443)</f>
        <v>4</v>
      </c>
      <c r="J444" s="850"/>
      <c r="K444" s="636">
        <f>SUM(K440:K443)</f>
        <v>2</v>
      </c>
      <c r="L444" s="614"/>
      <c r="M444" s="615"/>
    </row>
    <row r="445" spans="1:13" s="284" customFormat="1" ht="20.149999999999999" customHeight="1" x14ac:dyDescent="0.35">
      <c r="A445" s="650"/>
      <c r="B445" s="651"/>
      <c r="C445" s="1227" t="s">
        <v>994</v>
      </c>
      <c r="D445" s="1228"/>
      <c r="E445" s="1228"/>
      <c r="F445" s="1228"/>
      <c r="G445" s="1228"/>
      <c r="H445" s="1228"/>
      <c r="I445" s="1228"/>
      <c r="J445" s="1228"/>
      <c r="K445" s="1228"/>
      <c r="L445" s="787"/>
      <c r="M445" s="631"/>
    </row>
    <row r="446" spans="1:13" s="284" customFormat="1" ht="42" customHeight="1" x14ac:dyDescent="0.35">
      <c r="A446" s="650"/>
      <c r="B446" s="651"/>
      <c r="C446" s="850">
        <v>1</v>
      </c>
      <c r="D446" s="1210" t="s">
        <v>686</v>
      </c>
      <c r="E446" s="1211"/>
      <c r="F446" s="1212"/>
      <c r="G446" s="846" t="s">
        <v>843</v>
      </c>
      <c r="H446" s="1229" t="s">
        <v>97</v>
      </c>
      <c r="I446" s="850">
        <v>1</v>
      </c>
      <c r="J446" s="850">
        <v>0.5</v>
      </c>
      <c r="K446" s="641">
        <f>SUM(I446*J446)</f>
        <v>0.5</v>
      </c>
      <c r="L446" s="776" t="s">
        <v>426</v>
      </c>
      <c r="M446" s="789" t="s">
        <v>1277</v>
      </c>
    </row>
    <row r="447" spans="1:13" s="284" customFormat="1" ht="42" customHeight="1" x14ac:dyDescent="0.35">
      <c r="A447" s="650"/>
      <c r="B447" s="651"/>
      <c r="C447" s="850">
        <v>2</v>
      </c>
      <c r="D447" s="1210" t="s">
        <v>844</v>
      </c>
      <c r="E447" s="1211"/>
      <c r="F447" s="1212"/>
      <c r="G447" s="846" t="s">
        <v>845</v>
      </c>
      <c r="H447" s="1230"/>
      <c r="I447" s="850">
        <v>1</v>
      </c>
      <c r="J447" s="850">
        <v>0.5</v>
      </c>
      <c r="K447" s="641">
        <f>SUM(I447*J447)</f>
        <v>0.5</v>
      </c>
      <c r="L447" s="776" t="s">
        <v>426</v>
      </c>
      <c r="M447" s="789" t="s">
        <v>1276</v>
      </c>
    </row>
    <row r="448" spans="1:13" s="284" customFormat="1" ht="42" customHeight="1" x14ac:dyDescent="0.35">
      <c r="A448" s="650"/>
      <c r="B448" s="651"/>
      <c r="C448" s="850">
        <v>3</v>
      </c>
      <c r="D448" s="1210" t="s">
        <v>846</v>
      </c>
      <c r="E448" s="1211"/>
      <c r="F448" s="1212"/>
      <c r="G448" s="846" t="s">
        <v>847</v>
      </c>
      <c r="H448" s="1230"/>
      <c r="I448" s="850">
        <v>1</v>
      </c>
      <c r="J448" s="850">
        <v>0.5</v>
      </c>
      <c r="K448" s="641">
        <f>SUM(I448*J448)</f>
        <v>0.5</v>
      </c>
      <c r="L448" s="776" t="s">
        <v>426</v>
      </c>
      <c r="M448" s="789" t="s">
        <v>1275</v>
      </c>
    </row>
    <row r="449" spans="1:23" s="284" customFormat="1" ht="42" customHeight="1" x14ac:dyDescent="0.35">
      <c r="A449" s="650"/>
      <c r="B449" s="651"/>
      <c r="C449" s="850">
        <v>4</v>
      </c>
      <c r="D449" s="1210" t="s">
        <v>690</v>
      </c>
      <c r="E449" s="1211"/>
      <c r="F449" s="1212"/>
      <c r="G449" s="846" t="s">
        <v>848</v>
      </c>
      <c r="H449" s="1231"/>
      <c r="I449" s="850">
        <v>1</v>
      </c>
      <c r="J449" s="850">
        <v>0.5</v>
      </c>
      <c r="K449" s="641">
        <f>SUM(I449*J449)</f>
        <v>0.5</v>
      </c>
      <c r="L449" s="776" t="s">
        <v>426</v>
      </c>
      <c r="M449" s="789" t="s">
        <v>1278</v>
      </c>
    </row>
    <row r="450" spans="1:23" s="284" customFormat="1" ht="20.149999999999999" customHeight="1" x14ac:dyDescent="0.35">
      <c r="A450" s="650"/>
      <c r="B450" s="651"/>
      <c r="C450" s="847"/>
      <c r="D450" s="1222" t="s">
        <v>358</v>
      </c>
      <c r="E450" s="1223"/>
      <c r="F450" s="1224"/>
      <c r="G450" s="1225"/>
      <c r="H450" s="1226"/>
      <c r="I450" s="850">
        <f>SUM(I446:I449)</f>
        <v>4</v>
      </c>
      <c r="J450" s="850"/>
      <c r="K450" s="636">
        <f>SUM(K446:K449)</f>
        <v>2</v>
      </c>
      <c r="L450" s="614"/>
      <c r="M450" s="615"/>
    </row>
    <row r="451" spans="1:23" s="284" customFormat="1" ht="20.149999999999999" customHeight="1" x14ac:dyDescent="0.35">
      <c r="A451" s="650"/>
      <c r="B451" s="651"/>
      <c r="C451" s="1227" t="s">
        <v>995</v>
      </c>
      <c r="D451" s="1228"/>
      <c r="E451" s="1228"/>
      <c r="F451" s="1228"/>
      <c r="G451" s="1228"/>
      <c r="H451" s="1228"/>
      <c r="I451" s="1228"/>
      <c r="J451" s="1228"/>
      <c r="K451" s="1228"/>
      <c r="L451" s="787"/>
      <c r="M451" s="631"/>
    </row>
    <row r="452" spans="1:23" s="284" customFormat="1" ht="42" customHeight="1" x14ac:dyDescent="0.35">
      <c r="A452" s="650"/>
      <c r="B452" s="651"/>
      <c r="C452" s="850">
        <v>1</v>
      </c>
      <c r="D452" s="1210" t="s">
        <v>691</v>
      </c>
      <c r="E452" s="1211"/>
      <c r="F452" s="1212"/>
      <c r="G452" s="846" t="s">
        <v>850</v>
      </c>
      <c r="H452" s="1229" t="s">
        <v>97</v>
      </c>
      <c r="I452" s="850">
        <v>1</v>
      </c>
      <c r="J452" s="850">
        <v>0.5</v>
      </c>
      <c r="K452" s="641">
        <f t="shared" ref="K452:K457" si="22">SUM(I452*J452)</f>
        <v>0.5</v>
      </c>
      <c r="L452" s="776" t="s">
        <v>426</v>
      </c>
      <c r="M452" s="789" t="s">
        <v>1284</v>
      </c>
    </row>
    <row r="453" spans="1:23" s="284" customFormat="1" ht="42" customHeight="1" x14ac:dyDescent="0.35">
      <c r="A453" s="650"/>
      <c r="B453" s="651"/>
      <c r="C453" s="850">
        <v>2</v>
      </c>
      <c r="D453" s="1210" t="s">
        <v>701</v>
      </c>
      <c r="E453" s="1211"/>
      <c r="F453" s="1212"/>
      <c r="G453" s="846" t="s">
        <v>859</v>
      </c>
      <c r="H453" s="1230"/>
      <c r="I453" s="850">
        <v>1</v>
      </c>
      <c r="J453" s="850">
        <v>0.5</v>
      </c>
      <c r="K453" s="641">
        <f t="shared" si="22"/>
        <v>0.5</v>
      </c>
      <c r="L453" s="776" t="s">
        <v>426</v>
      </c>
      <c r="M453" s="789" t="s">
        <v>1283</v>
      </c>
    </row>
    <row r="454" spans="1:23" s="284" customFormat="1" ht="42" customHeight="1" x14ac:dyDescent="0.35">
      <c r="A454" s="650"/>
      <c r="B454" s="651"/>
      <c r="C454" s="850">
        <v>3</v>
      </c>
      <c r="D454" s="1210" t="s">
        <v>700</v>
      </c>
      <c r="E454" s="1211"/>
      <c r="F454" s="1212"/>
      <c r="G454" s="846" t="s">
        <v>862</v>
      </c>
      <c r="H454" s="1230"/>
      <c r="I454" s="850">
        <v>1</v>
      </c>
      <c r="J454" s="850">
        <v>0.5</v>
      </c>
      <c r="K454" s="641">
        <f t="shared" si="22"/>
        <v>0.5</v>
      </c>
      <c r="L454" s="776" t="s">
        <v>426</v>
      </c>
      <c r="M454" s="789" t="s">
        <v>1282</v>
      </c>
    </row>
    <row r="455" spans="1:23" s="284" customFormat="1" ht="42" customHeight="1" x14ac:dyDescent="0.35">
      <c r="A455" s="650"/>
      <c r="B455" s="651"/>
      <c r="C455" s="857">
        <v>4</v>
      </c>
      <c r="D455" s="1210" t="s">
        <v>803</v>
      </c>
      <c r="E455" s="1211"/>
      <c r="F455" s="1212"/>
      <c r="G455" s="846" t="s">
        <v>863</v>
      </c>
      <c r="H455" s="1230"/>
      <c r="I455" s="857">
        <v>1</v>
      </c>
      <c r="J455" s="857">
        <v>0.5</v>
      </c>
      <c r="K455" s="641">
        <f t="shared" si="22"/>
        <v>0.5</v>
      </c>
      <c r="L455" s="776" t="s">
        <v>426</v>
      </c>
      <c r="M455" s="789" t="s">
        <v>1281</v>
      </c>
    </row>
    <row r="456" spans="1:23" s="284" customFormat="1" ht="42" customHeight="1" x14ac:dyDescent="0.35">
      <c r="A456" s="650"/>
      <c r="B456" s="651"/>
      <c r="C456" s="857">
        <v>5</v>
      </c>
      <c r="D456" s="1210" t="s">
        <v>967</v>
      </c>
      <c r="E456" s="1211"/>
      <c r="F456" s="1212"/>
      <c r="G456" s="846" t="s">
        <v>968</v>
      </c>
      <c r="H456" s="1230"/>
      <c r="I456" s="857">
        <v>1</v>
      </c>
      <c r="J456" s="857">
        <v>0.5</v>
      </c>
      <c r="K456" s="641">
        <f t="shared" si="22"/>
        <v>0.5</v>
      </c>
      <c r="L456" s="776" t="s">
        <v>426</v>
      </c>
      <c r="M456" s="789" t="s">
        <v>1280</v>
      </c>
    </row>
    <row r="457" spans="1:23" s="284" customFormat="1" ht="42" customHeight="1" x14ac:dyDescent="0.35">
      <c r="A457" s="650"/>
      <c r="B457" s="651"/>
      <c r="C457" s="850">
        <v>6</v>
      </c>
      <c r="D457" s="1210" t="s">
        <v>969</v>
      </c>
      <c r="E457" s="1211"/>
      <c r="F457" s="1212"/>
      <c r="G457" s="846" t="s">
        <v>970</v>
      </c>
      <c r="H457" s="1231"/>
      <c r="I457" s="850">
        <v>1</v>
      </c>
      <c r="J457" s="850">
        <v>0.5</v>
      </c>
      <c r="K457" s="641">
        <f t="shared" si="22"/>
        <v>0.5</v>
      </c>
      <c r="L457" s="776" t="s">
        <v>426</v>
      </c>
      <c r="M457" s="789" t="s">
        <v>1279</v>
      </c>
    </row>
    <row r="458" spans="1:23" s="284" customFormat="1" ht="20.149999999999999" customHeight="1" x14ac:dyDescent="0.35">
      <c r="A458" s="650"/>
      <c r="B458" s="651"/>
      <c r="C458" s="847"/>
      <c r="D458" s="1222" t="s">
        <v>358</v>
      </c>
      <c r="E458" s="1223"/>
      <c r="F458" s="1224"/>
      <c r="G458" s="1225"/>
      <c r="H458" s="1226"/>
      <c r="I458" s="850">
        <f>SUM(I452:I457)</f>
        <v>6</v>
      </c>
      <c r="J458" s="850"/>
      <c r="K458" s="636">
        <f>SUM(K452:K457)</f>
        <v>3</v>
      </c>
      <c r="L458" s="614"/>
      <c r="M458" s="615"/>
    </row>
    <row r="459" spans="1:23" s="284" customFormat="1" ht="20.149999999999999" customHeight="1" x14ac:dyDescent="0.35">
      <c r="A459" s="650"/>
      <c r="B459" s="651"/>
      <c r="C459" s="1227" t="s">
        <v>996</v>
      </c>
      <c r="D459" s="1228"/>
      <c r="E459" s="1228"/>
      <c r="F459" s="1228"/>
      <c r="G459" s="1228"/>
      <c r="H459" s="1228"/>
      <c r="I459" s="1228"/>
      <c r="J459" s="1228"/>
      <c r="K459" s="1228"/>
      <c r="L459" s="787"/>
      <c r="M459" s="631"/>
    </row>
    <row r="460" spans="1:23" s="284" customFormat="1" ht="42" customHeight="1" x14ac:dyDescent="0.35">
      <c r="A460" s="650"/>
      <c r="B460" s="651"/>
      <c r="C460" s="850">
        <v>1</v>
      </c>
      <c r="D460" s="1210" t="s">
        <v>801</v>
      </c>
      <c r="E460" s="1211"/>
      <c r="F460" s="1212"/>
      <c r="G460" s="846" t="s">
        <v>864</v>
      </c>
      <c r="H460" s="1229" t="s">
        <v>97</v>
      </c>
      <c r="I460" s="850">
        <v>1</v>
      </c>
      <c r="J460" s="850">
        <v>0.5</v>
      </c>
      <c r="K460" s="641">
        <f t="shared" ref="K460:K467" si="23">SUM(I460*J460)</f>
        <v>0.5</v>
      </c>
      <c r="L460" s="776" t="s">
        <v>426</v>
      </c>
      <c r="M460" s="789" t="s">
        <v>1285</v>
      </c>
    </row>
    <row r="461" spans="1:23" s="284" customFormat="1" ht="42" customHeight="1" x14ac:dyDescent="0.2">
      <c r="A461" s="650"/>
      <c r="B461" s="651"/>
      <c r="C461" s="850">
        <v>2</v>
      </c>
      <c r="D461" s="1210" t="s">
        <v>807</v>
      </c>
      <c r="E461" s="1211"/>
      <c r="F461" s="1212"/>
      <c r="G461" s="846" t="s">
        <v>865</v>
      </c>
      <c r="H461" s="1230"/>
      <c r="I461" s="850">
        <v>1</v>
      </c>
      <c r="J461" s="850">
        <v>0.5</v>
      </c>
      <c r="K461" s="641">
        <f t="shared" si="23"/>
        <v>0.5</v>
      </c>
      <c r="L461" s="776" t="s">
        <v>426</v>
      </c>
      <c r="M461" s="789" t="s">
        <v>1286</v>
      </c>
      <c r="W461" s="1050" t="s">
        <v>2156</v>
      </c>
    </row>
    <row r="462" spans="1:23" s="284" customFormat="1" ht="42" customHeight="1" x14ac:dyDescent="0.35">
      <c r="A462" s="650"/>
      <c r="B462" s="651"/>
      <c r="C462" s="850">
        <v>3</v>
      </c>
      <c r="D462" s="1210" t="s">
        <v>710</v>
      </c>
      <c r="E462" s="1211"/>
      <c r="F462" s="1212"/>
      <c r="G462" s="846" t="s">
        <v>866</v>
      </c>
      <c r="H462" s="1230"/>
      <c r="I462" s="850">
        <v>1</v>
      </c>
      <c r="J462" s="850">
        <v>0.5</v>
      </c>
      <c r="K462" s="641">
        <f t="shared" si="23"/>
        <v>0.5</v>
      </c>
      <c r="L462" s="776" t="s">
        <v>426</v>
      </c>
      <c r="M462" s="789" t="s">
        <v>1287</v>
      </c>
    </row>
    <row r="463" spans="1:23" s="284" customFormat="1" ht="42" customHeight="1" x14ac:dyDescent="0.35">
      <c r="A463" s="650"/>
      <c r="B463" s="651"/>
      <c r="C463" s="850">
        <v>4</v>
      </c>
      <c r="D463" s="1210" t="s">
        <v>714</v>
      </c>
      <c r="E463" s="1211"/>
      <c r="F463" s="1212"/>
      <c r="G463" s="846" t="s">
        <v>866</v>
      </c>
      <c r="H463" s="1230"/>
      <c r="I463" s="850">
        <v>1</v>
      </c>
      <c r="J463" s="850">
        <v>0.5</v>
      </c>
      <c r="K463" s="641">
        <f t="shared" si="23"/>
        <v>0.5</v>
      </c>
      <c r="L463" s="776" t="s">
        <v>426</v>
      </c>
      <c r="M463" s="789" t="s">
        <v>1288</v>
      </c>
    </row>
    <row r="464" spans="1:23" s="284" customFormat="1" ht="42" customHeight="1" x14ac:dyDescent="0.35">
      <c r="A464" s="650"/>
      <c r="B464" s="651"/>
      <c r="C464" s="850">
        <v>5</v>
      </c>
      <c r="D464" s="1210" t="s">
        <v>867</v>
      </c>
      <c r="E464" s="1211"/>
      <c r="F464" s="1212"/>
      <c r="G464" s="846" t="s">
        <v>868</v>
      </c>
      <c r="H464" s="1230"/>
      <c r="I464" s="850">
        <v>1</v>
      </c>
      <c r="J464" s="850">
        <v>0.5</v>
      </c>
      <c r="K464" s="641">
        <f t="shared" si="23"/>
        <v>0.5</v>
      </c>
      <c r="L464" s="776" t="s">
        <v>426</v>
      </c>
      <c r="M464" s="789" t="s">
        <v>1289</v>
      </c>
    </row>
    <row r="465" spans="1:13" s="284" customFormat="1" ht="42" customHeight="1" x14ac:dyDescent="0.35">
      <c r="A465" s="650"/>
      <c r="B465" s="651"/>
      <c r="C465" s="857">
        <v>6</v>
      </c>
      <c r="D465" s="1210" t="s">
        <v>869</v>
      </c>
      <c r="E465" s="1211"/>
      <c r="F465" s="1212"/>
      <c r="G465" s="846" t="s">
        <v>868</v>
      </c>
      <c r="H465" s="1230"/>
      <c r="I465" s="857">
        <v>1</v>
      </c>
      <c r="J465" s="857">
        <v>0.5</v>
      </c>
      <c r="K465" s="641">
        <f t="shared" ref="K465:K466" si="24">SUM(I465*J465)</f>
        <v>0.5</v>
      </c>
      <c r="L465" s="776" t="s">
        <v>426</v>
      </c>
      <c r="M465" s="789" t="s">
        <v>1290</v>
      </c>
    </row>
    <row r="466" spans="1:13" s="284" customFormat="1" ht="42" customHeight="1" x14ac:dyDescent="0.35">
      <c r="A466" s="650"/>
      <c r="B466" s="651"/>
      <c r="C466" s="857">
        <v>7</v>
      </c>
      <c r="D466" s="1210" t="s">
        <v>971</v>
      </c>
      <c r="E466" s="1211"/>
      <c r="F466" s="1212"/>
      <c r="G466" s="846" t="s">
        <v>972</v>
      </c>
      <c r="H466" s="1230"/>
      <c r="I466" s="857">
        <v>1</v>
      </c>
      <c r="J466" s="857">
        <v>0.5</v>
      </c>
      <c r="K466" s="641">
        <f t="shared" si="24"/>
        <v>0.5</v>
      </c>
      <c r="L466" s="776" t="s">
        <v>426</v>
      </c>
      <c r="M466" s="789" t="s">
        <v>1291</v>
      </c>
    </row>
    <row r="467" spans="1:13" s="284" customFormat="1" ht="42" customHeight="1" x14ac:dyDescent="0.35">
      <c r="A467" s="650"/>
      <c r="B467" s="651"/>
      <c r="C467" s="850">
        <v>8</v>
      </c>
      <c r="D467" s="1210" t="s">
        <v>940</v>
      </c>
      <c r="E467" s="1211"/>
      <c r="F467" s="1212"/>
      <c r="G467" s="846" t="s">
        <v>868</v>
      </c>
      <c r="H467" s="1231"/>
      <c r="I467" s="850">
        <v>1</v>
      </c>
      <c r="J467" s="850">
        <v>0.5</v>
      </c>
      <c r="K467" s="641">
        <f t="shared" si="23"/>
        <v>0.5</v>
      </c>
      <c r="L467" s="776" t="s">
        <v>426</v>
      </c>
      <c r="M467" s="789" t="s">
        <v>1292</v>
      </c>
    </row>
    <row r="468" spans="1:13" s="284" customFormat="1" ht="20.149999999999999" customHeight="1" x14ac:dyDescent="0.35">
      <c r="A468" s="650"/>
      <c r="B468" s="651"/>
      <c r="C468" s="847"/>
      <c r="D468" s="1222" t="s">
        <v>358</v>
      </c>
      <c r="E468" s="1223"/>
      <c r="F468" s="1224"/>
      <c r="G468" s="1225"/>
      <c r="H468" s="1226"/>
      <c r="I468" s="850">
        <f>SUM(I460:I467)</f>
        <v>8</v>
      </c>
      <c r="J468" s="850"/>
      <c r="K468" s="636">
        <f>SUM(K460:K467)</f>
        <v>4</v>
      </c>
      <c r="L468" s="614"/>
      <c r="M468" s="615"/>
    </row>
    <row r="469" spans="1:13" s="284" customFormat="1" ht="20.149999999999999" customHeight="1" x14ac:dyDescent="0.35">
      <c r="A469" s="650"/>
      <c r="B469" s="651"/>
      <c r="C469" s="1227" t="s">
        <v>997</v>
      </c>
      <c r="D469" s="1228"/>
      <c r="E469" s="1228"/>
      <c r="F469" s="1228"/>
      <c r="G469" s="1228"/>
      <c r="H469" s="1228"/>
      <c r="I469" s="1228"/>
      <c r="J469" s="1228"/>
      <c r="K469" s="1228"/>
      <c r="L469" s="787"/>
      <c r="M469" s="631"/>
    </row>
    <row r="470" spans="1:13" s="284" customFormat="1" ht="42" customHeight="1" x14ac:dyDescent="0.35">
      <c r="A470" s="650"/>
      <c r="B470" s="651"/>
      <c r="C470" s="850">
        <v>1</v>
      </c>
      <c r="D470" s="1210" t="s">
        <v>874</v>
      </c>
      <c r="E470" s="1211"/>
      <c r="F470" s="1212"/>
      <c r="G470" s="846" t="s">
        <v>875</v>
      </c>
      <c r="H470" s="1229" t="s">
        <v>97</v>
      </c>
      <c r="I470" s="850">
        <v>1</v>
      </c>
      <c r="J470" s="850">
        <v>0.5</v>
      </c>
      <c r="K470" s="641">
        <f t="shared" ref="K470:K478" si="25">SUM(I470*J470)</f>
        <v>0.5</v>
      </c>
      <c r="L470" s="776" t="s">
        <v>426</v>
      </c>
      <c r="M470" s="789" t="s">
        <v>1295</v>
      </c>
    </row>
    <row r="471" spans="1:13" s="284" customFormat="1" ht="42" customHeight="1" x14ac:dyDescent="0.35">
      <c r="A471" s="650"/>
      <c r="B471" s="651"/>
      <c r="C471" s="850">
        <v>2</v>
      </c>
      <c r="D471" s="1210" t="s">
        <v>721</v>
      </c>
      <c r="E471" s="1211"/>
      <c r="F471" s="1212"/>
      <c r="G471" s="846" t="s">
        <v>876</v>
      </c>
      <c r="H471" s="1230"/>
      <c r="I471" s="850">
        <v>1</v>
      </c>
      <c r="J471" s="850">
        <v>0.5</v>
      </c>
      <c r="K471" s="641">
        <f t="shared" si="25"/>
        <v>0.5</v>
      </c>
      <c r="L471" s="776" t="s">
        <v>426</v>
      </c>
      <c r="M471" s="789" t="s">
        <v>1293</v>
      </c>
    </row>
    <row r="472" spans="1:13" s="284" customFormat="1" ht="42" customHeight="1" x14ac:dyDescent="0.35">
      <c r="A472" s="650"/>
      <c r="B472" s="651"/>
      <c r="C472" s="850">
        <v>3</v>
      </c>
      <c r="D472" s="1210" t="s">
        <v>715</v>
      </c>
      <c r="E472" s="1211"/>
      <c r="F472" s="1212"/>
      <c r="G472" s="846" t="s">
        <v>877</v>
      </c>
      <c r="H472" s="1230"/>
      <c r="I472" s="850">
        <v>1</v>
      </c>
      <c r="J472" s="850">
        <v>0.5</v>
      </c>
      <c r="K472" s="641">
        <f t="shared" si="25"/>
        <v>0.5</v>
      </c>
      <c r="L472" s="776" t="s">
        <v>426</v>
      </c>
      <c r="M472" s="789" t="s">
        <v>1294</v>
      </c>
    </row>
    <row r="473" spans="1:13" s="284" customFormat="1" ht="42" customHeight="1" x14ac:dyDescent="0.35">
      <c r="A473" s="650"/>
      <c r="B473" s="651"/>
      <c r="C473" s="850">
        <v>4</v>
      </c>
      <c r="D473" s="1210" t="s">
        <v>720</v>
      </c>
      <c r="E473" s="1211"/>
      <c r="F473" s="1212"/>
      <c r="G473" s="846" t="s">
        <v>878</v>
      </c>
      <c r="H473" s="1231"/>
      <c r="I473" s="850">
        <v>1</v>
      </c>
      <c r="J473" s="850">
        <v>0.5</v>
      </c>
      <c r="K473" s="641">
        <f t="shared" si="25"/>
        <v>0.5</v>
      </c>
      <c r="L473" s="776" t="s">
        <v>426</v>
      </c>
      <c r="M473" s="789" t="s">
        <v>1296</v>
      </c>
    </row>
    <row r="474" spans="1:13" s="284" customFormat="1" ht="42" customHeight="1" x14ac:dyDescent="0.35">
      <c r="A474" s="650"/>
      <c r="B474" s="651"/>
      <c r="C474" s="850">
        <v>5</v>
      </c>
      <c r="D474" s="1210" t="s">
        <v>705</v>
      </c>
      <c r="E474" s="1211"/>
      <c r="F474" s="1212"/>
      <c r="G474" s="846" t="s">
        <v>879</v>
      </c>
      <c r="H474" s="1229" t="s">
        <v>97</v>
      </c>
      <c r="I474" s="850">
        <v>1</v>
      </c>
      <c r="J474" s="850">
        <v>0.5</v>
      </c>
      <c r="K474" s="641">
        <f t="shared" si="25"/>
        <v>0.5</v>
      </c>
      <c r="L474" s="776" t="s">
        <v>426</v>
      </c>
      <c r="M474" s="789" t="s">
        <v>1297</v>
      </c>
    </row>
    <row r="475" spans="1:13" s="284" customFormat="1" ht="42" customHeight="1" x14ac:dyDescent="0.35">
      <c r="A475" s="650"/>
      <c r="B475" s="651"/>
      <c r="C475" s="850">
        <v>6</v>
      </c>
      <c r="D475" s="1210" t="s">
        <v>880</v>
      </c>
      <c r="E475" s="1211"/>
      <c r="F475" s="1212"/>
      <c r="G475" s="846" t="s">
        <v>881</v>
      </c>
      <c r="H475" s="1230"/>
      <c r="I475" s="850">
        <v>1</v>
      </c>
      <c r="J475" s="850">
        <v>0.5</v>
      </c>
      <c r="K475" s="641">
        <f t="shared" si="25"/>
        <v>0.5</v>
      </c>
      <c r="L475" s="776" t="s">
        <v>426</v>
      </c>
      <c r="M475" s="789" t="s">
        <v>1300</v>
      </c>
    </row>
    <row r="476" spans="1:13" s="284" customFormat="1" ht="42" customHeight="1" x14ac:dyDescent="0.35">
      <c r="A476" s="650"/>
      <c r="B476" s="651"/>
      <c r="C476" s="850">
        <v>7</v>
      </c>
      <c r="D476" s="1210" t="s">
        <v>706</v>
      </c>
      <c r="E476" s="1211"/>
      <c r="F476" s="1212"/>
      <c r="G476" s="846" t="s">
        <v>882</v>
      </c>
      <c r="H476" s="1230"/>
      <c r="I476" s="850">
        <v>1</v>
      </c>
      <c r="J476" s="850">
        <v>0.5</v>
      </c>
      <c r="K476" s="641">
        <f t="shared" si="25"/>
        <v>0.5</v>
      </c>
      <c r="L476" s="776" t="s">
        <v>426</v>
      </c>
      <c r="M476" s="789" t="s">
        <v>1301</v>
      </c>
    </row>
    <row r="477" spans="1:13" s="284" customFormat="1" ht="42" customHeight="1" x14ac:dyDescent="0.35">
      <c r="A477" s="650"/>
      <c r="B477" s="651"/>
      <c r="C477" s="850">
        <v>8</v>
      </c>
      <c r="D477" s="1210" t="s">
        <v>883</v>
      </c>
      <c r="E477" s="1211"/>
      <c r="F477" s="1212"/>
      <c r="G477" s="846" t="s">
        <v>884</v>
      </c>
      <c r="H477" s="1230"/>
      <c r="I477" s="850">
        <v>1</v>
      </c>
      <c r="J477" s="850">
        <v>0.5</v>
      </c>
      <c r="K477" s="641">
        <f t="shared" si="25"/>
        <v>0.5</v>
      </c>
      <c r="L477" s="776" t="s">
        <v>426</v>
      </c>
      <c r="M477" s="789" t="s">
        <v>1299</v>
      </c>
    </row>
    <row r="478" spans="1:13" s="284" customFormat="1" ht="42" customHeight="1" x14ac:dyDescent="0.35">
      <c r="A478" s="650"/>
      <c r="B478" s="651"/>
      <c r="C478" s="850">
        <v>9</v>
      </c>
      <c r="D478" s="1210" t="s">
        <v>719</v>
      </c>
      <c r="E478" s="1211"/>
      <c r="F478" s="1212"/>
      <c r="G478" s="846" t="s">
        <v>885</v>
      </c>
      <c r="H478" s="1231"/>
      <c r="I478" s="850">
        <v>1</v>
      </c>
      <c r="J478" s="850">
        <v>0.5</v>
      </c>
      <c r="K478" s="641">
        <f t="shared" si="25"/>
        <v>0.5</v>
      </c>
      <c r="L478" s="776" t="s">
        <v>426</v>
      </c>
      <c r="M478" s="789" t="s">
        <v>1298</v>
      </c>
    </row>
    <row r="479" spans="1:13" s="284" customFormat="1" ht="20.149999999999999" customHeight="1" x14ac:dyDescent="0.35">
      <c r="A479" s="650"/>
      <c r="B479" s="651"/>
      <c r="C479" s="847"/>
      <c r="D479" s="1222" t="s">
        <v>358</v>
      </c>
      <c r="E479" s="1223"/>
      <c r="F479" s="1224"/>
      <c r="G479" s="1225"/>
      <c r="H479" s="1226"/>
      <c r="I479" s="850">
        <f>SUM(I470:I478)</f>
        <v>9</v>
      </c>
      <c r="J479" s="850"/>
      <c r="K479" s="636">
        <f>SUM(K470:K478)</f>
        <v>4.5</v>
      </c>
      <c r="L479" s="614"/>
      <c r="M479" s="615"/>
    </row>
    <row r="480" spans="1:13" s="284" customFormat="1" ht="20.149999999999999" customHeight="1" x14ac:dyDescent="0.35">
      <c r="A480" s="650"/>
      <c r="B480" s="651"/>
      <c r="C480" s="1227" t="s">
        <v>998</v>
      </c>
      <c r="D480" s="1228"/>
      <c r="E480" s="1228"/>
      <c r="F480" s="1228"/>
      <c r="G480" s="1228"/>
      <c r="H480" s="1228"/>
      <c r="I480" s="1228"/>
      <c r="J480" s="1228"/>
      <c r="K480" s="1228"/>
      <c r="L480" s="787"/>
      <c r="M480" s="631"/>
    </row>
    <row r="481" spans="1:13" s="284" customFormat="1" ht="42" customHeight="1" x14ac:dyDescent="0.35">
      <c r="A481" s="650"/>
      <c r="B481" s="651"/>
      <c r="C481" s="850">
        <v>1</v>
      </c>
      <c r="D481" s="1210" t="s">
        <v>703</v>
      </c>
      <c r="E481" s="1211"/>
      <c r="F481" s="1212"/>
      <c r="G481" s="846" t="s">
        <v>890</v>
      </c>
      <c r="H481" s="1229" t="s">
        <v>97</v>
      </c>
      <c r="I481" s="850">
        <v>1</v>
      </c>
      <c r="J481" s="850">
        <v>0.5</v>
      </c>
      <c r="K481" s="641">
        <f>SUM(I481*J481)</f>
        <v>0.5</v>
      </c>
      <c r="L481" s="776" t="s">
        <v>426</v>
      </c>
      <c r="M481" s="789" t="s">
        <v>1304</v>
      </c>
    </row>
    <row r="482" spans="1:13" s="284" customFormat="1" ht="42" customHeight="1" x14ac:dyDescent="0.35">
      <c r="A482" s="650"/>
      <c r="B482" s="651"/>
      <c r="C482" s="857">
        <v>2</v>
      </c>
      <c r="D482" s="1210" t="s">
        <v>709</v>
      </c>
      <c r="E482" s="1211"/>
      <c r="F482" s="1212"/>
      <c r="G482" s="846" t="s">
        <v>511</v>
      </c>
      <c r="H482" s="1230"/>
      <c r="I482" s="857">
        <v>1</v>
      </c>
      <c r="J482" s="857">
        <v>0.5</v>
      </c>
      <c r="K482" s="641">
        <f>SUM(I482*J482)</f>
        <v>0.5</v>
      </c>
      <c r="L482" s="776" t="s">
        <v>426</v>
      </c>
      <c r="M482" s="789" t="s">
        <v>1303</v>
      </c>
    </row>
    <row r="483" spans="1:13" s="284" customFormat="1" ht="42" customHeight="1" x14ac:dyDescent="0.35">
      <c r="A483" s="650"/>
      <c r="B483" s="651"/>
      <c r="C483" s="850">
        <v>3</v>
      </c>
      <c r="D483" s="1210" t="s">
        <v>1302</v>
      </c>
      <c r="E483" s="1211"/>
      <c r="F483" s="1212"/>
      <c r="G483" s="846" t="s">
        <v>966</v>
      </c>
      <c r="H483" s="1231"/>
      <c r="I483" s="850">
        <v>1</v>
      </c>
      <c r="J483" s="850">
        <v>0.5</v>
      </c>
      <c r="K483" s="641">
        <f>SUM(I483*J483)</f>
        <v>0.5</v>
      </c>
      <c r="L483" s="776" t="s">
        <v>426</v>
      </c>
      <c r="M483" s="789" t="s">
        <v>1305</v>
      </c>
    </row>
    <row r="484" spans="1:13" s="284" customFormat="1" ht="20.149999999999999" customHeight="1" x14ac:dyDescent="0.35">
      <c r="A484" s="650"/>
      <c r="B484" s="651"/>
      <c r="C484" s="847"/>
      <c r="D484" s="1222" t="s">
        <v>358</v>
      </c>
      <c r="E484" s="1223"/>
      <c r="F484" s="1224"/>
      <c r="G484" s="1225"/>
      <c r="H484" s="1226"/>
      <c r="I484" s="850">
        <f>SUM(I481:I483)</f>
        <v>3</v>
      </c>
      <c r="J484" s="850"/>
      <c r="K484" s="636">
        <f>SUM(K481:K483)</f>
        <v>1.5</v>
      </c>
      <c r="L484" s="614"/>
      <c r="M484" s="615"/>
    </row>
    <row r="485" spans="1:13" s="284" customFormat="1" ht="20.149999999999999" customHeight="1" x14ac:dyDescent="0.35">
      <c r="A485" s="650"/>
      <c r="B485" s="651"/>
      <c r="C485" s="1227" t="s">
        <v>999</v>
      </c>
      <c r="D485" s="1228"/>
      <c r="E485" s="1228"/>
      <c r="F485" s="1228"/>
      <c r="G485" s="1228"/>
      <c r="H485" s="1228"/>
      <c r="I485" s="1228"/>
      <c r="J485" s="1228"/>
      <c r="K485" s="1228"/>
      <c r="L485" s="787"/>
      <c r="M485" s="631"/>
    </row>
    <row r="486" spans="1:13" s="284" customFormat="1" ht="42" customHeight="1" x14ac:dyDescent="0.35">
      <c r="A486" s="650"/>
      <c r="B486" s="651"/>
      <c r="C486" s="850">
        <v>1</v>
      </c>
      <c r="D486" s="1210" t="s">
        <v>736</v>
      </c>
      <c r="E486" s="1211"/>
      <c r="F486" s="1212"/>
      <c r="G486" s="846" t="s">
        <v>891</v>
      </c>
      <c r="H486" s="1229" t="s">
        <v>97</v>
      </c>
      <c r="I486" s="850">
        <v>1</v>
      </c>
      <c r="J486" s="850">
        <v>0.5</v>
      </c>
      <c r="K486" s="641">
        <f t="shared" ref="K486:K491" si="26">SUM(I486*J486)</f>
        <v>0.5</v>
      </c>
      <c r="L486" s="776" t="s">
        <v>426</v>
      </c>
      <c r="M486" s="789" t="s">
        <v>1307</v>
      </c>
    </row>
    <row r="487" spans="1:13" s="284" customFormat="1" ht="42" customHeight="1" x14ac:dyDescent="0.35">
      <c r="A487" s="650"/>
      <c r="B487" s="651"/>
      <c r="C487" s="850">
        <v>2</v>
      </c>
      <c r="D487" s="1210" t="s">
        <v>733</v>
      </c>
      <c r="E487" s="1211"/>
      <c r="F487" s="1212"/>
      <c r="G487" s="846" t="s">
        <v>891</v>
      </c>
      <c r="H487" s="1230"/>
      <c r="I487" s="850">
        <v>1</v>
      </c>
      <c r="J487" s="850">
        <v>0.5</v>
      </c>
      <c r="K487" s="641">
        <f t="shared" si="26"/>
        <v>0.5</v>
      </c>
      <c r="L487" s="776" t="s">
        <v>426</v>
      </c>
      <c r="M487" s="789" t="s">
        <v>1308</v>
      </c>
    </row>
    <row r="488" spans="1:13" s="284" customFormat="1" ht="42" customHeight="1" x14ac:dyDescent="0.35">
      <c r="A488" s="650"/>
      <c r="B488" s="651"/>
      <c r="C488" s="850">
        <v>3</v>
      </c>
      <c r="D488" s="1210" t="s">
        <v>734</v>
      </c>
      <c r="E488" s="1211"/>
      <c r="F488" s="1212"/>
      <c r="G488" s="846" t="s">
        <v>892</v>
      </c>
      <c r="H488" s="1230"/>
      <c r="I488" s="850">
        <v>1</v>
      </c>
      <c r="J488" s="850">
        <v>0.5</v>
      </c>
      <c r="K488" s="641">
        <f t="shared" si="26"/>
        <v>0.5</v>
      </c>
      <c r="L488" s="776" t="s">
        <v>426</v>
      </c>
      <c r="M488" s="789" t="s">
        <v>1309</v>
      </c>
    </row>
    <row r="489" spans="1:13" s="284" customFormat="1" ht="42" customHeight="1" x14ac:dyDescent="0.35">
      <c r="A489" s="650"/>
      <c r="B489" s="651"/>
      <c r="C489" s="850">
        <v>4</v>
      </c>
      <c r="D489" s="1210" t="s">
        <v>893</v>
      </c>
      <c r="E489" s="1211"/>
      <c r="F489" s="1212"/>
      <c r="G489" s="846" t="s">
        <v>894</v>
      </c>
      <c r="H489" s="1230"/>
      <c r="I489" s="850">
        <v>1</v>
      </c>
      <c r="J489" s="850">
        <v>0.5</v>
      </c>
      <c r="K489" s="641">
        <f t="shared" si="26"/>
        <v>0.5</v>
      </c>
      <c r="L489" s="776" t="s">
        <v>426</v>
      </c>
      <c r="M489" s="789" t="s">
        <v>1310</v>
      </c>
    </row>
    <row r="490" spans="1:13" s="284" customFormat="1" ht="42" customHeight="1" x14ac:dyDescent="0.35">
      <c r="A490" s="650"/>
      <c r="B490" s="651"/>
      <c r="C490" s="850">
        <v>5</v>
      </c>
      <c r="D490" s="1210" t="s">
        <v>748</v>
      </c>
      <c r="E490" s="1211"/>
      <c r="F490" s="1212"/>
      <c r="G490" s="846" t="s">
        <v>895</v>
      </c>
      <c r="H490" s="1230"/>
      <c r="I490" s="850">
        <v>1</v>
      </c>
      <c r="J490" s="850">
        <v>0.5</v>
      </c>
      <c r="K490" s="641">
        <f t="shared" si="26"/>
        <v>0.5</v>
      </c>
      <c r="L490" s="776" t="s">
        <v>426</v>
      </c>
      <c r="M490" s="789" t="s">
        <v>1306</v>
      </c>
    </row>
    <row r="491" spans="1:13" s="284" customFormat="1" ht="42" customHeight="1" x14ac:dyDescent="0.35">
      <c r="A491" s="650"/>
      <c r="B491" s="651"/>
      <c r="C491" s="850">
        <v>6</v>
      </c>
      <c r="D491" s="1210" t="s">
        <v>904</v>
      </c>
      <c r="E491" s="1211"/>
      <c r="F491" s="1212"/>
      <c r="G491" s="854" t="s">
        <v>905</v>
      </c>
      <c r="H491" s="1231"/>
      <c r="I491" s="850">
        <v>1</v>
      </c>
      <c r="J491" s="850">
        <v>0.5</v>
      </c>
      <c r="K491" s="641">
        <f t="shared" si="26"/>
        <v>0.5</v>
      </c>
      <c r="L491" s="776" t="s">
        <v>426</v>
      </c>
      <c r="M491" s="789" t="s">
        <v>1311</v>
      </c>
    </row>
    <row r="492" spans="1:13" s="284" customFormat="1" ht="20.149999999999999" customHeight="1" x14ac:dyDescent="0.35">
      <c r="A492" s="650"/>
      <c r="B492" s="651"/>
      <c r="C492" s="847"/>
      <c r="D492" s="1222" t="s">
        <v>358</v>
      </c>
      <c r="E492" s="1223"/>
      <c r="F492" s="1224"/>
      <c r="G492" s="1225"/>
      <c r="H492" s="1226"/>
      <c r="I492" s="850">
        <f>SUM(I486:I491)</f>
        <v>6</v>
      </c>
      <c r="J492" s="850"/>
      <c r="K492" s="636">
        <f>SUM(K486:K491)</f>
        <v>3</v>
      </c>
      <c r="L492" s="614"/>
      <c r="M492" s="615"/>
    </row>
    <row r="493" spans="1:13" s="284" customFormat="1" ht="20.149999999999999" customHeight="1" x14ac:dyDescent="0.35">
      <c r="A493" s="650"/>
      <c r="B493" s="651"/>
      <c r="C493" s="1227" t="s">
        <v>1000</v>
      </c>
      <c r="D493" s="1228"/>
      <c r="E493" s="1228"/>
      <c r="F493" s="1228"/>
      <c r="G493" s="1228"/>
      <c r="H493" s="1228"/>
      <c r="I493" s="1228"/>
      <c r="J493" s="1228"/>
      <c r="K493" s="1228"/>
      <c r="L493" s="787"/>
      <c r="M493" s="631"/>
    </row>
    <row r="494" spans="1:13" s="284" customFormat="1" ht="42" customHeight="1" x14ac:dyDescent="0.35">
      <c r="A494" s="650"/>
      <c r="B494" s="651"/>
      <c r="C494" s="862">
        <v>1</v>
      </c>
      <c r="D494" s="1210" t="s">
        <v>752</v>
      </c>
      <c r="E494" s="1211"/>
      <c r="F494" s="1212"/>
      <c r="G494" s="846" t="s">
        <v>1020</v>
      </c>
      <c r="H494" s="1229" t="s">
        <v>97</v>
      </c>
      <c r="I494" s="862">
        <v>1</v>
      </c>
      <c r="J494" s="862">
        <v>0.5</v>
      </c>
      <c r="K494" s="641">
        <f t="shared" ref="K494:K495" si="27">SUM(I494*J494)</f>
        <v>0.5</v>
      </c>
      <c r="L494" s="776" t="s">
        <v>426</v>
      </c>
      <c r="M494" s="789"/>
    </row>
    <row r="495" spans="1:13" s="284" customFormat="1" ht="42" customHeight="1" x14ac:dyDescent="0.35">
      <c r="A495" s="650"/>
      <c r="B495" s="651"/>
      <c r="C495" s="862">
        <v>2</v>
      </c>
      <c r="D495" s="1210" t="s">
        <v>751</v>
      </c>
      <c r="E495" s="1211"/>
      <c r="F495" s="1212"/>
      <c r="G495" s="846" t="s">
        <v>1022</v>
      </c>
      <c r="H495" s="1230"/>
      <c r="I495" s="862">
        <v>1</v>
      </c>
      <c r="J495" s="862">
        <v>0.5</v>
      </c>
      <c r="K495" s="641">
        <f t="shared" si="27"/>
        <v>0.5</v>
      </c>
      <c r="L495" s="776" t="s">
        <v>426</v>
      </c>
      <c r="M495" s="789" t="s">
        <v>1313</v>
      </c>
    </row>
    <row r="496" spans="1:13" s="284" customFormat="1" ht="42" customHeight="1" x14ac:dyDescent="0.35">
      <c r="A496" s="650"/>
      <c r="B496" s="651"/>
      <c r="C496" s="862">
        <v>3</v>
      </c>
      <c r="D496" s="1210" t="s">
        <v>754</v>
      </c>
      <c r="E496" s="1211"/>
      <c r="F496" s="1212"/>
      <c r="G496" s="846" t="s">
        <v>1024</v>
      </c>
      <c r="H496" s="869"/>
      <c r="I496" s="862">
        <v>1</v>
      </c>
      <c r="J496" s="862">
        <v>0.5</v>
      </c>
      <c r="K496" s="641">
        <f t="shared" ref="K496" si="28">SUM(I496*J496)</f>
        <v>0.5</v>
      </c>
      <c r="L496" s="776" t="s">
        <v>426</v>
      </c>
      <c r="M496" s="789" t="s">
        <v>1312</v>
      </c>
    </row>
    <row r="497" spans="1:13" s="284" customFormat="1" ht="20.149999999999999" customHeight="1" x14ac:dyDescent="0.35">
      <c r="A497" s="650"/>
      <c r="B497" s="651"/>
      <c r="C497" s="861"/>
      <c r="D497" s="1222" t="s">
        <v>358</v>
      </c>
      <c r="E497" s="1223"/>
      <c r="F497" s="1224"/>
      <c r="G497" s="1225"/>
      <c r="H497" s="1226"/>
      <c r="I497" s="862">
        <f>SUM(I494:I496)</f>
        <v>3</v>
      </c>
      <c r="J497" s="862"/>
      <c r="K497" s="636">
        <f>SUM(K494:K496)</f>
        <v>1.5</v>
      </c>
      <c r="L497" s="614"/>
      <c r="M497" s="615"/>
    </row>
    <row r="498" spans="1:13" s="284" customFormat="1" ht="20.149999999999999" customHeight="1" x14ac:dyDescent="0.35">
      <c r="A498" s="650"/>
      <c r="B498" s="651"/>
      <c r="C498" s="1227" t="s">
        <v>1001</v>
      </c>
      <c r="D498" s="1228"/>
      <c r="E498" s="1228"/>
      <c r="F498" s="1228"/>
      <c r="G498" s="1228"/>
      <c r="H498" s="1228"/>
      <c r="I498" s="1228"/>
      <c r="J498" s="1228"/>
      <c r="K498" s="1228"/>
      <c r="L498" s="787"/>
      <c r="M498" s="631"/>
    </row>
    <row r="499" spans="1:13" s="284" customFormat="1" ht="42" customHeight="1" x14ac:dyDescent="0.35">
      <c r="A499" s="650"/>
      <c r="B499" s="651"/>
      <c r="C499" s="868">
        <v>1</v>
      </c>
      <c r="D499" s="1210" t="s">
        <v>753</v>
      </c>
      <c r="E499" s="1211"/>
      <c r="F499" s="1212"/>
      <c r="G499" s="846" t="s">
        <v>1027</v>
      </c>
      <c r="H499" s="1229" t="s">
        <v>97</v>
      </c>
      <c r="I499" s="868">
        <v>1</v>
      </c>
      <c r="J499" s="868">
        <v>0.5</v>
      </c>
      <c r="K499" s="641">
        <f t="shared" ref="K499:K501" si="29">SUM(I499*J499)</f>
        <v>0.5</v>
      </c>
      <c r="L499" s="776" t="s">
        <v>426</v>
      </c>
      <c r="M499" s="789" t="s">
        <v>1320</v>
      </c>
    </row>
    <row r="500" spans="1:13" s="284" customFormat="1" ht="42" customHeight="1" x14ac:dyDescent="0.35">
      <c r="A500" s="650"/>
      <c r="B500" s="651"/>
      <c r="C500" s="868">
        <v>2</v>
      </c>
      <c r="D500" s="1210" t="s">
        <v>760</v>
      </c>
      <c r="E500" s="1211"/>
      <c r="F500" s="1212"/>
      <c r="G500" s="846" t="s">
        <v>1028</v>
      </c>
      <c r="H500" s="1230"/>
      <c r="I500" s="868">
        <v>1</v>
      </c>
      <c r="J500" s="868">
        <v>0.5</v>
      </c>
      <c r="K500" s="641">
        <f t="shared" si="29"/>
        <v>0.5</v>
      </c>
      <c r="L500" s="776" t="s">
        <v>426</v>
      </c>
      <c r="M500" s="789" t="s">
        <v>1319</v>
      </c>
    </row>
    <row r="501" spans="1:13" s="284" customFormat="1" ht="42" customHeight="1" x14ac:dyDescent="0.35">
      <c r="A501" s="650"/>
      <c r="B501" s="651"/>
      <c r="C501" s="868">
        <v>3</v>
      </c>
      <c r="D501" s="1210" t="s">
        <v>755</v>
      </c>
      <c r="E501" s="1211"/>
      <c r="F501" s="1212"/>
      <c r="G501" s="846" t="s">
        <v>1029</v>
      </c>
      <c r="H501" s="869"/>
      <c r="I501" s="868">
        <v>1</v>
      </c>
      <c r="J501" s="868">
        <v>0.5</v>
      </c>
      <c r="K501" s="641">
        <f t="shared" si="29"/>
        <v>0.5</v>
      </c>
      <c r="L501" s="776" t="s">
        <v>426</v>
      </c>
      <c r="M501" s="789" t="s">
        <v>1318</v>
      </c>
    </row>
    <row r="502" spans="1:13" s="284" customFormat="1" ht="42" customHeight="1" x14ac:dyDescent="0.35">
      <c r="A502" s="650"/>
      <c r="B502" s="651"/>
      <c r="C502" s="868">
        <v>4</v>
      </c>
      <c r="D502" s="1210" t="s">
        <v>763</v>
      </c>
      <c r="E502" s="1211"/>
      <c r="F502" s="1212"/>
      <c r="G502" s="846" t="s">
        <v>1030</v>
      </c>
      <c r="H502" s="869"/>
      <c r="I502" s="868">
        <v>1</v>
      </c>
      <c r="J502" s="868">
        <v>0.5</v>
      </c>
      <c r="K502" s="641">
        <f t="shared" ref="K502" si="30">SUM(I502*J502)</f>
        <v>0.5</v>
      </c>
      <c r="L502" s="776" t="s">
        <v>426</v>
      </c>
      <c r="M502" s="789" t="s">
        <v>1317</v>
      </c>
    </row>
    <row r="503" spans="1:13" s="284" customFormat="1" ht="42" customHeight="1" x14ac:dyDescent="0.35">
      <c r="A503" s="650"/>
      <c r="B503" s="651"/>
      <c r="C503" s="868">
        <v>5</v>
      </c>
      <c r="D503" s="1210" t="s">
        <v>756</v>
      </c>
      <c r="E503" s="1211"/>
      <c r="F503" s="1212"/>
      <c r="G503" s="846" t="s">
        <v>775</v>
      </c>
      <c r="H503" s="869"/>
      <c r="I503" s="868">
        <v>1</v>
      </c>
      <c r="J503" s="868">
        <v>0.5</v>
      </c>
      <c r="K503" s="641">
        <f t="shared" ref="K503" si="31">SUM(I503*J503)</f>
        <v>0.5</v>
      </c>
      <c r="L503" s="776" t="s">
        <v>426</v>
      </c>
      <c r="M503" s="789" t="s">
        <v>1316</v>
      </c>
    </row>
    <row r="504" spans="1:13" s="284" customFormat="1" ht="42" customHeight="1" x14ac:dyDescent="0.35">
      <c r="A504" s="650"/>
      <c r="B504" s="651"/>
      <c r="C504" s="868">
        <v>6</v>
      </c>
      <c r="D504" s="1210" t="s">
        <v>772</v>
      </c>
      <c r="E504" s="1211"/>
      <c r="F504" s="1212"/>
      <c r="G504" s="846" t="s">
        <v>1031</v>
      </c>
      <c r="H504" s="869"/>
      <c r="I504" s="868">
        <v>1</v>
      </c>
      <c r="J504" s="868">
        <v>0.5</v>
      </c>
      <c r="K504" s="641">
        <f t="shared" ref="K504" si="32">SUM(I504*J504)</f>
        <v>0.5</v>
      </c>
      <c r="L504" s="776" t="s">
        <v>426</v>
      </c>
      <c r="M504" s="789" t="s">
        <v>1315</v>
      </c>
    </row>
    <row r="505" spans="1:13" s="284" customFormat="1" ht="42" customHeight="1" x14ac:dyDescent="0.35">
      <c r="A505" s="650"/>
      <c r="B505" s="651"/>
      <c r="C505" s="868">
        <v>7</v>
      </c>
      <c r="D505" s="1210" t="s">
        <v>758</v>
      </c>
      <c r="E505" s="1211"/>
      <c r="F505" s="1212"/>
      <c r="G505" s="846" t="s">
        <v>1032</v>
      </c>
      <c r="H505" s="869"/>
      <c r="I505" s="868">
        <v>1</v>
      </c>
      <c r="J505" s="868">
        <v>0.5</v>
      </c>
      <c r="K505" s="641">
        <f t="shared" ref="K505" si="33">SUM(I505*J505)</f>
        <v>0.5</v>
      </c>
      <c r="L505" s="776" t="s">
        <v>426</v>
      </c>
      <c r="M505" s="789" t="s">
        <v>1314</v>
      </c>
    </row>
    <row r="506" spans="1:13" s="284" customFormat="1" ht="20.149999999999999" customHeight="1" x14ac:dyDescent="0.35">
      <c r="A506" s="650"/>
      <c r="B506" s="651"/>
      <c r="C506" s="867"/>
      <c r="D506" s="1222" t="s">
        <v>358</v>
      </c>
      <c r="E506" s="1223"/>
      <c r="F506" s="1224"/>
      <c r="G506" s="1225"/>
      <c r="H506" s="1226"/>
      <c r="I506" s="868">
        <f>SUM(I499:I501)</f>
        <v>3</v>
      </c>
      <c r="J506" s="868"/>
      <c r="K506" s="636">
        <f>SUM(K499:K501)</f>
        <v>1.5</v>
      </c>
      <c r="L506" s="614"/>
      <c r="M506" s="615"/>
    </row>
    <row r="507" spans="1:13" s="284" customFormat="1" ht="20.149999999999999" customHeight="1" x14ac:dyDescent="0.35">
      <c r="A507" s="650"/>
      <c r="B507" s="651"/>
      <c r="C507" s="1227" t="s">
        <v>1002</v>
      </c>
      <c r="D507" s="1228"/>
      <c r="E507" s="1228"/>
      <c r="F507" s="1228"/>
      <c r="G507" s="1228"/>
      <c r="H507" s="1228"/>
      <c r="I507" s="1228"/>
      <c r="J507" s="1228"/>
      <c r="K507" s="1228"/>
      <c r="L507" s="787"/>
      <c r="M507" s="631"/>
    </row>
    <row r="508" spans="1:13" s="284" customFormat="1" ht="42" customHeight="1" x14ac:dyDescent="0.35">
      <c r="A508" s="650"/>
      <c r="B508" s="651"/>
      <c r="C508" s="868">
        <v>1</v>
      </c>
      <c r="D508" s="1210" t="s">
        <v>771</v>
      </c>
      <c r="E508" s="1211"/>
      <c r="F508" s="1212"/>
      <c r="G508" s="846" t="s">
        <v>919</v>
      </c>
      <c r="H508" s="865" t="s">
        <v>97</v>
      </c>
      <c r="I508" s="868">
        <v>1</v>
      </c>
      <c r="J508" s="868">
        <v>0.5</v>
      </c>
      <c r="K508" s="641">
        <f t="shared" ref="K508" si="34">SUM(I508*J508)</f>
        <v>0.5</v>
      </c>
      <c r="L508" s="776" t="s">
        <v>426</v>
      </c>
      <c r="M508" s="789" t="s">
        <v>1321</v>
      </c>
    </row>
    <row r="509" spans="1:13" s="284" customFormat="1" ht="20.149999999999999" customHeight="1" x14ac:dyDescent="0.35">
      <c r="A509" s="650"/>
      <c r="B509" s="651"/>
      <c r="C509" s="867"/>
      <c r="D509" s="1222" t="s">
        <v>358</v>
      </c>
      <c r="E509" s="1223"/>
      <c r="F509" s="1224"/>
      <c r="G509" s="1225"/>
      <c r="H509" s="1226"/>
      <c r="I509" s="868">
        <f>SUM(I508:I508)</f>
        <v>1</v>
      </c>
      <c r="J509" s="868"/>
      <c r="K509" s="636">
        <f>SUM(K508:K508)</f>
        <v>0.5</v>
      </c>
      <c r="L509" s="614"/>
      <c r="M509" s="615"/>
    </row>
    <row r="510" spans="1:13" s="284" customFormat="1" ht="20.149999999999999" customHeight="1" x14ac:dyDescent="0.35">
      <c r="A510" s="650"/>
      <c r="B510" s="651"/>
      <c r="C510" s="1227" t="s">
        <v>1003</v>
      </c>
      <c r="D510" s="1228"/>
      <c r="E510" s="1228"/>
      <c r="F510" s="1228"/>
      <c r="G510" s="1228"/>
      <c r="H510" s="1228"/>
      <c r="I510" s="1228"/>
      <c r="J510" s="1228"/>
      <c r="K510" s="1228"/>
      <c r="L510" s="787"/>
      <c r="M510" s="631"/>
    </row>
    <row r="511" spans="1:13" s="284" customFormat="1" ht="42" customHeight="1" x14ac:dyDescent="0.35">
      <c r="A511" s="650"/>
      <c r="B511" s="651"/>
      <c r="C511" s="868">
        <v>1</v>
      </c>
      <c r="D511" s="1210" t="s">
        <v>774</v>
      </c>
      <c r="E511" s="1211"/>
      <c r="F511" s="1212"/>
      <c r="G511" s="846" t="s">
        <v>1045</v>
      </c>
      <c r="H511" s="1229" t="s">
        <v>97</v>
      </c>
      <c r="I511" s="868">
        <v>1</v>
      </c>
      <c r="J511" s="868">
        <v>0.5</v>
      </c>
      <c r="K511" s="641">
        <f t="shared" ref="K511:K513" si="35">SUM(I511*J511)</f>
        <v>0.5</v>
      </c>
      <c r="L511" s="776" t="s">
        <v>426</v>
      </c>
      <c r="M511" s="789"/>
    </row>
    <row r="512" spans="1:13" s="284" customFormat="1" ht="42" customHeight="1" x14ac:dyDescent="0.35">
      <c r="A512" s="650"/>
      <c r="B512" s="651"/>
      <c r="C512" s="868">
        <v>2</v>
      </c>
      <c r="D512" s="1210" t="s">
        <v>776</v>
      </c>
      <c r="E512" s="1211"/>
      <c r="F512" s="1212"/>
      <c r="G512" s="846" t="s">
        <v>1046</v>
      </c>
      <c r="H512" s="1230"/>
      <c r="I512" s="868">
        <v>1</v>
      </c>
      <c r="J512" s="868">
        <v>0.5</v>
      </c>
      <c r="K512" s="641">
        <f t="shared" si="35"/>
        <v>0.5</v>
      </c>
      <c r="L512" s="776" t="s">
        <v>426</v>
      </c>
      <c r="M512" s="789" t="s">
        <v>1322</v>
      </c>
    </row>
    <row r="513" spans="1:13" s="284" customFormat="1" ht="42" customHeight="1" x14ac:dyDescent="0.35">
      <c r="A513" s="650"/>
      <c r="B513" s="651"/>
      <c r="C513" s="868">
        <v>3</v>
      </c>
      <c r="D513" s="1210" t="s">
        <v>764</v>
      </c>
      <c r="E513" s="1211"/>
      <c r="F513" s="1212"/>
      <c r="G513" s="846" t="s">
        <v>1047</v>
      </c>
      <c r="H513" s="869"/>
      <c r="I513" s="868">
        <v>1</v>
      </c>
      <c r="J513" s="868">
        <v>0.5</v>
      </c>
      <c r="K513" s="641">
        <f t="shared" si="35"/>
        <v>0.5</v>
      </c>
      <c r="L513" s="776" t="s">
        <v>426</v>
      </c>
      <c r="M513" s="789"/>
    </row>
    <row r="514" spans="1:13" s="284" customFormat="1" ht="20.149999999999999" customHeight="1" x14ac:dyDescent="0.35">
      <c r="A514" s="650"/>
      <c r="B514" s="651"/>
      <c r="C514" s="867"/>
      <c r="D514" s="1222" t="s">
        <v>358</v>
      </c>
      <c r="E514" s="1223"/>
      <c r="F514" s="1224"/>
      <c r="G514" s="1225"/>
      <c r="H514" s="1226"/>
      <c r="I514" s="868">
        <f>SUM(I511:I513)</f>
        <v>3</v>
      </c>
      <c r="J514" s="868"/>
      <c r="K514" s="636">
        <f>SUM(K511:K513)</f>
        <v>1.5</v>
      </c>
      <c r="L514" s="614"/>
      <c r="M514" s="615"/>
    </row>
    <row r="515" spans="1:13" s="284" customFormat="1" ht="20.149999999999999" customHeight="1" x14ac:dyDescent="0.35">
      <c r="A515" s="650"/>
      <c r="B515" s="651"/>
      <c r="C515" s="1227" t="s">
        <v>1004</v>
      </c>
      <c r="D515" s="1228"/>
      <c r="E515" s="1228"/>
      <c r="F515" s="1228"/>
      <c r="G515" s="1228"/>
      <c r="H515" s="1228"/>
      <c r="I515" s="1228"/>
      <c r="J515" s="1228"/>
      <c r="K515" s="1228"/>
      <c r="L515" s="787"/>
      <c r="M515" s="631"/>
    </row>
    <row r="516" spans="1:13" s="284" customFormat="1" ht="42" customHeight="1" x14ac:dyDescent="0.35">
      <c r="A516" s="650"/>
      <c r="B516" s="651"/>
      <c r="C516" s="868">
        <v>1</v>
      </c>
      <c r="D516" s="1210" t="s">
        <v>1048</v>
      </c>
      <c r="E516" s="1211"/>
      <c r="F516" s="1212"/>
      <c r="G516" s="846" t="s">
        <v>1049</v>
      </c>
      <c r="H516" s="865" t="s">
        <v>97</v>
      </c>
      <c r="I516" s="868">
        <v>1</v>
      </c>
      <c r="J516" s="868">
        <v>0.5</v>
      </c>
      <c r="K516" s="641">
        <f t="shared" ref="K516" si="36">SUM(I516*J516)</f>
        <v>0.5</v>
      </c>
      <c r="L516" s="776" t="s">
        <v>426</v>
      </c>
      <c r="M516" s="789" t="s">
        <v>1323</v>
      </c>
    </row>
    <row r="517" spans="1:13" s="284" customFormat="1" ht="42" customHeight="1" x14ac:dyDescent="0.35">
      <c r="A517" s="650"/>
      <c r="B517" s="651"/>
      <c r="C517" s="868">
        <v>2</v>
      </c>
      <c r="D517" s="1210" t="s">
        <v>780</v>
      </c>
      <c r="E517" s="1211"/>
      <c r="F517" s="1212"/>
      <c r="G517" s="846" t="s">
        <v>1050</v>
      </c>
      <c r="H517" s="865" t="s">
        <v>97</v>
      </c>
      <c r="I517" s="868">
        <v>1</v>
      </c>
      <c r="J517" s="868">
        <v>0.5</v>
      </c>
      <c r="K517" s="641">
        <f t="shared" ref="K517" si="37">SUM(I517*J517)</f>
        <v>0.5</v>
      </c>
      <c r="L517" s="776" t="s">
        <v>426</v>
      </c>
      <c r="M517" s="789" t="s">
        <v>1324</v>
      </c>
    </row>
    <row r="518" spans="1:13" s="284" customFormat="1" ht="20.149999999999999" customHeight="1" x14ac:dyDescent="0.35">
      <c r="A518" s="650"/>
      <c r="B518" s="651"/>
      <c r="C518" s="867"/>
      <c r="D518" s="1222" t="s">
        <v>358</v>
      </c>
      <c r="E518" s="1223"/>
      <c r="F518" s="1224"/>
      <c r="G518" s="1225"/>
      <c r="H518" s="1226"/>
      <c r="I518" s="868">
        <f>SUM(I516:I516)</f>
        <v>1</v>
      </c>
      <c r="J518" s="868"/>
      <c r="K518" s="636">
        <f>SUM(K516:K516)</f>
        <v>0.5</v>
      </c>
      <c r="L518" s="614"/>
      <c r="M518" s="615"/>
    </row>
    <row r="519" spans="1:13" s="493" customFormat="1" ht="21.65" customHeight="1" x14ac:dyDescent="0.3">
      <c r="A519" s="633"/>
      <c r="B519" s="563" t="s">
        <v>98</v>
      </c>
      <c r="C519" s="1252" t="s">
        <v>99</v>
      </c>
      <c r="D519" s="1253"/>
      <c r="E519" s="1253"/>
      <c r="F519" s="1253"/>
      <c r="G519" s="1253"/>
      <c r="H519" s="1253"/>
      <c r="I519" s="1253"/>
      <c r="J519" s="1254"/>
      <c r="K519" s="628">
        <f>K520</f>
        <v>30</v>
      </c>
      <c r="L519" s="614"/>
      <c r="M519" s="615"/>
    </row>
    <row r="520" spans="1:13" s="635" customFormat="1" ht="20.149999999999999" customHeight="1" x14ac:dyDescent="0.3">
      <c r="A520" s="634"/>
      <c r="B520" s="634"/>
      <c r="C520" s="1234" t="s">
        <v>315</v>
      </c>
      <c r="D520" s="1235"/>
      <c r="E520" s="1235"/>
      <c r="F520" s="1255"/>
      <c r="G520" s="679"/>
      <c r="H520" s="539"/>
      <c r="I520" s="680"/>
      <c r="J520" s="680"/>
      <c r="K520" s="682">
        <f>K522+K524+K526+K528+K530+K532+K534+K536+K538+K540+K542+K544+K546+K548+K550</f>
        <v>30</v>
      </c>
      <c r="L520" s="614"/>
      <c r="M520" s="615"/>
    </row>
    <row r="521" spans="1:13" s="284" customFormat="1" ht="20.149999999999999" customHeight="1" x14ac:dyDescent="0.35">
      <c r="A521" s="555"/>
      <c r="B521" s="753"/>
      <c r="C521" s="1220" t="s">
        <v>810</v>
      </c>
      <c r="D521" s="1221"/>
      <c r="E521" s="1221"/>
      <c r="F521" s="1221"/>
      <c r="G521" s="1221"/>
      <c r="H521" s="1221"/>
      <c r="I521" s="1221"/>
      <c r="J521" s="1221"/>
      <c r="K521" s="1221"/>
      <c r="L521" s="1221"/>
      <c r="M521" s="743"/>
    </row>
    <row r="522" spans="1:13" s="284" customFormat="1" ht="45" customHeight="1" x14ac:dyDescent="0.35">
      <c r="A522" s="555"/>
      <c r="B522" s="753"/>
      <c r="C522" s="786">
        <v>1</v>
      </c>
      <c r="D522" s="1210" t="s">
        <v>1105</v>
      </c>
      <c r="E522" s="1211"/>
      <c r="F522" s="1212"/>
      <c r="G522" s="760" t="s">
        <v>1106</v>
      </c>
      <c r="H522" s="641" t="s">
        <v>311</v>
      </c>
      <c r="I522" s="641">
        <v>1</v>
      </c>
      <c r="J522" s="641">
        <v>2</v>
      </c>
      <c r="K522" s="641">
        <v>2</v>
      </c>
      <c r="L522" s="754" t="s">
        <v>1108</v>
      </c>
      <c r="M522" s="880" t="s">
        <v>1177</v>
      </c>
    </row>
    <row r="523" spans="1:13" s="284" customFormat="1" ht="20.149999999999999" customHeight="1" x14ac:dyDescent="0.35">
      <c r="A523" s="555"/>
      <c r="B523" s="753"/>
      <c r="C523" s="1220" t="s">
        <v>647</v>
      </c>
      <c r="D523" s="1221"/>
      <c r="E523" s="1221"/>
      <c r="F523" s="1221"/>
      <c r="G523" s="1221"/>
      <c r="H523" s="1221"/>
      <c r="I523" s="1221"/>
      <c r="J523" s="1221"/>
      <c r="K523" s="1221"/>
      <c r="L523" s="1221"/>
      <c r="M523" s="743"/>
    </row>
    <row r="524" spans="1:13" s="284" customFormat="1" ht="45" customHeight="1" x14ac:dyDescent="0.35">
      <c r="A524" s="555"/>
      <c r="B524" s="753"/>
      <c r="C524" s="786">
        <v>1</v>
      </c>
      <c r="D524" s="1210" t="s">
        <v>1112</v>
      </c>
      <c r="E524" s="1211"/>
      <c r="F524" s="1212"/>
      <c r="G524" s="760" t="s">
        <v>1106</v>
      </c>
      <c r="H524" s="641" t="s">
        <v>311</v>
      </c>
      <c r="I524" s="641">
        <v>1</v>
      </c>
      <c r="J524" s="641">
        <v>2</v>
      </c>
      <c r="K524" s="641">
        <v>2</v>
      </c>
      <c r="L524" s="754" t="s">
        <v>1108</v>
      </c>
      <c r="M524" s="880" t="s">
        <v>1177</v>
      </c>
    </row>
    <row r="525" spans="1:13" s="284" customFormat="1" ht="20.149999999999999" customHeight="1" x14ac:dyDescent="0.35">
      <c r="A525" s="555"/>
      <c r="B525" s="753"/>
      <c r="C525" s="1220" t="s">
        <v>652</v>
      </c>
      <c r="D525" s="1221"/>
      <c r="E525" s="1221"/>
      <c r="F525" s="1221"/>
      <c r="G525" s="1221"/>
      <c r="H525" s="1221"/>
      <c r="I525" s="1221"/>
      <c r="J525" s="1221"/>
      <c r="K525" s="1221"/>
      <c r="L525" s="1221"/>
      <c r="M525" s="743"/>
    </row>
    <row r="526" spans="1:13" s="284" customFormat="1" ht="45" customHeight="1" x14ac:dyDescent="0.35">
      <c r="A526" s="555"/>
      <c r="B526" s="753"/>
      <c r="C526" s="786">
        <v>1</v>
      </c>
      <c r="D526" s="1210" t="s">
        <v>1111</v>
      </c>
      <c r="E526" s="1211"/>
      <c r="F526" s="1212"/>
      <c r="G526" s="760" t="s">
        <v>1107</v>
      </c>
      <c r="H526" s="641" t="s">
        <v>311</v>
      </c>
      <c r="I526" s="641">
        <v>1</v>
      </c>
      <c r="J526" s="641">
        <v>2</v>
      </c>
      <c r="K526" s="641">
        <v>2</v>
      </c>
      <c r="L526" s="754" t="s">
        <v>1109</v>
      </c>
      <c r="M526" s="880" t="s">
        <v>1178</v>
      </c>
    </row>
    <row r="527" spans="1:13" s="284" customFormat="1" ht="20.149999999999999" customHeight="1" x14ac:dyDescent="0.35">
      <c r="A527" s="555"/>
      <c r="B527" s="753"/>
      <c r="C527" s="1220" t="s">
        <v>1110</v>
      </c>
      <c r="D527" s="1221"/>
      <c r="E527" s="1221"/>
      <c r="F527" s="1221"/>
      <c r="G527" s="1221"/>
      <c r="H527" s="1221"/>
      <c r="I527" s="1221"/>
      <c r="J527" s="1221"/>
      <c r="K527" s="1221"/>
      <c r="L527" s="1221"/>
      <c r="M527" s="743"/>
    </row>
    <row r="528" spans="1:13" s="284" customFormat="1" ht="45" customHeight="1" x14ac:dyDescent="0.35">
      <c r="A528" s="555"/>
      <c r="B528" s="753"/>
      <c r="C528" s="786">
        <v>1</v>
      </c>
      <c r="D528" s="1210" t="s">
        <v>1113</v>
      </c>
      <c r="E528" s="1211"/>
      <c r="F528" s="1212"/>
      <c r="G528" s="760" t="s">
        <v>1107</v>
      </c>
      <c r="H528" s="641" t="s">
        <v>311</v>
      </c>
      <c r="I528" s="641">
        <v>1</v>
      </c>
      <c r="J528" s="641">
        <v>2</v>
      </c>
      <c r="K528" s="641">
        <v>2</v>
      </c>
      <c r="L528" s="754" t="s">
        <v>1109</v>
      </c>
      <c r="M528" s="880" t="s">
        <v>1178</v>
      </c>
    </row>
    <row r="529" spans="1:13" s="284" customFormat="1" ht="20.149999999999999" customHeight="1" x14ac:dyDescent="0.35">
      <c r="A529" s="555"/>
      <c r="B529" s="877"/>
      <c r="C529" s="1220" t="s">
        <v>1114</v>
      </c>
      <c r="D529" s="1221"/>
      <c r="E529" s="1221"/>
      <c r="F529" s="1221"/>
      <c r="G529" s="1221"/>
      <c r="H529" s="1221"/>
      <c r="I529" s="1221"/>
      <c r="J529" s="1221"/>
      <c r="K529" s="1221"/>
      <c r="L529" s="1221"/>
      <c r="M529" s="743"/>
    </row>
    <row r="530" spans="1:13" s="284" customFormat="1" ht="45" customHeight="1" x14ac:dyDescent="0.35">
      <c r="A530" s="555"/>
      <c r="B530" s="877"/>
      <c r="C530" s="879">
        <v>1</v>
      </c>
      <c r="D530" s="1210" t="s">
        <v>1115</v>
      </c>
      <c r="E530" s="1211"/>
      <c r="F530" s="1212"/>
      <c r="G530" s="760" t="s">
        <v>1116</v>
      </c>
      <c r="H530" s="641" t="s">
        <v>311</v>
      </c>
      <c r="I530" s="641">
        <v>1</v>
      </c>
      <c r="J530" s="641">
        <v>2</v>
      </c>
      <c r="K530" s="641">
        <v>2</v>
      </c>
      <c r="L530" s="754" t="s">
        <v>1117</v>
      </c>
      <c r="M530" s="880" t="s">
        <v>1179</v>
      </c>
    </row>
    <row r="531" spans="1:13" s="284" customFormat="1" ht="20.149999999999999" customHeight="1" x14ac:dyDescent="0.35">
      <c r="A531" s="555"/>
      <c r="B531" s="877"/>
      <c r="C531" s="1220" t="s">
        <v>1118</v>
      </c>
      <c r="D531" s="1221"/>
      <c r="E531" s="1221"/>
      <c r="F531" s="1221"/>
      <c r="G531" s="1221"/>
      <c r="H531" s="1221"/>
      <c r="I531" s="1221"/>
      <c r="J531" s="1221"/>
      <c r="K531" s="1221"/>
      <c r="L531" s="1221"/>
      <c r="M531" s="743"/>
    </row>
    <row r="532" spans="1:13" s="284" customFormat="1" ht="45" customHeight="1" x14ac:dyDescent="0.35">
      <c r="A532" s="555"/>
      <c r="B532" s="877"/>
      <c r="C532" s="879">
        <v>1</v>
      </c>
      <c r="D532" s="1210" t="s">
        <v>1119</v>
      </c>
      <c r="E532" s="1211"/>
      <c r="F532" s="1212"/>
      <c r="G532" s="760" t="s">
        <v>1116</v>
      </c>
      <c r="H532" s="641" t="s">
        <v>311</v>
      </c>
      <c r="I532" s="641">
        <v>1</v>
      </c>
      <c r="J532" s="641">
        <v>2</v>
      </c>
      <c r="K532" s="641">
        <v>2</v>
      </c>
      <c r="L532" s="754" t="s">
        <v>1117</v>
      </c>
      <c r="M532" s="880" t="s">
        <v>1179</v>
      </c>
    </row>
    <row r="533" spans="1:13" s="284" customFormat="1" ht="20.149999999999999" customHeight="1" x14ac:dyDescent="0.35">
      <c r="A533" s="555"/>
      <c r="B533" s="877"/>
      <c r="C533" s="1220" t="s">
        <v>1120</v>
      </c>
      <c r="D533" s="1221"/>
      <c r="E533" s="1221"/>
      <c r="F533" s="1221"/>
      <c r="G533" s="1221"/>
      <c r="H533" s="1221"/>
      <c r="I533" s="1221"/>
      <c r="J533" s="1221"/>
      <c r="K533" s="1221"/>
      <c r="L533" s="1221"/>
      <c r="M533" s="743"/>
    </row>
    <row r="534" spans="1:13" s="284" customFormat="1" ht="45" customHeight="1" x14ac:dyDescent="0.35">
      <c r="A534" s="555"/>
      <c r="B534" s="877"/>
      <c r="C534" s="879">
        <v>1</v>
      </c>
      <c r="D534" s="1210" t="s">
        <v>1121</v>
      </c>
      <c r="E534" s="1211"/>
      <c r="F534" s="1212"/>
      <c r="G534" s="760" t="s">
        <v>1122</v>
      </c>
      <c r="H534" s="641" t="s">
        <v>311</v>
      </c>
      <c r="I534" s="641">
        <v>1</v>
      </c>
      <c r="J534" s="641">
        <v>2</v>
      </c>
      <c r="K534" s="641">
        <v>2</v>
      </c>
      <c r="L534" s="754" t="s">
        <v>1123</v>
      </c>
      <c r="M534" s="880" t="s">
        <v>1180</v>
      </c>
    </row>
    <row r="535" spans="1:13" s="284" customFormat="1" ht="20.149999999999999" customHeight="1" x14ac:dyDescent="0.35">
      <c r="A535" s="555"/>
      <c r="B535" s="877"/>
      <c r="C535" s="1220" t="s">
        <v>1124</v>
      </c>
      <c r="D535" s="1221"/>
      <c r="E535" s="1221"/>
      <c r="F535" s="1221"/>
      <c r="G535" s="1221"/>
      <c r="H535" s="1221"/>
      <c r="I535" s="1221"/>
      <c r="J535" s="1221"/>
      <c r="K535" s="1221"/>
      <c r="L535" s="1221"/>
      <c r="M535" s="743"/>
    </row>
    <row r="536" spans="1:13" s="284" customFormat="1" ht="45" customHeight="1" x14ac:dyDescent="0.35">
      <c r="A536" s="555"/>
      <c r="B536" s="877"/>
      <c r="C536" s="879">
        <v>1</v>
      </c>
      <c r="D536" s="1210" t="s">
        <v>1125</v>
      </c>
      <c r="E536" s="1211"/>
      <c r="F536" s="1212"/>
      <c r="G536" s="760" t="s">
        <v>861</v>
      </c>
      <c r="H536" s="641" t="s">
        <v>311</v>
      </c>
      <c r="I536" s="641">
        <v>1</v>
      </c>
      <c r="J536" s="641">
        <v>2</v>
      </c>
      <c r="K536" s="641">
        <v>2</v>
      </c>
      <c r="L536" s="754" t="s">
        <v>1126</v>
      </c>
      <c r="M536" s="880" t="s">
        <v>1181</v>
      </c>
    </row>
    <row r="537" spans="1:13" s="284" customFormat="1" ht="20.149999999999999" customHeight="1" x14ac:dyDescent="0.35">
      <c r="A537" s="555"/>
      <c r="B537" s="877"/>
      <c r="C537" s="1220" t="s">
        <v>1127</v>
      </c>
      <c r="D537" s="1221"/>
      <c r="E537" s="1221"/>
      <c r="F537" s="1221"/>
      <c r="G537" s="1221"/>
      <c r="H537" s="1221"/>
      <c r="I537" s="1221"/>
      <c r="J537" s="1221"/>
      <c r="K537" s="1221"/>
      <c r="L537" s="1221"/>
      <c r="M537" s="743"/>
    </row>
    <row r="538" spans="1:13" s="284" customFormat="1" ht="45" customHeight="1" x14ac:dyDescent="0.35">
      <c r="A538" s="555"/>
      <c r="B538" s="877"/>
      <c r="C538" s="879">
        <v>1</v>
      </c>
      <c r="D538" s="1210" t="s">
        <v>1128</v>
      </c>
      <c r="E538" s="1211"/>
      <c r="F538" s="1212"/>
      <c r="G538" s="760" t="s">
        <v>1129</v>
      </c>
      <c r="H538" s="641" t="s">
        <v>311</v>
      </c>
      <c r="I538" s="641">
        <v>1</v>
      </c>
      <c r="J538" s="641">
        <v>2</v>
      </c>
      <c r="K538" s="641">
        <v>2</v>
      </c>
      <c r="L538" s="754" t="s">
        <v>1130</v>
      </c>
      <c r="M538" s="880" t="s">
        <v>1182</v>
      </c>
    </row>
    <row r="539" spans="1:13" s="284" customFormat="1" ht="20.149999999999999" customHeight="1" x14ac:dyDescent="0.35">
      <c r="A539" s="555"/>
      <c r="B539" s="877"/>
      <c r="C539" s="1220" t="s">
        <v>1131</v>
      </c>
      <c r="D539" s="1221"/>
      <c r="E539" s="1221"/>
      <c r="F539" s="1221"/>
      <c r="G539" s="1221"/>
      <c r="H539" s="1221"/>
      <c r="I539" s="1221"/>
      <c r="J539" s="1221"/>
      <c r="K539" s="1221"/>
      <c r="L539" s="1221"/>
      <c r="M539" s="743"/>
    </row>
    <row r="540" spans="1:13" s="284" customFormat="1" ht="45" customHeight="1" x14ac:dyDescent="0.35">
      <c r="A540" s="555"/>
      <c r="B540" s="877"/>
      <c r="C540" s="879">
        <v>1</v>
      </c>
      <c r="D540" s="1210" t="s">
        <v>1132</v>
      </c>
      <c r="E540" s="1211"/>
      <c r="F540" s="1212"/>
      <c r="G540" s="760" t="s">
        <v>1133</v>
      </c>
      <c r="H540" s="641" t="s">
        <v>311</v>
      </c>
      <c r="I540" s="641">
        <v>1</v>
      </c>
      <c r="J540" s="641">
        <v>2</v>
      </c>
      <c r="K540" s="641">
        <v>2</v>
      </c>
      <c r="L540" s="754" t="s">
        <v>1134</v>
      </c>
      <c r="M540" s="880" t="s">
        <v>1183</v>
      </c>
    </row>
    <row r="541" spans="1:13" s="284" customFormat="1" ht="20.149999999999999" customHeight="1" x14ac:dyDescent="0.35">
      <c r="A541" s="555"/>
      <c r="B541" s="877"/>
      <c r="C541" s="1220" t="s">
        <v>1135</v>
      </c>
      <c r="D541" s="1221"/>
      <c r="E541" s="1221"/>
      <c r="F541" s="1221"/>
      <c r="G541" s="1221"/>
      <c r="H541" s="1221"/>
      <c r="I541" s="1221"/>
      <c r="J541" s="1221"/>
      <c r="K541" s="1221"/>
      <c r="L541" s="1221"/>
      <c r="M541" s="743"/>
    </row>
    <row r="542" spans="1:13" s="284" customFormat="1" ht="45" customHeight="1" x14ac:dyDescent="0.35">
      <c r="A542" s="555"/>
      <c r="B542" s="877"/>
      <c r="C542" s="879">
        <v>1</v>
      </c>
      <c r="D542" s="1210" t="s">
        <v>1136</v>
      </c>
      <c r="E542" s="1211"/>
      <c r="F542" s="1212"/>
      <c r="G542" s="760" t="s">
        <v>1137</v>
      </c>
      <c r="H542" s="641" t="s">
        <v>311</v>
      </c>
      <c r="I542" s="641">
        <v>1</v>
      </c>
      <c r="J542" s="641">
        <v>2</v>
      </c>
      <c r="K542" s="641">
        <v>2</v>
      </c>
      <c r="L542" s="754" t="s">
        <v>1138</v>
      </c>
      <c r="M542" s="880" t="s">
        <v>1184</v>
      </c>
    </row>
    <row r="543" spans="1:13" s="284" customFormat="1" ht="20.149999999999999" customHeight="1" x14ac:dyDescent="0.35">
      <c r="A543" s="555"/>
      <c r="B543" s="877"/>
      <c r="C543" s="1220" t="s">
        <v>1139</v>
      </c>
      <c r="D543" s="1221"/>
      <c r="E543" s="1221"/>
      <c r="F543" s="1221"/>
      <c r="G543" s="1221"/>
      <c r="H543" s="1221"/>
      <c r="I543" s="1221"/>
      <c r="J543" s="1221"/>
      <c r="K543" s="1221"/>
      <c r="L543" s="1221"/>
      <c r="M543" s="743"/>
    </row>
    <row r="544" spans="1:13" s="284" customFormat="1" ht="45" customHeight="1" x14ac:dyDescent="0.35">
      <c r="A544" s="555"/>
      <c r="B544" s="877"/>
      <c r="C544" s="879">
        <v>1</v>
      </c>
      <c r="D544" s="1210" t="s">
        <v>1140</v>
      </c>
      <c r="E544" s="1211"/>
      <c r="F544" s="1212"/>
      <c r="G544" s="760" t="s">
        <v>500</v>
      </c>
      <c r="H544" s="641" t="s">
        <v>311</v>
      </c>
      <c r="I544" s="641">
        <v>1</v>
      </c>
      <c r="J544" s="641">
        <v>2</v>
      </c>
      <c r="K544" s="641">
        <v>2</v>
      </c>
      <c r="L544" s="754" t="s">
        <v>499</v>
      </c>
      <c r="M544" s="880" t="s">
        <v>1185</v>
      </c>
    </row>
    <row r="545" spans="1:13" s="284" customFormat="1" ht="20.149999999999999" customHeight="1" x14ac:dyDescent="0.35">
      <c r="A545" s="555"/>
      <c r="B545" s="877"/>
      <c r="C545" s="1220" t="s">
        <v>1141</v>
      </c>
      <c r="D545" s="1221"/>
      <c r="E545" s="1221"/>
      <c r="F545" s="1221"/>
      <c r="G545" s="1221"/>
      <c r="H545" s="1221"/>
      <c r="I545" s="1221"/>
      <c r="J545" s="1221"/>
      <c r="K545" s="1221"/>
      <c r="L545" s="1221"/>
      <c r="M545" s="743"/>
    </row>
    <row r="546" spans="1:13" s="284" customFormat="1" ht="45" customHeight="1" x14ac:dyDescent="0.35">
      <c r="A546" s="555"/>
      <c r="B546" s="877"/>
      <c r="C546" s="879">
        <v>1</v>
      </c>
      <c r="D546" s="1210" t="s">
        <v>1143</v>
      </c>
      <c r="E546" s="1211"/>
      <c r="F546" s="1212"/>
      <c r="G546" s="760" t="s">
        <v>501</v>
      </c>
      <c r="H546" s="641" t="s">
        <v>311</v>
      </c>
      <c r="I546" s="641">
        <v>1</v>
      </c>
      <c r="J546" s="641">
        <v>2</v>
      </c>
      <c r="K546" s="641">
        <v>2</v>
      </c>
      <c r="L546" s="754" t="s">
        <v>1144</v>
      </c>
      <c r="M546" s="880" t="s">
        <v>1186</v>
      </c>
    </row>
    <row r="547" spans="1:13" s="284" customFormat="1" ht="20.149999999999999" customHeight="1" x14ac:dyDescent="0.35">
      <c r="A547" s="555"/>
      <c r="B547" s="877"/>
      <c r="C547" s="1220" t="s">
        <v>1142</v>
      </c>
      <c r="D547" s="1221"/>
      <c r="E547" s="1221"/>
      <c r="F547" s="1221"/>
      <c r="G547" s="1221"/>
      <c r="H547" s="1221"/>
      <c r="I547" s="1221"/>
      <c r="J547" s="1221"/>
      <c r="K547" s="1221"/>
      <c r="L547" s="1221"/>
      <c r="M547" s="743"/>
    </row>
    <row r="548" spans="1:13" s="284" customFormat="1" ht="45" customHeight="1" x14ac:dyDescent="0.35">
      <c r="A548" s="555"/>
      <c r="B548" s="877"/>
      <c r="C548" s="879">
        <v>1</v>
      </c>
      <c r="D548" s="1210" t="s">
        <v>1146</v>
      </c>
      <c r="E548" s="1211"/>
      <c r="F548" s="1212"/>
      <c r="G548" s="760" t="s">
        <v>529</v>
      </c>
      <c r="H548" s="641" t="s">
        <v>311</v>
      </c>
      <c r="I548" s="641">
        <v>1</v>
      </c>
      <c r="J548" s="641">
        <v>2</v>
      </c>
      <c r="K548" s="641">
        <v>2</v>
      </c>
      <c r="L548" s="754" t="s">
        <v>1147</v>
      </c>
      <c r="M548" s="880" t="s">
        <v>1187</v>
      </c>
    </row>
    <row r="549" spans="1:13" s="284" customFormat="1" ht="20.149999999999999" customHeight="1" x14ac:dyDescent="0.35">
      <c r="A549" s="555"/>
      <c r="B549" s="877"/>
      <c r="C549" s="1220" t="s">
        <v>1145</v>
      </c>
      <c r="D549" s="1221"/>
      <c r="E549" s="1221"/>
      <c r="F549" s="1221"/>
      <c r="G549" s="1221"/>
      <c r="H549" s="1221"/>
      <c r="I549" s="1221"/>
      <c r="J549" s="1221"/>
      <c r="K549" s="1221"/>
      <c r="L549" s="1221"/>
      <c r="M549" s="743"/>
    </row>
    <row r="550" spans="1:13" s="284" customFormat="1" ht="45" customHeight="1" x14ac:dyDescent="0.35">
      <c r="A550" s="555"/>
      <c r="B550" s="877"/>
      <c r="C550" s="879">
        <v>1</v>
      </c>
      <c r="D550" s="1210" t="s">
        <v>1148</v>
      </c>
      <c r="E550" s="1211"/>
      <c r="F550" s="1212"/>
      <c r="G550" s="760" t="s">
        <v>1149</v>
      </c>
      <c r="H550" s="641" t="s">
        <v>311</v>
      </c>
      <c r="I550" s="641">
        <v>1</v>
      </c>
      <c r="J550" s="641">
        <v>2</v>
      </c>
      <c r="K550" s="641">
        <v>2</v>
      </c>
      <c r="L550" s="754" t="s">
        <v>1150</v>
      </c>
      <c r="M550" s="880" t="s">
        <v>1188</v>
      </c>
    </row>
    <row r="551" spans="1:13" s="493" customFormat="1" ht="20.149999999999999" customHeight="1" x14ac:dyDescent="0.3">
      <c r="A551" s="633"/>
      <c r="B551" s="677" t="s">
        <v>16</v>
      </c>
      <c r="C551" s="1252" t="s">
        <v>101</v>
      </c>
      <c r="D551" s="1253"/>
      <c r="E551" s="1253"/>
      <c r="F551" s="1253"/>
      <c r="G551" s="1253"/>
      <c r="H551" s="1253"/>
      <c r="I551" s="1253"/>
      <c r="J551" s="1254"/>
      <c r="K551" s="294">
        <v>0</v>
      </c>
      <c r="L551" s="640"/>
      <c r="M551" s="632"/>
    </row>
    <row r="552" spans="1:13" s="493" customFormat="1" ht="37.4" customHeight="1" x14ac:dyDescent="0.3">
      <c r="A552" s="555"/>
      <c r="B552" s="622"/>
      <c r="C552" s="1130" t="s">
        <v>102</v>
      </c>
      <c r="D552" s="1135"/>
      <c r="E552" s="1135"/>
      <c r="F552" s="1131"/>
      <c r="G552" s="164"/>
      <c r="H552" s="145"/>
      <c r="I552" s="187"/>
      <c r="J552" s="195"/>
      <c r="K552" s="195"/>
      <c r="L552" s="614"/>
      <c r="M552" s="615"/>
    </row>
    <row r="553" spans="1:13" s="493" customFormat="1" ht="20.149999999999999" customHeight="1" x14ac:dyDescent="0.3">
      <c r="A553" s="633"/>
      <c r="B553" s="296" t="s">
        <v>103</v>
      </c>
      <c r="C553" s="1252" t="s">
        <v>104</v>
      </c>
      <c r="D553" s="1253"/>
      <c r="E553" s="1253"/>
      <c r="F553" s="1253"/>
      <c r="G553" s="1253"/>
      <c r="H553" s="1253"/>
      <c r="I553" s="1253"/>
      <c r="J553" s="1254"/>
      <c r="K553" s="294">
        <v>0</v>
      </c>
      <c r="L553" s="678"/>
      <c r="M553" s="672"/>
    </row>
    <row r="554" spans="1:13" s="493" customFormat="1" ht="20.149999999999999" customHeight="1" x14ac:dyDescent="0.3">
      <c r="A554" s="555"/>
      <c r="B554" s="621"/>
      <c r="C554" s="648">
        <v>1</v>
      </c>
      <c r="D554" s="1130" t="s">
        <v>105</v>
      </c>
      <c r="E554" s="1135"/>
      <c r="F554" s="1131"/>
      <c r="G554" s="164"/>
      <c r="H554" s="145"/>
      <c r="I554" s="187"/>
      <c r="J554" s="195"/>
      <c r="K554" s="195"/>
      <c r="L554" s="614"/>
      <c r="M554" s="615"/>
    </row>
    <row r="555" spans="1:13" s="493" customFormat="1" ht="45.65" customHeight="1" x14ac:dyDescent="0.3">
      <c r="A555" s="655"/>
      <c r="B555" s="298"/>
      <c r="C555" s="648">
        <v>2</v>
      </c>
      <c r="D555" s="1130" t="s">
        <v>192</v>
      </c>
      <c r="E555" s="1135"/>
      <c r="F555" s="1131"/>
      <c r="G555" s="164"/>
      <c r="H555" s="145"/>
      <c r="I555" s="187"/>
      <c r="J555" s="195"/>
      <c r="K555" s="195"/>
      <c r="L555" s="614"/>
      <c r="M555" s="615"/>
    </row>
    <row r="556" spans="1:13" s="493" customFormat="1" ht="20.149999999999999" customHeight="1" x14ac:dyDescent="0.3">
      <c r="A556" s="654"/>
      <c r="B556" s="296" t="s">
        <v>5</v>
      </c>
      <c r="C556" s="1252" t="s">
        <v>106</v>
      </c>
      <c r="D556" s="1253"/>
      <c r="E556" s="1253"/>
      <c r="F556" s="1253"/>
      <c r="G556" s="1253"/>
      <c r="H556" s="1253"/>
      <c r="I556" s="1253"/>
      <c r="J556" s="1254"/>
      <c r="K556" s="294">
        <v>0</v>
      </c>
      <c r="L556" s="614"/>
      <c r="M556" s="615"/>
    </row>
    <row r="557" spans="1:13" s="493" customFormat="1" ht="38.15" customHeight="1" x14ac:dyDescent="0.3">
      <c r="A557" s="555"/>
      <c r="B557" s="622"/>
      <c r="C557" s="620"/>
      <c r="D557" s="1130" t="s">
        <v>107</v>
      </c>
      <c r="E557" s="1135"/>
      <c r="F557" s="1131"/>
      <c r="G557" s="164"/>
      <c r="H557" s="145"/>
      <c r="I557" s="187"/>
      <c r="J557" s="195"/>
      <c r="K557" s="195"/>
      <c r="L557" s="614"/>
      <c r="M557" s="615"/>
    </row>
    <row r="558" spans="1:13" s="493" customFormat="1" ht="13" x14ac:dyDescent="0.3">
      <c r="A558" s="654"/>
      <c r="B558" s="299" t="s">
        <v>108</v>
      </c>
      <c r="C558" s="1252" t="s">
        <v>109</v>
      </c>
      <c r="D558" s="1253"/>
      <c r="E558" s="1253"/>
      <c r="F558" s="1253"/>
      <c r="G558" s="1253"/>
      <c r="H558" s="1253"/>
      <c r="I558" s="1253"/>
      <c r="J558" s="1254"/>
      <c r="K558" s="628">
        <f>SUM(K559:K589)</f>
        <v>65</v>
      </c>
      <c r="L558" s="640"/>
      <c r="M558" s="632"/>
    </row>
    <row r="559" spans="1:13" s="493" customFormat="1" ht="20.149999999999999" customHeight="1" x14ac:dyDescent="0.3">
      <c r="A559" s="655"/>
      <c r="B559" s="621"/>
      <c r="C559" s="145">
        <v>1</v>
      </c>
      <c r="D559" s="1130" t="s">
        <v>110</v>
      </c>
      <c r="E559" s="1135"/>
      <c r="F559" s="1131"/>
      <c r="G559" s="164"/>
      <c r="H559" s="145"/>
      <c r="I559" s="187"/>
      <c r="J559" s="195"/>
      <c r="K559" s="195"/>
      <c r="L559" s="614"/>
      <c r="M559" s="615"/>
    </row>
    <row r="560" spans="1:13" s="493" customFormat="1" ht="30.65" customHeight="1" x14ac:dyDescent="0.3">
      <c r="A560" s="655"/>
      <c r="B560" s="647"/>
      <c r="C560" s="648">
        <v>2</v>
      </c>
      <c r="D560" s="1130" t="s">
        <v>111</v>
      </c>
      <c r="E560" s="1135"/>
      <c r="F560" s="1131"/>
      <c r="G560" s="164"/>
      <c r="H560" s="145"/>
      <c r="I560" s="187"/>
      <c r="J560" s="195"/>
      <c r="K560" s="195"/>
      <c r="L560" s="614"/>
      <c r="M560" s="615"/>
    </row>
    <row r="561" spans="1:13" s="493" customFormat="1" ht="47.15" customHeight="1" x14ac:dyDescent="0.3">
      <c r="A561" s="656"/>
      <c r="B561" s="621"/>
      <c r="C561" s="648">
        <v>3</v>
      </c>
      <c r="D561" s="1130" t="s">
        <v>112</v>
      </c>
      <c r="E561" s="1135"/>
      <c r="F561" s="1131"/>
      <c r="G561" s="164"/>
      <c r="H561" s="145"/>
      <c r="I561" s="187"/>
      <c r="J561" s="195"/>
      <c r="K561" s="195"/>
      <c r="L561" s="614"/>
      <c r="M561" s="615"/>
    </row>
    <row r="562" spans="1:13" s="493" customFormat="1" ht="47.15" customHeight="1" x14ac:dyDescent="0.3">
      <c r="A562" s="1048"/>
      <c r="B562" s="1022"/>
      <c r="C562" s="1023"/>
      <c r="D562" s="1282" t="s">
        <v>2124</v>
      </c>
      <c r="E562" s="1135"/>
      <c r="F562" s="1131"/>
      <c r="G562" s="910" t="s">
        <v>2125</v>
      </c>
      <c r="H562" s="167" t="s">
        <v>359</v>
      </c>
      <c r="I562" s="911">
        <v>1</v>
      </c>
      <c r="J562" s="911">
        <v>4</v>
      </c>
      <c r="K562" s="1024">
        <f t="shared" ref="K562" si="38">SUM(I562*J562)</f>
        <v>4</v>
      </c>
      <c r="L562" s="912" t="s">
        <v>2126</v>
      </c>
      <c r="M562" s="1049" t="s">
        <v>2123</v>
      </c>
    </row>
    <row r="563" spans="1:13" s="493" customFormat="1" ht="47.15" customHeight="1" x14ac:dyDescent="0.3">
      <c r="A563" s="1048"/>
      <c r="B563" s="1022"/>
      <c r="C563" s="1023"/>
      <c r="D563" s="1282" t="s">
        <v>2124</v>
      </c>
      <c r="E563" s="1135"/>
      <c r="F563" s="1131"/>
      <c r="G563" s="910" t="s">
        <v>2127</v>
      </c>
      <c r="H563" s="167" t="s">
        <v>359</v>
      </c>
      <c r="I563" s="911">
        <v>1</v>
      </c>
      <c r="J563" s="911">
        <v>4</v>
      </c>
      <c r="K563" s="1024">
        <f t="shared" ref="K563" si="39">SUM(I563*J563)</f>
        <v>4</v>
      </c>
      <c r="L563" s="912" t="s">
        <v>2126</v>
      </c>
      <c r="M563" s="1049" t="s">
        <v>2123</v>
      </c>
    </row>
    <row r="564" spans="1:13" s="493" customFormat="1" ht="35.5" customHeight="1" x14ac:dyDescent="0.3">
      <c r="A564" s="586"/>
      <c r="B564" s="621"/>
      <c r="C564" s="145">
        <v>4</v>
      </c>
      <c r="D564" s="1130" t="s">
        <v>113</v>
      </c>
      <c r="E564" s="1135"/>
      <c r="F564" s="1131"/>
      <c r="G564" s="164"/>
      <c r="H564" s="145"/>
      <c r="I564" s="187"/>
      <c r="J564" s="195"/>
      <c r="K564" s="195"/>
      <c r="L564" s="614"/>
      <c r="M564" s="615"/>
    </row>
    <row r="565" spans="1:13" s="493" customFormat="1" ht="20.149999999999999" customHeight="1" x14ac:dyDescent="0.3">
      <c r="A565" s="586"/>
      <c r="B565" s="657"/>
      <c r="C565" s="145">
        <v>5</v>
      </c>
      <c r="D565" s="1130" t="s">
        <v>114</v>
      </c>
      <c r="E565" s="1135"/>
      <c r="F565" s="1131"/>
      <c r="G565" s="164"/>
      <c r="H565" s="145"/>
      <c r="I565" s="187"/>
      <c r="J565" s="195"/>
      <c r="K565" s="195"/>
      <c r="L565" s="614"/>
      <c r="M565" s="615"/>
    </row>
    <row r="566" spans="1:13" s="493" customFormat="1" ht="42.75" customHeight="1" x14ac:dyDescent="0.3">
      <c r="A566" s="656"/>
      <c r="B566" s="621"/>
      <c r="C566" s="145">
        <v>6</v>
      </c>
      <c r="D566" s="1130" t="s">
        <v>187</v>
      </c>
      <c r="E566" s="1135"/>
      <c r="F566" s="1131"/>
      <c r="G566" s="164"/>
      <c r="H566" s="145"/>
      <c r="I566" s="187"/>
      <c r="J566" s="195"/>
      <c r="K566" s="195"/>
      <c r="L566" s="614"/>
      <c r="M566" s="615"/>
    </row>
    <row r="567" spans="1:13" s="493" customFormat="1" ht="45" customHeight="1" x14ac:dyDescent="0.3">
      <c r="A567" s="658"/>
      <c r="B567" s="1286"/>
      <c r="C567" s="641">
        <v>7</v>
      </c>
      <c r="D567" s="1256" t="s">
        <v>271</v>
      </c>
      <c r="E567" s="1257"/>
      <c r="F567" s="1258"/>
      <c r="G567" s="643"/>
      <c r="H567" s="641"/>
      <c r="I567" s="659"/>
      <c r="J567" s="660"/>
      <c r="K567" s="661"/>
      <c r="L567" s="662"/>
      <c r="M567" s="663"/>
    </row>
    <row r="568" spans="1:13" s="493" customFormat="1" ht="34.5" customHeight="1" x14ac:dyDescent="0.3">
      <c r="A568" s="658"/>
      <c r="B568" s="1286"/>
      <c r="C568" s="1283" t="s">
        <v>2160</v>
      </c>
      <c r="D568" s="1284"/>
      <c r="E568" s="1284"/>
      <c r="F568" s="1284"/>
      <c r="G568" s="1284"/>
      <c r="H568" s="1284"/>
      <c r="I568" s="1284"/>
      <c r="J568" s="1284"/>
      <c r="K568" s="1284"/>
      <c r="L568" s="1284"/>
      <c r="M568" s="1285"/>
    </row>
    <row r="569" spans="1:13" s="493" customFormat="1" ht="45" customHeight="1" x14ac:dyDescent="0.3">
      <c r="A569" s="658"/>
      <c r="B569" s="1286"/>
      <c r="C569" s="909"/>
      <c r="D569" s="1256" t="s">
        <v>2133</v>
      </c>
      <c r="E569" s="1257"/>
      <c r="F569" s="1258"/>
      <c r="G569" s="910" t="s">
        <v>2128</v>
      </c>
      <c r="H569" s="167" t="s">
        <v>359</v>
      </c>
      <c r="I569" s="911">
        <v>1</v>
      </c>
      <c r="J569" s="911">
        <v>3</v>
      </c>
      <c r="K569" s="882">
        <f t="shared" ref="K569:K585" si="40">SUM(I569*J569)</f>
        <v>3</v>
      </c>
      <c r="L569" s="912" t="s">
        <v>2147</v>
      </c>
      <c r="M569" s="913" t="s">
        <v>1610</v>
      </c>
    </row>
    <row r="570" spans="1:13" s="493" customFormat="1" ht="45" customHeight="1" x14ac:dyDescent="0.3">
      <c r="A570" s="658"/>
      <c r="B570" s="1286"/>
      <c r="C570" s="909"/>
      <c r="D570" s="1256" t="s">
        <v>2134</v>
      </c>
      <c r="E570" s="1257"/>
      <c r="F570" s="1258"/>
      <c r="G570" s="910" t="s">
        <v>2129</v>
      </c>
      <c r="H570" s="167" t="s">
        <v>359</v>
      </c>
      <c r="I570" s="911">
        <v>1</v>
      </c>
      <c r="J570" s="911">
        <v>3</v>
      </c>
      <c r="K570" s="1024">
        <f t="shared" ref="K570:K573" si="41">SUM(I570*J570)</f>
        <v>3</v>
      </c>
      <c r="L570" s="912" t="s">
        <v>2147</v>
      </c>
      <c r="M570" s="913"/>
    </row>
    <row r="571" spans="1:13" s="493" customFormat="1" ht="45" customHeight="1" x14ac:dyDescent="0.3">
      <c r="A571" s="658"/>
      <c r="B571" s="1286"/>
      <c r="C571" s="909"/>
      <c r="D571" s="1256" t="s">
        <v>2135</v>
      </c>
      <c r="E571" s="1257"/>
      <c r="F571" s="1258"/>
      <c r="G571" s="910" t="s">
        <v>2130</v>
      </c>
      <c r="H571" s="167" t="s">
        <v>359</v>
      </c>
      <c r="I571" s="911">
        <v>1</v>
      </c>
      <c r="J571" s="911">
        <v>3</v>
      </c>
      <c r="K571" s="1024">
        <f t="shared" si="41"/>
        <v>3</v>
      </c>
      <c r="L571" s="912" t="s">
        <v>2147</v>
      </c>
      <c r="M571" s="913"/>
    </row>
    <row r="572" spans="1:13" s="493" customFormat="1" ht="45" customHeight="1" x14ac:dyDescent="0.3">
      <c r="A572" s="658"/>
      <c r="B572" s="1286"/>
      <c r="C572" s="909"/>
      <c r="D572" s="1256" t="s">
        <v>2136</v>
      </c>
      <c r="E572" s="1257"/>
      <c r="F572" s="1258"/>
      <c r="G572" s="910" t="s">
        <v>2131</v>
      </c>
      <c r="H572" s="167" t="s">
        <v>359</v>
      </c>
      <c r="I572" s="911">
        <v>1</v>
      </c>
      <c r="J572" s="911">
        <v>3</v>
      </c>
      <c r="K572" s="1024">
        <f t="shared" si="41"/>
        <v>3</v>
      </c>
      <c r="L572" s="912" t="s">
        <v>2147</v>
      </c>
      <c r="M572" s="913"/>
    </row>
    <row r="573" spans="1:13" s="493" customFormat="1" ht="45" customHeight="1" x14ac:dyDescent="0.3">
      <c r="A573" s="658"/>
      <c r="B573" s="1286"/>
      <c r="C573" s="909"/>
      <c r="D573" s="1256" t="s">
        <v>2137</v>
      </c>
      <c r="E573" s="1257"/>
      <c r="F573" s="1258"/>
      <c r="G573" s="910" t="s">
        <v>2132</v>
      </c>
      <c r="H573" s="167" t="s">
        <v>359</v>
      </c>
      <c r="I573" s="911">
        <v>1</v>
      </c>
      <c r="J573" s="911">
        <v>3</v>
      </c>
      <c r="K573" s="1024">
        <f t="shared" si="41"/>
        <v>3</v>
      </c>
      <c r="L573" s="912" t="s">
        <v>2147</v>
      </c>
      <c r="M573" s="913"/>
    </row>
    <row r="574" spans="1:13" s="493" customFormat="1" ht="45" customHeight="1" x14ac:dyDescent="0.3">
      <c r="A574" s="658"/>
      <c r="B574" s="1286"/>
      <c r="C574" s="909"/>
      <c r="D574" s="1256" t="s">
        <v>2138</v>
      </c>
      <c r="E574" s="1257"/>
      <c r="F574" s="1258"/>
      <c r="G574" s="910" t="s">
        <v>1598</v>
      </c>
      <c r="H574" s="167" t="s">
        <v>359</v>
      </c>
      <c r="I574" s="911">
        <v>1</v>
      </c>
      <c r="J574" s="911">
        <v>3</v>
      </c>
      <c r="K574" s="1024">
        <f t="shared" ref="K574" si="42">SUM(I574*J574)</f>
        <v>3</v>
      </c>
      <c r="L574" s="912" t="s">
        <v>1602</v>
      </c>
      <c r="M574" s="913" t="s">
        <v>1610</v>
      </c>
    </row>
    <row r="575" spans="1:13" s="493" customFormat="1" ht="45" customHeight="1" x14ac:dyDescent="0.3">
      <c r="A575" s="658"/>
      <c r="B575" s="1286"/>
      <c r="C575" s="909"/>
      <c r="D575" s="1256" t="s">
        <v>2139</v>
      </c>
      <c r="E575" s="1257"/>
      <c r="F575" s="1258"/>
      <c r="G575" s="910" t="s">
        <v>1599</v>
      </c>
      <c r="H575" s="167" t="s">
        <v>359</v>
      </c>
      <c r="I575" s="911">
        <v>1</v>
      </c>
      <c r="J575" s="911">
        <v>3</v>
      </c>
      <c r="K575" s="882">
        <f t="shared" si="40"/>
        <v>3</v>
      </c>
      <c r="L575" s="912" t="s">
        <v>1602</v>
      </c>
      <c r="M575" s="913" t="s">
        <v>1610</v>
      </c>
    </row>
    <row r="576" spans="1:13" s="493" customFormat="1" ht="45" customHeight="1" x14ac:dyDescent="0.3">
      <c r="A576" s="658"/>
      <c r="B576" s="1286"/>
      <c r="C576" s="909"/>
      <c r="D576" s="1256" t="s">
        <v>2140</v>
      </c>
      <c r="E576" s="1257"/>
      <c r="F576" s="1258"/>
      <c r="G576" s="910" t="s">
        <v>1600</v>
      </c>
      <c r="H576" s="167" t="s">
        <v>359</v>
      </c>
      <c r="I576" s="911">
        <v>1</v>
      </c>
      <c r="J576" s="911">
        <v>3</v>
      </c>
      <c r="K576" s="882">
        <f t="shared" si="40"/>
        <v>3</v>
      </c>
      <c r="L576" s="912" t="s">
        <v>1602</v>
      </c>
      <c r="M576" s="913" t="s">
        <v>1610</v>
      </c>
    </row>
    <row r="577" spans="1:13" s="493" customFormat="1" ht="45" customHeight="1" x14ac:dyDescent="0.3">
      <c r="A577" s="658"/>
      <c r="B577" s="1286"/>
      <c r="C577" s="909"/>
      <c r="D577" s="1256" t="s">
        <v>2141</v>
      </c>
      <c r="E577" s="1257"/>
      <c r="F577" s="1258"/>
      <c r="G577" s="910" t="s">
        <v>1601</v>
      </c>
      <c r="H577" s="167" t="s">
        <v>359</v>
      </c>
      <c r="I577" s="911">
        <v>1</v>
      </c>
      <c r="J577" s="911">
        <v>3</v>
      </c>
      <c r="K577" s="882">
        <f t="shared" si="40"/>
        <v>3</v>
      </c>
      <c r="L577" s="912" t="s">
        <v>1602</v>
      </c>
      <c r="M577" s="913" t="s">
        <v>1610</v>
      </c>
    </row>
    <row r="578" spans="1:13" s="493" customFormat="1" ht="45" customHeight="1" x14ac:dyDescent="0.3">
      <c r="A578" s="658"/>
      <c r="B578" s="1286"/>
      <c r="C578" s="909"/>
      <c r="D578" s="1256" t="s">
        <v>1609</v>
      </c>
      <c r="E578" s="1257"/>
      <c r="F578" s="1258"/>
      <c r="G578" s="910" t="s">
        <v>1603</v>
      </c>
      <c r="H578" s="167" t="s">
        <v>359</v>
      </c>
      <c r="I578" s="911">
        <v>1</v>
      </c>
      <c r="J578" s="911">
        <v>3</v>
      </c>
      <c r="K578" s="882">
        <f t="shared" si="40"/>
        <v>3</v>
      </c>
      <c r="L578" s="912" t="s">
        <v>1604</v>
      </c>
      <c r="M578" s="913" t="s">
        <v>1611</v>
      </c>
    </row>
    <row r="579" spans="1:13" s="493" customFormat="1" ht="45" customHeight="1" x14ac:dyDescent="0.3">
      <c r="A579" s="658"/>
      <c r="B579" s="1286"/>
      <c r="C579" s="909"/>
      <c r="D579" s="1256" t="s">
        <v>2142</v>
      </c>
      <c r="E579" s="1257"/>
      <c r="F579" s="1258"/>
      <c r="G579" s="910" t="s">
        <v>1605</v>
      </c>
      <c r="H579" s="167" t="s">
        <v>359</v>
      </c>
      <c r="I579" s="911">
        <v>1</v>
      </c>
      <c r="J579" s="911">
        <v>3</v>
      </c>
      <c r="K579" s="882">
        <f t="shared" si="40"/>
        <v>3</v>
      </c>
      <c r="L579" s="912" t="s">
        <v>1604</v>
      </c>
      <c r="M579" s="913" t="s">
        <v>1611</v>
      </c>
    </row>
    <row r="580" spans="1:13" s="493" customFormat="1" ht="45" customHeight="1" x14ac:dyDescent="0.3">
      <c r="A580" s="658"/>
      <c r="B580" s="1286"/>
      <c r="C580" s="909"/>
      <c r="D580" s="1256" t="s">
        <v>2143</v>
      </c>
      <c r="E580" s="1257"/>
      <c r="F580" s="1258"/>
      <c r="G580" s="910" t="s">
        <v>1606</v>
      </c>
      <c r="H580" s="167" t="s">
        <v>359</v>
      </c>
      <c r="I580" s="911">
        <v>1</v>
      </c>
      <c r="J580" s="911">
        <v>3</v>
      </c>
      <c r="K580" s="882">
        <f t="shared" si="40"/>
        <v>3</v>
      </c>
      <c r="L580" s="912" t="s">
        <v>1604</v>
      </c>
      <c r="M580" s="913" t="s">
        <v>1611</v>
      </c>
    </row>
    <row r="581" spans="1:13" s="493" customFormat="1" ht="45" customHeight="1" x14ac:dyDescent="0.3">
      <c r="A581" s="658"/>
      <c r="B581" s="1286"/>
      <c r="C581" s="909"/>
      <c r="D581" s="1256" t="s">
        <v>2144</v>
      </c>
      <c r="E581" s="1257"/>
      <c r="F581" s="1258"/>
      <c r="G581" s="910" t="s">
        <v>1607</v>
      </c>
      <c r="H581" s="167" t="s">
        <v>359</v>
      </c>
      <c r="I581" s="911">
        <v>1</v>
      </c>
      <c r="J581" s="911">
        <v>3</v>
      </c>
      <c r="K581" s="882">
        <f t="shared" si="40"/>
        <v>3</v>
      </c>
      <c r="L581" s="912" t="s">
        <v>1604</v>
      </c>
      <c r="M581" s="913" t="s">
        <v>1611</v>
      </c>
    </row>
    <row r="582" spans="1:13" s="493" customFormat="1" ht="45" customHeight="1" x14ac:dyDescent="0.3">
      <c r="A582" s="658"/>
      <c r="B582" s="1286"/>
      <c r="C582" s="909"/>
      <c r="D582" s="1256" t="s">
        <v>2145</v>
      </c>
      <c r="E582" s="1257"/>
      <c r="F582" s="1258"/>
      <c r="G582" s="910" t="s">
        <v>1608</v>
      </c>
      <c r="H582" s="167" t="s">
        <v>359</v>
      </c>
      <c r="I582" s="911">
        <v>1</v>
      </c>
      <c r="J582" s="911">
        <v>3</v>
      </c>
      <c r="K582" s="882">
        <f t="shared" si="40"/>
        <v>3</v>
      </c>
      <c r="L582" s="912" t="s">
        <v>1604</v>
      </c>
      <c r="M582" s="913" t="s">
        <v>1611</v>
      </c>
    </row>
    <row r="583" spans="1:13" s="493" customFormat="1" ht="45" customHeight="1" x14ac:dyDescent="0.3">
      <c r="A583" s="658"/>
      <c r="B583" s="1286"/>
      <c r="C583" s="909"/>
      <c r="D583" s="1256" t="s">
        <v>2146</v>
      </c>
      <c r="E583" s="1257"/>
      <c r="F583" s="1258"/>
      <c r="G583" s="910" t="s">
        <v>2122</v>
      </c>
      <c r="H583" s="167" t="s">
        <v>359</v>
      </c>
      <c r="I583" s="911">
        <v>1</v>
      </c>
      <c r="J583" s="911">
        <v>3</v>
      </c>
      <c r="K583" s="882">
        <f t="shared" si="40"/>
        <v>3</v>
      </c>
      <c r="L583" s="912" t="s">
        <v>1604</v>
      </c>
      <c r="M583" s="913" t="s">
        <v>1611</v>
      </c>
    </row>
    <row r="584" spans="1:13" s="493" customFormat="1" ht="27.75" customHeight="1" x14ac:dyDescent="0.3">
      <c r="A584" s="664"/>
      <c r="B584" s="1286"/>
      <c r="C584" s="1287" t="s">
        <v>2161</v>
      </c>
      <c r="D584" s="1288"/>
      <c r="E584" s="1288"/>
      <c r="F584" s="1288"/>
      <c r="G584" s="1288"/>
      <c r="H584" s="1288"/>
      <c r="I584" s="1288"/>
      <c r="J584" s="1289"/>
      <c r="K584" s="923"/>
      <c r="L584" s="614"/>
      <c r="M584" s="615"/>
    </row>
    <row r="585" spans="1:13" s="493" customFormat="1" ht="60" customHeight="1" x14ac:dyDescent="0.3">
      <c r="A585" s="664"/>
      <c r="B585" s="1286"/>
      <c r="C585" s="622">
        <v>8</v>
      </c>
      <c r="D585" s="1130" t="s">
        <v>485</v>
      </c>
      <c r="E585" s="1135"/>
      <c r="F585" s="1131"/>
      <c r="G585" s="167"/>
      <c r="H585" s="622"/>
      <c r="I585" s="185"/>
      <c r="J585" s="565"/>
      <c r="K585" s="882">
        <f t="shared" si="40"/>
        <v>0</v>
      </c>
      <c r="L585" s="614"/>
      <c r="M585" s="615"/>
    </row>
    <row r="586" spans="1:13" s="493" customFormat="1" ht="60" customHeight="1" x14ac:dyDescent="0.3">
      <c r="A586" s="1036"/>
      <c r="B586" s="984"/>
      <c r="C586" s="1018"/>
      <c r="D586" s="1135" t="s">
        <v>2148</v>
      </c>
      <c r="E586" s="1135"/>
      <c r="F586" s="1135"/>
      <c r="G586" s="910" t="s">
        <v>2149</v>
      </c>
      <c r="H586" s="167" t="s">
        <v>359</v>
      </c>
      <c r="I586" s="911">
        <v>1</v>
      </c>
      <c r="J586" s="911">
        <v>3</v>
      </c>
      <c r="K586" s="1044">
        <f t="shared" ref="K586:K589" si="43">SUM(I586*J586)</f>
        <v>3</v>
      </c>
      <c r="L586" s="912" t="s">
        <v>2155</v>
      </c>
      <c r="M586" s="1049" t="s">
        <v>2157</v>
      </c>
    </row>
    <row r="587" spans="1:13" s="493" customFormat="1" ht="60" customHeight="1" x14ac:dyDescent="0.3">
      <c r="A587" s="1036"/>
      <c r="B587" s="984"/>
      <c r="C587" s="1018"/>
      <c r="D587" s="1135" t="s">
        <v>2152</v>
      </c>
      <c r="E587" s="1135"/>
      <c r="F587" s="1135"/>
      <c r="G587" s="910" t="s">
        <v>2122</v>
      </c>
      <c r="H587" s="167" t="s">
        <v>359</v>
      </c>
      <c r="I587" s="911">
        <v>1</v>
      </c>
      <c r="J587" s="911">
        <v>3</v>
      </c>
      <c r="K587" s="1044">
        <f t="shared" si="43"/>
        <v>3</v>
      </c>
      <c r="L587" s="912" t="s">
        <v>2155</v>
      </c>
      <c r="M587" s="1049" t="s">
        <v>2157</v>
      </c>
    </row>
    <row r="588" spans="1:13" s="493" customFormat="1" ht="60" customHeight="1" x14ac:dyDescent="0.3">
      <c r="A588" s="1036"/>
      <c r="B588" s="984"/>
      <c r="C588" s="1018"/>
      <c r="D588" s="1135" t="s">
        <v>2153</v>
      </c>
      <c r="E588" s="1135"/>
      <c r="F588" s="1135"/>
      <c r="G588" s="910" t="s">
        <v>2150</v>
      </c>
      <c r="H588" s="167" t="s">
        <v>359</v>
      </c>
      <c r="I588" s="911">
        <v>1</v>
      </c>
      <c r="J588" s="911">
        <v>3</v>
      </c>
      <c r="K588" s="1044">
        <f t="shared" si="43"/>
        <v>3</v>
      </c>
      <c r="L588" s="912" t="s">
        <v>2155</v>
      </c>
      <c r="M588" s="1049" t="s">
        <v>2157</v>
      </c>
    </row>
    <row r="589" spans="1:13" s="493" customFormat="1" ht="60" customHeight="1" x14ac:dyDescent="0.3">
      <c r="A589" s="1036"/>
      <c r="B589" s="984"/>
      <c r="C589" s="1018"/>
      <c r="D589" s="1135" t="s">
        <v>2154</v>
      </c>
      <c r="E589" s="1135"/>
      <c r="F589" s="1135"/>
      <c r="G589" s="910" t="s">
        <v>2151</v>
      </c>
      <c r="H589" s="167" t="s">
        <v>359</v>
      </c>
      <c r="I589" s="911">
        <v>1</v>
      </c>
      <c r="J589" s="911">
        <v>3</v>
      </c>
      <c r="K589" s="1044">
        <f t="shared" si="43"/>
        <v>3</v>
      </c>
      <c r="L589" s="912" t="s">
        <v>2155</v>
      </c>
      <c r="M589" s="1049" t="s">
        <v>2157</v>
      </c>
    </row>
    <row r="590" spans="1:13" s="493" customFormat="1" ht="60" customHeight="1" x14ac:dyDescent="0.3">
      <c r="A590" s="1036"/>
      <c r="B590" s="984"/>
      <c r="C590" s="1018"/>
      <c r="D590" s="1217"/>
      <c r="E590" s="1217"/>
      <c r="F590" s="1217"/>
      <c r="G590" s="1037"/>
      <c r="H590" s="1038"/>
      <c r="I590" s="1039"/>
      <c r="J590" s="1040"/>
      <c r="K590" s="1041"/>
      <c r="L590" s="1042"/>
      <c r="M590" s="1043"/>
    </row>
    <row r="591" spans="1:13" s="493" customFormat="1" ht="21.65" customHeight="1" x14ac:dyDescent="0.3">
      <c r="A591" s="665"/>
      <c r="B591" s="296" t="s">
        <v>117</v>
      </c>
      <c r="C591" s="1252" t="s">
        <v>118</v>
      </c>
      <c r="D591" s="1253"/>
      <c r="E591" s="1253"/>
      <c r="F591" s="1253"/>
      <c r="G591" s="1253"/>
      <c r="H591" s="1253"/>
      <c r="I591" s="1253"/>
      <c r="J591" s="1254"/>
      <c r="K591" s="294">
        <v>0</v>
      </c>
      <c r="L591" s="614"/>
      <c r="M591" s="615"/>
    </row>
    <row r="592" spans="1:13" s="493" customFormat="1" ht="20.149999999999999" customHeight="1" x14ac:dyDescent="0.3">
      <c r="A592" s="629"/>
      <c r="B592" s="621"/>
      <c r="C592" s="648">
        <v>1</v>
      </c>
      <c r="D592" s="1130" t="s">
        <v>119</v>
      </c>
      <c r="E592" s="1135"/>
      <c r="F592" s="1131"/>
      <c r="G592" s="164"/>
      <c r="H592" s="145"/>
      <c r="I592" s="187"/>
      <c r="J592" s="195"/>
      <c r="K592" s="195"/>
      <c r="L592" s="614"/>
      <c r="M592" s="615"/>
    </row>
    <row r="593" spans="1:13" s="493" customFormat="1" ht="20.149999999999999" customHeight="1" x14ac:dyDescent="0.3">
      <c r="A593" s="629"/>
      <c r="B593" s="298"/>
      <c r="C593" s="145">
        <v>2</v>
      </c>
      <c r="D593" s="1130" t="s">
        <v>120</v>
      </c>
      <c r="E593" s="1135"/>
      <c r="F593" s="1131"/>
      <c r="G593" s="164"/>
      <c r="H593" s="145"/>
      <c r="I593" s="187"/>
      <c r="J593" s="195"/>
      <c r="K593" s="547"/>
      <c r="L593" s="666"/>
      <c r="M593" s="624"/>
    </row>
    <row r="594" spans="1:13" s="493" customFormat="1" ht="20.149999999999999" customHeight="1" x14ac:dyDescent="0.3">
      <c r="A594" s="667"/>
      <c r="B594" s="296" t="s">
        <v>121</v>
      </c>
      <c r="C594" s="1252" t="s">
        <v>122</v>
      </c>
      <c r="D594" s="1253"/>
      <c r="E594" s="1253"/>
      <c r="F594" s="1253"/>
      <c r="G594" s="1253"/>
      <c r="H594" s="1253"/>
      <c r="I594" s="1253"/>
      <c r="J594" s="1254"/>
      <c r="K594" s="294">
        <v>0</v>
      </c>
      <c r="L594" s="614"/>
      <c r="M594" s="615"/>
    </row>
    <row r="595" spans="1:13" s="493" customFormat="1" ht="20.149999999999999" customHeight="1" x14ac:dyDescent="0.3">
      <c r="A595" s="629"/>
      <c r="B595" s="621"/>
      <c r="C595" s="145">
        <v>1</v>
      </c>
      <c r="D595" s="1130" t="s">
        <v>123</v>
      </c>
      <c r="E595" s="1135"/>
      <c r="F595" s="1131"/>
      <c r="G595" s="164"/>
      <c r="H595" s="145"/>
      <c r="I595" s="187"/>
      <c r="J595" s="195"/>
      <c r="K595" s="195"/>
      <c r="L595" s="614"/>
      <c r="M595" s="615"/>
    </row>
    <row r="596" spans="1:13" s="493" customFormat="1" ht="20.149999999999999" customHeight="1" x14ac:dyDescent="0.3">
      <c r="A596" s="629"/>
      <c r="B596" s="298"/>
      <c r="C596" s="648">
        <v>2</v>
      </c>
      <c r="D596" s="1130" t="s">
        <v>124</v>
      </c>
      <c r="E596" s="1135"/>
      <c r="F596" s="1131"/>
      <c r="G596" s="164"/>
      <c r="H596" s="145"/>
      <c r="I596" s="187"/>
      <c r="J596" s="195"/>
      <c r="K596" s="566"/>
      <c r="L596" s="668"/>
      <c r="M596" s="669"/>
    </row>
    <row r="597" spans="1:13" s="493" customFormat="1" ht="20.149999999999999" customHeight="1" x14ac:dyDescent="0.3">
      <c r="A597" s="667"/>
      <c r="B597" s="296" t="s">
        <v>132</v>
      </c>
      <c r="C597" s="1260" t="s">
        <v>193</v>
      </c>
      <c r="D597" s="1261"/>
      <c r="E597" s="1261"/>
      <c r="F597" s="1261"/>
      <c r="G597" s="1261"/>
      <c r="H597" s="1261"/>
      <c r="I597" s="1261"/>
      <c r="J597" s="1262"/>
      <c r="K597" s="788">
        <v>0</v>
      </c>
      <c r="L597" s="668"/>
      <c r="M597" s="669"/>
    </row>
    <row r="598" spans="1:13" s="493" customFormat="1" ht="20.149999999999999" customHeight="1" x14ac:dyDescent="0.3">
      <c r="A598" s="629"/>
      <c r="B598" s="621"/>
      <c r="C598" s="670" t="s">
        <v>20</v>
      </c>
      <c r="D598" s="1151" t="s">
        <v>125</v>
      </c>
      <c r="E598" s="1152"/>
      <c r="F598" s="1153"/>
      <c r="G598" s="167"/>
      <c r="H598" s="622"/>
      <c r="I598" s="185"/>
      <c r="J598" s="566"/>
      <c r="K598" s="566"/>
      <c r="L598" s="668"/>
      <c r="M598" s="669"/>
    </row>
    <row r="599" spans="1:13" s="493" customFormat="1" ht="20.149999999999999" customHeight="1" x14ac:dyDescent="0.3">
      <c r="A599" s="629"/>
      <c r="B599" s="296"/>
      <c r="C599" s="670" t="s">
        <v>22</v>
      </c>
      <c r="D599" s="1151" t="s">
        <v>126</v>
      </c>
      <c r="E599" s="1152"/>
      <c r="F599" s="1153"/>
      <c r="G599" s="167"/>
      <c r="H599" s="622"/>
      <c r="I599" s="185"/>
      <c r="J599" s="566"/>
      <c r="K599" s="542"/>
      <c r="L599" s="671"/>
      <c r="M599" s="672"/>
    </row>
    <row r="600" spans="1:13" s="493" customFormat="1" ht="20.149999999999999" customHeight="1" x14ac:dyDescent="0.3">
      <c r="A600" s="629"/>
      <c r="B600" s="621"/>
      <c r="C600" s="172" t="s">
        <v>28</v>
      </c>
      <c r="D600" s="1151" t="s">
        <v>127</v>
      </c>
      <c r="E600" s="1152"/>
      <c r="F600" s="1153"/>
      <c r="G600" s="164"/>
      <c r="H600" s="145"/>
      <c r="I600" s="187"/>
      <c r="J600" s="542"/>
      <c r="K600" s="542"/>
      <c r="L600" s="671"/>
      <c r="M600" s="672"/>
    </row>
    <row r="601" spans="1:13" s="493" customFormat="1" ht="20.149999999999999" customHeight="1" x14ac:dyDescent="0.3">
      <c r="A601" s="629"/>
      <c r="B601" s="621"/>
      <c r="C601" s="673" t="s">
        <v>38</v>
      </c>
      <c r="D601" s="1151" t="s">
        <v>128</v>
      </c>
      <c r="E601" s="1152"/>
      <c r="F601" s="1153"/>
      <c r="G601" s="164"/>
      <c r="H601" s="145"/>
      <c r="I601" s="187"/>
      <c r="J601" s="542"/>
      <c r="K601" s="542"/>
      <c r="L601" s="671"/>
      <c r="M601" s="672"/>
    </row>
    <row r="602" spans="1:13" s="493" customFormat="1" ht="20.149999999999999" customHeight="1" x14ac:dyDescent="0.3">
      <c r="A602" s="629"/>
      <c r="B602" s="544"/>
      <c r="C602" s="673" t="s">
        <v>40</v>
      </c>
      <c r="D602" s="1151" t="s">
        <v>129</v>
      </c>
      <c r="E602" s="1152"/>
      <c r="F602" s="1153"/>
      <c r="G602" s="164"/>
      <c r="H602" s="145"/>
      <c r="I602" s="187"/>
      <c r="J602" s="542"/>
      <c r="K602" s="542"/>
      <c r="L602" s="671"/>
      <c r="M602" s="672"/>
    </row>
    <row r="603" spans="1:13" s="493" customFormat="1" ht="20.149999999999999" customHeight="1" x14ac:dyDescent="0.3">
      <c r="A603" s="629"/>
      <c r="B603" s="555"/>
      <c r="C603" s="673" t="s">
        <v>42</v>
      </c>
      <c r="D603" s="1151" t="s">
        <v>130</v>
      </c>
      <c r="E603" s="1152"/>
      <c r="F603" s="1153"/>
      <c r="G603" s="164"/>
      <c r="H603" s="145"/>
      <c r="I603" s="187"/>
      <c r="J603" s="542"/>
      <c r="K603" s="542"/>
      <c r="L603" s="671"/>
      <c r="M603" s="672"/>
    </row>
    <row r="604" spans="1:13" s="493" customFormat="1" ht="20.149999999999999" customHeight="1" x14ac:dyDescent="0.3">
      <c r="A604" s="674"/>
      <c r="B604" s="586"/>
      <c r="C604" s="673" t="s">
        <v>44</v>
      </c>
      <c r="D604" s="1151" t="s">
        <v>131</v>
      </c>
      <c r="E604" s="1152"/>
      <c r="F604" s="1153"/>
      <c r="G604" s="164"/>
      <c r="H604" s="145"/>
      <c r="I604" s="187"/>
      <c r="J604" s="542"/>
      <c r="K604" s="300"/>
      <c r="L604" s="614"/>
      <c r="M604" s="615"/>
    </row>
    <row r="605" spans="1:13" s="493" customFormat="1" ht="20.149999999999999" customHeight="1" x14ac:dyDescent="0.3">
      <c r="A605" s="675"/>
      <c r="B605" s="565"/>
      <c r="C605" s="1271" t="s">
        <v>221</v>
      </c>
      <c r="D605" s="1272"/>
      <c r="E605" s="1272"/>
      <c r="F605" s="1272"/>
      <c r="G605" s="1272"/>
      <c r="H605" s="1272"/>
      <c r="I605" s="1272"/>
      <c r="J605" s="1273"/>
      <c r="K605" s="683">
        <f>K26</f>
        <v>366.07500000000005</v>
      </c>
      <c r="L605" s="614"/>
      <c r="M605" s="615"/>
    </row>
    <row r="606" spans="1:13" ht="20.149999999999999" customHeight="1" x14ac:dyDescent="0.3">
      <c r="B606" s="436"/>
      <c r="C606" s="429"/>
      <c r="D606" s="429"/>
      <c r="E606" s="421"/>
      <c r="F606" s="421"/>
      <c r="G606" s="423"/>
      <c r="H606" s="424"/>
      <c r="I606" s="437"/>
      <c r="J606" s="423"/>
      <c r="K606" s="438"/>
      <c r="L606" s="439"/>
      <c r="M606" s="440"/>
    </row>
    <row r="607" spans="1:13" s="493" customFormat="1" ht="20.149999999999999" customHeight="1" x14ac:dyDescent="0.3">
      <c r="B607" s="283"/>
      <c r="C607" s="283" t="s">
        <v>302</v>
      </c>
      <c r="D607" s="595"/>
      <c r="E607" s="595"/>
      <c r="F607" s="595"/>
      <c r="G607" s="676"/>
      <c r="H607" s="286"/>
      <c r="I607" s="574"/>
      <c r="J607" s="574"/>
      <c r="K607" s="488"/>
      <c r="L607" s="489"/>
      <c r="M607" s="490"/>
    </row>
    <row r="608" spans="1:13" ht="20.149999999999999" customHeight="1" x14ac:dyDescent="0.3">
      <c r="B608" s="427"/>
      <c r="C608" s="427"/>
      <c r="D608" s="441"/>
      <c r="E608" s="441"/>
      <c r="F608" s="441"/>
      <c r="G608" s="442"/>
      <c r="H608" s="424"/>
      <c r="I608" s="438"/>
      <c r="J608" s="438"/>
      <c r="K608" s="423"/>
      <c r="L608" s="425"/>
      <c r="M608" s="426"/>
    </row>
    <row r="609" spans="2:13" ht="13" x14ac:dyDescent="0.3">
      <c r="B609" s="427"/>
      <c r="C609" s="441"/>
      <c r="D609" s="441"/>
      <c r="E609" s="441"/>
      <c r="F609" s="441"/>
      <c r="G609" s="442"/>
      <c r="H609" s="424"/>
      <c r="J609" s="493" t="s">
        <v>523</v>
      </c>
      <c r="K609" s="488"/>
      <c r="L609" s="489"/>
      <c r="M609" s="490"/>
    </row>
    <row r="610" spans="2:13" ht="13" x14ac:dyDescent="0.3">
      <c r="B610" s="421"/>
      <c r="C610" s="429"/>
      <c r="D610" s="429"/>
      <c r="E610" s="421"/>
      <c r="F610" s="421"/>
      <c r="G610" s="423"/>
      <c r="H610" s="424"/>
      <c r="J610" s="493" t="s">
        <v>537</v>
      </c>
      <c r="K610" s="380"/>
      <c r="L610" s="494"/>
      <c r="M610" s="495"/>
    </row>
    <row r="611" spans="2:13" ht="13" x14ac:dyDescent="0.3">
      <c r="B611" s="421"/>
      <c r="C611" s="429"/>
      <c r="D611" s="429"/>
      <c r="E611" s="421"/>
      <c r="F611" s="421"/>
      <c r="G611" s="423"/>
      <c r="H611" s="424"/>
      <c r="J611" s="493" t="s">
        <v>493</v>
      </c>
      <c r="K611" s="380"/>
      <c r="L611" s="494"/>
      <c r="M611" s="495"/>
    </row>
    <row r="612" spans="2:13" ht="13" x14ac:dyDescent="0.3">
      <c r="B612" s="421"/>
      <c r="C612" s="429"/>
      <c r="H612" s="424"/>
      <c r="J612" s="493"/>
      <c r="K612" s="488"/>
      <c r="L612" s="489"/>
      <c r="M612" s="490"/>
    </row>
    <row r="613" spans="2:13" ht="13" x14ac:dyDescent="0.3">
      <c r="B613" s="421"/>
      <c r="C613" s="429"/>
      <c r="H613" s="424"/>
      <c r="J613" s="493"/>
      <c r="K613" s="488"/>
      <c r="L613" s="489"/>
      <c r="M613" s="490"/>
    </row>
    <row r="614" spans="2:13" ht="13" x14ac:dyDescent="0.3">
      <c r="B614" s="421"/>
      <c r="C614" s="429"/>
      <c r="D614" s="429"/>
      <c r="E614" s="421"/>
      <c r="F614" s="421"/>
      <c r="G614" s="423"/>
      <c r="H614" s="424"/>
      <c r="J614" s="493"/>
      <c r="K614" s="488"/>
      <c r="L614" s="489"/>
      <c r="M614" s="490"/>
    </row>
    <row r="615" spans="2:13" ht="13" x14ac:dyDescent="0.3">
      <c r="B615" s="421"/>
      <c r="C615" s="429"/>
      <c r="D615" s="429"/>
      <c r="E615" s="421"/>
      <c r="F615" s="421"/>
      <c r="G615" s="423"/>
      <c r="H615" s="424"/>
      <c r="J615" s="493"/>
      <c r="K615" s="287"/>
      <c r="L615" s="496"/>
      <c r="M615" s="497"/>
    </row>
    <row r="616" spans="2:13" ht="13" x14ac:dyDescent="0.3">
      <c r="B616" s="421"/>
      <c r="C616" s="429"/>
      <c r="D616" s="429"/>
      <c r="E616" s="421"/>
      <c r="F616" s="421"/>
      <c r="G616" s="423"/>
      <c r="H616" s="424"/>
      <c r="J616" s="1264" t="s">
        <v>535</v>
      </c>
      <c r="K616" s="1264"/>
      <c r="L616" s="1264"/>
      <c r="M616" s="1264"/>
    </row>
    <row r="617" spans="2:13" ht="13" x14ac:dyDescent="0.3">
      <c r="B617" s="421"/>
      <c r="J617" s="1265" t="s">
        <v>1525</v>
      </c>
      <c r="K617" s="1265"/>
      <c r="L617" s="1265"/>
      <c r="M617" s="1265"/>
    </row>
    <row r="618" spans="2:13" ht="20.149999999999999" customHeight="1" x14ac:dyDescent="0.3">
      <c r="B618" s="421"/>
      <c r="M618" s="444"/>
    </row>
    <row r="619" spans="2:13" ht="20.149999999999999" customHeight="1" x14ac:dyDescent="0.3">
      <c r="B619" s="421"/>
      <c r="M619" s="444"/>
    </row>
    <row r="620" spans="2:13" ht="20.149999999999999" customHeight="1" x14ac:dyDescent="0.3">
      <c r="B620" s="421"/>
      <c r="M620" s="444"/>
    </row>
    <row r="621" spans="2:13" ht="20.149999999999999" customHeight="1" x14ac:dyDescent="0.3">
      <c r="B621" s="421"/>
      <c r="M621" s="444"/>
    </row>
    <row r="622" spans="2:13" ht="20.149999999999999" customHeight="1" x14ac:dyDescent="0.3">
      <c r="M622" s="444"/>
    </row>
    <row r="623" spans="2:13" ht="20.149999999999999" customHeight="1" x14ac:dyDescent="0.3">
      <c r="M623" s="444"/>
    </row>
    <row r="624" spans="2:13" ht="20.149999999999999" customHeight="1" x14ac:dyDescent="0.3">
      <c r="M624" s="444"/>
    </row>
    <row r="625" spans="13:13" ht="20.149999999999999" customHeight="1" x14ac:dyDescent="0.3">
      <c r="M625" s="444"/>
    </row>
    <row r="626" spans="13:13" ht="20.149999999999999" customHeight="1" x14ac:dyDescent="0.3">
      <c r="M626" s="444"/>
    </row>
    <row r="627" spans="13:13" ht="20.149999999999999" customHeight="1" x14ac:dyDescent="0.3">
      <c r="M627" s="444"/>
    </row>
    <row r="628" spans="13:13" ht="20.149999999999999" customHeight="1" x14ac:dyDescent="0.3">
      <c r="M628" s="444"/>
    </row>
    <row r="629" spans="13:13" ht="20.149999999999999" customHeight="1" x14ac:dyDescent="0.3">
      <c r="M629" s="444"/>
    </row>
    <row r="630" spans="13:13" ht="20.149999999999999" customHeight="1" x14ac:dyDescent="0.3">
      <c r="M630" s="444"/>
    </row>
    <row r="631" spans="13:13" ht="20.149999999999999" customHeight="1" x14ac:dyDescent="0.3">
      <c r="M631" s="444"/>
    </row>
    <row r="632" spans="13:13" ht="20.149999999999999" customHeight="1" x14ac:dyDescent="0.3">
      <c r="M632" s="444"/>
    </row>
    <row r="633" spans="13:13" ht="20.149999999999999" customHeight="1" x14ac:dyDescent="0.3">
      <c r="M633" s="444"/>
    </row>
    <row r="634" spans="13:13" ht="20.149999999999999" customHeight="1" x14ac:dyDescent="0.3">
      <c r="M634" s="444"/>
    </row>
    <row r="635" spans="13:13" ht="20.149999999999999" customHeight="1" x14ac:dyDescent="0.3">
      <c r="M635" s="444"/>
    </row>
    <row r="636" spans="13:13" ht="20.149999999999999" customHeight="1" x14ac:dyDescent="0.3">
      <c r="M636" s="444"/>
    </row>
    <row r="637" spans="13:13" ht="20.149999999999999" customHeight="1" x14ac:dyDescent="0.3">
      <c r="M637" s="444"/>
    </row>
    <row r="638" spans="13:13" ht="20.149999999999999" customHeight="1" x14ac:dyDescent="0.3">
      <c r="M638" s="444"/>
    </row>
    <row r="639" spans="13:13" ht="20.149999999999999" customHeight="1" x14ac:dyDescent="0.3">
      <c r="M639" s="444"/>
    </row>
    <row r="640" spans="13:13" ht="20.149999999999999" customHeight="1" x14ac:dyDescent="0.3">
      <c r="M640" s="444"/>
    </row>
    <row r="641" spans="13:13" ht="20.149999999999999" customHeight="1" x14ac:dyDescent="0.3">
      <c r="M641" s="444"/>
    </row>
    <row r="642" spans="13:13" ht="20.149999999999999" customHeight="1" x14ac:dyDescent="0.3">
      <c r="M642" s="444"/>
    </row>
    <row r="643" spans="13:13" ht="20.149999999999999" customHeight="1" x14ac:dyDescent="0.3">
      <c r="M643" s="444"/>
    </row>
    <row r="644" spans="13:13" ht="20.149999999999999" customHeight="1" x14ac:dyDescent="0.3">
      <c r="M644" s="444"/>
    </row>
    <row r="645" spans="13:13" ht="20.149999999999999" customHeight="1" x14ac:dyDescent="0.3">
      <c r="M645" s="444"/>
    </row>
    <row r="646" spans="13:13" ht="20.149999999999999" customHeight="1" x14ac:dyDescent="0.3">
      <c r="M646" s="444"/>
    </row>
    <row r="647" spans="13:13" ht="20.149999999999999" customHeight="1" x14ac:dyDescent="0.3">
      <c r="M647" s="444"/>
    </row>
    <row r="648" spans="13:13" ht="20.149999999999999" customHeight="1" x14ac:dyDescent="0.3">
      <c r="M648" s="444"/>
    </row>
    <row r="649" spans="13:13" ht="20.149999999999999" customHeight="1" x14ac:dyDescent="0.3">
      <c r="M649" s="444"/>
    </row>
    <row r="650" spans="13:13" ht="20.149999999999999" customHeight="1" x14ac:dyDescent="0.3">
      <c r="M650" s="444"/>
    </row>
    <row r="651" spans="13:13" ht="20.149999999999999" customHeight="1" x14ac:dyDescent="0.3">
      <c r="M651" s="444"/>
    </row>
    <row r="652" spans="13:13" ht="20.149999999999999" customHeight="1" x14ac:dyDescent="0.3">
      <c r="M652" s="444"/>
    </row>
    <row r="653" spans="13:13" ht="20.149999999999999" customHeight="1" x14ac:dyDescent="0.3">
      <c r="M653" s="444"/>
    </row>
    <row r="654" spans="13:13" ht="20.149999999999999" customHeight="1" x14ac:dyDescent="0.3">
      <c r="M654" s="444"/>
    </row>
    <row r="655" spans="13:13" ht="20.149999999999999" customHeight="1" x14ac:dyDescent="0.3">
      <c r="M655" s="444"/>
    </row>
    <row r="656" spans="13:13" ht="20.149999999999999" customHeight="1" x14ac:dyDescent="0.3">
      <c r="M656" s="444"/>
    </row>
    <row r="657" spans="13:13" ht="20.149999999999999" customHeight="1" x14ac:dyDescent="0.3">
      <c r="M657" s="444"/>
    </row>
    <row r="658" spans="13:13" ht="20.149999999999999" customHeight="1" x14ac:dyDescent="0.3">
      <c r="M658" s="444"/>
    </row>
    <row r="659" spans="13:13" ht="20.149999999999999" customHeight="1" x14ac:dyDescent="0.3">
      <c r="M659" s="444"/>
    </row>
    <row r="660" spans="13:13" ht="20.149999999999999" customHeight="1" x14ac:dyDescent="0.3">
      <c r="M660" s="444"/>
    </row>
    <row r="661" spans="13:13" ht="20.149999999999999" customHeight="1" x14ac:dyDescent="0.3">
      <c r="M661" s="444"/>
    </row>
    <row r="662" spans="13:13" ht="20.149999999999999" customHeight="1" x14ac:dyDescent="0.3">
      <c r="M662" s="444"/>
    </row>
    <row r="663" spans="13:13" ht="20.149999999999999" customHeight="1" x14ac:dyDescent="0.3">
      <c r="M663" s="444"/>
    </row>
    <row r="664" spans="13:13" ht="20.149999999999999" customHeight="1" x14ac:dyDescent="0.3">
      <c r="M664" s="444"/>
    </row>
    <row r="665" spans="13:13" ht="20.149999999999999" customHeight="1" x14ac:dyDescent="0.3">
      <c r="M665" s="444"/>
    </row>
    <row r="666" spans="13:13" ht="20.149999999999999" customHeight="1" x14ac:dyDescent="0.3">
      <c r="M666" s="444"/>
    </row>
    <row r="667" spans="13:13" ht="20.149999999999999" customHeight="1" x14ac:dyDescent="0.3">
      <c r="M667" s="444"/>
    </row>
    <row r="668" spans="13:13" ht="20.149999999999999" customHeight="1" x14ac:dyDescent="0.3">
      <c r="M668" s="444"/>
    </row>
    <row r="669" spans="13:13" ht="20.149999999999999" customHeight="1" x14ac:dyDescent="0.3">
      <c r="M669" s="444"/>
    </row>
    <row r="670" spans="13:13" ht="20.149999999999999" customHeight="1" x14ac:dyDescent="0.3">
      <c r="M670" s="444"/>
    </row>
    <row r="671" spans="13:13" ht="20.149999999999999" customHeight="1" x14ac:dyDescent="0.3">
      <c r="M671" s="444"/>
    </row>
    <row r="672" spans="13:13" ht="20.149999999999999" customHeight="1" x14ac:dyDescent="0.3">
      <c r="M672" s="444"/>
    </row>
    <row r="673" spans="13:13" ht="20.149999999999999" customHeight="1" x14ac:dyDescent="0.3">
      <c r="M673" s="444"/>
    </row>
    <row r="674" spans="13:13" ht="20.149999999999999" customHeight="1" x14ac:dyDescent="0.3">
      <c r="M674" s="444"/>
    </row>
    <row r="675" spans="13:13" ht="20.149999999999999" customHeight="1" x14ac:dyDescent="0.3">
      <c r="M675" s="444"/>
    </row>
    <row r="676" spans="13:13" ht="20.149999999999999" customHeight="1" x14ac:dyDescent="0.3">
      <c r="M676" s="444"/>
    </row>
    <row r="677" spans="13:13" ht="20.149999999999999" customHeight="1" x14ac:dyDescent="0.3">
      <c r="M677" s="444"/>
    </row>
    <row r="678" spans="13:13" ht="20.149999999999999" customHeight="1" x14ac:dyDescent="0.3">
      <c r="M678" s="444"/>
    </row>
    <row r="679" spans="13:13" ht="20.149999999999999" customHeight="1" x14ac:dyDescent="0.3">
      <c r="M679" s="444"/>
    </row>
    <row r="680" spans="13:13" ht="20.149999999999999" customHeight="1" x14ac:dyDescent="0.3">
      <c r="M680" s="444"/>
    </row>
    <row r="681" spans="13:13" ht="20.149999999999999" customHeight="1" x14ac:dyDescent="0.3">
      <c r="M681" s="444"/>
    </row>
    <row r="682" spans="13:13" ht="20.149999999999999" customHeight="1" x14ac:dyDescent="0.3">
      <c r="M682" s="444"/>
    </row>
    <row r="683" spans="13:13" ht="20.149999999999999" customHeight="1" x14ac:dyDescent="0.3">
      <c r="M683" s="444"/>
    </row>
    <row r="684" spans="13:13" ht="20.149999999999999" customHeight="1" x14ac:dyDescent="0.3">
      <c r="M684" s="444"/>
    </row>
    <row r="685" spans="13:13" ht="20.149999999999999" customHeight="1" x14ac:dyDescent="0.3">
      <c r="M685" s="444"/>
    </row>
    <row r="686" spans="13:13" ht="20.149999999999999" customHeight="1" x14ac:dyDescent="0.3">
      <c r="M686" s="444"/>
    </row>
    <row r="687" spans="13:13" ht="20.149999999999999" customHeight="1" x14ac:dyDescent="0.3">
      <c r="M687" s="444"/>
    </row>
    <row r="688" spans="13:13" ht="20.149999999999999" customHeight="1" x14ac:dyDescent="0.3">
      <c r="M688" s="444"/>
    </row>
    <row r="689" spans="13:13" ht="20.149999999999999" customHeight="1" x14ac:dyDescent="0.3">
      <c r="M689" s="444"/>
    </row>
    <row r="690" spans="13:13" ht="20.149999999999999" customHeight="1" x14ac:dyDescent="0.3">
      <c r="M690" s="444"/>
    </row>
    <row r="691" spans="13:13" ht="20.149999999999999" customHeight="1" x14ac:dyDescent="0.3">
      <c r="M691" s="444"/>
    </row>
    <row r="692" spans="13:13" ht="20.149999999999999" customHeight="1" x14ac:dyDescent="0.3">
      <c r="M692" s="444"/>
    </row>
    <row r="693" spans="13:13" ht="20.149999999999999" customHeight="1" x14ac:dyDescent="0.3">
      <c r="M693" s="444"/>
    </row>
    <row r="694" spans="13:13" ht="20.149999999999999" customHeight="1" x14ac:dyDescent="0.3">
      <c r="M694" s="444"/>
    </row>
    <row r="695" spans="13:13" ht="20.149999999999999" customHeight="1" x14ac:dyDescent="0.3">
      <c r="M695" s="444"/>
    </row>
    <row r="696" spans="13:13" ht="20.149999999999999" customHeight="1" x14ac:dyDescent="0.3">
      <c r="M696" s="444"/>
    </row>
    <row r="697" spans="13:13" ht="20.149999999999999" customHeight="1" x14ac:dyDescent="0.3">
      <c r="M697" s="444"/>
    </row>
    <row r="698" spans="13:13" ht="20.149999999999999" customHeight="1" x14ac:dyDescent="0.3">
      <c r="M698" s="444"/>
    </row>
    <row r="699" spans="13:13" ht="20.149999999999999" customHeight="1" x14ac:dyDescent="0.3">
      <c r="M699" s="444"/>
    </row>
    <row r="700" spans="13:13" ht="20.149999999999999" customHeight="1" x14ac:dyDescent="0.3">
      <c r="M700" s="444"/>
    </row>
    <row r="701" spans="13:13" ht="20.149999999999999" customHeight="1" x14ac:dyDescent="0.3">
      <c r="M701" s="444"/>
    </row>
    <row r="702" spans="13:13" ht="20.149999999999999" customHeight="1" x14ac:dyDescent="0.3">
      <c r="M702" s="444"/>
    </row>
    <row r="703" spans="13:13" ht="20.149999999999999" customHeight="1" x14ac:dyDescent="0.3">
      <c r="M703" s="444"/>
    </row>
    <row r="704" spans="13:13" ht="20.149999999999999" customHeight="1" x14ac:dyDescent="0.3">
      <c r="M704" s="444"/>
    </row>
    <row r="705" spans="13:13" ht="20.149999999999999" customHeight="1" x14ac:dyDescent="0.3">
      <c r="M705" s="444"/>
    </row>
    <row r="706" spans="13:13" ht="20.149999999999999" customHeight="1" x14ac:dyDescent="0.3">
      <c r="M706" s="444"/>
    </row>
    <row r="707" spans="13:13" ht="20.149999999999999" customHeight="1" x14ac:dyDescent="0.3">
      <c r="M707" s="444"/>
    </row>
    <row r="708" spans="13:13" ht="20.149999999999999" customHeight="1" x14ac:dyDescent="0.3">
      <c r="M708" s="444"/>
    </row>
    <row r="709" spans="13:13" ht="20.149999999999999" customHeight="1" x14ac:dyDescent="0.3">
      <c r="M709" s="444"/>
    </row>
    <row r="710" spans="13:13" ht="20.149999999999999" customHeight="1" x14ac:dyDescent="0.3">
      <c r="M710" s="444"/>
    </row>
    <row r="711" spans="13:13" ht="20.149999999999999" customHeight="1" x14ac:dyDescent="0.3">
      <c r="M711" s="444"/>
    </row>
    <row r="712" spans="13:13" ht="20.149999999999999" customHeight="1" x14ac:dyDescent="0.3">
      <c r="M712" s="444"/>
    </row>
    <row r="713" spans="13:13" ht="20.149999999999999" customHeight="1" x14ac:dyDescent="0.3">
      <c r="M713" s="444"/>
    </row>
    <row r="714" spans="13:13" ht="20.149999999999999" customHeight="1" x14ac:dyDescent="0.3">
      <c r="M714" s="444"/>
    </row>
    <row r="715" spans="13:13" ht="20.149999999999999" customHeight="1" x14ac:dyDescent="0.3">
      <c r="M715" s="444"/>
    </row>
    <row r="716" spans="13:13" ht="20.149999999999999" customHeight="1" x14ac:dyDescent="0.3">
      <c r="M716" s="444"/>
    </row>
    <row r="717" spans="13:13" ht="20.149999999999999" customHeight="1" x14ac:dyDescent="0.3">
      <c r="M717" s="444"/>
    </row>
    <row r="718" spans="13:13" ht="20.149999999999999" customHeight="1" x14ac:dyDescent="0.3">
      <c r="M718" s="444"/>
    </row>
    <row r="719" spans="13:13" ht="20.149999999999999" customHeight="1" x14ac:dyDescent="0.3">
      <c r="M719" s="444"/>
    </row>
    <row r="720" spans="13:13" ht="20.149999999999999" customHeight="1" x14ac:dyDescent="0.3">
      <c r="M720" s="444"/>
    </row>
    <row r="721" spans="13:13" ht="20.149999999999999" customHeight="1" x14ac:dyDescent="0.3">
      <c r="M721" s="444"/>
    </row>
    <row r="722" spans="13:13" ht="20.149999999999999" customHeight="1" x14ac:dyDescent="0.3">
      <c r="M722" s="444"/>
    </row>
    <row r="723" spans="13:13" ht="20.149999999999999" customHeight="1" x14ac:dyDescent="0.3">
      <c r="M723" s="444"/>
    </row>
    <row r="724" spans="13:13" ht="20.149999999999999" customHeight="1" x14ac:dyDescent="0.3">
      <c r="M724" s="444"/>
    </row>
    <row r="725" spans="13:13" ht="20.149999999999999" customHeight="1" x14ac:dyDescent="0.3">
      <c r="M725" s="444"/>
    </row>
    <row r="726" spans="13:13" ht="20.149999999999999" customHeight="1" x14ac:dyDescent="0.3">
      <c r="M726" s="444"/>
    </row>
    <row r="727" spans="13:13" ht="20.149999999999999" customHeight="1" x14ac:dyDescent="0.3">
      <c r="M727" s="444"/>
    </row>
    <row r="728" spans="13:13" ht="20.149999999999999" customHeight="1" x14ac:dyDescent="0.3">
      <c r="M728" s="444"/>
    </row>
    <row r="729" spans="13:13" ht="20.149999999999999" customHeight="1" x14ac:dyDescent="0.3">
      <c r="M729" s="444"/>
    </row>
    <row r="730" spans="13:13" ht="20.149999999999999" customHeight="1" x14ac:dyDescent="0.3">
      <c r="M730" s="444"/>
    </row>
    <row r="731" spans="13:13" ht="20.149999999999999" customHeight="1" x14ac:dyDescent="0.3">
      <c r="M731" s="444"/>
    </row>
    <row r="732" spans="13:13" ht="20.149999999999999" customHeight="1" x14ac:dyDescent="0.3">
      <c r="M732" s="444"/>
    </row>
    <row r="733" spans="13:13" ht="20.149999999999999" customHeight="1" x14ac:dyDescent="0.3">
      <c r="M733" s="444"/>
    </row>
    <row r="734" spans="13:13" ht="20.149999999999999" customHeight="1" x14ac:dyDescent="0.3">
      <c r="M734" s="444"/>
    </row>
    <row r="735" spans="13:13" ht="20.149999999999999" customHeight="1" x14ac:dyDescent="0.3">
      <c r="M735" s="444"/>
    </row>
    <row r="736" spans="13:13" ht="20.149999999999999" customHeight="1" x14ac:dyDescent="0.3">
      <c r="M736" s="444"/>
    </row>
    <row r="737" spans="13:13" ht="20.149999999999999" customHeight="1" x14ac:dyDescent="0.3">
      <c r="M737" s="444"/>
    </row>
    <row r="738" spans="13:13" ht="20.149999999999999" customHeight="1" x14ac:dyDescent="0.3">
      <c r="M738" s="444"/>
    </row>
    <row r="739" spans="13:13" ht="20.149999999999999" customHeight="1" x14ac:dyDescent="0.3">
      <c r="M739" s="444"/>
    </row>
    <row r="740" spans="13:13" ht="20.149999999999999" customHeight="1" x14ac:dyDescent="0.3">
      <c r="M740" s="444"/>
    </row>
    <row r="741" spans="13:13" ht="20.149999999999999" customHeight="1" x14ac:dyDescent="0.3">
      <c r="M741" s="444"/>
    </row>
    <row r="742" spans="13:13" ht="20.149999999999999" customHeight="1" x14ac:dyDescent="0.3">
      <c r="M742" s="444"/>
    </row>
    <row r="743" spans="13:13" ht="20.149999999999999" customHeight="1" x14ac:dyDescent="0.3">
      <c r="M743" s="444"/>
    </row>
    <row r="744" spans="13:13" ht="20.149999999999999" customHeight="1" x14ac:dyDescent="0.3">
      <c r="M744" s="444"/>
    </row>
    <row r="745" spans="13:13" ht="20.149999999999999" customHeight="1" x14ac:dyDescent="0.3">
      <c r="M745" s="444"/>
    </row>
    <row r="746" spans="13:13" ht="20.149999999999999" customHeight="1" x14ac:dyDescent="0.3">
      <c r="M746" s="444"/>
    </row>
    <row r="747" spans="13:13" ht="20.149999999999999" customHeight="1" x14ac:dyDescent="0.3">
      <c r="M747" s="444"/>
    </row>
    <row r="748" spans="13:13" ht="20.149999999999999" customHeight="1" x14ac:dyDescent="0.3">
      <c r="M748" s="444"/>
    </row>
    <row r="749" spans="13:13" ht="20.149999999999999" customHeight="1" x14ac:dyDescent="0.3">
      <c r="M749" s="444"/>
    </row>
    <row r="750" spans="13:13" ht="20.149999999999999" customHeight="1" x14ac:dyDescent="0.3">
      <c r="M750" s="444"/>
    </row>
    <row r="751" spans="13:13" ht="20.149999999999999" customHeight="1" x14ac:dyDescent="0.3">
      <c r="M751" s="444"/>
    </row>
    <row r="752" spans="13:13" ht="20.149999999999999" customHeight="1" x14ac:dyDescent="0.3">
      <c r="M752" s="444"/>
    </row>
    <row r="753" spans="13:13" ht="20.149999999999999" customHeight="1" x14ac:dyDescent="0.3">
      <c r="M753" s="444"/>
    </row>
    <row r="754" spans="13:13" ht="20.149999999999999" customHeight="1" x14ac:dyDescent="0.3">
      <c r="M754" s="444"/>
    </row>
    <row r="755" spans="13:13" ht="20.149999999999999" customHeight="1" x14ac:dyDescent="0.3">
      <c r="M755" s="444"/>
    </row>
    <row r="756" spans="13:13" ht="20.149999999999999" customHeight="1" x14ac:dyDescent="0.3">
      <c r="M756" s="444"/>
    </row>
    <row r="757" spans="13:13" ht="20.149999999999999" customHeight="1" x14ac:dyDescent="0.3">
      <c r="M757" s="444"/>
    </row>
    <row r="758" spans="13:13" ht="20.149999999999999" customHeight="1" x14ac:dyDescent="0.3">
      <c r="M758" s="444"/>
    </row>
    <row r="759" spans="13:13" ht="20.149999999999999" customHeight="1" x14ac:dyDescent="0.3">
      <c r="M759" s="444"/>
    </row>
    <row r="760" spans="13:13" ht="20.149999999999999" customHeight="1" x14ac:dyDescent="0.3">
      <c r="M760" s="444"/>
    </row>
    <row r="761" spans="13:13" ht="20.149999999999999" customHeight="1" x14ac:dyDescent="0.3">
      <c r="M761" s="444"/>
    </row>
    <row r="762" spans="13:13" ht="20.149999999999999" customHeight="1" x14ac:dyDescent="0.3">
      <c r="M762" s="444"/>
    </row>
    <row r="763" spans="13:13" ht="20.149999999999999" customHeight="1" x14ac:dyDescent="0.3">
      <c r="M763" s="444"/>
    </row>
    <row r="764" spans="13:13" ht="20.149999999999999" customHeight="1" x14ac:dyDescent="0.3">
      <c r="M764" s="444"/>
    </row>
    <row r="765" spans="13:13" ht="20.149999999999999" customHeight="1" x14ac:dyDescent="0.3">
      <c r="M765" s="444"/>
    </row>
    <row r="766" spans="13:13" ht="20.149999999999999" customHeight="1" x14ac:dyDescent="0.3">
      <c r="M766" s="444"/>
    </row>
    <row r="767" spans="13:13" ht="20.149999999999999" customHeight="1" x14ac:dyDescent="0.3">
      <c r="M767" s="444"/>
    </row>
    <row r="768" spans="13:13" ht="20.149999999999999" customHeight="1" x14ac:dyDescent="0.3">
      <c r="M768" s="444"/>
    </row>
    <row r="769" spans="13:13" ht="20.149999999999999" customHeight="1" x14ac:dyDescent="0.3">
      <c r="M769" s="444"/>
    </row>
    <row r="770" spans="13:13" ht="20.149999999999999" customHeight="1" x14ac:dyDescent="0.3">
      <c r="M770" s="444"/>
    </row>
    <row r="771" spans="13:13" ht="20.149999999999999" customHeight="1" x14ac:dyDescent="0.3">
      <c r="M771" s="444"/>
    </row>
    <row r="772" spans="13:13" ht="20.149999999999999" customHeight="1" x14ac:dyDescent="0.3">
      <c r="M772" s="444"/>
    </row>
    <row r="773" spans="13:13" ht="20.149999999999999" customHeight="1" x14ac:dyDescent="0.3">
      <c r="M773" s="444"/>
    </row>
    <row r="774" spans="13:13" ht="20.149999999999999" customHeight="1" x14ac:dyDescent="0.3">
      <c r="M774" s="444"/>
    </row>
    <row r="775" spans="13:13" ht="20.149999999999999" customHeight="1" x14ac:dyDescent="0.3">
      <c r="M775" s="444"/>
    </row>
    <row r="776" spans="13:13" ht="20.149999999999999" customHeight="1" x14ac:dyDescent="0.3">
      <c r="M776" s="444"/>
    </row>
    <row r="777" spans="13:13" ht="20.149999999999999" customHeight="1" x14ac:dyDescent="0.3">
      <c r="M777" s="444"/>
    </row>
    <row r="778" spans="13:13" ht="20.149999999999999" customHeight="1" x14ac:dyDescent="0.3">
      <c r="M778" s="444"/>
    </row>
    <row r="779" spans="13:13" ht="20.149999999999999" customHeight="1" x14ac:dyDescent="0.3">
      <c r="M779" s="444"/>
    </row>
    <row r="780" spans="13:13" ht="20.149999999999999" customHeight="1" x14ac:dyDescent="0.3">
      <c r="M780" s="444"/>
    </row>
    <row r="781" spans="13:13" ht="20.149999999999999" customHeight="1" x14ac:dyDescent="0.3">
      <c r="M781" s="444"/>
    </row>
    <row r="782" spans="13:13" ht="20.149999999999999" customHeight="1" x14ac:dyDescent="0.3">
      <c r="M782" s="444"/>
    </row>
    <row r="783" spans="13:13" ht="20.149999999999999" customHeight="1" x14ac:dyDescent="0.3">
      <c r="M783" s="444"/>
    </row>
    <row r="784" spans="13:13" ht="20.149999999999999" customHeight="1" x14ac:dyDescent="0.3">
      <c r="M784" s="444"/>
    </row>
    <row r="785" spans="13:13" ht="20.149999999999999" customHeight="1" x14ac:dyDescent="0.3">
      <c r="M785" s="444"/>
    </row>
    <row r="786" spans="13:13" ht="20.149999999999999" customHeight="1" x14ac:dyDescent="0.3">
      <c r="M786" s="444"/>
    </row>
    <row r="787" spans="13:13" ht="20.149999999999999" customHeight="1" x14ac:dyDescent="0.3">
      <c r="M787" s="444"/>
    </row>
    <row r="788" spans="13:13" ht="20.149999999999999" customHeight="1" x14ac:dyDescent="0.3">
      <c r="M788" s="444"/>
    </row>
    <row r="789" spans="13:13" ht="20.149999999999999" customHeight="1" x14ac:dyDescent="0.3">
      <c r="M789" s="444"/>
    </row>
    <row r="790" spans="13:13" ht="20.149999999999999" customHeight="1" x14ac:dyDescent="0.3">
      <c r="M790" s="444"/>
    </row>
    <row r="791" spans="13:13" ht="20.149999999999999" customHeight="1" x14ac:dyDescent="0.3">
      <c r="M791" s="444"/>
    </row>
    <row r="792" spans="13:13" ht="20.149999999999999" customHeight="1" x14ac:dyDescent="0.3">
      <c r="M792" s="444"/>
    </row>
    <row r="793" spans="13:13" ht="20.149999999999999" customHeight="1" x14ac:dyDescent="0.3">
      <c r="M793" s="444"/>
    </row>
    <row r="794" spans="13:13" ht="20.149999999999999" customHeight="1" x14ac:dyDescent="0.3">
      <c r="M794" s="444"/>
    </row>
    <row r="795" spans="13:13" ht="20.149999999999999" customHeight="1" x14ac:dyDescent="0.3">
      <c r="M795" s="444"/>
    </row>
    <row r="796" spans="13:13" ht="20.149999999999999" customHeight="1" x14ac:dyDescent="0.3">
      <c r="M796" s="444"/>
    </row>
    <row r="797" spans="13:13" ht="20.149999999999999" customHeight="1" x14ac:dyDescent="0.3">
      <c r="M797" s="444"/>
    </row>
    <row r="798" spans="13:13" ht="20.149999999999999" customHeight="1" x14ac:dyDescent="0.3">
      <c r="M798" s="444"/>
    </row>
    <row r="799" spans="13:13" ht="20.149999999999999" customHeight="1" x14ac:dyDescent="0.3">
      <c r="M799" s="444"/>
    </row>
    <row r="800" spans="13:13" ht="20.149999999999999" customHeight="1" x14ac:dyDescent="0.3">
      <c r="M800" s="444"/>
    </row>
    <row r="801" spans="13:13" ht="20.149999999999999" customHeight="1" x14ac:dyDescent="0.3">
      <c r="M801" s="444"/>
    </row>
    <row r="802" spans="13:13" ht="20.149999999999999" customHeight="1" x14ac:dyDescent="0.3">
      <c r="M802" s="444"/>
    </row>
    <row r="803" spans="13:13" ht="20.149999999999999" customHeight="1" x14ac:dyDescent="0.3">
      <c r="M803" s="444"/>
    </row>
    <row r="804" spans="13:13" ht="20.149999999999999" customHeight="1" x14ac:dyDescent="0.3">
      <c r="M804" s="444"/>
    </row>
    <row r="805" spans="13:13" ht="20.149999999999999" customHeight="1" x14ac:dyDescent="0.3">
      <c r="M805" s="444"/>
    </row>
    <row r="806" spans="13:13" ht="20.149999999999999" customHeight="1" x14ac:dyDescent="0.3">
      <c r="M806" s="444"/>
    </row>
    <row r="807" spans="13:13" ht="20.149999999999999" customHeight="1" x14ac:dyDescent="0.3">
      <c r="M807" s="444"/>
    </row>
    <row r="808" spans="13:13" ht="20.149999999999999" customHeight="1" x14ac:dyDescent="0.3">
      <c r="M808" s="444"/>
    </row>
    <row r="809" spans="13:13" ht="20.149999999999999" customHeight="1" x14ac:dyDescent="0.3">
      <c r="M809" s="444"/>
    </row>
    <row r="810" spans="13:13" ht="20.149999999999999" customHeight="1" x14ac:dyDescent="0.3">
      <c r="M810" s="444"/>
    </row>
    <row r="811" spans="13:13" ht="20.149999999999999" customHeight="1" x14ac:dyDescent="0.3">
      <c r="M811" s="444"/>
    </row>
    <row r="812" spans="13:13" ht="20.149999999999999" customHeight="1" x14ac:dyDescent="0.3">
      <c r="M812" s="444"/>
    </row>
    <row r="813" spans="13:13" ht="20.149999999999999" customHeight="1" x14ac:dyDescent="0.3">
      <c r="M813" s="444"/>
    </row>
    <row r="814" spans="13:13" ht="20.149999999999999" customHeight="1" x14ac:dyDescent="0.3">
      <c r="M814" s="444"/>
    </row>
    <row r="815" spans="13:13" ht="20.149999999999999" customHeight="1" x14ac:dyDescent="0.3">
      <c r="M815" s="444"/>
    </row>
    <row r="816" spans="13:13" ht="20.149999999999999" customHeight="1" x14ac:dyDescent="0.3">
      <c r="M816" s="444"/>
    </row>
    <row r="817" spans="13:13" ht="20.149999999999999" customHeight="1" x14ac:dyDescent="0.3">
      <c r="M817" s="444"/>
    </row>
    <row r="818" spans="13:13" ht="20.149999999999999" customHeight="1" x14ac:dyDescent="0.3">
      <c r="M818" s="444"/>
    </row>
    <row r="819" spans="13:13" ht="20.149999999999999" customHeight="1" x14ac:dyDescent="0.3">
      <c r="M819" s="444"/>
    </row>
    <row r="820" spans="13:13" ht="20.149999999999999" customHeight="1" x14ac:dyDescent="0.3">
      <c r="M820" s="444"/>
    </row>
    <row r="821" spans="13:13" ht="20.149999999999999" customHeight="1" x14ac:dyDescent="0.3">
      <c r="M821" s="444"/>
    </row>
    <row r="822" spans="13:13" ht="20.149999999999999" customHeight="1" x14ac:dyDescent="0.3">
      <c r="M822" s="444"/>
    </row>
    <row r="823" spans="13:13" ht="20.149999999999999" customHeight="1" x14ac:dyDescent="0.3">
      <c r="M823" s="444"/>
    </row>
    <row r="824" spans="13:13" ht="20.149999999999999" customHeight="1" x14ac:dyDescent="0.3">
      <c r="M824" s="444"/>
    </row>
    <row r="825" spans="13:13" ht="20.149999999999999" customHeight="1" x14ac:dyDescent="0.3">
      <c r="M825" s="444"/>
    </row>
    <row r="826" spans="13:13" ht="20.149999999999999" customHeight="1" x14ac:dyDescent="0.3">
      <c r="M826" s="444"/>
    </row>
    <row r="827" spans="13:13" ht="20.149999999999999" customHeight="1" x14ac:dyDescent="0.3">
      <c r="M827" s="444"/>
    </row>
    <row r="828" spans="13:13" ht="20.149999999999999" customHeight="1" x14ac:dyDescent="0.3">
      <c r="M828" s="444"/>
    </row>
    <row r="829" spans="13:13" ht="20.149999999999999" customHeight="1" x14ac:dyDescent="0.3">
      <c r="M829" s="444"/>
    </row>
    <row r="830" spans="13:13" ht="20.149999999999999" customHeight="1" x14ac:dyDescent="0.3">
      <c r="M830" s="444"/>
    </row>
    <row r="831" spans="13:13" ht="20.149999999999999" customHeight="1" x14ac:dyDescent="0.3">
      <c r="M831" s="444"/>
    </row>
    <row r="832" spans="13:13" ht="20.149999999999999" customHeight="1" x14ac:dyDescent="0.3">
      <c r="M832" s="444"/>
    </row>
    <row r="833" spans="13:13" ht="20.149999999999999" customHeight="1" x14ac:dyDescent="0.3">
      <c r="M833" s="444"/>
    </row>
    <row r="834" spans="13:13" ht="20.149999999999999" customHeight="1" x14ac:dyDescent="0.3">
      <c r="M834" s="444"/>
    </row>
    <row r="835" spans="13:13" ht="20.149999999999999" customHeight="1" x14ac:dyDescent="0.3">
      <c r="M835" s="444"/>
    </row>
    <row r="836" spans="13:13" ht="20.149999999999999" customHeight="1" x14ac:dyDescent="0.3">
      <c r="M836" s="444"/>
    </row>
    <row r="837" spans="13:13" ht="20.149999999999999" customHeight="1" x14ac:dyDescent="0.3">
      <c r="M837" s="444"/>
    </row>
    <row r="838" spans="13:13" ht="20.149999999999999" customHeight="1" x14ac:dyDescent="0.3">
      <c r="M838" s="444"/>
    </row>
    <row r="839" spans="13:13" ht="20.149999999999999" customHeight="1" x14ac:dyDescent="0.3">
      <c r="M839" s="444"/>
    </row>
    <row r="840" spans="13:13" ht="20.149999999999999" customHeight="1" x14ac:dyDescent="0.3">
      <c r="M840" s="444"/>
    </row>
    <row r="841" spans="13:13" ht="20.149999999999999" customHeight="1" x14ac:dyDescent="0.3">
      <c r="M841" s="444"/>
    </row>
    <row r="842" spans="13:13" ht="20.149999999999999" customHeight="1" x14ac:dyDescent="0.3">
      <c r="M842" s="444"/>
    </row>
    <row r="843" spans="13:13" ht="20.149999999999999" customHeight="1" x14ac:dyDescent="0.3">
      <c r="M843" s="444"/>
    </row>
    <row r="844" spans="13:13" ht="20.149999999999999" customHeight="1" x14ac:dyDescent="0.3">
      <c r="M844" s="444"/>
    </row>
    <row r="845" spans="13:13" ht="20.149999999999999" customHeight="1" x14ac:dyDescent="0.3">
      <c r="M845" s="444"/>
    </row>
    <row r="846" spans="13:13" ht="20.149999999999999" customHeight="1" x14ac:dyDescent="0.3">
      <c r="M846" s="444"/>
    </row>
    <row r="847" spans="13:13" ht="20.149999999999999" customHeight="1" x14ac:dyDescent="0.3">
      <c r="M847" s="444"/>
    </row>
    <row r="848" spans="13:13" ht="20.149999999999999" customHeight="1" x14ac:dyDescent="0.3">
      <c r="M848" s="444"/>
    </row>
    <row r="849" spans="13:13" ht="20.149999999999999" customHeight="1" x14ac:dyDescent="0.3">
      <c r="M849" s="444"/>
    </row>
    <row r="850" spans="13:13" ht="20.149999999999999" customHeight="1" x14ac:dyDescent="0.3">
      <c r="M850" s="444"/>
    </row>
    <row r="851" spans="13:13" ht="20.149999999999999" customHeight="1" x14ac:dyDescent="0.3">
      <c r="M851" s="444"/>
    </row>
    <row r="852" spans="13:13" ht="20.149999999999999" customHeight="1" x14ac:dyDescent="0.3">
      <c r="M852" s="444"/>
    </row>
    <row r="853" spans="13:13" ht="20.149999999999999" customHeight="1" x14ac:dyDescent="0.3">
      <c r="M853" s="444"/>
    </row>
    <row r="854" spans="13:13" ht="20.149999999999999" customHeight="1" x14ac:dyDescent="0.3">
      <c r="M854" s="444"/>
    </row>
    <row r="855" spans="13:13" ht="20.149999999999999" customHeight="1" x14ac:dyDescent="0.3">
      <c r="M855" s="444"/>
    </row>
    <row r="856" spans="13:13" ht="20.149999999999999" customHeight="1" x14ac:dyDescent="0.3">
      <c r="M856" s="444"/>
    </row>
    <row r="857" spans="13:13" ht="20.149999999999999" customHeight="1" x14ac:dyDescent="0.3">
      <c r="M857" s="444"/>
    </row>
    <row r="858" spans="13:13" ht="20.149999999999999" customHeight="1" x14ac:dyDescent="0.3">
      <c r="M858" s="444"/>
    </row>
    <row r="859" spans="13:13" ht="20.149999999999999" customHeight="1" x14ac:dyDescent="0.3">
      <c r="M859" s="444"/>
    </row>
    <row r="860" spans="13:13" ht="20.149999999999999" customHeight="1" x14ac:dyDescent="0.3">
      <c r="M860" s="444"/>
    </row>
    <row r="861" spans="13:13" ht="20.149999999999999" customHeight="1" x14ac:dyDescent="0.3">
      <c r="M861" s="444"/>
    </row>
    <row r="862" spans="13:13" ht="20.149999999999999" customHeight="1" x14ac:dyDescent="0.3">
      <c r="M862" s="444"/>
    </row>
    <row r="863" spans="13:13" ht="20.149999999999999" customHeight="1" x14ac:dyDescent="0.3">
      <c r="M863" s="444"/>
    </row>
    <row r="864" spans="13:13" ht="20.149999999999999" customHeight="1" x14ac:dyDescent="0.3">
      <c r="M864" s="444"/>
    </row>
    <row r="865" spans="13:13" ht="20.149999999999999" customHeight="1" x14ac:dyDescent="0.3">
      <c r="M865" s="444"/>
    </row>
    <row r="866" spans="13:13" ht="20.149999999999999" customHeight="1" x14ac:dyDescent="0.3">
      <c r="M866" s="444"/>
    </row>
    <row r="867" spans="13:13" ht="20.149999999999999" customHeight="1" x14ac:dyDescent="0.3">
      <c r="M867" s="444"/>
    </row>
    <row r="868" spans="13:13" ht="20.149999999999999" customHeight="1" x14ac:dyDescent="0.3">
      <c r="M868" s="444"/>
    </row>
    <row r="869" spans="13:13" ht="20.149999999999999" customHeight="1" x14ac:dyDescent="0.3">
      <c r="M869" s="444"/>
    </row>
    <row r="870" spans="13:13" ht="20.149999999999999" customHeight="1" x14ac:dyDescent="0.3">
      <c r="M870" s="444"/>
    </row>
    <row r="871" spans="13:13" ht="20.149999999999999" customHeight="1" x14ac:dyDescent="0.3">
      <c r="M871" s="444"/>
    </row>
    <row r="872" spans="13:13" ht="20.149999999999999" customHeight="1" x14ac:dyDescent="0.3">
      <c r="M872" s="444"/>
    </row>
    <row r="873" spans="13:13" ht="20.149999999999999" customHeight="1" x14ac:dyDescent="0.3">
      <c r="M873" s="444"/>
    </row>
    <row r="874" spans="13:13" ht="20.149999999999999" customHeight="1" x14ac:dyDescent="0.3">
      <c r="M874" s="444"/>
    </row>
    <row r="875" spans="13:13" ht="20.149999999999999" customHeight="1" x14ac:dyDescent="0.3">
      <c r="M875" s="444"/>
    </row>
    <row r="876" spans="13:13" ht="20.149999999999999" customHeight="1" x14ac:dyDescent="0.3">
      <c r="M876" s="444"/>
    </row>
    <row r="877" spans="13:13" ht="20.149999999999999" customHeight="1" x14ac:dyDescent="0.3">
      <c r="M877" s="444"/>
    </row>
    <row r="878" spans="13:13" ht="20.149999999999999" customHeight="1" x14ac:dyDescent="0.3">
      <c r="M878" s="444"/>
    </row>
    <row r="879" spans="13:13" ht="20.149999999999999" customHeight="1" x14ac:dyDescent="0.3">
      <c r="M879" s="444"/>
    </row>
    <row r="880" spans="13:13" ht="20.149999999999999" customHeight="1" x14ac:dyDescent="0.3">
      <c r="M880" s="444"/>
    </row>
    <row r="881" spans="13:13" ht="20.149999999999999" customHeight="1" x14ac:dyDescent="0.3">
      <c r="M881" s="444"/>
    </row>
    <row r="882" spans="13:13" ht="20.149999999999999" customHeight="1" x14ac:dyDescent="0.3">
      <c r="M882" s="444"/>
    </row>
    <row r="883" spans="13:13" ht="20.149999999999999" customHeight="1" x14ac:dyDescent="0.3">
      <c r="M883" s="444"/>
    </row>
    <row r="884" spans="13:13" ht="20.149999999999999" customHeight="1" x14ac:dyDescent="0.3">
      <c r="M884" s="444"/>
    </row>
    <row r="885" spans="13:13" ht="20.149999999999999" customHeight="1" x14ac:dyDescent="0.3">
      <c r="M885" s="444"/>
    </row>
    <row r="886" spans="13:13" ht="20.149999999999999" customHeight="1" x14ac:dyDescent="0.3">
      <c r="M886" s="444"/>
    </row>
    <row r="887" spans="13:13" ht="20.149999999999999" customHeight="1" x14ac:dyDescent="0.3">
      <c r="M887" s="444"/>
    </row>
    <row r="888" spans="13:13" ht="20.149999999999999" customHeight="1" x14ac:dyDescent="0.3">
      <c r="M888" s="444"/>
    </row>
    <row r="889" spans="13:13" ht="20.149999999999999" customHeight="1" x14ac:dyDescent="0.3">
      <c r="M889" s="444"/>
    </row>
    <row r="890" spans="13:13" ht="20.149999999999999" customHeight="1" x14ac:dyDescent="0.3">
      <c r="M890" s="444"/>
    </row>
    <row r="891" spans="13:13" ht="20.149999999999999" customHeight="1" x14ac:dyDescent="0.3">
      <c r="M891" s="444"/>
    </row>
    <row r="892" spans="13:13" ht="20.149999999999999" customHeight="1" x14ac:dyDescent="0.3">
      <c r="M892" s="444"/>
    </row>
    <row r="893" spans="13:13" ht="20.149999999999999" customHeight="1" x14ac:dyDescent="0.3">
      <c r="M893" s="444"/>
    </row>
    <row r="894" spans="13:13" ht="20.149999999999999" customHeight="1" x14ac:dyDescent="0.3">
      <c r="M894" s="444"/>
    </row>
    <row r="895" spans="13:13" ht="20.149999999999999" customHeight="1" x14ac:dyDescent="0.3">
      <c r="M895" s="444"/>
    </row>
    <row r="896" spans="13:13" ht="20.149999999999999" customHeight="1" x14ac:dyDescent="0.3">
      <c r="M896" s="444"/>
    </row>
    <row r="897" spans="13:13" ht="20.149999999999999" customHeight="1" x14ac:dyDescent="0.3">
      <c r="M897" s="444"/>
    </row>
    <row r="898" spans="13:13" ht="20.149999999999999" customHeight="1" x14ac:dyDescent="0.3">
      <c r="M898" s="444"/>
    </row>
    <row r="899" spans="13:13" ht="20.149999999999999" customHeight="1" x14ac:dyDescent="0.3">
      <c r="M899" s="444"/>
    </row>
    <row r="900" spans="13:13" ht="20.149999999999999" customHeight="1" x14ac:dyDescent="0.3">
      <c r="M900" s="444"/>
    </row>
    <row r="901" spans="13:13" ht="20.149999999999999" customHeight="1" x14ac:dyDescent="0.3">
      <c r="M901" s="444"/>
    </row>
    <row r="902" spans="13:13" ht="20.149999999999999" customHeight="1" x14ac:dyDescent="0.3">
      <c r="M902" s="444"/>
    </row>
    <row r="903" spans="13:13" ht="20.149999999999999" customHeight="1" x14ac:dyDescent="0.3">
      <c r="M903" s="444"/>
    </row>
    <row r="904" spans="13:13" ht="20.149999999999999" customHeight="1" x14ac:dyDescent="0.3">
      <c r="M904" s="444"/>
    </row>
    <row r="905" spans="13:13" ht="20.149999999999999" customHeight="1" x14ac:dyDescent="0.3">
      <c r="M905" s="444"/>
    </row>
    <row r="906" spans="13:13" ht="20.149999999999999" customHeight="1" x14ac:dyDescent="0.3">
      <c r="M906" s="444"/>
    </row>
    <row r="907" spans="13:13" ht="20.149999999999999" customHeight="1" x14ac:dyDescent="0.3">
      <c r="M907" s="444"/>
    </row>
    <row r="908" spans="13:13" ht="20.149999999999999" customHeight="1" x14ac:dyDescent="0.3">
      <c r="M908" s="444"/>
    </row>
    <row r="909" spans="13:13" ht="20.149999999999999" customHeight="1" x14ac:dyDescent="0.3">
      <c r="M909" s="444"/>
    </row>
    <row r="910" spans="13:13" ht="20.149999999999999" customHeight="1" x14ac:dyDescent="0.3">
      <c r="M910" s="444"/>
    </row>
    <row r="911" spans="13:13" ht="20.149999999999999" customHeight="1" x14ac:dyDescent="0.3">
      <c r="M911" s="444"/>
    </row>
    <row r="912" spans="13:13" ht="20.149999999999999" customHeight="1" x14ac:dyDescent="0.3">
      <c r="M912" s="444"/>
    </row>
    <row r="913" spans="13:13" ht="20.149999999999999" customHeight="1" x14ac:dyDescent="0.3">
      <c r="M913" s="444"/>
    </row>
    <row r="914" spans="13:13" ht="20.149999999999999" customHeight="1" x14ac:dyDescent="0.3">
      <c r="M914" s="444"/>
    </row>
    <row r="915" spans="13:13" ht="20.149999999999999" customHeight="1" x14ac:dyDescent="0.3">
      <c r="M915" s="444"/>
    </row>
    <row r="916" spans="13:13" ht="20.149999999999999" customHeight="1" x14ac:dyDescent="0.3">
      <c r="M916" s="444"/>
    </row>
    <row r="917" spans="13:13" ht="20.149999999999999" customHeight="1" x14ac:dyDescent="0.3">
      <c r="M917" s="444"/>
    </row>
    <row r="918" spans="13:13" ht="20.149999999999999" customHeight="1" x14ac:dyDescent="0.3">
      <c r="M918" s="444"/>
    </row>
    <row r="919" spans="13:13" ht="20.149999999999999" customHeight="1" x14ac:dyDescent="0.3">
      <c r="M919" s="444"/>
    </row>
    <row r="920" spans="13:13" ht="20.149999999999999" customHeight="1" x14ac:dyDescent="0.3">
      <c r="M920" s="444"/>
    </row>
    <row r="921" spans="13:13" ht="20.149999999999999" customHeight="1" x14ac:dyDescent="0.3">
      <c r="M921" s="444"/>
    </row>
    <row r="922" spans="13:13" ht="20.149999999999999" customHeight="1" x14ac:dyDescent="0.3">
      <c r="M922" s="444"/>
    </row>
    <row r="923" spans="13:13" ht="20.149999999999999" customHeight="1" x14ac:dyDescent="0.3">
      <c r="M923" s="444"/>
    </row>
    <row r="924" spans="13:13" ht="20.149999999999999" customHeight="1" x14ac:dyDescent="0.3">
      <c r="M924" s="444"/>
    </row>
    <row r="925" spans="13:13" ht="20.149999999999999" customHeight="1" x14ac:dyDescent="0.3">
      <c r="M925" s="444"/>
    </row>
    <row r="926" spans="13:13" ht="20.149999999999999" customHeight="1" x14ac:dyDescent="0.3">
      <c r="M926" s="444"/>
    </row>
    <row r="927" spans="13:13" ht="20.149999999999999" customHeight="1" x14ac:dyDescent="0.3">
      <c r="M927" s="444"/>
    </row>
    <row r="928" spans="13:13" ht="20.149999999999999" customHeight="1" x14ac:dyDescent="0.3">
      <c r="M928" s="444"/>
    </row>
    <row r="929" spans="13:13" ht="20.149999999999999" customHeight="1" x14ac:dyDescent="0.3">
      <c r="M929" s="444"/>
    </row>
    <row r="930" spans="13:13" ht="20.149999999999999" customHeight="1" x14ac:dyDescent="0.3">
      <c r="M930" s="444"/>
    </row>
    <row r="931" spans="13:13" ht="20.149999999999999" customHeight="1" x14ac:dyDescent="0.3">
      <c r="M931" s="444"/>
    </row>
    <row r="932" spans="13:13" ht="20.149999999999999" customHeight="1" x14ac:dyDescent="0.3">
      <c r="M932" s="444"/>
    </row>
    <row r="933" spans="13:13" ht="20.149999999999999" customHeight="1" x14ac:dyDescent="0.3">
      <c r="M933" s="444"/>
    </row>
    <row r="934" spans="13:13" ht="20.149999999999999" customHeight="1" x14ac:dyDescent="0.3">
      <c r="M934" s="444"/>
    </row>
    <row r="935" spans="13:13" ht="20.149999999999999" customHeight="1" x14ac:dyDescent="0.3">
      <c r="M935" s="444"/>
    </row>
    <row r="936" spans="13:13" ht="20.149999999999999" customHeight="1" x14ac:dyDescent="0.3">
      <c r="M936" s="444"/>
    </row>
    <row r="937" spans="13:13" ht="20.149999999999999" customHeight="1" x14ac:dyDescent="0.3">
      <c r="M937" s="444"/>
    </row>
    <row r="938" spans="13:13" ht="20.149999999999999" customHeight="1" x14ac:dyDescent="0.3">
      <c r="M938" s="444"/>
    </row>
    <row r="939" spans="13:13" ht="20.149999999999999" customHeight="1" x14ac:dyDescent="0.3">
      <c r="M939" s="444"/>
    </row>
    <row r="940" spans="13:13" ht="20.149999999999999" customHeight="1" x14ac:dyDescent="0.3">
      <c r="M940" s="444"/>
    </row>
    <row r="941" spans="13:13" ht="20.149999999999999" customHeight="1" x14ac:dyDescent="0.3">
      <c r="M941" s="444"/>
    </row>
    <row r="942" spans="13:13" ht="20.149999999999999" customHeight="1" x14ac:dyDescent="0.3">
      <c r="M942" s="444"/>
    </row>
    <row r="943" spans="13:13" ht="20.149999999999999" customHeight="1" x14ac:dyDescent="0.3">
      <c r="M943" s="444"/>
    </row>
    <row r="944" spans="13:13" ht="20.149999999999999" customHeight="1" x14ac:dyDescent="0.3">
      <c r="M944" s="444"/>
    </row>
    <row r="945" spans="13:13" ht="20.149999999999999" customHeight="1" x14ac:dyDescent="0.3">
      <c r="M945" s="444"/>
    </row>
    <row r="946" spans="13:13" ht="20.149999999999999" customHeight="1" x14ac:dyDescent="0.3">
      <c r="M946" s="444"/>
    </row>
    <row r="947" spans="13:13" ht="20.149999999999999" customHeight="1" x14ac:dyDescent="0.3">
      <c r="M947" s="444"/>
    </row>
    <row r="948" spans="13:13" ht="20.149999999999999" customHeight="1" x14ac:dyDescent="0.3">
      <c r="M948" s="444"/>
    </row>
    <row r="949" spans="13:13" ht="20.149999999999999" customHeight="1" x14ac:dyDescent="0.3">
      <c r="M949" s="444"/>
    </row>
    <row r="950" spans="13:13" ht="20.149999999999999" customHeight="1" x14ac:dyDescent="0.3">
      <c r="M950" s="444"/>
    </row>
    <row r="951" spans="13:13" ht="20.149999999999999" customHeight="1" x14ac:dyDescent="0.3">
      <c r="M951" s="444"/>
    </row>
    <row r="952" spans="13:13" ht="20.149999999999999" customHeight="1" x14ac:dyDescent="0.3">
      <c r="M952" s="444"/>
    </row>
    <row r="953" spans="13:13" ht="20.149999999999999" customHeight="1" x14ac:dyDescent="0.3">
      <c r="M953" s="444"/>
    </row>
    <row r="954" spans="13:13" ht="20.149999999999999" customHeight="1" x14ac:dyDescent="0.3">
      <c r="M954" s="444"/>
    </row>
    <row r="955" spans="13:13" ht="20.149999999999999" customHeight="1" x14ac:dyDescent="0.3">
      <c r="M955" s="444"/>
    </row>
    <row r="956" spans="13:13" ht="20.149999999999999" customHeight="1" x14ac:dyDescent="0.3">
      <c r="M956" s="444"/>
    </row>
    <row r="957" spans="13:13" ht="20.149999999999999" customHeight="1" x14ac:dyDescent="0.3">
      <c r="M957" s="444"/>
    </row>
    <row r="958" spans="13:13" ht="20.149999999999999" customHeight="1" x14ac:dyDescent="0.3">
      <c r="M958" s="444"/>
    </row>
    <row r="959" spans="13:13" ht="20.149999999999999" customHeight="1" x14ac:dyDescent="0.3">
      <c r="M959" s="444"/>
    </row>
    <row r="960" spans="13:13" ht="20.149999999999999" customHeight="1" x14ac:dyDescent="0.3">
      <c r="M960" s="444"/>
    </row>
    <row r="961" spans="13:13" ht="20.149999999999999" customHeight="1" x14ac:dyDescent="0.3">
      <c r="M961" s="444"/>
    </row>
    <row r="962" spans="13:13" ht="20.149999999999999" customHeight="1" x14ac:dyDescent="0.3">
      <c r="M962" s="444"/>
    </row>
    <row r="963" spans="13:13" ht="20.149999999999999" customHeight="1" x14ac:dyDescent="0.3">
      <c r="M963" s="444"/>
    </row>
    <row r="964" spans="13:13" ht="20.149999999999999" customHeight="1" x14ac:dyDescent="0.3">
      <c r="M964" s="444"/>
    </row>
    <row r="965" spans="13:13" ht="20.149999999999999" customHeight="1" x14ac:dyDescent="0.3">
      <c r="M965" s="444"/>
    </row>
    <row r="966" spans="13:13" ht="20.149999999999999" customHeight="1" x14ac:dyDescent="0.3">
      <c r="M966" s="444"/>
    </row>
    <row r="967" spans="13:13" ht="20.149999999999999" customHeight="1" x14ac:dyDescent="0.3">
      <c r="M967" s="444"/>
    </row>
    <row r="968" spans="13:13" ht="20.149999999999999" customHeight="1" x14ac:dyDescent="0.3">
      <c r="M968" s="444"/>
    </row>
    <row r="969" spans="13:13" ht="20.149999999999999" customHeight="1" x14ac:dyDescent="0.3">
      <c r="M969" s="444"/>
    </row>
    <row r="970" spans="13:13" ht="20.149999999999999" customHeight="1" x14ac:dyDescent="0.3">
      <c r="M970" s="444"/>
    </row>
    <row r="971" spans="13:13" ht="20.149999999999999" customHeight="1" x14ac:dyDescent="0.3">
      <c r="M971" s="444"/>
    </row>
    <row r="972" spans="13:13" ht="20.149999999999999" customHeight="1" x14ac:dyDescent="0.3">
      <c r="M972" s="444"/>
    </row>
    <row r="973" spans="13:13" ht="20.149999999999999" customHeight="1" x14ac:dyDescent="0.3">
      <c r="M973" s="444"/>
    </row>
    <row r="974" spans="13:13" ht="20.149999999999999" customHeight="1" x14ac:dyDescent="0.3">
      <c r="M974" s="444"/>
    </row>
    <row r="975" spans="13:13" ht="20.149999999999999" customHeight="1" x14ac:dyDescent="0.3">
      <c r="M975" s="444"/>
    </row>
    <row r="976" spans="13:13" ht="20.149999999999999" customHeight="1" x14ac:dyDescent="0.3">
      <c r="M976" s="444"/>
    </row>
    <row r="977" spans="13:13" ht="20.149999999999999" customHeight="1" x14ac:dyDescent="0.3">
      <c r="M977" s="444"/>
    </row>
    <row r="978" spans="13:13" ht="20.149999999999999" customHeight="1" x14ac:dyDescent="0.3">
      <c r="M978" s="444"/>
    </row>
    <row r="979" spans="13:13" ht="20.149999999999999" customHeight="1" x14ac:dyDescent="0.3">
      <c r="M979" s="444"/>
    </row>
    <row r="980" spans="13:13" ht="20.149999999999999" customHeight="1" x14ac:dyDescent="0.3">
      <c r="M980" s="444"/>
    </row>
    <row r="981" spans="13:13" ht="20.149999999999999" customHeight="1" x14ac:dyDescent="0.3">
      <c r="M981" s="444"/>
    </row>
    <row r="982" spans="13:13" ht="20.149999999999999" customHeight="1" x14ac:dyDescent="0.3">
      <c r="M982" s="444"/>
    </row>
    <row r="983" spans="13:13" ht="20.149999999999999" customHeight="1" x14ac:dyDescent="0.3">
      <c r="M983" s="444"/>
    </row>
    <row r="984" spans="13:13" ht="20.149999999999999" customHeight="1" x14ac:dyDescent="0.3">
      <c r="M984" s="444"/>
    </row>
    <row r="985" spans="13:13" ht="20.149999999999999" customHeight="1" x14ac:dyDescent="0.3">
      <c r="M985" s="444"/>
    </row>
    <row r="986" spans="13:13" ht="20.149999999999999" customHeight="1" x14ac:dyDescent="0.3">
      <c r="M986" s="444"/>
    </row>
    <row r="987" spans="13:13" ht="20.149999999999999" customHeight="1" x14ac:dyDescent="0.3">
      <c r="M987" s="444"/>
    </row>
    <row r="988" spans="13:13" ht="20.149999999999999" customHeight="1" x14ac:dyDescent="0.3">
      <c r="M988" s="444"/>
    </row>
    <row r="989" spans="13:13" ht="20.149999999999999" customHeight="1" x14ac:dyDescent="0.3">
      <c r="M989" s="444"/>
    </row>
    <row r="990" spans="13:13" ht="20.149999999999999" customHeight="1" x14ac:dyDescent="0.3">
      <c r="M990" s="444"/>
    </row>
    <row r="991" spans="13:13" ht="20.149999999999999" customHeight="1" x14ac:dyDescent="0.3">
      <c r="M991" s="444"/>
    </row>
    <row r="992" spans="13:13" ht="20.149999999999999" customHeight="1" x14ac:dyDescent="0.3">
      <c r="M992" s="444"/>
    </row>
    <row r="993" spans="13:13" ht="20.149999999999999" customHeight="1" x14ac:dyDescent="0.3">
      <c r="M993" s="444"/>
    </row>
    <row r="994" spans="13:13" ht="20.149999999999999" customHeight="1" x14ac:dyDescent="0.3">
      <c r="M994" s="444"/>
    </row>
    <row r="995" spans="13:13" ht="20.149999999999999" customHeight="1" x14ac:dyDescent="0.3">
      <c r="M995" s="444"/>
    </row>
    <row r="996" spans="13:13" ht="20.149999999999999" customHeight="1" x14ac:dyDescent="0.3">
      <c r="M996" s="444"/>
    </row>
    <row r="997" spans="13:13" ht="20.149999999999999" customHeight="1" x14ac:dyDescent="0.3">
      <c r="M997" s="444"/>
    </row>
    <row r="998" spans="13:13" ht="20.149999999999999" customHeight="1" x14ac:dyDescent="0.3">
      <c r="M998" s="444"/>
    </row>
    <row r="999" spans="13:13" ht="20.149999999999999" customHeight="1" x14ac:dyDescent="0.3">
      <c r="M999" s="444"/>
    </row>
    <row r="1000" spans="13:13" ht="20.149999999999999" customHeight="1" x14ac:dyDescent="0.3">
      <c r="M1000" s="444"/>
    </row>
    <row r="1001" spans="13:13" ht="20.149999999999999" customHeight="1" x14ac:dyDescent="0.3">
      <c r="M1001" s="444"/>
    </row>
    <row r="1002" spans="13:13" ht="20.149999999999999" customHeight="1" x14ac:dyDescent="0.3">
      <c r="M1002" s="444"/>
    </row>
    <row r="1003" spans="13:13" ht="20.149999999999999" customHeight="1" x14ac:dyDescent="0.3">
      <c r="M1003" s="444"/>
    </row>
    <row r="1004" spans="13:13" ht="20.149999999999999" customHeight="1" x14ac:dyDescent="0.3">
      <c r="M1004" s="444"/>
    </row>
    <row r="1005" spans="13:13" ht="20.149999999999999" customHeight="1" x14ac:dyDescent="0.3">
      <c r="M1005" s="444"/>
    </row>
    <row r="1006" spans="13:13" ht="20.149999999999999" customHeight="1" x14ac:dyDescent="0.3">
      <c r="M1006" s="444"/>
    </row>
    <row r="1007" spans="13:13" ht="20.149999999999999" customHeight="1" x14ac:dyDescent="0.3">
      <c r="M1007" s="444"/>
    </row>
    <row r="1008" spans="13:13" ht="20.149999999999999" customHeight="1" x14ac:dyDescent="0.3">
      <c r="M1008" s="444"/>
    </row>
    <row r="1009" spans="13:13" ht="20.149999999999999" customHeight="1" x14ac:dyDescent="0.3">
      <c r="M1009" s="444"/>
    </row>
    <row r="1010" spans="13:13" ht="20.149999999999999" customHeight="1" x14ac:dyDescent="0.3">
      <c r="M1010" s="444"/>
    </row>
    <row r="1011" spans="13:13" ht="20.149999999999999" customHeight="1" x14ac:dyDescent="0.3">
      <c r="M1011" s="444"/>
    </row>
    <row r="1012" spans="13:13" ht="20.149999999999999" customHeight="1" x14ac:dyDescent="0.3">
      <c r="M1012" s="444"/>
    </row>
    <row r="1013" spans="13:13" ht="20.149999999999999" customHeight="1" x14ac:dyDescent="0.3">
      <c r="M1013" s="444"/>
    </row>
    <row r="1014" spans="13:13" ht="20.149999999999999" customHeight="1" x14ac:dyDescent="0.3">
      <c r="M1014" s="444"/>
    </row>
    <row r="1015" spans="13:13" ht="20.149999999999999" customHeight="1" x14ac:dyDescent="0.3">
      <c r="M1015" s="444"/>
    </row>
    <row r="1016" spans="13:13" ht="20.149999999999999" customHeight="1" x14ac:dyDescent="0.3">
      <c r="M1016" s="444"/>
    </row>
    <row r="1017" spans="13:13" ht="20.149999999999999" customHeight="1" x14ac:dyDescent="0.3">
      <c r="M1017" s="444"/>
    </row>
    <row r="1018" spans="13:13" ht="20.149999999999999" customHeight="1" x14ac:dyDescent="0.3">
      <c r="M1018" s="444"/>
    </row>
    <row r="1019" spans="13:13" ht="20.149999999999999" customHeight="1" x14ac:dyDescent="0.3">
      <c r="M1019" s="444"/>
    </row>
    <row r="1020" spans="13:13" ht="20.149999999999999" customHeight="1" x14ac:dyDescent="0.3">
      <c r="M1020" s="444"/>
    </row>
    <row r="1021" spans="13:13" ht="20.149999999999999" customHeight="1" x14ac:dyDescent="0.3">
      <c r="M1021" s="444"/>
    </row>
    <row r="1022" spans="13:13" ht="20.149999999999999" customHeight="1" x14ac:dyDescent="0.3">
      <c r="M1022" s="444"/>
    </row>
    <row r="1023" spans="13:13" ht="20.149999999999999" customHeight="1" x14ac:dyDescent="0.3">
      <c r="M1023" s="444"/>
    </row>
    <row r="1024" spans="13:13" ht="20.149999999999999" customHeight="1" x14ac:dyDescent="0.3">
      <c r="M1024" s="444"/>
    </row>
    <row r="1025" spans="13:13" ht="20.149999999999999" customHeight="1" x14ac:dyDescent="0.3">
      <c r="M1025" s="444"/>
    </row>
    <row r="1026" spans="13:13" ht="20.149999999999999" customHeight="1" x14ac:dyDescent="0.3">
      <c r="M1026" s="444"/>
    </row>
    <row r="1027" spans="13:13" ht="20.149999999999999" customHeight="1" x14ac:dyDescent="0.3">
      <c r="M1027" s="444"/>
    </row>
    <row r="1028" spans="13:13" ht="20.149999999999999" customHeight="1" x14ac:dyDescent="0.3">
      <c r="M1028" s="444"/>
    </row>
    <row r="1029" spans="13:13" ht="20.149999999999999" customHeight="1" x14ac:dyDescent="0.3">
      <c r="M1029" s="444"/>
    </row>
    <row r="1030" spans="13:13" ht="20.149999999999999" customHeight="1" x14ac:dyDescent="0.3">
      <c r="M1030" s="444"/>
    </row>
    <row r="1031" spans="13:13" ht="20.149999999999999" customHeight="1" x14ac:dyDescent="0.3">
      <c r="M1031" s="444"/>
    </row>
    <row r="1032" spans="13:13" ht="20.149999999999999" customHeight="1" x14ac:dyDescent="0.3">
      <c r="M1032" s="444"/>
    </row>
    <row r="1033" spans="13:13" ht="20.149999999999999" customHeight="1" x14ac:dyDescent="0.3">
      <c r="M1033" s="444"/>
    </row>
    <row r="1034" spans="13:13" ht="20.149999999999999" customHeight="1" x14ac:dyDescent="0.3">
      <c r="M1034" s="444"/>
    </row>
    <row r="1035" spans="13:13" ht="20.149999999999999" customHeight="1" x14ac:dyDescent="0.3">
      <c r="M1035" s="444"/>
    </row>
    <row r="1036" spans="13:13" ht="20.149999999999999" customHeight="1" x14ac:dyDescent="0.3">
      <c r="M1036" s="444"/>
    </row>
    <row r="1037" spans="13:13" ht="20.149999999999999" customHeight="1" x14ac:dyDescent="0.3">
      <c r="M1037" s="444"/>
    </row>
    <row r="1038" spans="13:13" ht="20.149999999999999" customHeight="1" x14ac:dyDescent="0.3">
      <c r="M1038" s="444"/>
    </row>
    <row r="1039" spans="13:13" ht="20.149999999999999" customHeight="1" x14ac:dyDescent="0.3">
      <c r="M1039" s="444"/>
    </row>
    <row r="1040" spans="13:13" ht="20.149999999999999" customHeight="1" x14ac:dyDescent="0.3">
      <c r="M1040" s="444"/>
    </row>
    <row r="1041" spans="13:13" ht="20.149999999999999" customHeight="1" x14ac:dyDescent="0.3">
      <c r="M1041" s="444"/>
    </row>
    <row r="1042" spans="13:13" ht="20.149999999999999" customHeight="1" x14ac:dyDescent="0.3">
      <c r="M1042" s="444"/>
    </row>
    <row r="1043" spans="13:13" ht="20.149999999999999" customHeight="1" x14ac:dyDescent="0.3">
      <c r="M1043" s="444"/>
    </row>
    <row r="1044" spans="13:13" ht="20.149999999999999" customHeight="1" x14ac:dyDescent="0.3">
      <c r="M1044" s="444"/>
    </row>
    <row r="1045" spans="13:13" ht="20.149999999999999" customHeight="1" x14ac:dyDescent="0.3">
      <c r="M1045" s="444"/>
    </row>
    <row r="1046" spans="13:13" ht="20.149999999999999" customHeight="1" x14ac:dyDescent="0.3">
      <c r="M1046" s="444"/>
    </row>
    <row r="1047" spans="13:13" ht="20.149999999999999" customHeight="1" x14ac:dyDescent="0.3">
      <c r="M1047" s="444"/>
    </row>
    <row r="1048" spans="13:13" ht="20.149999999999999" customHeight="1" x14ac:dyDescent="0.3">
      <c r="M1048" s="444"/>
    </row>
    <row r="1049" spans="13:13" ht="20.149999999999999" customHeight="1" x14ac:dyDescent="0.3">
      <c r="M1049" s="444"/>
    </row>
    <row r="1050" spans="13:13" ht="20.149999999999999" customHeight="1" x14ac:dyDescent="0.3">
      <c r="M1050" s="444"/>
    </row>
    <row r="1051" spans="13:13" ht="20.149999999999999" customHeight="1" x14ac:dyDescent="0.3">
      <c r="M1051" s="444"/>
    </row>
    <row r="1052" spans="13:13" ht="20.149999999999999" customHeight="1" x14ac:dyDescent="0.3">
      <c r="M1052" s="444"/>
    </row>
    <row r="1053" spans="13:13" ht="20.149999999999999" customHeight="1" x14ac:dyDescent="0.3">
      <c r="M1053" s="444"/>
    </row>
    <row r="1054" spans="13:13" ht="20.149999999999999" customHeight="1" x14ac:dyDescent="0.3">
      <c r="M1054" s="444"/>
    </row>
    <row r="1055" spans="13:13" ht="20.149999999999999" customHeight="1" x14ac:dyDescent="0.3">
      <c r="M1055" s="444"/>
    </row>
    <row r="1056" spans="13:13" ht="20.149999999999999" customHeight="1" x14ac:dyDescent="0.3">
      <c r="M1056" s="444"/>
    </row>
    <row r="1057" spans="13:13" ht="20.149999999999999" customHeight="1" x14ac:dyDescent="0.3">
      <c r="M1057" s="444"/>
    </row>
    <row r="1058" spans="13:13" ht="20.149999999999999" customHeight="1" x14ac:dyDescent="0.3">
      <c r="M1058" s="444"/>
    </row>
    <row r="1059" spans="13:13" ht="20.149999999999999" customHeight="1" x14ac:dyDescent="0.3">
      <c r="M1059" s="444"/>
    </row>
    <row r="1060" spans="13:13" ht="20.149999999999999" customHeight="1" x14ac:dyDescent="0.3">
      <c r="M1060" s="444"/>
    </row>
    <row r="1061" spans="13:13" ht="20.149999999999999" customHeight="1" x14ac:dyDescent="0.3">
      <c r="M1061" s="444"/>
    </row>
    <row r="1062" spans="13:13" ht="20.149999999999999" customHeight="1" x14ac:dyDescent="0.3">
      <c r="M1062" s="444"/>
    </row>
    <row r="1063" spans="13:13" ht="20.149999999999999" customHeight="1" x14ac:dyDescent="0.3">
      <c r="M1063" s="444"/>
    </row>
    <row r="1064" spans="13:13" ht="20.149999999999999" customHeight="1" x14ac:dyDescent="0.3">
      <c r="M1064" s="444"/>
    </row>
    <row r="1065" spans="13:13" ht="20.149999999999999" customHeight="1" x14ac:dyDescent="0.3">
      <c r="M1065" s="444"/>
    </row>
    <row r="1066" spans="13:13" ht="20.149999999999999" customHeight="1" x14ac:dyDescent="0.3">
      <c r="M1066" s="444"/>
    </row>
    <row r="1067" spans="13:13" ht="20.149999999999999" customHeight="1" x14ac:dyDescent="0.3">
      <c r="M1067" s="444"/>
    </row>
    <row r="1068" spans="13:13" ht="20.149999999999999" customHeight="1" x14ac:dyDescent="0.3">
      <c r="M1068" s="444"/>
    </row>
    <row r="1069" spans="13:13" ht="20.149999999999999" customHeight="1" x14ac:dyDescent="0.3">
      <c r="M1069" s="444"/>
    </row>
    <row r="1070" spans="13:13" ht="20.149999999999999" customHeight="1" x14ac:dyDescent="0.3">
      <c r="M1070" s="444"/>
    </row>
    <row r="1071" spans="13:13" ht="20.149999999999999" customHeight="1" x14ac:dyDescent="0.3">
      <c r="M1071" s="444"/>
    </row>
    <row r="1072" spans="13:13" ht="20.149999999999999" customHeight="1" x14ac:dyDescent="0.3">
      <c r="M1072" s="444"/>
    </row>
    <row r="1073" spans="13:13" ht="20.149999999999999" customHeight="1" x14ac:dyDescent="0.3">
      <c r="M1073" s="444"/>
    </row>
    <row r="1074" spans="13:13" ht="20.149999999999999" customHeight="1" x14ac:dyDescent="0.3">
      <c r="M1074" s="444"/>
    </row>
    <row r="1075" spans="13:13" ht="20.149999999999999" customHeight="1" x14ac:dyDescent="0.3">
      <c r="M1075" s="444"/>
    </row>
    <row r="1076" spans="13:13" ht="20.149999999999999" customHeight="1" x14ac:dyDescent="0.3">
      <c r="M1076" s="444"/>
    </row>
    <row r="1077" spans="13:13" ht="20.149999999999999" customHeight="1" x14ac:dyDescent="0.3">
      <c r="M1077" s="444"/>
    </row>
    <row r="1078" spans="13:13" ht="20.149999999999999" customHeight="1" x14ac:dyDescent="0.3">
      <c r="M1078" s="444"/>
    </row>
    <row r="1079" spans="13:13" ht="20.149999999999999" customHeight="1" x14ac:dyDescent="0.3">
      <c r="M1079" s="444"/>
    </row>
    <row r="1080" spans="13:13" ht="20.149999999999999" customHeight="1" x14ac:dyDescent="0.3">
      <c r="M1080" s="444"/>
    </row>
    <row r="1081" spans="13:13" ht="20.149999999999999" customHeight="1" x14ac:dyDescent="0.3">
      <c r="M1081" s="444"/>
    </row>
    <row r="1082" spans="13:13" ht="20.149999999999999" customHeight="1" x14ac:dyDescent="0.3">
      <c r="M1082" s="444"/>
    </row>
    <row r="1083" spans="13:13" ht="20.149999999999999" customHeight="1" x14ac:dyDescent="0.3">
      <c r="M1083" s="444"/>
    </row>
    <row r="1084" spans="13:13" ht="20.149999999999999" customHeight="1" x14ac:dyDescent="0.3">
      <c r="M1084" s="444"/>
    </row>
    <row r="1085" spans="13:13" ht="20.149999999999999" customHeight="1" x14ac:dyDescent="0.3">
      <c r="M1085" s="444"/>
    </row>
    <row r="1086" spans="13:13" ht="20.149999999999999" customHeight="1" x14ac:dyDescent="0.3">
      <c r="M1086" s="444"/>
    </row>
    <row r="1087" spans="13:13" ht="20.149999999999999" customHeight="1" x14ac:dyDescent="0.3">
      <c r="M1087" s="444"/>
    </row>
    <row r="1088" spans="13:13" ht="20.149999999999999" customHeight="1" x14ac:dyDescent="0.3">
      <c r="M1088" s="444"/>
    </row>
    <row r="1089" spans="13:13" ht="20.149999999999999" customHeight="1" x14ac:dyDescent="0.3">
      <c r="M1089" s="444"/>
    </row>
    <row r="1090" spans="13:13" ht="20.149999999999999" customHeight="1" x14ac:dyDescent="0.3">
      <c r="M1090" s="444"/>
    </row>
    <row r="1091" spans="13:13" ht="20.149999999999999" customHeight="1" x14ac:dyDescent="0.3">
      <c r="M1091" s="444"/>
    </row>
    <row r="1092" spans="13:13" ht="20.149999999999999" customHeight="1" x14ac:dyDescent="0.3">
      <c r="M1092" s="444"/>
    </row>
    <row r="1093" spans="13:13" ht="20.149999999999999" customHeight="1" x14ac:dyDescent="0.3">
      <c r="M1093" s="444"/>
    </row>
    <row r="1094" spans="13:13" ht="20.149999999999999" customHeight="1" x14ac:dyDescent="0.3">
      <c r="M1094" s="444"/>
    </row>
    <row r="1095" spans="13:13" ht="20.149999999999999" customHeight="1" x14ac:dyDescent="0.3">
      <c r="M1095" s="444"/>
    </row>
    <row r="1096" spans="13:13" ht="20.149999999999999" customHeight="1" x14ac:dyDescent="0.3">
      <c r="M1096" s="444"/>
    </row>
    <row r="1097" spans="13:13" ht="20.149999999999999" customHeight="1" x14ac:dyDescent="0.3">
      <c r="M1097" s="444"/>
    </row>
    <row r="1098" spans="13:13" ht="20.149999999999999" customHeight="1" x14ac:dyDescent="0.3">
      <c r="M1098" s="444"/>
    </row>
    <row r="1099" spans="13:13" ht="20.149999999999999" customHeight="1" x14ac:dyDescent="0.3">
      <c r="M1099" s="444"/>
    </row>
    <row r="1100" spans="13:13" ht="20.149999999999999" customHeight="1" x14ac:dyDescent="0.3">
      <c r="M1100" s="444"/>
    </row>
    <row r="1101" spans="13:13" ht="20.149999999999999" customHeight="1" x14ac:dyDescent="0.3">
      <c r="M1101" s="444"/>
    </row>
    <row r="1102" spans="13:13" ht="20.149999999999999" customHeight="1" x14ac:dyDescent="0.3">
      <c r="M1102" s="444"/>
    </row>
    <row r="1103" spans="13:13" ht="20.149999999999999" customHeight="1" x14ac:dyDescent="0.3">
      <c r="M1103" s="444"/>
    </row>
    <row r="1104" spans="13:13" ht="20.149999999999999" customHeight="1" x14ac:dyDescent="0.3">
      <c r="M1104" s="444"/>
    </row>
    <row r="1105" spans="13:13" ht="20.149999999999999" customHeight="1" x14ac:dyDescent="0.3">
      <c r="M1105" s="444"/>
    </row>
    <row r="1106" spans="13:13" ht="20.149999999999999" customHeight="1" x14ac:dyDescent="0.3">
      <c r="M1106" s="444"/>
    </row>
    <row r="1107" spans="13:13" ht="20.149999999999999" customHeight="1" x14ac:dyDescent="0.3">
      <c r="M1107" s="444"/>
    </row>
    <row r="1108" spans="13:13" ht="20.149999999999999" customHeight="1" x14ac:dyDescent="0.3">
      <c r="M1108" s="444"/>
    </row>
    <row r="1109" spans="13:13" ht="20.149999999999999" customHeight="1" x14ac:dyDescent="0.3">
      <c r="M1109" s="444"/>
    </row>
    <row r="1110" spans="13:13" ht="20.149999999999999" customHeight="1" x14ac:dyDescent="0.3">
      <c r="M1110" s="444"/>
    </row>
    <row r="1111" spans="13:13" ht="20.149999999999999" customHeight="1" x14ac:dyDescent="0.3">
      <c r="M1111" s="444"/>
    </row>
    <row r="1112" spans="13:13" ht="20.149999999999999" customHeight="1" x14ac:dyDescent="0.3">
      <c r="M1112" s="444"/>
    </row>
    <row r="1113" spans="13:13" ht="20.149999999999999" customHeight="1" x14ac:dyDescent="0.3">
      <c r="M1113" s="444"/>
    </row>
    <row r="1114" spans="13:13" ht="20.149999999999999" customHeight="1" x14ac:dyDescent="0.3">
      <c r="M1114" s="444"/>
    </row>
    <row r="1115" spans="13:13" ht="20.149999999999999" customHeight="1" x14ac:dyDescent="0.3">
      <c r="M1115" s="444"/>
    </row>
    <row r="1116" spans="13:13" ht="20.149999999999999" customHeight="1" x14ac:dyDescent="0.3">
      <c r="M1116" s="444"/>
    </row>
    <row r="1117" spans="13:13" ht="20.149999999999999" customHeight="1" x14ac:dyDescent="0.3">
      <c r="M1117" s="444"/>
    </row>
    <row r="1118" spans="13:13" ht="20.149999999999999" customHeight="1" x14ac:dyDescent="0.3">
      <c r="M1118" s="444"/>
    </row>
    <row r="1119" spans="13:13" ht="20.149999999999999" customHeight="1" x14ac:dyDescent="0.3">
      <c r="M1119" s="444"/>
    </row>
    <row r="1120" spans="13:13" ht="20.149999999999999" customHeight="1" x14ac:dyDescent="0.3">
      <c r="M1120" s="444"/>
    </row>
    <row r="1121" spans="13:13" ht="20.149999999999999" customHeight="1" x14ac:dyDescent="0.3">
      <c r="M1121" s="444"/>
    </row>
    <row r="1122" spans="13:13" ht="20.149999999999999" customHeight="1" x14ac:dyDescent="0.3">
      <c r="M1122" s="444"/>
    </row>
    <row r="1123" spans="13:13" ht="20.149999999999999" customHeight="1" x14ac:dyDescent="0.3">
      <c r="M1123" s="444"/>
    </row>
    <row r="1124" spans="13:13" ht="20.149999999999999" customHeight="1" x14ac:dyDescent="0.3">
      <c r="M1124" s="444"/>
    </row>
    <row r="1125" spans="13:13" ht="20.149999999999999" customHeight="1" x14ac:dyDescent="0.3">
      <c r="M1125" s="444"/>
    </row>
    <row r="1126" spans="13:13" ht="20.149999999999999" customHeight="1" x14ac:dyDescent="0.3">
      <c r="M1126" s="444"/>
    </row>
    <row r="1127" spans="13:13" ht="20.149999999999999" customHeight="1" x14ac:dyDescent="0.3">
      <c r="M1127" s="444"/>
    </row>
    <row r="1128" spans="13:13" ht="20.149999999999999" customHeight="1" x14ac:dyDescent="0.3">
      <c r="M1128" s="444"/>
    </row>
    <row r="1129" spans="13:13" ht="20.149999999999999" customHeight="1" x14ac:dyDescent="0.3">
      <c r="M1129" s="444"/>
    </row>
    <row r="1130" spans="13:13" ht="20.149999999999999" customHeight="1" x14ac:dyDescent="0.3">
      <c r="M1130" s="444"/>
    </row>
    <row r="1131" spans="13:13" ht="20.149999999999999" customHeight="1" x14ac:dyDescent="0.3">
      <c r="M1131" s="444"/>
    </row>
    <row r="1132" spans="13:13" ht="20.149999999999999" customHeight="1" x14ac:dyDescent="0.3">
      <c r="M1132" s="444"/>
    </row>
    <row r="1133" spans="13:13" ht="20.149999999999999" customHeight="1" x14ac:dyDescent="0.3">
      <c r="M1133" s="444"/>
    </row>
    <row r="1134" spans="13:13" ht="20.149999999999999" customHeight="1" x14ac:dyDescent="0.3">
      <c r="M1134" s="444"/>
    </row>
    <row r="1135" spans="13:13" ht="20.149999999999999" customHeight="1" x14ac:dyDescent="0.3">
      <c r="M1135" s="444"/>
    </row>
    <row r="1136" spans="13:13" ht="20.149999999999999" customHeight="1" x14ac:dyDescent="0.3">
      <c r="M1136" s="444"/>
    </row>
    <row r="1137" spans="13:13" ht="20.149999999999999" customHeight="1" x14ac:dyDescent="0.3">
      <c r="M1137" s="444"/>
    </row>
    <row r="1138" spans="13:13" ht="20.149999999999999" customHeight="1" x14ac:dyDescent="0.3">
      <c r="M1138" s="444"/>
    </row>
    <row r="1139" spans="13:13" ht="20.149999999999999" customHeight="1" x14ac:dyDescent="0.3">
      <c r="M1139" s="444"/>
    </row>
    <row r="1140" spans="13:13" ht="20.149999999999999" customHeight="1" x14ac:dyDescent="0.3">
      <c r="M1140" s="444"/>
    </row>
    <row r="1141" spans="13:13" ht="20.149999999999999" customHeight="1" x14ac:dyDescent="0.3">
      <c r="M1141" s="444"/>
    </row>
    <row r="1142" spans="13:13" ht="20.149999999999999" customHeight="1" x14ac:dyDescent="0.3">
      <c r="M1142" s="444"/>
    </row>
    <row r="1143" spans="13:13" ht="20.149999999999999" customHeight="1" x14ac:dyDescent="0.3">
      <c r="M1143" s="444"/>
    </row>
  </sheetData>
  <mergeCells count="754">
    <mergeCell ref="D562:F562"/>
    <mergeCell ref="D563:F563"/>
    <mergeCell ref="D574:F574"/>
    <mergeCell ref="D570:F570"/>
    <mergeCell ref="D571:F571"/>
    <mergeCell ref="D572:F572"/>
    <mergeCell ref="D573:F573"/>
    <mergeCell ref="C568:M568"/>
    <mergeCell ref="B567:B585"/>
    <mergeCell ref="C584:J584"/>
    <mergeCell ref="D582:F582"/>
    <mergeCell ref="D583:F583"/>
    <mergeCell ref="D575:F575"/>
    <mergeCell ref="D569:F569"/>
    <mergeCell ref="D576:F576"/>
    <mergeCell ref="D577:F577"/>
    <mergeCell ref="D579:F579"/>
    <mergeCell ref="D580:F580"/>
    <mergeCell ref="D578:F578"/>
    <mergeCell ref="D581:F581"/>
    <mergeCell ref="C547:L547"/>
    <mergeCell ref="D548:F548"/>
    <mergeCell ref="C549:L549"/>
    <mergeCell ref="D550:F550"/>
    <mergeCell ref="D297:F297"/>
    <mergeCell ref="D538:F538"/>
    <mergeCell ref="C539:L539"/>
    <mergeCell ref="D540:F540"/>
    <mergeCell ref="C541:L541"/>
    <mergeCell ref="D542:F542"/>
    <mergeCell ref="C543:L543"/>
    <mergeCell ref="D544:F544"/>
    <mergeCell ref="C545:L545"/>
    <mergeCell ref="D546:F546"/>
    <mergeCell ref="C529:L529"/>
    <mergeCell ref="D530:F530"/>
    <mergeCell ref="C531:L531"/>
    <mergeCell ref="D532:F532"/>
    <mergeCell ref="C533:L533"/>
    <mergeCell ref="D534:F534"/>
    <mergeCell ref="C535:L535"/>
    <mergeCell ref="D536:F536"/>
    <mergeCell ref="C537:L537"/>
    <mergeCell ref="D497:F497"/>
    <mergeCell ref="D316:F316"/>
    <mergeCell ref="D496:F496"/>
    <mergeCell ref="D408:F408"/>
    <mergeCell ref="C366:J366"/>
    <mergeCell ref="D367:F367"/>
    <mergeCell ref="D368:F368"/>
    <mergeCell ref="G368:H368"/>
    <mergeCell ref="C386:L386"/>
    <mergeCell ref="D387:F387"/>
    <mergeCell ref="G355:H355"/>
    <mergeCell ref="C356:J356"/>
    <mergeCell ref="D336:F336"/>
    <mergeCell ref="G336:H336"/>
    <mergeCell ref="D406:F406"/>
    <mergeCell ref="D358:F358"/>
    <mergeCell ref="H406:H407"/>
    <mergeCell ref="C493:K493"/>
    <mergeCell ref="D494:F494"/>
    <mergeCell ref="H494:H495"/>
    <mergeCell ref="D495:F495"/>
    <mergeCell ref="D409:F409"/>
    <mergeCell ref="G409:H409"/>
    <mergeCell ref="D492:F492"/>
    <mergeCell ref="D401:F401"/>
    <mergeCell ref="G468:H468"/>
    <mergeCell ref="H474:H478"/>
    <mergeCell ref="D475:F475"/>
    <mergeCell ref="H470:H473"/>
    <mergeCell ref="D471:F471"/>
    <mergeCell ref="D438:F438"/>
    <mergeCell ref="G444:H444"/>
    <mergeCell ref="C445:K445"/>
    <mergeCell ref="D450:F450"/>
    <mergeCell ref="M29:M30"/>
    <mergeCell ref="M41:M43"/>
    <mergeCell ref="M62:M64"/>
    <mergeCell ref="M70:M72"/>
    <mergeCell ref="M92:M94"/>
    <mergeCell ref="D326:F326"/>
    <mergeCell ref="M102:M103"/>
    <mergeCell ref="M132:M137"/>
    <mergeCell ref="M170:M177"/>
    <mergeCell ref="M148:M152"/>
    <mergeCell ref="M155:M159"/>
    <mergeCell ref="M140:M145"/>
    <mergeCell ref="M123:M129"/>
    <mergeCell ref="M118:M120"/>
    <mergeCell ref="C138:H138"/>
    <mergeCell ref="G132:G137"/>
    <mergeCell ref="G140:G145"/>
    <mergeCell ref="G162:G167"/>
    <mergeCell ref="L162:L167"/>
    <mergeCell ref="M162:M167"/>
    <mergeCell ref="D163:F163"/>
    <mergeCell ref="D164:F164"/>
    <mergeCell ref="D165:F165"/>
    <mergeCell ref="D166:F166"/>
    <mergeCell ref="D342:F342"/>
    <mergeCell ref="M37:M38"/>
    <mergeCell ref="D330:F330"/>
    <mergeCell ref="D335:F335"/>
    <mergeCell ref="C332:J332"/>
    <mergeCell ref="D333:F333"/>
    <mergeCell ref="D334:F334"/>
    <mergeCell ref="D283:F283"/>
    <mergeCell ref="D289:F289"/>
    <mergeCell ref="D248:F248"/>
    <mergeCell ref="I254:I258"/>
    <mergeCell ref="J254:J258"/>
    <mergeCell ref="K254:K258"/>
    <mergeCell ref="I260:I264"/>
    <mergeCell ref="J260:J264"/>
    <mergeCell ref="K260:K264"/>
    <mergeCell ref="D239:F239"/>
    <mergeCell ref="D240:F240"/>
    <mergeCell ref="D167:F167"/>
    <mergeCell ref="L132:L137"/>
    <mergeCell ref="D159:F159"/>
    <mergeCell ref="G170:G177"/>
    <mergeCell ref="D162:F162"/>
    <mergeCell ref="M112:M115"/>
    <mergeCell ref="L29:L30"/>
    <mergeCell ref="D156:F156"/>
    <mergeCell ref="D157:F157"/>
    <mergeCell ref="C168:H168"/>
    <mergeCell ref="C308:J308"/>
    <mergeCell ref="D309:F309"/>
    <mergeCell ref="D310:F310"/>
    <mergeCell ref="C337:J337"/>
    <mergeCell ref="D338:F338"/>
    <mergeCell ref="D311:F311"/>
    <mergeCell ref="D312:F312"/>
    <mergeCell ref="D313:F313"/>
    <mergeCell ref="G313:H313"/>
    <mergeCell ref="D327:F327"/>
    <mergeCell ref="G327:H327"/>
    <mergeCell ref="D329:F329"/>
    <mergeCell ref="L155:L159"/>
    <mergeCell ref="C178:H178"/>
    <mergeCell ref="D177:F177"/>
    <mergeCell ref="D155:F155"/>
    <mergeCell ref="C169:L169"/>
    <mergeCell ref="D170:F170"/>
    <mergeCell ref="D176:F176"/>
    <mergeCell ref="D171:F171"/>
    <mergeCell ref="D343:F343"/>
    <mergeCell ref="D344:F344"/>
    <mergeCell ref="G344:H344"/>
    <mergeCell ref="C369:J369"/>
    <mergeCell ref="D370:F370"/>
    <mergeCell ref="D373:F373"/>
    <mergeCell ref="G373:H373"/>
    <mergeCell ref="D371:F371"/>
    <mergeCell ref="C350:J350"/>
    <mergeCell ref="D352:F352"/>
    <mergeCell ref="G352:H352"/>
    <mergeCell ref="C353:J353"/>
    <mergeCell ref="D372:F372"/>
    <mergeCell ref="D355:F355"/>
    <mergeCell ref="D351:F351"/>
    <mergeCell ref="D354:F354"/>
    <mergeCell ref="D357:F357"/>
    <mergeCell ref="C340:J340"/>
    <mergeCell ref="D341:F341"/>
    <mergeCell ref="C345:J345"/>
    <mergeCell ref="D346:F346"/>
    <mergeCell ref="D347:F347"/>
    <mergeCell ref="G347:H347"/>
    <mergeCell ref="D487:F487"/>
    <mergeCell ref="D491:F491"/>
    <mergeCell ref="H486:H491"/>
    <mergeCell ref="D490:F490"/>
    <mergeCell ref="C360:J360"/>
    <mergeCell ref="D361:F361"/>
    <mergeCell ref="D362:F362"/>
    <mergeCell ref="G362:H362"/>
    <mergeCell ref="C451:K451"/>
    <mergeCell ref="D452:F452"/>
    <mergeCell ref="H452:H457"/>
    <mergeCell ref="D453:F453"/>
    <mergeCell ref="D454:F454"/>
    <mergeCell ref="D457:F457"/>
    <mergeCell ref="D458:F458"/>
    <mergeCell ref="G458:H458"/>
    <mergeCell ref="C459:K459"/>
    <mergeCell ref="D460:F460"/>
    <mergeCell ref="D388:F388"/>
    <mergeCell ref="D389:F389"/>
    <mergeCell ref="C380:L380"/>
    <mergeCell ref="G393:H393"/>
    <mergeCell ref="C394:L394"/>
    <mergeCell ref="D395:F395"/>
    <mergeCell ref="H395:H397"/>
    <mergeCell ref="G358:H358"/>
    <mergeCell ref="D381:F381"/>
    <mergeCell ref="D382:F382"/>
    <mergeCell ref="D383:F383"/>
    <mergeCell ref="D384:F384"/>
    <mergeCell ref="D385:F385"/>
    <mergeCell ref="G385:H385"/>
    <mergeCell ref="D377:F377"/>
    <mergeCell ref="K213:K217"/>
    <mergeCell ref="K230:K234"/>
    <mergeCell ref="D233:F233"/>
    <mergeCell ref="D231:F231"/>
    <mergeCell ref="D230:F230"/>
    <mergeCell ref="D209:F209"/>
    <mergeCell ref="D232:F232"/>
    <mergeCell ref="D339:F339"/>
    <mergeCell ref="G339:H339"/>
    <mergeCell ref="C314:J314"/>
    <mergeCell ref="D315:F315"/>
    <mergeCell ref="G316:H316"/>
    <mergeCell ref="C317:J317"/>
    <mergeCell ref="D320:F320"/>
    <mergeCell ref="G320:H320"/>
    <mergeCell ref="C321:J321"/>
    <mergeCell ref="D322:F322"/>
    <mergeCell ref="D323:F323"/>
    <mergeCell ref="G323:H323"/>
    <mergeCell ref="D318:F318"/>
    <mergeCell ref="D325:F325"/>
    <mergeCell ref="C324:J324"/>
    <mergeCell ref="D254:F254"/>
    <mergeCell ref="C259:K259"/>
    <mergeCell ref="D407:F407"/>
    <mergeCell ref="D398:F398"/>
    <mergeCell ref="G404:H404"/>
    <mergeCell ref="C405:L405"/>
    <mergeCell ref="D402:F402"/>
    <mergeCell ref="D403:F403"/>
    <mergeCell ref="D404:F404"/>
    <mergeCell ref="D189:F189"/>
    <mergeCell ref="D191:F191"/>
    <mergeCell ref="D196:F196"/>
    <mergeCell ref="C198:K198"/>
    <mergeCell ref="D200:F200"/>
    <mergeCell ref="D210:F210"/>
    <mergeCell ref="D243:F243"/>
    <mergeCell ref="C247:K247"/>
    <mergeCell ref="C235:K235"/>
    <mergeCell ref="D238:F238"/>
    <mergeCell ref="J199:J200"/>
    <mergeCell ref="K199:K200"/>
    <mergeCell ref="D237:F237"/>
    <mergeCell ref="D236:F236"/>
    <mergeCell ref="D190:F190"/>
    <mergeCell ref="I199:I200"/>
    <mergeCell ref="D215:F215"/>
    <mergeCell ref="C417:L417"/>
    <mergeCell ref="D418:F418"/>
    <mergeCell ref="D419:F419"/>
    <mergeCell ref="D420:F420"/>
    <mergeCell ref="G428:H428"/>
    <mergeCell ref="D434:F434"/>
    <mergeCell ref="D411:F411"/>
    <mergeCell ref="D412:F412"/>
    <mergeCell ref="D415:F415"/>
    <mergeCell ref="D432:F432"/>
    <mergeCell ref="D430:F430"/>
    <mergeCell ref="D431:F431"/>
    <mergeCell ref="D414:F414"/>
    <mergeCell ref="C429:K429"/>
    <mergeCell ref="D433:F433"/>
    <mergeCell ref="G434:H434"/>
    <mergeCell ref="H426:H427"/>
    <mergeCell ref="C594:J594"/>
    <mergeCell ref="D557:F557"/>
    <mergeCell ref="D113:F113"/>
    <mergeCell ref="D114:F114"/>
    <mergeCell ref="D115:F115"/>
    <mergeCell ref="J617:M617"/>
    <mergeCell ref="C424:J424"/>
    <mergeCell ref="C375:J375"/>
    <mergeCell ref="C374:J374"/>
    <mergeCell ref="C605:J605"/>
    <mergeCell ref="C551:J551"/>
    <mergeCell ref="C552:F552"/>
    <mergeCell ref="C553:J553"/>
    <mergeCell ref="C556:J556"/>
    <mergeCell ref="D601:F601"/>
    <mergeCell ref="D599:F599"/>
    <mergeCell ref="D598:F598"/>
    <mergeCell ref="D600:F600"/>
    <mergeCell ref="D604:F604"/>
    <mergeCell ref="D603:F603"/>
    <mergeCell ref="D560:F560"/>
    <mergeCell ref="D555:F555"/>
    <mergeCell ref="D561:F561"/>
    <mergeCell ref="D489:F489"/>
    <mergeCell ref="G29:G31"/>
    <mergeCell ref="C116:H116"/>
    <mergeCell ref="L112:L115"/>
    <mergeCell ref="D124:F124"/>
    <mergeCell ref="D125:F125"/>
    <mergeCell ref="C218:K218"/>
    <mergeCell ref="D219:F219"/>
    <mergeCell ref="C223:K223"/>
    <mergeCell ref="J616:M616"/>
    <mergeCell ref="C349:J349"/>
    <mergeCell ref="C348:J348"/>
    <mergeCell ref="C597:J597"/>
    <mergeCell ref="C521:L521"/>
    <mergeCell ref="C376:L376"/>
    <mergeCell ref="D103:F103"/>
    <mergeCell ref="D104:F104"/>
    <mergeCell ref="D105:F105"/>
    <mergeCell ref="D106:F106"/>
    <mergeCell ref="D107:F107"/>
    <mergeCell ref="D108:F108"/>
    <mergeCell ref="D109:F109"/>
    <mergeCell ref="C110:H110"/>
    <mergeCell ref="G102:G104"/>
    <mergeCell ref="L102:L103"/>
    <mergeCell ref="A1:M1"/>
    <mergeCell ref="A2:M2"/>
    <mergeCell ref="F5:I5"/>
    <mergeCell ref="F6:I6"/>
    <mergeCell ref="F7:I7"/>
    <mergeCell ref="F15:I15"/>
    <mergeCell ref="F16:I16"/>
    <mergeCell ref="B19:F19"/>
    <mergeCell ref="D23:F23"/>
    <mergeCell ref="F14:I14"/>
    <mergeCell ref="F9:I9"/>
    <mergeCell ref="F12:I12"/>
    <mergeCell ref="F13:I13"/>
    <mergeCell ref="B20:F20"/>
    <mergeCell ref="F8:I8"/>
    <mergeCell ref="C591:J591"/>
    <mergeCell ref="D564:F564"/>
    <mergeCell ref="D565:F565"/>
    <mergeCell ref="D48:F48"/>
    <mergeCell ref="D43:F43"/>
    <mergeCell ref="C68:H68"/>
    <mergeCell ref="D208:F208"/>
    <mergeCell ref="C185:J185"/>
    <mergeCell ref="C207:K207"/>
    <mergeCell ref="D95:F95"/>
    <mergeCell ref="D96:F96"/>
    <mergeCell ref="C100:H100"/>
    <mergeCell ref="C69:L69"/>
    <mergeCell ref="D74:F74"/>
    <mergeCell ref="D75:F75"/>
    <mergeCell ref="D76:F76"/>
    <mergeCell ref="C117:L117"/>
    <mergeCell ref="D118:F118"/>
    <mergeCell ref="G118:G120"/>
    <mergeCell ref="L118:L120"/>
    <mergeCell ref="D126:F126"/>
    <mergeCell ref="D127:F127"/>
    <mergeCell ref="D128:F128"/>
    <mergeCell ref="D129:F129"/>
    <mergeCell ref="D554:F554"/>
    <mergeCell ref="D397:F397"/>
    <mergeCell ref="D437:F437"/>
    <mergeCell ref="D24:F24"/>
    <mergeCell ref="B26:F26"/>
    <mergeCell ref="C27:J27"/>
    <mergeCell ref="D30:F30"/>
    <mergeCell ref="D31:F31"/>
    <mergeCell ref="D32:F32"/>
    <mergeCell ref="D33:F33"/>
    <mergeCell ref="D34:F34"/>
    <mergeCell ref="D77:F77"/>
    <mergeCell ref="D78:F78"/>
    <mergeCell ref="D79:F79"/>
    <mergeCell ref="D80:F80"/>
    <mergeCell ref="D81:F81"/>
    <mergeCell ref="D82:F82"/>
    <mergeCell ref="C192:K192"/>
    <mergeCell ref="D194:F194"/>
    <mergeCell ref="C130:H130"/>
    <mergeCell ref="D149:F149"/>
    <mergeCell ref="D150:F150"/>
    <mergeCell ref="D528:F528"/>
    <mergeCell ref="C527:L527"/>
    <mergeCell ref="D602:F602"/>
    <mergeCell ref="C328:J328"/>
    <mergeCell ref="D331:F331"/>
    <mergeCell ref="D392:F392"/>
    <mergeCell ref="C359:J359"/>
    <mergeCell ref="D379:F379"/>
    <mergeCell ref="G379:H379"/>
    <mergeCell ref="G331:H331"/>
    <mergeCell ref="C410:L410"/>
    <mergeCell ref="G416:H416"/>
    <mergeCell ref="C363:J363"/>
    <mergeCell ref="D364:F364"/>
    <mergeCell ref="D365:F365"/>
    <mergeCell ref="G365:H365"/>
    <mergeCell ref="D378:F378"/>
    <mergeCell ref="D593:F593"/>
    <mergeCell ref="C558:J558"/>
    <mergeCell ref="D595:F595"/>
    <mergeCell ref="D596:F596"/>
    <mergeCell ref="D566:F566"/>
    <mergeCell ref="D567:F567"/>
    <mergeCell ref="D559:F559"/>
    <mergeCell ref="D585:F585"/>
    <mergeCell ref="D592:F592"/>
    <mergeCell ref="D522:F522"/>
    <mergeCell ref="C425:K425"/>
    <mergeCell ref="D426:F426"/>
    <mergeCell ref="D428:F428"/>
    <mergeCell ref="C186:K186"/>
    <mergeCell ref="D187:F187"/>
    <mergeCell ref="C277:J277"/>
    <mergeCell ref="C276:J276"/>
    <mergeCell ref="D193:F193"/>
    <mergeCell ref="D213:F213"/>
    <mergeCell ref="C212:K212"/>
    <mergeCell ref="D199:F199"/>
    <mergeCell ref="D281:F281"/>
    <mergeCell ref="D288:F288"/>
    <mergeCell ref="D274:F274"/>
    <mergeCell ref="D275:F275"/>
    <mergeCell ref="I266:I269"/>
    <mergeCell ref="J266:J269"/>
    <mergeCell ref="D250:F250"/>
    <mergeCell ref="D261:F261"/>
    <mergeCell ref="D262:F262"/>
    <mergeCell ref="D263:F263"/>
    <mergeCell ref="D228:F228"/>
    <mergeCell ref="C253:K253"/>
    <mergeCell ref="D524:F524"/>
    <mergeCell ref="C520:F520"/>
    <mergeCell ref="D202:F202"/>
    <mergeCell ref="D203:F203"/>
    <mergeCell ref="D292:F292"/>
    <mergeCell ref="D204:F204"/>
    <mergeCell ref="D206:F206"/>
    <mergeCell ref="D211:F211"/>
    <mergeCell ref="K266:K269"/>
    <mergeCell ref="I271:I275"/>
    <mergeCell ref="J271:J275"/>
    <mergeCell ref="K271:K275"/>
    <mergeCell ref="C299:J299"/>
    <mergeCell ref="D205:F205"/>
    <mergeCell ref="C287:K287"/>
    <mergeCell ref="D290:F290"/>
    <mergeCell ref="C291:K291"/>
    <mergeCell ref="C280:K280"/>
    <mergeCell ref="C282:K282"/>
    <mergeCell ref="D284:F284"/>
    <mergeCell ref="C285:K285"/>
    <mergeCell ref="D286:F286"/>
    <mergeCell ref="D258:F258"/>
    <mergeCell ref="D269:F269"/>
    <mergeCell ref="D526:F526"/>
    <mergeCell ref="C435:K435"/>
    <mergeCell ref="D427:F427"/>
    <mergeCell ref="C298:F298"/>
    <mergeCell ref="C122:L122"/>
    <mergeCell ref="D123:F123"/>
    <mergeCell ref="G123:G129"/>
    <mergeCell ref="L123:L129"/>
    <mergeCell ref="C131:L131"/>
    <mergeCell ref="D132:F132"/>
    <mergeCell ref="C139:L139"/>
    <mergeCell ref="D140:F140"/>
    <mergeCell ref="H436:H437"/>
    <mergeCell ref="G438:H438"/>
    <mergeCell ref="D416:F416"/>
    <mergeCell ref="C278:F278"/>
    <mergeCell ref="C523:L523"/>
    <mergeCell ref="C525:L525"/>
    <mergeCell ref="D158:F158"/>
    <mergeCell ref="C519:J519"/>
    <mergeCell ref="D413:F413"/>
    <mergeCell ref="C439:K439"/>
    <mergeCell ref="D440:F440"/>
    <mergeCell ref="D151:F151"/>
    <mergeCell ref="D152:F152"/>
    <mergeCell ref="C153:H153"/>
    <mergeCell ref="C154:L154"/>
    <mergeCell ref="L92:L94"/>
    <mergeCell ref="L140:L145"/>
    <mergeCell ref="D137:F137"/>
    <mergeCell ref="C147:L147"/>
    <mergeCell ref="D148:F148"/>
    <mergeCell ref="G148:G152"/>
    <mergeCell ref="L148:L152"/>
    <mergeCell ref="D119:F119"/>
    <mergeCell ref="D120:F120"/>
    <mergeCell ref="C121:H121"/>
    <mergeCell ref="D141:F141"/>
    <mergeCell ref="D142:F142"/>
    <mergeCell ref="D143:F143"/>
    <mergeCell ref="D144:F144"/>
    <mergeCell ref="D145:F145"/>
    <mergeCell ref="D133:F133"/>
    <mergeCell ref="G92:G94"/>
    <mergeCell ref="D99:F99"/>
    <mergeCell ref="D92:F92"/>
    <mergeCell ref="C111:L111"/>
    <mergeCell ref="D136:F136"/>
    <mergeCell ref="D57:F57"/>
    <mergeCell ref="D84:F84"/>
    <mergeCell ref="D85:F85"/>
    <mergeCell ref="D70:F70"/>
    <mergeCell ref="D71:F71"/>
    <mergeCell ref="D72:F72"/>
    <mergeCell ref="D98:F98"/>
    <mergeCell ref="D73:F73"/>
    <mergeCell ref="D89:F89"/>
    <mergeCell ref="D58:F58"/>
    <mergeCell ref="D93:F93"/>
    <mergeCell ref="D94:F94"/>
    <mergeCell ref="D83:F83"/>
    <mergeCell ref="D97:F97"/>
    <mergeCell ref="D86:F86"/>
    <mergeCell ref="D87:F87"/>
    <mergeCell ref="D88:F88"/>
    <mergeCell ref="C101:L101"/>
    <mergeCell ref="D102:F102"/>
    <mergeCell ref="L70:L72"/>
    <mergeCell ref="D112:F112"/>
    <mergeCell ref="G112:G115"/>
    <mergeCell ref="C146:H146"/>
    <mergeCell ref="D29:F29"/>
    <mergeCell ref="D188:F188"/>
    <mergeCell ref="D67:F67"/>
    <mergeCell ref="C60:H60"/>
    <mergeCell ref="C40:L40"/>
    <mergeCell ref="C61:L61"/>
    <mergeCell ref="C39:H39"/>
    <mergeCell ref="D41:F41"/>
    <mergeCell ref="D42:F42"/>
    <mergeCell ref="D44:F44"/>
    <mergeCell ref="D45:F45"/>
    <mergeCell ref="D47:F47"/>
    <mergeCell ref="D36:F36"/>
    <mergeCell ref="D66:F66"/>
    <mergeCell ref="D37:F37"/>
    <mergeCell ref="D38:F38"/>
    <mergeCell ref="D62:F62"/>
    <mergeCell ref="D53:F53"/>
    <mergeCell ref="D54:F54"/>
    <mergeCell ref="D55:F55"/>
    <mergeCell ref="D56:F56"/>
    <mergeCell ref="D134:F134"/>
    <mergeCell ref="D135:F135"/>
    <mergeCell ref="C28:L28"/>
    <mergeCell ref="C201:K201"/>
    <mergeCell ref="C91:L91"/>
    <mergeCell ref="D35:F35"/>
    <mergeCell ref="D65:F65"/>
    <mergeCell ref="D46:F46"/>
    <mergeCell ref="D59:F59"/>
    <mergeCell ref="D64:F64"/>
    <mergeCell ref="D63:F63"/>
    <mergeCell ref="D49:F49"/>
    <mergeCell ref="D50:F50"/>
    <mergeCell ref="D51:F51"/>
    <mergeCell ref="D52:F52"/>
    <mergeCell ref="L41:L43"/>
    <mergeCell ref="G41:G44"/>
    <mergeCell ref="L62:L64"/>
    <mergeCell ref="G62:G64"/>
    <mergeCell ref="G70:G73"/>
    <mergeCell ref="C90:H90"/>
    <mergeCell ref="D172:F172"/>
    <mergeCell ref="D173:F173"/>
    <mergeCell ref="D174:F174"/>
    <mergeCell ref="D175:F175"/>
    <mergeCell ref="L170:L177"/>
    <mergeCell ref="C160:H160"/>
    <mergeCell ref="C161:L161"/>
    <mergeCell ref="G155:G159"/>
    <mergeCell ref="C229:K229"/>
    <mergeCell ref="D197:F197"/>
    <mergeCell ref="I187:I191"/>
    <mergeCell ref="J187:J191"/>
    <mergeCell ref="K187:K191"/>
    <mergeCell ref="I193:I197"/>
    <mergeCell ref="J193:J197"/>
    <mergeCell ref="K193:K197"/>
    <mergeCell ref="J202:J206"/>
    <mergeCell ref="K202:K206"/>
    <mergeCell ref="I208:I211"/>
    <mergeCell ref="J208:J211"/>
    <mergeCell ref="K208:K211"/>
    <mergeCell ref="I213:I217"/>
    <mergeCell ref="J213:J217"/>
    <mergeCell ref="D195:F195"/>
    <mergeCell ref="D226:F226"/>
    <mergeCell ref="D227:F227"/>
    <mergeCell ref="D221:F221"/>
    <mergeCell ref="I219:I222"/>
    <mergeCell ref="J219:J222"/>
    <mergeCell ref="K219:K222"/>
    <mergeCell ref="J224:J228"/>
    <mergeCell ref="K224:K228"/>
    <mergeCell ref="I230:I234"/>
    <mergeCell ref="J230:J234"/>
    <mergeCell ref="D222:F222"/>
    <mergeCell ref="D234:F234"/>
    <mergeCell ref="D216:F216"/>
    <mergeCell ref="D220:F220"/>
    <mergeCell ref="D217:F217"/>
    <mergeCell ref="D225:F225"/>
    <mergeCell ref="I202:I206"/>
    <mergeCell ref="D214:F214"/>
    <mergeCell ref="D224:F224"/>
    <mergeCell ref="I224:I228"/>
    <mergeCell ref="D319:F319"/>
    <mergeCell ref="C302:J302"/>
    <mergeCell ref="D306:F306"/>
    <mergeCell ref="D307:F307"/>
    <mergeCell ref="G307:H307"/>
    <mergeCell ref="D305:F305"/>
    <mergeCell ref="D303:F303"/>
    <mergeCell ref="D304:F304"/>
    <mergeCell ref="D246:F246"/>
    <mergeCell ref="D267:F267"/>
    <mergeCell ref="D272:F272"/>
    <mergeCell ref="D271:F271"/>
    <mergeCell ref="C265:K265"/>
    <mergeCell ref="D266:F266"/>
    <mergeCell ref="C270:K270"/>
    <mergeCell ref="D256:F256"/>
    <mergeCell ref="D300:F300"/>
    <mergeCell ref="D301:F301"/>
    <mergeCell ref="G301:H301"/>
    <mergeCell ref="C507:K507"/>
    <mergeCell ref="D508:F508"/>
    <mergeCell ref="G420:H420"/>
    <mergeCell ref="C498:K498"/>
    <mergeCell ref="D499:F499"/>
    <mergeCell ref="H499:H500"/>
    <mergeCell ref="D500:F500"/>
    <mergeCell ref="D501:F501"/>
    <mergeCell ref="D506:F506"/>
    <mergeCell ref="G506:H506"/>
    <mergeCell ref="D502:F502"/>
    <mergeCell ref="D503:F503"/>
    <mergeCell ref="D504:F504"/>
    <mergeCell ref="D390:F390"/>
    <mergeCell ref="D393:F393"/>
    <mergeCell ref="D391:F391"/>
    <mergeCell ref="D396:F396"/>
    <mergeCell ref="G398:H398"/>
    <mergeCell ref="C399:L399"/>
    <mergeCell ref="D400:F400"/>
    <mergeCell ref="D436:F436"/>
    <mergeCell ref="D516:F516"/>
    <mergeCell ref="D518:F518"/>
    <mergeCell ref="D514:F514"/>
    <mergeCell ref="G514:H514"/>
    <mergeCell ref="C515:K515"/>
    <mergeCell ref="G518:H518"/>
    <mergeCell ref="D517:F517"/>
    <mergeCell ref="D513:F513"/>
    <mergeCell ref="H460:H467"/>
    <mergeCell ref="D461:F461"/>
    <mergeCell ref="D462:F462"/>
    <mergeCell ref="D463:F463"/>
    <mergeCell ref="D464:F464"/>
    <mergeCell ref="D465:F465"/>
    <mergeCell ref="D466:F466"/>
    <mergeCell ref="G479:H479"/>
    <mergeCell ref="C480:K480"/>
    <mergeCell ref="D481:F481"/>
    <mergeCell ref="H481:H483"/>
    <mergeCell ref="D483:F483"/>
    <mergeCell ref="D484:F484"/>
    <mergeCell ref="G484:H484"/>
    <mergeCell ref="D474:F474"/>
    <mergeCell ref="D468:F468"/>
    <mergeCell ref="D505:F505"/>
    <mergeCell ref="D447:F447"/>
    <mergeCell ref="D448:F448"/>
    <mergeCell ref="D449:F449"/>
    <mergeCell ref="H440:H443"/>
    <mergeCell ref="D441:F441"/>
    <mergeCell ref="D455:F455"/>
    <mergeCell ref="D456:F456"/>
    <mergeCell ref="D482:F482"/>
    <mergeCell ref="D472:F472"/>
    <mergeCell ref="D473:F473"/>
    <mergeCell ref="D477:F477"/>
    <mergeCell ref="D470:F470"/>
    <mergeCell ref="D476:F476"/>
    <mergeCell ref="D478:F478"/>
    <mergeCell ref="D479:F479"/>
    <mergeCell ref="G497:H497"/>
    <mergeCell ref="G492:H492"/>
    <mergeCell ref="C485:K485"/>
    <mergeCell ref="D486:F486"/>
    <mergeCell ref="C469:K469"/>
    <mergeCell ref="G450:H450"/>
    <mergeCell ref="D488:F488"/>
    <mergeCell ref="D467:F467"/>
    <mergeCell ref="K236:K240"/>
    <mergeCell ref="I242:I246"/>
    <mergeCell ref="J242:J246"/>
    <mergeCell ref="K242:K246"/>
    <mergeCell ref="I248:I252"/>
    <mergeCell ref="J248:J252"/>
    <mergeCell ref="K248:K252"/>
    <mergeCell ref="D293:F293"/>
    <mergeCell ref="D294:F294"/>
    <mergeCell ref="C241:K241"/>
    <mergeCell ref="D244:F244"/>
    <mergeCell ref="D245:F245"/>
    <mergeCell ref="D242:F242"/>
    <mergeCell ref="D251:F251"/>
    <mergeCell ref="D252:F252"/>
    <mergeCell ref="D255:F255"/>
    <mergeCell ref="D273:F273"/>
    <mergeCell ref="D264:F264"/>
    <mergeCell ref="D268:F268"/>
    <mergeCell ref="C279:F279"/>
    <mergeCell ref="D260:F260"/>
    <mergeCell ref="D249:F249"/>
    <mergeCell ref="D257:F257"/>
    <mergeCell ref="D586:F586"/>
    <mergeCell ref="D587:F587"/>
    <mergeCell ref="D588:F588"/>
    <mergeCell ref="D589:F589"/>
    <mergeCell ref="D590:F590"/>
    <mergeCell ref="D295:F295"/>
    <mergeCell ref="D296:F296"/>
    <mergeCell ref="I236:I240"/>
    <mergeCell ref="J236:J240"/>
    <mergeCell ref="C421:L421"/>
    <mergeCell ref="D422:F422"/>
    <mergeCell ref="D423:F423"/>
    <mergeCell ref="G423:H423"/>
    <mergeCell ref="D509:F509"/>
    <mergeCell ref="G509:H509"/>
    <mergeCell ref="C510:K510"/>
    <mergeCell ref="D511:F511"/>
    <mergeCell ref="H511:H512"/>
    <mergeCell ref="D512:F512"/>
    <mergeCell ref="H446:H449"/>
    <mergeCell ref="D446:F446"/>
    <mergeCell ref="D442:F442"/>
    <mergeCell ref="D443:F443"/>
    <mergeCell ref="D444:F444"/>
    <mergeCell ref="C184:H184"/>
    <mergeCell ref="C179:L179"/>
    <mergeCell ref="D180:F180"/>
    <mergeCell ref="G180:G183"/>
    <mergeCell ref="L180:L183"/>
    <mergeCell ref="M180:M183"/>
    <mergeCell ref="D181:F181"/>
    <mergeCell ref="D182:F182"/>
    <mergeCell ref="D183:F183"/>
  </mergeCells>
  <hyperlinks>
    <hyperlink ref="M29" r:id="rId1" xr:uid="{00000000-0004-0000-0300-000000000000}"/>
    <hyperlink ref="M170:M177" r:id="rId2" display="https://drive.google.com/file/d/1Z2uuPgCdTgEVRQD7UX4JVI2wD3e-MfQs/view?usp=sharing" xr:uid="{00000000-0004-0000-0300-000001000000}"/>
    <hyperlink ref="M162:M167" r:id="rId3" display="https://drive.google.com/file/d/1-Bl6phv6P_iS_Q1Z2XoWhuWI630EM3Mm/view?usp=sharing" xr:uid="{00000000-0004-0000-0300-000002000000}"/>
    <hyperlink ref="M31" r:id="rId4" xr:uid="{00000000-0004-0000-0300-000003000000}"/>
    <hyperlink ref="M41:M43" r:id="rId5" display="https://drive.google.com/file/d/1zlXthyNStJ0_vHlkocX5vOPYBgDkHTV8/view?usp=sharing" xr:uid="{00000000-0004-0000-0300-000004000000}"/>
    <hyperlink ref="M44" r:id="rId6" xr:uid="{00000000-0004-0000-0300-000005000000}"/>
    <hyperlink ref="M62:M64" r:id="rId7" display="https://drive.google.com/file/d/1iqS93CIxLA0OBsaIETaAOl2VyYWfrMxG/view?usp=sharing" xr:uid="{00000000-0004-0000-0300-000006000000}"/>
    <hyperlink ref="M70:M72" r:id="rId8" display="https://drive.google.com/file/d/1HWXupXcGqfHlSSBW4yZpYGIbrRojjbv5/view?usp=sharing" xr:uid="{00000000-0004-0000-0300-000007000000}"/>
    <hyperlink ref="M73" r:id="rId9" xr:uid="{00000000-0004-0000-0300-000008000000}"/>
    <hyperlink ref="M92:M94" r:id="rId10" display="https://drive.google.com/file/d/1Uv4tKB8ySECtTO-pBdhmylMBEJtQ66T6/view?usp=sharing" xr:uid="{00000000-0004-0000-0300-000009000000}"/>
    <hyperlink ref="M102:M103" r:id="rId11" display="https://drive.google.com/file/d/1bfrs5D1D9TJnOhMdk3kx2uE9JqSjlyAA/view?usp=sharing" xr:uid="{00000000-0004-0000-0300-00000A000000}"/>
    <hyperlink ref="M104" r:id="rId12" xr:uid="{00000000-0004-0000-0300-00000B000000}"/>
    <hyperlink ref="M112:M115" r:id="rId13" display="https://drive.google.com/file/d/1uJlhFNGdic4bF_n-Vq5zcdcArFVPbcF1/view?usp=sharing" xr:uid="{00000000-0004-0000-0300-00000C000000}"/>
    <hyperlink ref="M118:M120" r:id="rId14" display="https://drive.google.com/file/d/1nL5Yy1xssaZaEvjESQy58NTB7JU2TYwY/view?usp=sharing" xr:uid="{00000000-0004-0000-0300-00000D000000}"/>
    <hyperlink ref="M123:M129" r:id="rId15" display="https://drive.google.com/file/d/18sI7AHPR1JL_wRhW_IAO1wqwRqZu5etI/view?usp=sharing" xr:uid="{00000000-0004-0000-0300-00000E000000}"/>
    <hyperlink ref="M132:M137" r:id="rId16" display="https://drive.google.com/file/d/1fNwNAHfrtqcaD1ywdf9Ah20lFbDQn5V7/view?usp=sharing" xr:uid="{00000000-0004-0000-0300-00000F000000}"/>
    <hyperlink ref="M140:M145" r:id="rId17" display="https://drive.google.com/file/d/1FeJHW6WiTL0LXPp85Vw0MfUgCJFWscuU/view?usp=sharing" xr:uid="{00000000-0004-0000-0300-000010000000}"/>
    <hyperlink ref="M148:M152" r:id="rId18" display="https://drive.google.com/file/d/1r4G_VbV2Q1P7n1hPaArOE0v-fatevP_1/view?usp=sharing" xr:uid="{00000000-0004-0000-0300-000011000000}"/>
    <hyperlink ref="M155:M159" r:id="rId19" display="https://drive.google.com/file/d/1nBlqnJjQqjd9UJ-6UNnAaHQmuQxJyqkf/view?usp=sharing" xr:uid="{00000000-0004-0000-0300-000012000000}"/>
    <hyperlink ref="M281" r:id="rId20" xr:uid="{00000000-0004-0000-0300-000013000000}"/>
    <hyperlink ref="M283" r:id="rId21" xr:uid="{00000000-0004-0000-0300-000014000000}"/>
    <hyperlink ref="M284" r:id="rId22" xr:uid="{00000000-0004-0000-0300-000015000000}"/>
    <hyperlink ref="M286" r:id="rId23" xr:uid="{00000000-0004-0000-0300-000016000000}"/>
    <hyperlink ref="M197" r:id="rId24" xr:uid="{00000000-0004-0000-0300-000017000000}"/>
    <hyperlink ref="M522" r:id="rId25" xr:uid="{00000000-0004-0000-0300-000018000000}"/>
    <hyperlink ref="M524" r:id="rId26" xr:uid="{00000000-0004-0000-0300-000019000000}"/>
    <hyperlink ref="M526" r:id="rId27" xr:uid="{00000000-0004-0000-0300-00001A000000}"/>
    <hyperlink ref="M528" r:id="rId28" xr:uid="{00000000-0004-0000-0300-00001B000000}"/>
    <hyperlink ref="M530" r:id="rId29" xr:uid="{00000000-0004-0000-0300-00001C000000}"/>
    <hyperlink ref="M532" r:id="rId30" xr:uid="{00000000-0004-0000-0300-00001D000000}"/>
    <hyperlink ref="M534" r:id="rId31" xr:uid="{00000000-0004-0000-0300-00001E000000}"/>
    <hyperlink ref="M536" r:id="rId32" xr:uid="{00000000-0004-0000-0300-00001F000000}"/>
    <hyperlink ref="M538" r:id="rId33" xr:uid="{00000000-0004-0000-0300-000020000000}"/>
    <hyperlink ref="M540" r:id="rId34" xr:uid="{00000000-0004-0000-0300-000021000000}"/>
    <hyperlink ref="M542" r:id="rId35" xr:uid="{00000000-0004-0000-0300-000022000000}"/>
    <hyperlink ref="M544" r:id="rId36" xr:uid="{00000000-0004-0000-0300-000023000000}"/>
    <hyperlink ref="M546" r:id="rId37" xr:uid="{00000000-0004-0000-0300-000024000000}"/>
    <hyperlink ref="M548" r:id="rId38" xr:uid="{00000000-0004-0000-0300-000025000000}"/>
    <hyperlink ref="M550" r:id="rId39" xr:uid="{00000000-0004-0000-0300-000026000000}"/>
    <hyperlink ref="M288" r:id="rId40" xr:uid="{00000000-0004-0000-0300-000027000000}"/>
    <hyperlink ref="M290" r:id="rId41" xr:uid="{00000000-0004-0000-0300-000028000000}"/>
    <hyperlink ref="M289" r:id="rId42" xr:uid="{00000000-0004-0000-0300-000029000000}"/>
    <hyperlink ref="M292" r:id="rId43" xr:uid="{00000000-0004-0000-0300-00002A000000}"/>
    <hyperlink ref="M295" r:id="rId44" xr:uid="{00000000-0004-0000-0300-00002B000000}"/>
    <hyperlink ref="M296" r:id="rId45" xr:uid="{00000000-0004-0000-0300-00002C000000}"/>
    <hyperlink ref="M297" r:id="rId46" xr:uid="{00000000-0004-0000-0300-00002D000000}"/>
    <hyperlink ref="M300" r:id="rId47" xr:uid="{00000000-0004-0000-0300-00002E000000}"/>
    <hyperlink ref="M303" r:id="rId48" xr:uid="{00000000-0004-0000-0300-00002F000000}"/>
    <hyperlink ref="M304" r:id="rId49" xr:uid="{00000000-0004-0000-0300-000030000000}"/>
    <hyperlink ref="M305" r:id="rId50" xr:uid="{00000000-0004-0000-0300-000031000000}"/>
    <hyperlink ref="M306" r:id="rId51" xr:uid="{00000000-0004-0000-0300-000032000000}"/>
    <hyperlink ref="M309" r:id="rId52" xr:uid="{00000000-0004-0000-0300-000033000000}"/>
    <hyperlink ref="M310" r:id="rId53" xr:uid="{00000000-0004-0000-0300-000034000000}"/>
    <hyperlink ref="M311" r:id="rId54" xr:uid="{00000000-0004-0000-0300-000035000000}"/>
    <hyperlink ref="M312" r:id="rId55" xr:uid="{00000000-0004-0000-0300-000036000000}"/>
    <hyperlink ref="M315" r:id="rId56" xr:uid="{00000000-0004-0000-0300-000037000000}"/>
    <hyperlink ref="M318" r:id="rId57" xr:uid="{00000000-0004-0000-0300-000038000000}"/>
    <hyperlink ref="M319" r:id="rId58" xr:uid="{00000000-0004-0000-0300-000039000000}"/>
    <hyperlink ref="M322" r:id="rId59" xr:uid="{00000000-0004-0000-0300-00003A000000}"/>
    <hyperlink ref="M325" r:id="rId60" xr:uid="{00000000-0004-0000-0300-00003B000000}"/>
    <hyperlink ref="M326" r:id="rId61" xr:uid="{00000000-0004-0000-0300-00003C000000}"/>
    <hyperlink ref="M329" r:id="rId62" xr:uid="{00000000-0004-0000-0300-00003D000000}"/>
    <hyperlink ref="M330" r:id="rId63" xr:uid="{00000000-0004-0000-0300-00003E000000}"/>
    <hyperlink ref="M333" r:id="rId64" xr:uid="{00000000-0004-0000-0300-00003F000000}"/>
    <hyperlink ref="M334" r:id="rId65" xr:uid="{00000000-0004-0000-0300-000040000000}"/>
    <hyperlink ref="M335" r:id="rId66" xr:uid="{00000000-0004-0000-0300-000041000000}"/>
    <hyperlink ref="M338" r:id="rId67" xr:uid="{00000000-0004-0000-0300-000042000000}"/>
    <hyperlink ref="M342" r:id="rId68" xr:uid="{00000000-0004-0000-0300-000043000000}"/>
    <hyperlink ref="M343" r:id="rId69" xr:uid="{00000000-0004-0000-0300-000044000000}"/>
    <hyperlink ref="M346" r:id="rId70" xr:uid="{00000000-0004-0000-0300-000045000000}"/>
    <hyperlink ref="M351" r:id="rId71" xr:uid="{00000000-0004-0000-0300-000046000000}"/>
    <hyperlink ref="M354" r:id="rId72" xr:uid="{00000000-0004-0000-0300-000047000000}"/>
    <hyperlink ref="M357" r:id="rId73" xr:uid="{00000000-0004-0000-0300-000048000000}"/>
    <hyperlink ref="M275" r:id="rId74" xr:uid="{00000000-0004-0000-0300-000049000000}"/>
    <hyperlink ref="M274" r:id="rId75" xr:uid="{00000000-0004-0000-0300-00004A000000}"/>
    <hyperlink ref="M273" r:id="rId76" xr:uid="{00000000-0004-0000-0300-00004B000000}"/>
    <hyperlink ref="M272" r:id="rId77" xr:uid="{00000000-0004-0000-0300-00004C000000}"/>
    <hyperlink ref="M271" r:id="rId78" xr:uid="{00000000-0004-0000-0300-00004D000000}"/>
    <hyperlink ref="M269" r:id="rId79" xr:uid="{00000000-0004-0000-0300-00004E000000}"/>
    <hyperlink ref="M268" r:id="rId80" xr:uid="{00000000-0004-0000-0300-00004F000000}"/>
    <hyperlink ref="M267" r:id="rId81" xr:uid="{00000000-0004-0000-0300-000050000000}"/>
    <hyperlink ref="M266" r:id="rId82" xr:uid="{00000000-0004-0000-0300-000051000000}"/>
    <hyperlink ref="M264" r:id="rId83" xr:uid="{00000000-0004-0000-0300-000052000000}"/>
    <hyperlink ref="M263" r:id="rId84" xr:uid="{00000000-0004-0000-0300-000053000000}"/>
    <hyperlink ref="M262" r:id="rId85" xr:uid="{00000000-0004-0000-0300-000054000000}"/>
    <hyperlink ref="M261" r:id="rId86" xr:uid="{00000000-0004-0000-0300-000055000000}"/>
    <hyperlink ref="M260" r:id="rId87" xr:uid="{00000000-0004-0000-0300-000056000000}"/>
    <hyperlink ref="M258" r:id="rId88" xr:uid="{00000000-0004-0000-0300-000057000000}"/>
    <hyperlink ref="M257" r:id="rId89" xr:uid="{00000000-0004-0000-0300-000058000000}"/>
    <hyperlink ref="M256" r:id="rId90" xr:uid="{00000000-0004-0000-0300-000059000000}"/>
    <hyperlink ref="M255" r:id="rId91" xr:uid="{00000000-0004-0000-0300-00005A000000}"/>
    <hyperlink ref="M254" r:id="rId92" xr:uid="{00000000-0004-0000-0300-00005B000000}"/>
    <hyperlink ref="M252" r:id="rId93" xr:uid="{00000000-0004-0000-0300-00005C000000}"/>
    <hyperlink ref="M251" r:id="rId94" xr:uid="{00000000-0004-0000-0300-00005D000000}"/>
    <hyperlink ref="M250" r:id="rId95" xr:uid="{00000000-0004-0000-0300-00005E000000}"/>
    <hyperlink ref="M249" r:id="rId96" xr:uid="{00000000-0004-0000-0300-00005F000000}"/>
    <hyperlink ref="M248" r:id="rId97" xr:uid="{00000000-0004-0000-0300-000060000000}"/>
    <hyperlink ref="M246" r:id="rId98" xr:uid="{00000000-0004-0000-0300-000061000000}"/>
    <hyperlink ref="M245" r:id="rId99" xr:uid="{00000000-0004-0000-0300-000062000000}"/>
    <hyperlink ref="M244" r:id="rId100" xr:uid="{00000000-0004-0000-0300-000063000000}"/>
    <hyperlink ref="M243" r:id="rId101" xr:uid="{00000000-0004-0000-0300-000064000000}"/>
    <hyperlink ref="M242" r:id="rId102" xr:uid="{00000000-0004-0000-0300-000065000000}"/>
    <hyperlink ref="M240" r:id="rId103" xr:uid="{00000000-0004-0000-0300-000066000000}"/>
    <hyperlink ref="M239" r:id="rId104" xr:uid="{00000000-0004-0000-0300-000067000000}"/>
    <hyperlink ref="M238" r:id="rId105" xr:uid="{00000000-0004-0000-0300-000068000000}"/>
    <hyperlink ref="M237" r:id="rId106" xr:uid="{00000000-0004-0000-0300-000069000000}"/>
    <hyperlink ref="M236" r:id="rId107" xr:uid="{00000000-0004-0000-0300-00006A000000}"/>
    <hyperlink ref="M234" r:id="rId108" xr:uid="{00000000-0004-0000-0300-00006B000000}"/>
    <hyperlink ref="M233" r:id="rId109" xr:uid="{00000000-0004-0000-0300-00006C000000}"/>
    <hyperlink ref="M232" r:id="rId110" xr:uid="{00000000-0004-0000-0300-00006D000000}"/>
    <hyperlink ref="M231" r:id="rId111" xr:uid="{00000000-0004-0000-0300-00006E000000}"/>
    <hyperlink ref="M230" r:id="rId112" xr:uid="{00000000-0004-0000-0300-00006F000000}"/>
    <hyperlink ref="M228" r:id="rId113" xr:uid="{00000000-0004-0000-0300-000070000000}"/>
    <hyperlink ref="M227" r:id="rId114" xr:uid="{00000000-0004-0000-0300-000071000000}"/>
    <hyperlink ref="M226" r:id="rId115" xr:uid="{00000000-0004-0000-0300-000072000000}"/>
    <hyperlink ref="M225" r:id="rId116" xr:uid="{00000000-0004-0000-0300-000073000000}"/>
    <hyperlink ref="M224" r:id="rId117" xr:uid="{00000000-0004-0000-0300-000074000000}"/>
    <hyperlink ref="M222" r:id="rId118" xr:uid="{00000000-0004-0000-0300-000075000000}"/>
    <hyperlink ref="M221" r:id="rId119" xr:uid="{00000000-0004-0000-0300-000076000000}"/>
    <hyperlink ref="M220" r:id="rId120" xr:uid="{00000000-0004-0000-0300-000077000000}"/>
    <hyperlink ref="M219" r:id="rId121" xr:uid="{00000000-0004-0000-0300-000078000000}"/>
    <hyperlink ref="M217" r:id="rId122" xr:uid="{00000000-0004-0000-0300-000079000000}"/>
    <hyperlink ref="M216" r:id="rId123" xr:uid="{00000000-0004-0000-0300-00007A000000}"/>
    <hyperlink ref="M215" r:id="rId124" xr:uid="{00000000-0004-0000-0300-00007B000000}"/>
    <hyperlink ref="M214" r:id="rId125" xr:uid="{00000000-0004-0000-0300-00007C000000}"/>
    <hyperlink ref="M213" r:id="rId126" xr:uid="{00000000-0004-0000-0300-00007D000000}"/>
    <hyperlink ref="M211" r:id="rId127" xr:uid="{00000000-0004-0000-0300-00007E000000}"/>
    <hyperlink ref="M210" r:id="rId128" xr:uid="{00000000-0004-0000-0300-00007F000000}"/>
    <hyperlink ref="M209" r:id="rId129" xr:uid="{00000000-0004-0000-0300-000080000000}"/>
    <hyperlink ref="M208" r:id="rId130" xr:uid="{00000000-0004-0000-0300-000081000000}"/>
    <hyperlink ref="M206" r:id="rId131" xr:uid="{00000000-0004-0000-0300-000082000000}"/>
    <hyperlink ref="M205" r:id="rId132" xr:uid="{00000000-0004-0000-0300-000083000000}"/>
    <hyperlink ref="M204" r:id="rId133" xr:uid="{00000000-0004-0000-0300-000084000000}"/>
    <hyperlink ref="M203" r:id="rId134" xr:uid="{00000000-0004-0000-0300-000085000000}"/>
    <hyperlink ref="M202" r:id="rId135" xr:uid="{00000000-0004-0000-0300-000086000000}"/>
    <hyperlink ref="M200" r:id="rId136" xr:uid="{00000000-0004-0000-0300-000087000000}"/>
    <hyperlink ref="M199" r:id="rId137" xr:uid="{00000000-0004-0000-0300-000088000000}"/>
    <hyperlink ref="M196" r:id="rId138" xr:uid="{00000000-0004-0000-0300-000089000000}"/>
    <hyperlink ref="M195" r:id="rId139" xr:uid="{00000000-0004-0000-0300-00008A000000}"/>
    <hyperlink ref="M194" r:id="rId140" xr:uid="{00000000-0004-0000-0300-00008B000000}"/>
    <hyperlink ref="M193" r:id="rId141" xr:uid="{00000000-0004-0000-0300-00008C000000}"/>
    <hyperlink ref="M191" r:id="rId142" xr:uid="{00000000-0004-0000-0300-00008D000000}"/>
    <hyperlink ref="M190" r:id="rId143" xr:uid="{00000000-0004-0000-0300-00008E000000}"/>
    <hyperlink ref="M189" r:id="rId144" xr:uid="{00000000-0004-0000-0300-00008F000000}"/>
    <hyperlink ref="M188" r:id="rId145" xr:uid="{00000000-0004-0000-0300-000090000000}"/>
    <hyperlink ref="M187" r:id="rId146" xr:uid="{00000000-0004-0000-0300-000091000000}"/>
    <hyperlink ref="M361" r:id="rId147" xr:uid="{00000000-0004-0000-0300-000092000000}"/>
    <hyperlink ref="M364" r:id="rId148" xr:uid="{00000000-0004-0000-0300-000093000000}"/>
    <hyperlink ref="M367" r:id="rId149" xr:uid="{00000000-0004-0000-0300-000094000000}"/>
    <hyperlink ref="M372" r:id="rId150" xr:uid="{00000000-0004-0000-0300-000095000000}"/>
    <hyperlink ref="M371" r:id="rId151" xr:uid="{00000000-0004-0000-0300-000096000000}"/>
    <hyperlink ref="M370" r:id="rId152" xr:uid="{00000000-0004-0000-0300-000097000000}"/>
    <hyperlink ref="M378" r:id="rId153" xr:uid="{00000000-0004-0000-0300-000098000000}"/>
    <hyperlink ref="M377" r:id="rId154" xr:uid="{00000000-0004-0000-0300-000099000000}"/>
    <hyperlink ref="M384" r:id="rId155" xr:uid="{00000000-0004-0000-0300-00009A000000}"/>
    <hyperlink ref="M383" r:id="rId156" xr:uid="{00000000-0004-0000-0300-00009B000000}"/>
    <hyperlink ref="M382" r:id="rId157" xr:uid="{00000000-0004-0000-0300-00009C000000}"/>
    <hyperlink ref="M381" r:id="rId158" xr:uid="{00000000-0004-0000-0300-00009D000000}"/>
    <hyperlink ref="M392" r:id="rId159" xr:uid="{00000000-0004-0000-0300-00009E000000}"/>
    <hyperlink ref="M391" r:id="rId160" xr:uid="{00000000-0004-0000-0300-00009F000000}"/>
    <hyperlink ref="M390" r:id="rId161" xr:uid="{00000000-0004-0000-0300-0000A0000000}"/>
    <hyperlink ref="M389" r:id="rId162" xr:uid="{00000000-0004-0000-0300-0000A1000000}"/>
    <hyperlink ref="M388" r:id="rId163" xr:uid="{00000000-0004-0000-0300-0000A2000000}"/>
    <hyperlink ref="M387" r:id="rId164" xr:uid="{00000000-0004-0000-0300-0000A3000000}"/>
    <hyperlink ref="M395" r:id="rId165" xr:uid="{00000000-0004-0000-0300-0000A4000000}"/>
    <hyperlink ref="M396" r:id="rId166" xr:uid="{00000000-0004-0000-0300-0000A5000000}"/>
    <hyperlink ref="M397" r:id="rId167" xr:uid="{00000000-0004-0000-0300-0000A6000000}"/>
    <hyperlink ref="M400" r:id="rId168" xr:uid="{00000000-0004-0000-0300-0000A7000000}"/>
    <hyperlink ref="M401" r:id="rId169" xr:uid="{00000000-0004-0000-0300-0000A8000000}"/>
    <hyperlink ref="M402" r:id="rId170" xr:uid="{00000000-0004-0000-0300-0000A9000000}"/>
    <hyperlink ref="M403" r:id="rId171" xr:uid="{00000000-0004-0000-0300-0000AA000000}"/>
    <hyperlink ref="M406" r:id="rId172" xr:uid="{00000000-0004-0000-0300-0000AB000000}"/>
    <hyperlink ref="M407" r:id="rId173" xr:uid="{00000000-0004-0000-0300-0000AC000000}"/>
    <hyperlink ref="M408" r:id="rId174" xr:uid="{00000000-0004-0000-0300-0000AD000000}"/>
    <hyperlink ref="M411" r:id="rId175" xr:uid="{00000000-0004-0000-0300-0000AE000000}"/>
    <hyperlink ref="M412" r:id="rId176" xr:uid="{00000000-0004-0000-0300-0000AF000000}"/>
    <hyperlink ref="M413" r:id="rId177" xr:uid="{00000000-0004-0000-0300-0000B0000000}"/>
    <hyperlink ref="M414" r:id="rId178" xr:uid="{00000000-0004-0000-0300-0000B1000000}"/>
    <hyperlink ref="M415" r:id="rId179" xr:uid="{00000000-0004-0000-0300-0000B2000000}"/>
    <hyperlink ref="M418" r:id="rId180" xr:uid="{00000000-0004-0000-0300-0000B3000000}"/>
    <hyperlink ref="M422" r:id="rId181" xr:uid="{00000000-0004-0000-0300-0000B4000000}"/>
    <hyperlink ref="M517" r:id="rId182" xr:uid="{00000000-0004-0000-0300-0000B5000000}"/>
    <hyperlink ref="M516" r:id="rId183" xr:uid="{00000000-0004-0000-0300-0000B6000000}"/>
    <hyperlink ref="M512" r:id="rId184" xr:uid="{00000000-0004-0000-0300-0000B7000000}"/>
    <hyperlink ref="M508" r:id="rId185" xr:uid="{00000000-0004-0000-0300-0000B8000000}"/>
    <hyperlink ref="M505" r:id="rId186" xr:uid="{00000000-0004-0000-0300-0000B9000000}"/>
    <hyperlink ref="M504" r:id="rId187" xr:uid="{00000000-0004-0000-0300-0000BA000000}"/>
    <hyperlink ref="M503" r:id="rId188" xr:uid="{00000000-0004-0000-0300-0000BB000000}"/>
    <hyperlink ref="M502" r:id="rId189" xr:uid="{00000000-0004-0000-0300-0000BC000000}"/>
    <hyperlink ref="M501" r:id="rId190" xr:uid="{00000000-0004-0000-0300-0000BD000000}"/>
    <hyperlink ref="M500" r:id="rId191" xr:uid="{00000000-0004-0000-0300-0000BE000000}"/>
    <hyperlink ref="M499" r:id="rId192" xr:uid="{00000000-0004-0000-0300-0000BF000000}"/>
    <hyperlink ref="M496" r:id="rId193" xr:uid="{00000000-0004-0000-0300-0000C0000000}"/>
    <hyperlink ref="M495" r:id="rId194" xr:uid="{00000000-0004-0000-0300-0000C1000000}"/>
    <hyperlink ref="M491" r:id="rId195" xr:uid="{00000000-0004-0000-0300-0000C2000000}"/>
    <hyperlink ref="M490" r:id="rId196" xr:uid="{00000000-0004-0000-0300-0000C3000000}"/>
    <hyperlink ref="M489" r:id="rId197" xr:uid="{00000000-0004-0000-0300-0000C4000000}"/>
    <hyperlink ref="M488" r:id="rId198" xr:uid="{00000000-0004-0000-0300-0000C5000000}"/>
    <hyperlink ref="M487" r:id="rId199" xr:uid="{00000000-0004-0000-0300-0000C6000000}"/>
    <hyperlink ref="M486" r:id="rId200" xr:uid="{00000000-0004-0000-0300-0000C7000000}"/>
    <hyperlink ref="M483" r:id="rId201" xr:uid="{00000000-0004-0000-0300-0000C8000000}"/>
    <hyperlink ref="M478" r:id="rId202" xr:uid="{00000000-0004-0000-0300-0000C9000000}"/>
    <hyperlink ref="M477" r:id="rId203" xr:uid="{00000000-0004-0000-0300-0000CA000000}"/>
    <hyperlink ref="M476" r:id="rId204" xr:uid="{00000000-0004-0000-0300-0000CB000000}"/>
    <hyperlink ref="M475" r:id="rId205" xr:uid="{00000000-0004-0000-0300-0000CC000000}"/>
    <hyperlink ref="M482" r:id="rId206" xr:uid="{00000000-0004-0000-0300-0000CD000000}"/>
    <hyperlink ref="M481" r:id="rId207" xr:uid="{00000000-0004-0000-0300-0000CE000000}"/>
    <hyperlink ref="M474" r:id="rId208" xr:uid="{00000000-0004-0000-0300-0000CF000000}"/>
    <hyperlink ref="M473" r:id="rId209" xr:uid="{00000000-0004-0000-0300-0000D0000000}"/>
    <hyperlink ref="M472" r:id="rId210" xr:uid="{00000000-0004-0000-0300-0000D1000000}"/>
    <hyperlink ref="M471" r:id="rId211" xr:uid="{00000000-0004-0000-0300-0000D2000000}"/>
    <hyperlink ref="M470" r:id="rId212" xr:uid="{00000000-0004-0000-0300-0000D3000000}"/>
    <hyperlink ref="M467" r:id="rId213" xr:uid="{00000000-0004-0000-0300-0000D4000000}"/>
    <hyperlink ref="M466" r:id="rId214" xr:uid="{00000000-0004-0000-0300-0000D5000000}"/>
    <hyperlink ref="M465" r:id="rId215" xr:uid="{00000000-0004-0000-0300-0000D6000000}"/>
    <hyperlink ref="M464" r:id="rId216" xr:uid="{00000000-0004-0000-0300-0000D7000000}"/>
    <hyperlink ref="M463" r:id="rId217" xr:uid="{00000000-0004-0000-0300-0000D8000000}"/>
    <hyperlink ref="M462" r:id="rId218" xr:uid="{00000000-0004-0000-0300-0000D9000000}"/>
    <hyperlink ref="M461" r:id="rId219" xr:uid="{00000000-0004-0000-0300-0000DA000000}"/>
    <hyperlink ref="M460" r:id="rId220" xr:uid="{00000000-0004-0000-0300-0000DB000000}"/>
    <hyperlink ref="M457" r:id="rId221" xr:uid="{00000000-0004-0000-0300-0000DC000000}"/>
    <hyperlink ref="M456" r:id="rId222" xr:uid="{00000000-0004-0000-0300-0000DD000000}"/>
    <hyperlink ref="M455" r:id="rId223" xr:uid="{00000000-0004-0000-0300-0000DE000000}"/>
    <hyperlink ref="M454" r:id="rId224" xr:uid="{00000000-0004-0000-0300-0000DF000000}"/>
    <hyperlink ref="M453" r:id="rId225" xr:uid="{00000000-0004-0000-0300-0000E0000000}"/>
    <hyperlink ref="M452" r:id="rId226" xr:uid="{00000000-0004-0000-0300-0000E1000000}"/>
    <hyperlink ref="M449" r:id="rId227" xr:uid="{00000000-0004-0000-0300-0000E2000000}"/>
    <hyperlink ref="M448" r:id="rId228" xr:uid="{00000000-0004-0000-0300-0000E3000000}"/>
    <hyperlink ref="M447" r:id="rId229" xr:uid="{00000000-0004-0000-0300-0000E4000000}"/>
    <hyperlink ref="M446" r:id="rId230" xr:uid="{00000000-0004-0000-0300-0000E5000000}"/>
    <hyperlink ref="M443" r:id="rId231" xr:uid="{00000000-0004-0000-0300-0000E6000000}"/>
    <hyperlink ref="M442" r:id="rId232" xr:uid="{00000000-0004-0000-0300-0000E7000000}"/>
    <hyperlink ref="M441" r:id="rId233" xr:uid="{00000000-0004-0000-0300-0000E8000000}"/>
    <hyperlink ref="M440" r:id="rId234" xr:uid="{00000000-0004-0000-0300-0000E9000000}"/>
    <hyperlink ref="M437" r:id="rId235" xr:uid="{00000000-0004-0000-0300-0000EA000000}"/>
    <hyperlink ref="M436" r:id="rId236" xr:uid="{00000000-0004-0000-0300-0000EB000000}"/>
    <hyperlink ref="M433" r:id="rId237" xr:uid="{00000000-0004-0000-0300-0000EC000000}"/>
    <hyperlink ref="M432" r:id="rId238" xr:uid="{00000000-0004-0000-0300-0000ED000000}"/>
    <hyperlink ref="M431" r:id="rId239" xr:uid="{00000000-0004-0000-0300-0000EE000000}"/>
    <hyperlink ref="M430" r:id="rId240" xr:uid="{00000000-0004-0000-0300-0000EF000000}"/>
    <hyperlink ref="M427" r:id="rId241" xr:uid="{00000000-0004-0000-0300-0000F0000000}"/>
    <hyperlink ref="M426" r:id="rId242" xr:uid="{00000000-0004-0000-0300-0000F1000000}"/>
    <hyperlink ref="M569" r:id="rId243" xr:uid="{00000000-0004-0000-0300-0000F2000000}"/>
    <hyperlink ref="M575:M577" r:id="rId244" display="https://drive.google.com/file/d/19rk2ddQEdSzVhO-5wophEExEqY3YQ25Q/view?usp=sharing" xr:uid="{00000000-0004-0000-0300-0000F3000000}"/>
    <hyperlink ref="M578" r:id="rId245" xr:uid="{00000000-0004-0000-0300-0000F4000000}"/>
    <hyperlink ref="M579:M583" r:id="rId246" display="https://drive.google.com/file/d/1Ay4VxQXwecMn1xGIea_9zaGGcAv9JK58/view?usp=sharing" xr:uid="{00000000-0004-0000-0300-0000F5000000}"/>
    <hyperlink ref="M562" r:id="rId247" xr:uid="{00000000-0004-0000-0300-0000F6000000}"/>
    <hyperlink ref="M563" r:id="rId248" xr:uid="{00000000-0004-0000-0300-0000F7000000}"/>
    <hyperlink ref="M574" r:id="rId249" xr:uid="{00000000-0004-0000-0300-0000F8000000}"/>
    <hyperlink ref="M586" r:id="rId250" xr:uid="{00000000-0004-0000-0300-0000F9000000}"/>
    <hyperlink ref="M587" r:id="rId251" xr:uid="{00000000-0004-0000-0300-0000FA000000}"/>
    <hyperlink ref="M588" r:id="rId252" xr:uid="{00000000-0004-0000-0300-0000FB000000}"/>
    <hyperlink ref="M589" r:id="rId253" xr:uid="{00000000-0004-0000-0300-0000FC000000}"/>
    <hyperlink ref="M293" r:id="rId254" xr:uid="{00000000-0004-0000-0300-0000FD000000}"/>
    <hyperlink ref="M294" r:id="rId255" xr:uid="{00000000-0004-0000-0300-0000FE000000}"/>
    <hyperlink ref="M341" r:id="rId256" xr:uid="{00000000-0004-0000-0300-0000FF000000}"/>
    <hyperlink ref="M180:M183" r:id="rId257" display="https://drive.google.com/file/d/1Z2uuPgCdTgEVRQD7UX4JVI2wD3e-MfQs/view?usp=sharing" xr:uid="{00000000-0004-0000-0300-000000010000}"/>
    <hyperlink ref="M180" r:id="rId258" xr:uid="{00000000-0004-0000-0300-000001010000}"/>
  </hyperlinks>
  <pageMargins left="0.511811023622047" right="0.47244094488188998" top="0.4" bottom="0.4" header="0" footer="0"/>
  <pageSetup paperSize="9" scale="60" firstPageNumber="65" orientation="portrait" useFirstPageNumber="1" verticalDpi="300" r:id="rId259"/>
  <rowBreaks count="3" manualBreakCount="3">
    <brk id="60" max="12" man="1"/>
    <brk id="428" max="12" man="1"/>
    <brk id="557" max="12"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T1419"/>
  <sheetViews>
    <sheetView view="pageBreakPreview" topLeftCell="A19" zoomScale="60" workbookViewId="0">
      <pane xSplit="1" ySplit="3" topLeftCell="B22" activePane="bottomRight" state="frozen"/>
      <selection activeCell="A19" sqref="A19"/>
      <selection pane="topRight" activeCell="B19" sqref="B19"/>
      <selection pane="bottomLeft" activeCell="A22" sqref="A22"/>
      <selection pane="bottomRight" activeCell="N918" sqref="N918"/>
    </sheetView>
  </sheetViews>
  <sheetFormatPr defaultColWidth="8.81640625" defaultRowHeight="15" customHeight="1" x14ac:dyDescent="0.3"/>
  <cols>
    <col min="1" max="1" width="3.7265625" style="2" customWidth="1"/>
    <col min="2" max="3" width="3.1796875" style="2" customWidth="1"/>
    <col min="4" max="4" width="3.453125" style="363" customWidth="1"/>
    <col min="5" max="5" width="3.7265625" style="2" customWidth="1"/>
    <col min="6" max="6" width="26.26953125" style="2" customWidth="1"/>
    <col min="7" max="7" width="3.1796875" style="2" customWidth="1"/>
    <col min="8" max="8" width="2.453125" style="2" customWidth="1"/>
    <col min="9" max="9" width="104.1796875" style="2" customWidth="1"/>
    <col min="10" max="11" width="12.453125" style="2" customWidth="1"/>
    <col min="12" max="12" width="11.453125" style="2" customWidth="1"/>
    <col min="13" max="13" width="14" style="505" customWidth="1"/>
    <col min="14" max="14" width="17" style="505" customWidth="1"/>
    <col min="15" max="15" width="8.26953125" style="2" customWidth="1"/>
    <col min="16" max="16" width="184.453125" style="2" customWidth="1"/>
    <col min="17" max="16384" width="8.81640625" style="2"/>
  </cols>
  <sheetData>
    <row r="1" spans="1:16" ht="15" customHeight="1" x14ac:dyDescent="0.3">
      <c r="A1" s="1263" t="s">
        <v>207</v>
      </c>
      <c r="B1" s="1263"/>
      <c r="C1" s="1263"/>
      <c r="D1" s="1263"/>
      <c r="E1" s="1263"/>
      <c r="F1" s="1263"/>
      <c r="G1" s="1263"/>
      <c r="H1" s="1263"/>
      <c r="I1" s="1263"/>
      <c r="J1" s="1263"/>
      <c r="K1" s="1263"/>
      <c r="L1" s="1263"/>
      <c r="M1" s="1263"/>
      <c r="N1" s="1263"/>
      <c r="P1" s="903"/>
    </row>
    <row r="2" spans="1:16" ht="15" customHeight="1" x14ac:dyDescent="0.3">
      <c r="A2" s="1263" t="s">
        <v>228</v>
      </c>
      <c r="B2" s="1263"/>
      <c r="C2" s="1263"/>
      <c r="D2" s="1263"/>
      <c r="E2" s="1263"/>
      <c r="F2" s="1263"/>
      <c r="G2" s="1263"/>
      <c r="H2" s="1263"/>
      <c r="I2" s="1263"/>
      <c r="J2" s="1263"/>
      <c r="K2" s="1263"/>
      <c r="L2" s="1263"/>
      <c r="M2" s="1263"/>
      <c r="N2" s="1263"/>
      <c r="P2" s="903"/>
    </row>
    <row r="3" spans="1:16" ht="14" x14ac:dyDescent="0.3">
      <c r="A3" s="3"/>
      <c r="B3" s="3"/>
      <c r="C3" s="3"/>
      <c r="D3" s="304"/>
      <c r="E3" s="3"/>
      <c r="F3" s="3"/>
      <c r="G3" s="3"/>
      <c r="H3" s="3"/>
      <c r="I3" s="3"/>
      <c r="J3" s="3"/>
      <c r="K3" s="282"/>
      <c r="L3" s="3"/>
      <c r="M3" s="498"/>
      <c r="N3" s="498"/>
      <c r="P3" s="900"/>
    </row>
    <row r="4" spans="1:16" ht="14" x14ac:dyDescent="0.3">
      <c r="A4" s="283" t="s">
        <v>208</v>
      </c>
      <c r="B4" s="283"/>
      <c r="C4" s="284"/>
      <c r="D4" s="305"/>
      <c r="E4" s="285"/>
      <c r="F4" s="285"/>
      <c r="G4" s="285"/>
      <c r="H4" s="285"/>
      <c r="I4" s="284"/>
      <c r="J4" s="284"/>
      <c r="K4" s="286"/>
      <c r="L4" s="284"/>
      <c r="M4" s="498"/>
      <c r="N4" s="498"/>
      <c r="P4" s="900"/>
    </row>
    <row r="5" spans="1:16" ht="14" x14ac:dyDescent="0.3">
      <c r="A5" s="284"/>
      <c r="B5" s="284"/>
      <c r="C5" s="284" t="s">
        <v>209</v>
      </c>
      <c r="D5" s="305"/>
      <c r="E5" s="284"/>
      <c r="H5" s="284" t="s">
        <v>210</v>
      </c>
      <c r="I5" s="303" t="str">
        <f>PENDIDIKAN!F5</f>
        <v>Dr. Afdhal Muttaqin, M.Si</v>
      </c>
      <c r="J5" s="303"/>
      <c r="K5" s="303"/>
      <c r="L5" s="303"/>
      <c r="M5" s="499"/>
      <c r="N5" s="499"/>
      <c r="P5" s="903"/>
    </row>
    <row r="6" spans="1:16" ht="14" x14ac:dyDescent="0.3">
      <c r="A6" s="284"/>
      <c r="B6" s="284"/>
      <c r="C6" s="284" t="s">
        <v>211</v>
      </c>
      <c r="D6" s="305"/>
      <c r="E6" s="284"/>
      <c r="H6" s="284" t="s">
        <v>210</v>
      </c>
      <c r="I6" s="394" t="str">
        <f>PENDIDIKAN!F6</f>
        <v>19770429 200501 1 002</v>
      </c>
      <c r="J6" s="303"/>
      <c r="K6" s="303"/>
      <c r="L6" s="303"/>
      <c r="M6" s="499"/>
      <c r="N6" s="499"/>
      <c r="P6" s="903"/>
    </row>
    <row r="7" spans="1:16" ht="14" x14ac:dyDescent="0.3">
      <c r="A7" s="284"/>
      <c r="B7" s="284"/>
      <c r="C7" s="284" t="s">
        <v>212</v>
      </c>
      <c r="D7" s="305"/>
      <c r="E7" s="284"/>
      <c r="H7" s="284" t="s">
        <v>210</v>
      </c>
      <c r="I7" s="394" t="str">
        <f>PENDIDIKAN!F7</f>
        <v>Penata Tk. I / III.d</v>
      </c>
      <c r="J7" s="303"/>
      <c r="K7" s="303"/>
      <c r="L7" s="303"/>
      <c r="M7" s="499"/>
      <c r="N7" s="499"/>
      <c r="P7" s="903"/>
    </row>
    <row r="8" spans="1:16" ht="14" x14ac:dyDescent="0.3">
      <c r="A8" s="284"/>
      <c r="B8" s="284"/>
      <c r="C8" s="284" t="s">
        <v>279</v>
      </c>
      <c r="D8" s="305"/>
      <c r="E8" s="284"/>
      <c r="H8" s="284" t="s">
        <v>210</v>
      </c>
      <c r="I8" s="394" t="str">
        <f>PENDIDIKAN!F8</f>
        <v>Ketua Jurusan Fisika</v>
      </c>
      <c r="J8" s="303"/>
      <c r="K8" s="303"/>
      <c r="L8" s="303"/>
      <c r="M8" s="499" t="s">
        <v>243</v>
      </c>
      <c r="N8" s="499"/>
      <c r="P8" s="903"/>
    </row>
    <row r="9" spans="1:16" ht="14" x14ac:dyDescent="0.3">
      <c r="A9" s="284"/>
      <c r="B9" s="284"/>
      <c r="C9" s="284" t="s">
        <v>214</v>
      </c>
      <c r="D9" s="305"/>
      <c r="E9" s="284"/>
      <c r="H9" s="284" t="s">
        <v>210</v>
      </c>
      <c r="I9" s="394" t="str">
        <f>PENDIDIKAN!F9</f>
        <v>Fakultas MIPA Universitas Andalas</v>
      </c>
      <c r="J9" s="303"/>
      <c r="K9" s="303"/>
      <c r="L9" s="303"/>
      <c r="M9" s="499"/>
      <c r="N9" s="499"/>
      <c r="P9" s="903"/>
    </row>
    <row r="10" spans="1:16" ht="14" x14ac:dyDescent="0.3">
      <c r="A10" s="284"/>
      <c r="B10" s="284"/>
      <c r="C10" s="284"/>
      <c r="D10" s="305"/>
      <c r="E10" s="284"/>
      <c r="H10" s="284"/>
      <c r="I10" s="303"/>
      <c r="J10" s="283"/>
      <c r="K10" s="283"/>
      <c r="L10" s="283"/>
      <c r="M10" s="498"/>
      <c r="N10" s="498"/>
      <c r="P10" s="900"/>
    </row>
    <row r="11" spans="1:16" ht="14" x14ac:dyDescent="0.3">
      <c r="A11" s="283" t="s">
        <v>215</v>
      </c>
      <c r="B11" s="283"/>
      <c r="C11" s="284"/>
      <c r="D11" s="305"/>
      <c r="E11" s="285"/>
      <c r="H11" s="285"/>
      <c r="I11" s="303"/>
      <c r="J11" s="284"/>
      <c r="K11" s="286"/>
      <c r="L11" s="284"/>
      <c r="M11" s="498"/>
      <c r="N11" s="498"/>
      <c r="P11" s="900"/>
    </row>
    <row r="12" spans="1:16" ht="14" x14ac:dyDescent="0.3">
      <c r="A12" s="284"/>
      <c r="B12" s="284"/>
      <c r="C12" s="284" t="s">
        <v>216</v>
      </c>
      <c r="D12" s="305"/>
      <c r="E12" s="284"/>
      <c r="H12" s="284" t="s">
        <v>210</v>
      </c>
      <c r="I12" s="303" t="str">
        <f>PENDIDIKAN!F12</f>
        <v>Dr.techn. Marzuki</v>
      </c>
      <c r="J12" s="303"/>
      <c r="K12" s="303"/>
      <c r="L12" s="303"/>
      <c r="M12" s="498"/>
      <c r="N12" s="498"/>
      <c r="P12" s="900"/>
    </row>
    <row r="13" spans="1:16" ht="14" x14ac:dyDescent="0.3">
      <c r="A13" s="284"/>
      <c r="B13" s="284"/>
      <c r="C13" s="284" t="s">
        <v>217</v>
      </c>
      <c r="D13" s="305"/>
      <c r="E13" s="284"/>
      <c r="H13" s="284" t="s">
        <v>210</v>
      </c>
      <c r="I13" s="394" t="str">
        <f>PENDIDIKAN!F13</f>
        <v>19790908 200212 1 002</v>
      </c>
      <c r="J13" s="283"/>
      <c r="K13" s="283"/>
      <c r="L13" s="283"/>
      <c r="M13" s="498"/>
      <c r="N13" s="498"/>
      <c r="P13" s="900"/>
    </row>
    <row r="14" spans="1:16" ht="14" x14ac:dyDescent="0.3">
      <c r="A14" s="284"/>
      <c r="B14" s="284"/>
      <c r="C14" s="284" t="s">
        <v>212</v>
      </c>
      <c r="D14" s="305"/>
      <c r="E14" s="284"/>
      <c r="H14" s="284" t="s">
        <v>210</v>
      </c>
      <c r="I14" s="394" t="str">
        <f>PENDIDIKAN!F14</f>
        <v>Pembina / IV.a</v>
      </c>
      <c r="J14" s="283"/>
      <c r="K14" s="283"/>
      <c r="L14" s="283"/>
      <c r="M14" s="498"/>
      <c r="N14" s="498"/>
      <c r="P14" s="900"/>
    </row>
    <row r="15" spans="1:16" ht="14" x14ac:dyDescent="0.3">
      <c r="A15" s="284"/>
      <c r="B15" s="284"/>
      <c r="C15" s="284" t="s">
        <v>213</v>
      </c>
      <c r="D15" s="305"/>
      <c r="E15" s="284"/>
      <c r="H15" s="284" t="s">
        <v>210</v>
      </c>
      <c r="I15" s="394" t="str">
        <f>PENDIDIKAN!F15</f>
        <v>Lektor Kepala</v>
      </c>
      <c r="J15" s="283"/>
      <c r="K15" s="283"/>
      <c r="L15" s="283"/>
      <c r="M15" s="498"/>
      <c r="N15" s="498"/>
      <c r="P15" s="900"/>
    </row>
    <row r="16" spans="1:16" ht="14" x14ac:dyDescent="0.3">
      <c r="A16" s="284"/>
      <c r="B16" s="284"/>
      <c r="C16" s="284" t="s">
        <v>214</v>
      </c>
      <c r="D16" s="305"/>
      <c r="E16" s="284"/>
      <c r="H16" s="284" t="s">
        <v>210</v>
      </c>
      <c r="I16" s="394" t="str">
        <f>PENDIDIKAN!F16</f>
        <v>Fakultas MIPA Universitas Andalas</v>
      </c>
      <c r="J16" s="380"/>
      <c r="K16" s="380"/>
      <c r="L16" s="380"/>
      <c r="M16" s="500"/>
      <c r="N16" s="500"/>
      <c r="P16" s="900"/>
    </row>
    <row r="17" spans="1:16" ht="14" x14ac:dyDescent="0.3">
      <c r="A17" s="284"/>
      <c r="B17" s="284"/>
      <c r="C17" s="284"/>
      <c r="D17" s="305"/>
      <c r="E17" s="284"/>
      <c r="F17" s="284"/>
      <c r="G17" s="284"/>
      <c r="H17" s="284"/>
      <c r="I17" s="284"/>
      <c r="J17" s="284"/>
      <c r="K17" s="286"/>
      <c r="L17" s="284"/>
      <c r="M17" s="498"/>
      <c r="N17" s="498"/>
      <c r="P17" s="900"/>
    </row>
    <row r="18" spans="1:16" ht="14" x14ac:dyDescent="0.3">
      <c r="A18" s="380" t="s">
        <v>229</v>
      </c>
      <c r="B18" s="380"/>
      <c r="C18" s="285"/>
      <c r="D18" s="305"/>
      <c r="E18" s="285"/>
      <c r="F18" s="285"/>
      <c r="G18" s="285"/>
      <c r="H18" s="285"/>
      <c r="I18" s="285"/>
      <c r="J18" s="285"/>
      <c r="K18" s="285"/>
      <c r="L18" s="285"/>
      <c r="M18" s="498"/>
      <c r="N18" s="498"/>
      <c r="P18" s="900"/>
    </row>
    <row r="19" spans="1:16" ht="8.25" customHeight="1" x14ac:dyDescent="0.3">
      <c r="A19" s="287"/>
      <c r="B19" s="287"/>
      <c r="C19" s="288"/>
      <c r="D19" s="306"/>
      <c r="E19" s="288"/>
      <c r="F19" s="288"/>
      <c r="G19" s="288"/>
      <c r="H19" s="288"/>
      <c r="I19" s="288"/>
      <c r="J19" s="288"/>
      <c r="K19" s="289"/>
      <c r="L19" s="290"/>
      <c r="M19" s="498"/>
      <c r="N19" s="498"/>
      <c r="P19" s="900"/>
    </row>
    <row r="20" spans="1:16" ht="77.25" customHeight="1" x14ac:dyDescent="0.3">
      <c r="A20" s="302" t="s">
        <v>494</v>
      </c>
      <c r="B20" s="1267" t="s">
        <v>223</v>
      </c>
      <c r="C20" s="1268"/>
      <c r="D20" s="1268"/>
      <c r="E20" s="1268"/>
      <c r="F20" s="1268"/>
      <c r="G20" s="1268"/>
      <c r="H20" s="1268"/>
      <c r="I20" s="1268"/>
      <c r="J20" s="397" t="s">
        <v>427</v>
      </c>
      <c r="K20" s="397" t="s">
        <v>224</v>
      </c>
      <c r="L20" s="397" t="s">
        <v>225</v>
      </c>
      <c r="M20" s="501" t="s">
        <v>226</v>
      </c>
      <c r="N20" s="501" t="s">
        <v>227</v>
      </c>
      <c r="P20" s="906" t="s">
        <v>1551</v>
      </c>
    </row>
    <row r="21" spans="1:16" ht="14" x14ac:dyDescent="0.3">
      <c r="A21" s="396">
        <v>1</v>
      </c>
      <c r="B21" s="1465">
        <v>2</v>
      </c>
      <c r="C21" s="1466"/>
      <c r="D21" s="1466"/>
      <c r="E21" s="1466"/>
      <c r="F21" s="1466"/>
      <c r="G21" s="1466"/>
      <c r="H21" s="1466"/>
      <c r="I21" s="1466"/>
      <c r="J21" s="396">
        <v>3</v>
      </c>
      <c r="K21" s="397">
        <v>4</v>
      </c>
      <c r="L21" s="396">
        <v>5</v>
      </c>
      <c r="M21" s="723">
        <v>6</v>
      </c>
      <c r="N21" s="723">
        <v>7</v>
      </c>
      <c r="P21" s="902">
        <v>9</v>
      </c>
    </row>
    <row r="22" spans="1:16" ht="25" customHeight="1" x14ac:dyDescent="0.3">
      <c r="A22" s="175" t="s">
        <v>8</v>
      </c>
      <c r="B22" s="1162" t="s">
        <v>183</v>
      </c>
      <c r="C22" s="1163"/>
      <c r="D22" s="1163"/>
      <c r="E22" s="1163"/>
      <c r="F22" s="1163"/>
      <c r="G22" s="1163"/>
      <c r="H22" s="1163"/>
      <c r="I22" s="1164"/>
      <c r="J22" s="153"/>
      <c r="K22" s="124"/>
      <c r="L22" s="115"/>
      <c r="M22" s="507"/>
      <c r="N22" s="684">
        <f>N23+N932+N934+N936+N943</f>
        <v>522.69000000000005</v>
      </c>
      <c r="P22" s="904"/>
    </row>
    <row r="23" spans="1:16" s="65" customFormat="1" ht="18.75" customHeight="1" x14ac:dyDescent="0.3">
      <c r="A23" s="307"/>
      <c r="B23" s="387" t="s">
        <v>10</v>
      </c>
      <c r="C23" s="1467" t="s">
        <v>428</v>
      </c>
      <c r="D23" s="1468"/>
      <c r="E23" s="1468"/>
      <c r="F23" s="1468"/>
      <c r="G23" s="1468"/>
      <c r="H23" s="1468"/>
      <c r="I23" s="1469"/>
      <c r="J23" s="388"/>
      <c r="K23" s="389"/>
      <c r="L23" s="390"/>
      <c r="M23" s="508"/>
      <c r="N23" s="685">
        <f>N24+N759+N931</f>
        <v>522.69000000000005</v>
      </c>
      <c r="P23" s="905"/>
    </row>
    <row r="24" spans="1:16" s="65" customFormat="1" ht="18.75" customHeight="1" x14ac:dyDescent="0.3">
      <c r="A24" s="307"/>
      <c r="B24" s="125"/>
      <c r="C24" s="391">
        <v>1</v>
      </c>
      <c r="D24" s="1470" t="s">
        <v>289</v>
      </c>
      <c r="E24" s="1471"/>
      <c r="F24" s="1471"/>
      <c r="G24" s="1471"/>
      <c r="H24" s="1471"/>
      <c r="I24" s="1472"/>
      <c r="J24" s="392"/>
      <c r="K24" s="345"/>
      <c r="L24" s="346"/>
      <c r="M24" s="509"/>
      <c r="N24" s="978">
        <f>N25+N28+N40+N382</f>
        <v>374.98</v>
      </c>
      <c r="P24" s="905"/>
    </row>
    <row r="25" spans="1:16" s="65" customFormat="1" ht="18.75" customHeight="1" x14ac:dyDescent="0.3">
      <c r="A25" s="307"/>
      <c r="B25" s="125"/>
      <c r="C25" s="311"/>
      <c r="D25" s="312" t="s">
        <v>0</v>
      </c>
      <c r="E25" s="1234" t="s">
        <v>429</v>
      </c>
      <c r="F25" s="1235"/>
      <c r="G25" s="1235"/>
      <c r="H25" s="1235"/>
      <c r="I25" s="1255"/>
      <c r="J25" s="313"/>
      <c r="K25" s="314"/>
      <c r="L25" s="315"/>
      <c r="M25" s="510"/>
      <c r="N25" s="790">
        <v>0</v>
      </c>
      <c r="P25" s="905" t="s">
        <v>1552</v>
      </c>
    </row>
    <row r="26" spans="1:16" s="66" customFormat="1" ht="18" customHeight="1" x14ac:dyDescent="0.35">
      <c r="A26" s="316"/>
      <c r="B26" s="296"/>
      <c r="C26" s="311"/>
      <c r="D26" s="317"/>
      <c r="E26" s="295" t="s">
        <v>133</v>
      </c>
      <c r="F26" s="1463" t="s">
        <v>281</v>
      </c>
      <c r="G26" s="1463"/>
      <c r="H26" s="1463"/>
      <c r="I26" s="1463"/>
      <c r="J26" s="318"/>
      <c r="K26" s="319"/>
      <c r="L26" s="293"/>
      <c r="M26" s="511"/>
      <c r="N26" s="502"/>
      <c r="P26" s="905" t="s">
        <v>1553</v>
      </c>
    </row>
    <row r="27" spans="1:16" s="66" customFormat="1" ht="18" customHeight="1" x14ac:dyDescent="0.35">
      <c r="A27" s="316"/>
      <c r="B27" s="296"/>
      <c r="C27" s="311"/>
      <c r="D27" s="317"/>
      <c r="E27" s="295" t="s">
        <v>135</v>
      </c>
      <c r="F27" s="1463" t="s">
        <v>134</v>
      </c>
      <c r="G27" s="1463"/>
      <c r="H27" s="1463"/>
      <c r="I27" s="1463"/>
      <c r="J27" s="318"/>
      <c r="K27" s="321"/>
      <c r="L27" s="293"/>
      <c r="M27" s="511"/>
      <c r="N27" s="502"/>
      <c r="P27" s="904" t="s">
        <v>413</v>
      </c>
    </row>
    <row r="28" spans="1:16" s="65" customFormat="1" ht="27" customHeight="1" x14ac:dyDescent="0.3">
      <c r="A28" s="307"/>
      <c r="B28" s="125"/>
      <c r="C28" s="311"/>
      <c r="D28" s="312" t="s">
        <v>21</v>
      </c>
      <c r="E28" s="1234" t="s">
        <v>486</v>
      </c>
      <c r="F28" s="1235"/>
      <c r="G28" s="1235"/>
      <c r="H28" s="1235"/>
      <c r="I28" s="1255"/>
      <c r="J28" s="313"/>
      <c r="K28" s="314"/>
      <c r="L28" s="315"/>
      <c r="M28" s="510"/>
      <c r="N28" s="790">
        <f>N30</f>
        <v>8.1</v>
      </c>
      <c r="P28" s="904" t="s">
        <v>413</v>
      </c>
    </row>
    <row r="29" spans="1:16" s="66" customFormat="1" ht="18" customHeight="1" x14ac:dyDescent="0.35">
      <c r="A29" s="316"/>
      <c r="B29" s="296"/>
      <c r="C29" s="311"/>
      <c r="D29" s="317"/>
      <c r="E29" s="295" t="s">
        <v>133</v>
      </c>
      <c r="F29" s="1463" t="s">
        <v>136</v>
      </c>
      <c r="G29" s="1463"/>
      <c r="H29" s="1463"/>
      <c r="I29" s="1463"/>
      <c r="J29" s="318"/>
      <c r="K29" s="321"/>
      <c r="L29" s="293"/>
      <c r="M29" s="511"/>
      <c r="N29" s="502">
        <f>N30</f>
        <v>8.1</v>
      </c>
      <c r="P29" s="904" t="s">
        <v>413</v>
      </c>
    </row>
    <row r="30" spans="1:16" s="66" customFormat="1" ht="24.75" customHeight="1" x14ac:dyDescent="0.3">
      <c r="A30" s="316"/>
      <c r="B30" s="296"/>
      <c r="C30" s="311"/>
      <c r="D30" s="317"/>
      <c r="E30" s="1482" t="s">
        <v>283</v>
      </c>
      <c r="F30" s="887" t="s">
        <v>1325</v>
      </c>
      <c r="G30" s="888" t="s">
        <v>210</v>
      </c>
      <c r="H30" s="1487" t="s">
        <v>2170</v>
      </c>
      <c r="I30" s="1488"/>
      <c r="J30" s="1477" t="s">
        <v>1326</v>
      </c>
      <c r="K30" s="1477" t="s">
        <v>1327</v>
      </c>
      <c r="L30" s="1473">
        <v>1</v>
      </c>
      <c r="M30" s="1476">
        <f>(7.8+8.4)/2</f>
        <v>8.1</v>
      </c>
      <c r="N30" s="1473">
        <f>M30</f>
        <v>8.1</v>
      </c>
      <c r="P30" s="904" t="s">
        <v>413</v>
      </c>
    </row>
    <row r="31" spans="1:16" s="66" customFormat="1" ht="18" customHeight="1" x14ac:dyDescent="0.3">
      <c r="A31" s="316"/>
      <c r="B31" s="296"/>
      <c r="C31" s="311"/>
      <c r="D31" s="317"/>
      <c r="E31" s="1483"/>
      <c r="F31" s="887" t="s">
        <v>431</v>
      </c>
      <c r="G31" s="888" t="s">
        <v>210</v>
      </c>
      <c r="H31" s="1444" t="s">
        <v>1526</v>
      </c>
      <c r="I31" s="1445"/>
      <c r="J31" s="1478"/>
      <c r="K31" s="1478"/>
      <c r="L31" s="1474"/>
      <c r="M31" s="1474"/>
      <c r="N31" s="1474"/>
      <c r="P31" s="904" t="s">
        <v>413</v>
      </c>
    </row>
    <row r="32" spans="1:16" s="66" customFormat="1" ht="18" customHeight="1" x14ac:dyDescent="0.3">
      <c r="A32" s="316"/>
      <c r="B32" s="296"/>
      <c r="C32" s="311"/>
      <c r="D32" s="317"/>
      <c r="E32" s="1483"/>
      <c r="F32" s="887" t="s">
        <v>1328</v>
      </c>
      <c r="G32" s="888" t="s">
        <v>210</v>
      </c>
      <c r="H32" s="1444" t="s">
        <v>1329</v>
      </c>
      <c r="I32" s="1445"/>
      <c r="J32" s="1478"/>
      <c r="K32" s="1478"/>
      <c r="L32" s="1474"/>
      <c r="M32" s="1474"/>
      <c r="N32" s="1474"/>
      <c r="P32" s="904" t="s">
        <v>1554</v>
      </c>
    </row>
    <row r="33" spans="1:16" s="66" customFormat="1" ht="18" customHeight="1" x14ac:dyDescent="0.3">
      <c r="A33" s="316"/>
      <c r="B33" s="296"/>
      <c r="C33" s="311"/>
      <c r="D33" s="317"/>
      <c r="E33" s="1483"/>
      <c r="F33" s="887" t="s">
        <v>1330</v>
      </c>
      <c r="G33" s="888" t="s">
        <v>210</v>
      </c>
      <c r="H33" s="1444" t="s">
        <v>1331</v>
      </c>
      <c r="I33" s="1445"/>
      <c r="J33" s="1478"/>
      <c r="K33" s="1478"/>
      <c r="L33" s="1474"/>
      <c r="M33" s="1474"/>
      <c r="N33" s="1474"/>
      <c r="P33" s="904" t="s">
        <v>1555</v>
      </c>
    </row>
    <row r="34" spans="1:16" s="66" customFormat="1" ht="18" customHeight="1" x14ac:dyDescent="0.3">
      <c r="A34" s="316"/>
      <c r="B34" s="296"/>
      <c r="C34" s="311"/>
      <c r="D34" s="317"/>
      <c r="E34" s="1483"/>
      <c r="F34" s="887" t="s">
        <v>1332</v>
      </c>
      <c r="G34" s="888" t="s">
        <v>210</v>
      </c>
      <c r="H34" s="1444" t="s">
        <v>1333</v>
      </c>
      <c r="I34" s="1445"/>
      <c r="J34" s="1478"/>
      <c r="K34" s="1478"/>
      <c r="L34" s="1474"/>
      <c r="M34" s="1474"/>
      <c r="N34" s="1474"/>
      <c r="P34" s="904" t="s">
        <v>413</v>
      </c>
    </row>
    <row r="35" spans="1:16" s="66" customFormat="1" ht="18" customHeight="1" x14ac:dyDescent="0.3">
      <c r="A35" s="316"/>
      <c r="B35" s="296"/>
      <c r="C35" s="311"/>
      <c r="D35" s="317"/>
      <c r="E35" s="1483"/>
      <c r="F35" s="887" t="s">
        <v>1334</v>
      </c>
      <c r="G35" s="888" t="s">
        <v>210</v>
      </c>
      <c r="H35" s="1444" t="s">
        <v>1335</v>
      </c>
      <c r="I35" s="1445"/>
      <c r="J35" s="1478"/>
      <c r="K35" s="1478"/>
      <c r="L35" s="1474"/>
      <c r="M35" s="1474"/>
      <c r="N35" s="1474"/>
      <c r="P35" s="904" t="s">
        <v>413</v>
      </c>
    </row>
    <row r="36" spans="1:16" s="66" customFormat="1" ht="18" customHeight="1" x14ac:dyDescent="0.3">
      <c r="A36" s="316"/>
      <c r="B36" s="296"/>
      <c r="C36" s="311"/>
      <c r="D36" s="317"/>
      <c r="E36" s="1483"/>
      <c r="F36" s="887" t="s">
        <v>430</v>
      </c>
      <c r="G36" s="888" t="s">
        <v>210</v>
      </c>
      <c r="H36" s="1444" t="s">
        <v>1683</v>
      </c>
      <c r="I36" s="1445"/>
      <c r="J36" s="1478"/>
      <c r="K36" s="1478"/>
      <c r="L36" s="1474"/>
      <c r="M36" s="1474"/>
      <c r="N36" s="1474"/>
      <c r="P36" s="904" t="s">
        <v>413</v>
      </c>
    </row>
    <row r="37" spans="1:16" s="66" customFormat="1" ht="30" customHeight="1" x14ac:dyDescent="0.3">
      <c r="A37" s="316"/>
      <c r="B37" s="296"/>
      <c r="C37" s="311"/>
      <c r="D37" s="317"/>
      <c r="E37" s="1483"/>
      <c r="F37" s="887" t="s">
        <v>366</v>
      </c>
      <c r="G37" s="888" t="s">
        <v>210</v>
      </c>
      <c r="H37" s="1485" t="s">
        <v>1682</v>
      </c>
      <c r="I37" s="1445"/>
      <c r="J37" s="1478"/>
      <c r="K37" s="1478"/>
      <c r="L37" s="1474"/>
      <c r="M37" s="1474"/>
      <c r="N37" s="1474"/>
      <c r="P37" s="904" t="s">
        <v>413</v>
      </c>
    </row>
    <row r="38" spans="1:16" s="66" customFormat="1" ht="18" customHeight="1" x14ac:dyDescent="0.3">
      <c r="A38" s="316"/>
      <c r="B38" s="296"/>
      <c r="C38" s="311"/>
      <c r="D38" s="317"/>
      <c r="E38" s="1484"/>
      <c r="F38" s="887" t="s">
        <v>351</v>
      </c>
      <c r="G38" s="888" t="s">
        <v>210</v>
      </c>
      <c r="H38" s="1309" t="s">
        <v>2177</v>
      </c>
      <c r="I38" s="1486"/>
      <c r="J38" s="1479"/>
      <c r="K38" s="1479"/>
      <c r="L38" s="1475"/>
      <c r="M38" s="1475"/>
      <c r="N38" s="1475"/>
      <c r="P38" s="904" t="s">
        <v>413</v>
      </c>
    </row>
    <row r="39" spans="1:16" s="66" customFormat="1" ht="18" customHeight="1" x14ac:dyDescent="0.35">
      <c r="A39" s="316"/>
      <c r="B39" s="296"/>
      <c r="C39" s="311"/>
      <c r="D39" s="317"/>
      <c r="E39" s="295" t="s">
        <v>135</v>
      </c>
      <c r="F39" s="1463" t="s">
        <v>139</v>
      </c>
      <c r="G39" s="1463"/>
      <c r="H39" s="1463"/>
      <c r="I39" s="1463"/>
      <c r="J39" s="318"/>
      <c r="K39" s="321"/>
      <c r="L39" s="293"/>
      <c r="M39" s="511"/>
      <c r="N39" s="502">
        <v>0</v>
      </c>
      <c r="P39" s="904" t="s">
        <v>1554</v>
      </c>
    </row>
    <row r="40" spans="1:16" s="65" customFormat="1" ht="18.75" customHeight="1" x14ac:dyDescent="0.3">
      <c r="A40" s="307"/>
      <c r="B40" s="296"/>
      <c r="C40" s="311"/>
      <c r="D40" s="312" t="s">
        <v>25</v>
      </c>
      <c r="E40" s="1464" t="s">
        <v>432</v>
      </c>
      <c r="F40" s="1464"/>
      <c r="G40" s="1464"/>
      <c r="H40" s="1464"/>
      <c r="I40" s="1464"/>
      <c r="J40" s="313"/>
      <c r="K40" s="314"/>
      <c r="L40" s="315"/>
      <c r="M40" s="512"/>
      <c r="N40" s="686">
        <f>N41+N382+N419+N516+N757+N758</f>
        <v>345.28</v>
      </c>
      <c r="P40" s="904" t="s">
        <v>1555</v>
      </c>
    </row>
    <row r="41" spans="1:16" s="66" customFormat="1" ht="18" customHeight="1" x14ac:dyDescent="0.35">
      <c r="A41" s="316"/>
      <c r="B41" s="296"/>
      <c r="C41" s="322"/>
      <c r="D41" s="323"/>
      <c r="E41" s="295" t="s">
        <v>133</v>
      </c>
      <c r="F41" s="1463" t="s">
        <v>354</v>
      </c>
      <c r="G41" s="1463"/>
      <c r="H41" s="1463"/>
      <c r="I41" s="1463"/>
      <c r="J41" s="318"/>
      <c r="K41" s="321"/>
      <c r="L41" s="293"/>
      <c r="M41" s="511"/>
      <c r="N41" s="393">
        <f>SUM(N161:N381)</f>
        <v>158.27999999999997</v>
      </c>
      <c r="P41" s="905" t="s">
        <v>1556</v>
      </c>
    </row>
    <row r="42" spans="1:16" ht="30" customHeight="1" x14ac:dyDescent="0.3">
      <c r="A42" s="142"/>
      <c r="B42" s="942"/>
      <c r="C42" s="144"/>
      <c r="D42" s="320"/>
      <c r="E42" s="1349" t="s">
        <v>283</v>
      </c>
      <c r="F42" s="889" t="s">
        <v>446</v>
      </c>
      <c r="G42" s="890" t="s">
        <v>210</v>
      </c>
      <c r="H42" s="1352" t="s">
        <v>1671</v>
      </c>
      <c r="I42" s="1341"/>
      <c r="J42" s="1353" t="s">
        <v>1673</v>
      </c>
      <c r="K42" s="1353" t="s">
        <v>353</v>
      </c>
      <c r="L42" s="1331">
        <v>1</v>
      </c>
      <c r="M42" s="1356">
        <v>24</v>
      </c>
      <c r="N42" s="1331">
        <f>0.6*40</f>
        <v>24</v>
      </c>
      <c r="O42" s="1334"/>
      <c r="P42" s="904" t="s">
        <v>413</v>
      </c>
    </row>
    <row r="43" spans="1:16" ht="18" customHeight="1" x14ac:dyDescent="0.3">
      <c r="A43" s="142"/>
      <c r="B43" s="942"/>
      <c r="C43" s="144"/>
      <c r="D43" s="320"/>
      <c r="E43" s="1350"/>
      <c r="F43" s="889" t="s">
        <v>431</v>
      </c>
      <c r="G43" s="890" t="s">
        <v>210</v>
      </c>
      <c r="H43" s="1335" t="s">
        <v>1672</v>
      </c>
      <c r="I43" s="1336"/>
      <c r="J43" s="1354"/>
      <c r="K43" s="1354"/>
      <c r="L43" s="1332"/>
      <c r="M43" s="1332"/>
      <c r="N43" s="1332"/>
      <c r="O43" s="1334"/>
      <c r="P43" s="904" t="s">
        <v>413</v>
      </c>
    </row>
    <row r="44" spans="1:16" ht="15" customHeight="1" x14ac:dyDescent="0.3">
      <c r="A44" s="142"/>
      <c r="B44" s="942"/>
      <c r="C44" s="144"/>
      <c r="D44" s="320"/>
      <c r="E44" s="1350"/>
      <c r="F44" s="889" t="s">
        <v>433</v>
      </c>
      <c r="G44" s="890" t="s">
        <v>210</v>
      </c>
      <c r="H44" s="1335" t="s">
        <v>1337</v>
      </c>
      <c r="I44" s="1336"/>
      <c r="J44" s="1354"/>
      <c r="K44" s="1354"/>
      <c r="L44" s="1332"/>
      <c r="M44" s="1332"/>
      <c r="N44" s="1332"/>
      <c r="O44" s="1334"/>
      <c r="P44" s="904" t="s">
        <v>413</v>
      </c>
    </row>
    <row r="45" spans="1:16" ht="15" customHeight="1" x14ac:dyDescent="0.3">
      <c r="A45" s="142"/>
      <c r="B45" s="942"/>
      <c r="C45" s="144"/>
      <c r="D45" s="320"/>
      <c r="E45" s="1350"/>
      <c r="F45" s="889" t="s">
        <v>434</v>
      </c>
      <c r="G45" s="890" t="s">
        <v>210</v>
      </c>
      <c r="H45" s="1335">
        <v>168</v>
      </c>
      <c r="I45" s="1336"/>
      <c r="J45" s="1354"/>
      <c r="K45" s="1354"/>
      <c r="L45" s="1332"/>
      <c r="M45" s="1332"/>
      <c r="N45" s="1332"/>
      <c r="O45" s="1334"/>
      <c r="P45" s="904" t="s">
        <v>413</v>
      </c>
    </row>
    <row r="46" spans="1:16" ht="15" customHeight="1" x14ac:dyDescent="0.3">
      <c r="A46" s="142"/>
      <c r="B46" s="942"/>
      <c r="C46" s="144"/>
      <c r="D46" s="320"/>
      <c r="E46" s="1350"/>
      <c r="F46" s="889" t="s">
        <v>435</v>
      </c>
      <c r="G46" s="890" t="s">
        <v>210</v>
      </c>
      <c r="H46" s="1348" t="s">
        <v>1338</v>
      </c>
      <c r="I46" s="1336"/>
      <c r="J46" s="1354"/>
      <c r="K46" s="1354"/>
      <c r="L46" s="1332"/>
      <c r="M46" s="1332"/>
      <c r="N46" s="1332"/>
      <c r="O46" s="1334"/>
      <c r="P46" s="904" t="s">
        <v>413</v>
      </c>
    </row>
    <row r="47" spans="1:16" ht="15" customHeight="1" x14ac:dyDescent="0.3">
      <c r="A47" s="142"/>
      <c r="B47" s="942"/>
      <c r="C47" s="144"/>
      <c r="D47" s="320"/>
      <c r="E47" s="1350"/>
      <c r="F47" s="889" t="s">
        <v>436</v>
      </c>
      <c r="G47" s="890" t="s">
        <v>210</v>
      </c>
      <c r="H47" s="1335">
        <v>2016</v>
      </c>
      <c r="I47" s="1336"/>
      <c r="J47" s="1354"/>
      <c r="K47" s="1354"/>
      <c r="L47" s="1332"/>
      <c r="M47" s="1332"/>
      <c r="N47" s="1332"/>
      <c r="O47" s="1334"/>
      <c r="P47" s="904" t="s">
        <v>1554</v>
      </c>
    </row>
    <row r="48" spans="1:16" ht="15" customHeight="1" x14ac:dyDescent="0.3">
      <c r="A48" s="142"/>
      <c r="B48" s="942"/>
      <c r="C48" s="144"/>
      <c r="D48" s="320"/>
      <c r="E48" s="1350"/>
      <c r="F48" s="889" t="s">
        <v>437</v>
      </c>
      <c r="G48" s="890" t="s">
        <v>210</v>
      </c>
      <c r="H48" s="1362" t="s">
        <v>1674</v>
      </c>
      <c r="I48" s="1336"/>
      <c r="J48" s="1354"/>
      <c r="K48" s="1354"/>
      <c r="L48" s="1332"/>
      <c r="M48" s="1332"/>
      <c r="N48" s="1332"/>
      <c r="O48" s="1334"/>
      <c r="P48" s="904" t="s">
        <v>1555</v>
      </c>
    </row>
    <row r="49" spans="1:16" ht="15" customHeight="1" x14ac:dyDescent="0.3">
      <c r="A49" s="142"/>
      <c r="B49" s="942"/>
      <c r="C49" s="144"/>
      <c r="D49" s="320"/>
      <c r="E49" s="1350"/>
      <c r="F49" s="889" t="s">
        <v>438</v>
      </c>
      <c r="G49" s="890" t="s">
        <v>210</v>
      </c>
      <c r="H49" s="1335" t="s">
        <v>1340</v>
      </c>
      <c r="I49" s="1336"/>
      <c r="J49" s="1354"/>
      <c r="K49" s="1354"/>
      <c r="L49" s="1332"/>
      <c r="M49" s="1332"/>
      <c r="N49" s="1332"/>
      <c r="O49" s="1334"/>
      <c r="P49" s="904" t="s">
        <v>413</v>
      </c>
    </row>
    <row r="50" spans="1:16" ht="15" customHeight="1" x14ac:dyDescent="0.3">
      <c r="A50" s="142"/>
      <c r="B50" s="942"/>
      <c r="C50" s="144"/>
      <c r="D50" s="320"/>
      <c r="E50" s="1350"/>
      <c r="F50" s="889" t="s">
        <v>430</v>
      </c>
      <c r="G50" s="890" t="s">
        <v>210</v>
      </c>
      <c r="H50" s="1363" t="s">
        <v>1341</v>
      </c>
      <c r="I50" s="1364"/>
      <c r="J50" s="1354"/>
      <c r="K50" s="1354"/>
      <c r="L50" s="1332"/>
      <c r="M50" s="1332"/>
      <c r="N50" s="1332"/>
      <c r="O50" s="1334"/>
      <c r="P50" s="904" t="s">
        <v>413</v>
      </c>
    </row>
    <row r="51" spans="1:16" ht="15" customHeight="1" x14ac:dyDescent="0.3">
      <c r="A51" s="142"/>
      <c r="B51" s="942"/>
      <c r="C51" s="144"/>
      <c r="D51" s="320"/>
      <c r="E51" s="1350"/>
      <c r="F51" s="889" t="s">
        <v>439</v>
      </c>
      <c r="G51" s="890" t="s">
        <v>210</v>
      </c>
      <c r="H51" s="1369" t="s">
        <v>1675</v>
      </c>
      <c r="I51" s="1364"/>
      <c r="J51" s="1354"/>
      <c r="K51" s="1354"/>
      <c r="L51" s="1332"/>
      <c r="M51" s="1332"/>
      <c r="N51" s="1332"/>
      <c r="O51" s="1334"/>
      <c r="P51" s="904" t="s">
        <v>413</v>
      </c>
    </row>
    <row r="52" spans="1:16" ht="18" customHeight="1" x14ac:dyDescent="0.3">
      <c r="A52" s="142"/>
      <c r="B52" s="942"/>
      <c r="C52" s="144"/>
      <c r="D52" s="320"/>
      <c r="E52" s="1350"/>
      <c r="F52" s="889" t="s">
        <v>440</v>
      </c>
      <c r="G52" s="890" t="s">
        <v>210</v>
      </c>
      <c r="H52" s="1369" t="s">
        <v>1676</v>
      </c>
      <c r="I52" s="1365"/>
      <c r="J52" s="1354"/>
      <c r="K52" s="1354"/>
      <c r="L52" s="1332"/>
      <c r="M52" s="1332"/>
      <c r="N52" s="1332"/>
      <c r="O52" s="1334"/>
      <c r="P52" s="904" t="s">
        <v>413</v>
      </c>
    </row>
    <row r="53" spans="1:16" ht="14" x14ac:dyDescent="0.3">
      <c r="A53" s="142"/>
      <c r="B53" s="942"/>
      <c r="C53" s="144"/>
      <c r="D53" s="320"/>
      <c r="E53" s="1350"/>
      <c r="F53" s="889" t="s">
        <v>366</v>
      </c>
      <c r="G53" s="890" t="s">
        <v>210</v>
      </c>
      <c r="H53" s="1369" t="s">
        <v>1677</v>
      </c>
      <c r="I53" s="1366"/>
      <c r="J53" s="1354"/>
      <c r="K53" s="1354"/>
      <c r="L53" s="1332"/>
      <c r="M53" s="1332"/>
      <c r="N53" s="1332"/>
      <c r="O53" s="1334"/>
      <c r="P53" s="904" t="s">
        <v>413</v>
      </c>
    </row>
    <row r="54" spans="1:16" ht="15" customHeight="1" x14ac:dyDescent="0.3">
      <c r="A54" s="142"/>
      <c r="B54" s="942"/>
      <c r="C54" s="144"/>
      <c r="D54" s="320"/>
      <c r="E54" s="1350"/>
      <c r="F54" s="889" t="s">
        <v>1343</v>
      </c>
      <c r="G54" s="890" t="s">
        <v>210</v>
      </c>
      <c r="H54" s="1340" t="s">
        <v>1678</v>
      </c>
      <c r="I54" s="1341"/>
      <c r="J54" s="1354"/>
      <c r="K54" s="1354"/>
      <c r="L54" s="1332"/>
      <c r="M54" s="1332"/>
      <c r="N54" s="1332"/>
      <c r="O54" s="1334"/>
      <c r="P54" s="904" t="s">
        <v>1554</v>
      </c>
    </row>
    <row r="55" spans="1:16" ht="21.75" customHeight="1" x14ac:dyDescent="0.3">
      <c r="A55" s="142"/>
      <c r="B55" s="942"/>
      <c r="C55" s="144"/>
      <c r="D55" s="320"/>
      <c r="E55" s="1350"/>
      <c r="F55" s="889" t="s">
        <v>1344</v>
      </c>
      <c r="G55" s="890" t="s">
        <v>210</v>
      </c>
      <c r="H55" s="1368" t="s">
        <v>1679</v>
      </c>
      <c r="I55" s="1341"/>
      <c r="J55" s="1354"/>
      <c r="K55" s="1354"/>
      <c r="L55" s="1332"/>
      <c r="M55" s="1332"/>
      <c r="N55" s="1332"/>
      <c r="O55" s="1334"/>
      <c r="P55" s="904" t="s">
        <v>1555</v>
      </c>
    </row>
    <row r="56" spans="1:16" ht="30" customHeight="1" x14ac:dyDescent="0.3">
      <c r="A56" s="142"/>
      <c r="B56" s="942"/>
      <c r="C56" s="144"/>
      <c r="D56" s="320"/>
      <c r="E56" s="1350"/>
      <c r="F56" s="889" t="s">
        <v>351</v>
      </c>
      <c r="G56" s="890" t="s">
        <v>210</v>
      </c>
      <c r="H56" s="1326" t="s">
        <v>2178</v>
      </c>
      <c r="I56" s="1367"/>
      <c r="J56" s="1354"/>
      <c r="K56" s="1354"/>
      <c r="L56" s="1332"/>
      <c r="M56" s="1332"/>
      <c r="N56" s="1332"/>
      <c r="O56" s="1334"/>
      <c r="P56" s="905" t="s">
        <v>1552</v>
      </c>
    </row>
    <row r="57" spans="1:16" ht="30" customHeight="1" x14ac:dyDescent="0.3">
      <c r="A57" s="142"/>
      <c r="B57" s="942"/>
      <c r="C57" s="144"/>
      <c r="D57" s="320"/>
      <c r="E57" s="1350"/>
      <c r="F57" s="889" t="s">
        <v>441</v>
      </c>
      <c r="G57" s="890" t="s">
        <v>210</v>
      </c>
      <c r="H57" s="1370" t="s">
        <v>1680</v>
      </c>
      <c r="I57" s="1367"/>
      <c r="J57" s="1354"/>
      <c r="K57" s="1354"/>
      <c r="L57" s="1332"/>
      <c r="M57" s="1332"/>
      <c r="N57" s="1332"/>
      <c r="O57" s="1334"/>
      <c r="P57" s="905" t="s">
        <v>1557</v>
      </c>
    </row>
    <row r="58" spans="1:16" ht="30" customHeight="1" x14ac:dyDescent="0.3">
      <c r="A58" s="142"/>
      <c r="B58" s="942"/>
      <c r="C58" s="144"/>
      <c r="D58" s="320"/>
      <c r="E58" s="1350"/>
      <c r="F58" s="889" t="s">
        <v>442</v>
      </c>
      <c r="G58" s="890" t="s">
        <v>210</v>
      </c>
      <c r="H58" s="1357" t="s">
        <v>1345</v>
      </c>
      <c r="I58" s="1336"/>
      <c r="J58" s="1354"/>
      <c r="K58" s="1354"/>
      <c r="L58" s="1332"/>
      <c r="M58" s="1332"/>
      <c r="N58" s="1332"/>
      <c r="O58" s="1334"/>
      <c r="P58" s="904" t="s">
        <v>413</v>
      </c>
    </row>
    <row r="59" spans="1:16" ht="26" x14ac:dyDescent="0.3">
      <c r="A59" s="142"/>
      <c r="B59" s="942"/>
      <c r="C59" s="144"/>
      <c r="D59" s="320"/>
      <c r="E59" s="1350"/>
      <c r="F59" s="889" t="s">
        <v>443</v>
      </c>
      <c r="G59" s="890" t="s">
        <v>210</v>
      </c>
      <c r="H59" s="1345" t="s">
        <v>1693</v>
      </c>
      <c r="I59" s="1336"/>
      <c r="J59" s="1354"/>
      <c r="K59" s="1354"/>
      <c r="L59" s="1332"/>
      <c r="M59" s="1332"/>
      <c r="N59" s="1332"/>
      <c r="O59" s="1334"/>
      <c r="P59" s="904" t="s">
        <v>413</v>
      </c>
    </row>
    <row r="60" spans="1:16" ht="20.25" customHeight="1" x14ac:dyDescent="0.3">
      <c r="A60" s="142"/>
      <c r="B60" s="942"/>
      <c r="C60" s="144"/>
      <c r="D60" s="320"/>
      <c r="E60" s="1350"/>
      <c r="F60" s="889" t="s">
        <v>444</v>
      </c>
      <c r="G60" s="890" t="s">
        <v>210</v>
      </c>
      <c r="H60" s="1346" t="s">
        <v>1681</v>
      </c>
      <c r="I60" s="1347"/>
      <c r="J60" s="1354"/>
      <c r="K60" s="1354"/>
      <c r="L60" s="1332"/>
      <c r="M60" s="1332"/>
      <c r="N60" s="1332"/>
      <c r="O60" s="1334"/>
      <c r="P60" s="904" t="s">
        <v>413</v>
      </c>
    </row>
    <row r="61" spans="1:16" ht="14" x14ac:dyDescent="0.3">
      <c r="A61" s="142"/>
      <c r="B61" s="942"/>
      <c r="C61" s="144"/>
      <c r="D61" s="320"/>
      <c r="E61" s="1351"/>
      <c r="F61" s="889" t="s">
        <v>445</v>
      </c>
      <c r="G61" s="890" t="s">
        <v>210</v>
      </c>
      <c r="H61" s="1348" t="s">
        <v>1338</v>
      </c>
      <c r="I61" s="1336"/>
      <c r="J61" s="1355"/>
      <c r="K61" s="1355"/>
      <c r="L61" s="1333"/>
      <c r="M61" s="1333"/>
      <c r="N61" s="1333"/>
      <c r="O61" s="1334"/>
      <c r="P61" s="904" t="s">
        <v>413</v>
      </c>
    </row>
    <row r="62" spans="1:16" ht="32.25" customHeight="1" x14ac:dyDescent="0.3">
      <c r="A62" s="142"/>
      <c r="B62" s="942"/>
      <c r="C62" s="144"/>
      <c r="D62" s="320"/>
      <c r="E62" s="1349" t="s">
        <v>284</v>
      </c>
      <c r="F62" s="889" t="s">
        <v>446</v>
      </c>
      <c r="G62" s="890" t="s">
        <v>210</v>
      </c>
      <c r="H62" s="1352" t="s">
        <v>1684</v>
      </c>
      <c r="I62" s="1341"/>
      <c r="J62" s="1353" t="s">
        <v>1687</v>
      </c>
      <c r="K62" s="1353" t="s">
        <v>353</v>
      </c>
      <c r="L62" s="1331">
        <v>1</v>
      </c>
      <c r="M62" s="1356">
        <v>19.2</v>
      </c>
      <c r="N62" s="1331">
        <f>M62</f>
        <v>19.2</v>
      </c>
      <c r="O62" s="1334"/>
      <c r="P62" s="904" t="s">
        <v>413</v>
      </c>
    </row>
    <row r="63" spans="1:16" ht="18" customHeight="1" x14ac:dyDescent="0.3">
      <c r="A63" s="142"/>
      <c r="B63" s="942"/>
      <c r="C63" s="144"/>
      <c r="D63" s="320"/>
      <c r="E63" s="1350"/>
      <c r="F63" s="889" t="s">
        <v>431</v>
      </c>
      <c r="G63" s="890" t="s">
        <v>210</v>
      </c>
      <c r="H63" s="1335" t="s">
        <v>1685</v>
      </c>
      <c r="I63" s="1336"/>
      <c r="J63" s="1354"/>
      <c r="K63" s="1354"/>
      <c r="L63" s="1332"/>
      <c r="M63" s="1332"/>
      <c r="N63" s="1332"/>
      <c r="O63" s="1334"/>
      <c r="P63" s="904" t="s">
        <v>413</v>
      </c>
    </row>
    <row r="64" spans="1:16" ht="15" customHeight="1" x14ac:dyDescent="0.3">
      <c r="A64" s="142"/>
      <c r="B64" s="942"/>
      <c r="C64" s="144"/>
      <c r="D64" s="320"/>
      <c r="E64" s="1350"/>
      <c r="F64" s="889" t="s">
        <v>433</v>
      </c>
      <c r="G64" s="890" t="s">
        <v>210</v>
      </c>
      <c r="H64" s="1335" t="s">
        <v>1691</v>
      </c>
      <c r="I64" s="1336"/>
      <c r="J64" s="1354"/>
      <c r="K64" s="1354"/>
      <c r="L64" s="1332"/>
      <c r="M64" s="1332"/>
      <c r="N64" s="1332"/>
      <c r="O64" s="1334"/>
      <c r="P64" s="904" t="s">
        <v>413</v>
      </c>
    </row>
    <row r="65" spans="1:16" ht="15" customHeight="1" x14ac:dyDescent="0.3">
      <c r="A65" s="142"/>
      <c r="B65" s="942"/>
      <c r="C65" s="144"/>
      <c r="D65" s="320"/>
      <c r="E65" s="1350"/>
      <c r="F65" s="889" t="s">
        <v>434</v>
      </c>
      <c r="G65" s="890" t="s">
        <v>210</v>
      </c>
      <c r="H65" s="1335">
        <v>49</v>
      </c>
      <c r="I65" s="1336"/>
      <c r="J65" s="1354"/>
      <c r="K65" s="1354"/>
      <c r="L65" s="1332"/>
      <c r="M65" s="1332"/>
      <c r="N65" s="1332"/>
      <c r="O65" s="1334"/>
      <c r="P65" s="904" t="s">
        <v>413</v>
      </c>
    </row>
    <row r="66" spans="1:16" ht="15" customHeight="1" x14ac:dyDescent="0.3">
      <c r="A66" s="142"/>
      <c r="B66" s="942"/>
      <c r="C66" s="144"/>
      <c r="D66" s="320"/>
      <c r="E66" s="1350"/>
      <c r="F66" s="889" t="s">
        <v>435</v>
      </c>
      <c r="G66" s="890" t="s">
        <v>210</v>
      </c>
      <c r="H66" s="1348" t="s">
        <v>1338</v>
      </c>
      <c r="I66" s="1336"/>
      <c r="J66" s="1354"/>
      <c r="K66" s="1354"/>
      <c r="L66" s="1332"/>
      <c r="M66" s="1332"/>
      <c r="N66" s="1332"/>
      <c r="O66" s="1334"/>
      <c r="P66" s="904" t="s">
        <v>413</v>
      </c>
    </row>
    <row r="67" spans="1:16" ht="15" customHeight="1" x14ac:dyDescent="0.3">
      <c r="A67" s="142"/>
      <c r="B67" s="942"/>
      <c r="C67" s="144"/>
      <c r="D67" s="320"/>
      <c r="E67" s="1350"/>
      <c r="F67" s="889" t="s">
        <v>436</v>
      </c>
      <c r="G67" s="890" t="s">
        <v>210</v>
      </c>
      <c r="H67" s="1335">
        <v>2016</v>
      </c>
      <c r="I67" s="1336"/>
      <c r="J67" s="1354"/>
      <c r="K67" s="1354"/>
      <c r="L67" s="1332"/>
      <c r="M67" s="1332"/>
      <c r="N67" s="1332"/>
      <c r="O67" s="1334"/>
      <c r="P67" s="904" t="s">
        <v>1554</v>
      </c>
    </row>
    <row r="68" spans="1:16" ht="15" customHeight="1" x14ac:dyDescent="0.3">
      <c r="A68" s="142"/>
      <c r="B68" s="942"/>
      <c r="C68" s="144"/>
      <c r="D68" s="320"/>
      <c r="E68" s="1350"/>
      <c r="F68" s="889" t="s">
        <v>437</v>
      </c>
      <c r="G68" s="890" t="s">
        <v>210</v>
      </c>
      <c r="H68" s="1362">
        <v>43101</v>
      </c>
      <c r="I68" s="1336"/>
      <c r="J68" s="1354"/>
      <c r="K68" s="1354"/>
      <c r="L68" s="1332"/>
      <c r="M68" s="1332"/>
      <c r="N68" s="1332"/>
      <c r="O68" s="1334"/>
      <c r="P68" s="904" t="s">
        <v>1555</v>
      </c>
    </row>
    <row r="69" spans="1:16" ht="15" customHeight="1" x14ac:dyDescent="0.3">
      <c r="A69" s="142"/>
      <c r="B69" s="942"/>
      <c r="C69" s="144"/>
      <c r="D69" s="320"/>
      <c r="E69" s="1350"/>
      <c r="F69" s="889" t="s">
        <v>438</v>
      </c>
      <c r="G69" s="890" t="s">
        <v>210</v>
      </c>
      <c r="H69" s="1335" t="s">
        <v>1416</v>
      </c>
      <c r="I69" s="1336"/>
      <c r="J69" s="1354"/>
      <c r="K69" s="1354"/>
      <c r="L69" s="1332"/>
      <c r="M69" s="1332"/>
      <c r="N69" s="1332"/>
      <c r="O69" s="1334"/>
      <c r="P69" s="904" t="s">
        <v>413</v>
      </c>
    </row>
    <row r="70" spans="1:16" ht="15" customHeight="1" x14ac:dyDescent="0.3">
      <c r="A70" s="142"/>
      <c r="B70" s="942"/>
      <c r="C70" s="144"/>
      <c r="D70" s="320"/>
      <c r="E70" s="1350"/>
      <c r="F70" s="889" t="s">
        <v>430</v>
      </c>
      <c r="G70" s="890" t="s">
        <v>210</v>
      </c>
      <c r="H70" s="1363" t="s">
        <v>1686</v>
      </c>
      <c r="I70" s="1364"/>
      <c r="J70" s="1354"/>
      <c r="K70" s="1354"/>
      <c r="L70" s="1332"/>
      <c r="M70" s="1332"/>
      <c r="N70" s="1332"/>
      <c r="O70" s="1334"/>
      <c r="P70" s="904" t="s">
        <v>413</v>
      </c>
    </row>
    <row r="71" spans="1:16" ht="15" customHeight="1" x14ac:dyDescent="0.3">
      <c r="A71" s="142"/>
      <c r="B71" s="942"/>
      <c r="C71" s="144"/>
      <c r="D71" s="320"/>
      <c r="E71" s="1350"/>
      <c r="F71" s="889" t="s">
        <v>439</v>
      </c>
      <c r="G71" s="890" t="s">
        <v>210</v>
      </c>
      <c r="H71" s="1325" t="s">
        <v>1690</v>
      </c>
      <c r="I71" s="1364"/>
      <c r="J71" s="1354"/>
      <c r="K71" s="1354"/>
      <c r="L71" s="1332"/>
      <c r="M71" s="1332"/>
      <c r="N71" s="1332"/>
      <c r="O71" s="1334"/>
      <c r="P71" s="904" t="s">
        <v>413</v>
      </c>
    </row>
    <row r="72" spans="1:16" ht="15" customHeight="1" x14ac:dyDescent="0.3">
      <c r="A72" s="142"/>
      <c r="B72" s="942"/>
      <c r="C72" s="144"/>
      <c r="D72" s="320"/>
      <c r="E72" s="1350"/>
      <c r="F72" s="889" t="s">
        <v>440</v>
      </c>
      <c r="G72" s="890" t="s">
        <v>210</v>
      </c>
      <c r="H72" s="1325" t="s">
        <v>1689</v>
      </c>
      <c r="I72" s="1365"/>
      <c r="J72" s="1354"/>
      <c r="K72" s="1354"/>
      <c r="L72" s="1332"/>
      <c r="M72" s="1332"/>
      <c r="N72" s="1332"/>
      <c r="O72" s="1334"/>
      <c r="P72" s="904" t="s">
        <v>413</v>
      </c>
    </row>
    <row r="73" spans="1:16" ht="15" customHeight="1" x14ac:dyDescent="0.3">
      <c r="A73" s="142"/>
      <c r="B73" s="942"/>
      <c r="C73" s="144"/>
      <c r="D73" s="320"/>
      <c r="E73" s="1350"/>
      <c r="F73" s="889" t="s">
        <v>366</v>
      </c>
      <c r="G73" s="890" t="s">
        <v>210</v>
      </c>
      <c r="H73" s="1325" t="s">
        <v>1688</v>
      </c>
      <c r="I73" s="1366"/>
      <c r="J73" s="1354"/>
      <c r="K73" s="1354"/>
      <c r="L73" s="1332"/>
      <c r="M73" s="1332"/>
      <c r="N73" s="1332"/>
      <c r="O73" s="1334"/>
      <c r="P73" s="904" t="s">
        <v>413</v>
      </c>
    </row>
    <row r="74" spans="1:16" ht="15" customHeight="1" x14ac:dyDescent="0.3">
      <c r="A74" s="142"/>
      <c r="B74" s="942"/>
      <c r="C74" s="144"/>
      <c r="D74" s="320"/>
      <c r="E74" s="1350"/>
      <c r="F74" s="889" t="s">
        <v>1343</v>
      </c>
      <c r="G74" s="890" t="s">
        <v>210</v>
      </c>
      <c r="H74" s="1340" t="s">
        <v>1692</v>
      </c>
      <c r="I74" s="1341"/>
      <c r="J74" s="1354"/>
      <c r="K74" s="1354"/>
      <c r="L74" s="1332"/>
      <c r="M74" s="1332"/>
      <c r="N74" s="1332"/>
      <c r="O74" s="1334"/>
      <c r="P74" s="904" t="s">
        <v>1554</v>
      </c>
    </row>
    <row r="75" spans="1:16" ht="15" customHeight="1" x14ac:dyDescent="0.3">
      <c r="A75" s="142"/>
      <c r="B75" s="942"/>
      <c r="C75" s="144"/>
      <c r="D75" s="320"/>
      <c r="E75" s="1350"/>
      <c r="F75" s="889" t="s">
        <v>1344</v>
      </c>
      <c r="G75" s="890" t="s">
        <v>210</v>
      </c>
      <c r="H75" s="1368" t="s">
        <v>1338</v>
      </c>
      <c r="I75" s="1341"/>
      <c r="J75" s="1354"/>
      <c r="K75" s="1354"/>
      <c r="L75" s="1332"/>
      <c r="M75" s="1332"/>
      <c r="N75" s="1332"/>
      <c r="O75" s="1334"/>
      <c r="P75" s="904" t="s">
        <v>1555</v>
      </c>
    </row>
    <row r="76" spans="1:16" ht="30" customHeight="1" x14ac:dyDescent="0.3">
      <c r="A76" s="142"/>
      <c r="B76" s="942"/>
      <c r="C76" s="144"/>
      <c r="D76" s="320"/>
      <c r="E76" s="1350"/>
      <c r="F76" s="889" t="s">
        <v>351</v>
      </c>
      <c r="G76" s="890" t="s">
        <v>210</v>
      </c>
      <c r="H76" s="1326" t="s">
        <v>2179</v>
      </c>
      <c r="I76" s="1367"/>
      <c r="J76" s="1354"/>
      <c r="K76" s="1354"/>
      <c r="L76" s="1332"/>
      <c r="M76" s="1332"/>
      <c r="N76" s="1332"/>
      <c r="O76" s="1334"/>
      <c r="P76" s="905" t="s">
        <v>1552</v>
      </c>
    </row>
    <row r="77" spans="1:16" ht="30" customHeight="1" x14ac:dyDescent="0.3">
      <c r="A77" s="142"/>
      <c r="B77" s="942"/>
      <c r="C77" s="144"/>
      <c r="D77" s="320"/>
      <c r="E77" s="1350"/>
      <c r="F77" s="889" t="s">
        <v>441</v>
      </c>
      <c r="G77" s="890" t="s">
        <v>210</v>
      </c>
      <c r="H77" s="1326" t="s">
        <v>1694</v>
      </c>
      <c r="I77" s="1367"/>
      <c r="J77" s="1354"/>
      <c r="K77" s="1354"/>
      <c r="L77" s="1332"/>
      <c r="M77" s="1332"/>
      <c r="N77" s="1332"/>
      <c r="O77" s="1334"/>
      <c r="P77" s="905" t="s">
        <v>1557</v>
      </c>
    </row>
    <row r="78" spans="1:16" ht="30" customHeight="1" x14ac:dyDescent="0.3">
      <c r="A78" s="142"/>
      <c r="B78" s="942"/>
      <c r="C78" s="144"/>
      <c r="D78" s="320"/>
      <c r="E78" s="1350"/>
      <c r="F78" s="889" t="s">
        <v>442</v>
      </c>
      <c r="G78" s="890" t="s">
        <v>210</v>
      </c>
      <c r="H78" s="1325" t="s">
        <v>1417</v>
      </c>
      <c r="I78" s="1336"/>
      <c r="J78" s="1354"/>
      <c r="K78" s="1354"/>
      <c r="L78" s="1332"/>
      <c r="M78" s="1332"/>
      <c r="N78" s="1332"/>
      <c r="O78" s="1334"/>
      <c r="P78" s="904" t="s">
        <v>413</v>
      </c>
    </row>
    <row r="79" spans="1:16" ht="26" x14ac:dyDescent="0.3">
      <c r="A79" s="142"/>
      <c r="B79" s="942"/>
      <c r="C79" s="144"/>
      <c r="D79" s="320"/>
      <c r="E79" s="1350"/>
      <c r="F79" s="889" t="s">
        <v>443</v>
      </c>
      <c r="G79" s="890" t="s">
        <v>210</v>
      </c>
      <c r="H79" s="1345" t="s">
        <v>1694</v>
      </c>
      <c r="I79" s="1336"/>
      <c r="J79" s="1354"/>
      <c r="K79" s="1354"/>
      <c r="L79" s="1332"/>
      <c r="M79" s="1332"/>
      <c r="N79" s="1332"/>
      <c r="O79" s="1334"/>
      <c r="P79" s="904" t="s">
        <v>413</v>
      </c>
    </row>
    <row r="80" spans="1:16" ht="15" customHeight="1" x14ac:dyDescent="0.3">
      <c r="A80" s="142"/>
      <c r="B80" s="942"/>
      <c r="C80" s="144"/>
      <c r="D80" s="320"/>
      <c r="E80" s="1350"/>
      <c r="F80" s="889" t="s">
        <v>444</v>
      </c>
      <c r="G80" s="890" t="s">
        <v>210</v>
      </c>
      <c r="H80" s="1346" t="s">
        <v>1346</v>
      </c>
      <c r="I80" s="1347"/>
      <c r="J80" s="1354"/>
      <c r="K80" s="1354"/>
      <c r="L80" s="1332"/>
      <c r="M80" s="1332"/>
      <c r="N80" s="1332"/>
      <c r="O80" s="1334"/>
      <c r="P80" s="904" t="s">
        <v>413</v>
      </c>
    </row>
    <row r="81" spans="1:16" ht="14" x14ac:dyDescent="0.3">
      <c r="A81" s="142"/>
      <c r="B81" s="942"/>
      <c r="C81" s="144"/>
      <c r="D81" s="320"/>
      <c r="E81" s="1351"/>
      <c r="F81" s="889" t="s">
        <v>445</v>
      </c>
      <c r="G81" s="890" t="s">
        <v>210</v>
      </c>
      <c r="H81" s="1348" t="s">
        <v>1338</v>
      </c>
      <c r="I81" s="1336"/>
      <c r="J81" s="1355"/>
      <c r="K81" s="1355"/>
      <c r="L81" s="1333"/>
      <c r="M81" s="1333"/>
      <c r="N81" s="1333"/>
      <c r="O81" s="1334"/>
      <c r="P81" s="904" t="s">
        <v>413</v>
      </c>
    </row>
    <row r="82" spans="1:16" ht="33" customHeight="1" x14ac:dyDescent="0.3">
      <c r="A82" s="142"/>
      <c r="B82" s="942"/>
      <c r="C82" s="144"/>
      <c r="D82" s="320"/>
      <c r="E82" s="1349" t="s">
        <v>285</v>
      </c>
      <c r="F82" s="889" t="s">
        <v>446</v>
      </c>
      <c r="G82" s="890" t="s">
        <v>210</v>
      </c>
      <c r="H82" s="1352" t="s">
        <v>1414</v>
      </c>
      <c r="I82" s="1341"/>
      <c r="J82" s="1353" t="s">
        <v>1696</v>
      </c>
      <c r="K82" s="1353" t="s">
        <v>353</v>
      </c>
      <c r="L82" s="1331">
        <v>1</v>
      </c>
      <c r="M82" s="1356">
        <v>19.2</v>
      </c>
      <c r="N82" s="1331">
        <f>M82</f>
        <v>19.2</v>
      </c>
      <c r="O82" s="1334"/>
      <c r="P82" s="904" t="s">
        <v>413</v>
      </c>
    </row>
    <row r="83" spans="1:16" ht="18" customHeight="1" x14ac:dyDescent="0.3">
      <c r="A83" s="142"/>
      <c r="B83" s="942"/>
      <c r="C83" s="144"/>
      <c r="D83" s="320"/>
      <c r="E83" s="1350"/>
      <c r="F83" s="889" t="s">
        <v>431</v>
      </c>
      <c r="G83" s="890" t="s">
        <v>210</v>
      </c>
      <c r="H83" s="1335" t="s">
        <v>1695</v>
      </c>
      <c r="I83" s="1336"/>
      <c r="J83" s="1354"/>
      <c r="K83" s="1354"/>
      <c r="L83" s="1332"/>
      <c r="M83" s="1332"/>
      <c r="N83" s="1332"/>
      <c r="O83" s="1334"/>
      <c r="P83" s="904" t="s">
        <v>413</v>
      </c>
    </row>
    <row r="84" spans="1:16" ht="15" customHeight="1" x14ac:dyDescent="0.3">
      <c r="A84" s="142"/>
      <c r="B84" s="942"/>
      <c r="C84" s="144"/>
      <c r="D84" s="320"/>
      <c r="E84" s="1350"/>
      <c r="F84" s="889" t="s">
        <v>433</v>
      </c>
      <c r="G84" s="890" t="s">
        <v>210</v>
      </c>
      <c r="H84" s="1335" t="s">
        <v>1691</v>
      </c>
      <c r="I84" s="1336"/>
      <c r="J84" s="1354"/>
      <c r="K84" s="1354"/>
      <c r="L84" s="1332"/>
      <c r="M84" s="1332"/>
      <c r="N84" s="1332"/>
      <c r="O84" s="1334"/>
      <c r="P84" s="904" t="s">
        <v>413</v>
      </c>
    </row>
    <row r="85" spans="1:16" ht="15" customHeight="1" x14ac:dyDescent="0.3">
      <c r="A85" s="142"/>
      <c r="B85" s="942"/>
      <c r="C85" s="144"/>
      <c r="D85" s="320"/>
      <c r="E85" s="1350"/>
      <c r="F85" s="889" t="s">
        <v>434</v>
      </c>
      <c r="G85" s="890" t="s">
        <v>210</v>
      </c>
      <c r="H85" s="1335">
        <v>50</v>
      </c>
      <c r="I85" s="1336"/>
      <c r="J85" s="1354"/>
      <c r="K85" s="1354"/>
      <c r="L85" s="1332"/>
      <c r="M85" s="1332"/>
      <c r="N85" s="1332"/>
      <c r="O85" s="1334"/>
      <c r="P85" s="904" t="s">
        <v>413</v>
      </c>
    </row>
    <row r="86" spans="1:16" ht="15" customHeight="1" x14ac:dyDescent="0.3">
      <c r="A86" s="142"/>
      <c r="B86" s="942"/>
      <c r="C86" s="144"/>
      <c r="D86" s="320"/>
      <c r="E86" s="1350"/>
      <c r="F86" s="889" t="s">
        <v>435</v>
      </c>
      <c r="G86" s="890" t="s">
        <v>210</v>
      </c>
      <c r="H86" s="1348" t="s">
        <v>1338</v>
      </c>
      <c r="I86" s="1336"/>
      <c r="J86" s="1354"/>
      <c r="K86" s="1354"/>
      <c r="L86" s="1332"/>
      <c r="M86" s="1332"/>
      <c r="N86" s="1332"/>
      <c r="O86" s="1334"/>
      <c r="P86" s="904" t="s">
        <v>413</v>
      </c>
    </row>
    <row r="87" spans="1:16" ht="15" customHeight="1" x14ac:dyDescent="0.3">
      <c r="A87" s="142"/>
      <c r="B87" s="942"/>
      <c r="C87" s="144"/>
      <c r="D87" s="320"/>
      <c r="E87" s="1350"/>
      <c r="F87" s="889" t="s">
        <v>436</v>
      </c>
      <c r="G87" s="890" t="s">
        <v>210</v>
      </c>
      <c r="H87" s="1335">
        <v>2016</v>
      </c>
      <c r="I87" s="1336"/>
      <c r="J87" s="1354"/>
      <c r="K87" s="1354"/>
      <c r="L87" s="1332"/>
      <c r="M87" s="1332"/>
      <c r="N87" s="1332"/>
      <c r="O87" s="1334"/>
      <c r="P87" s="904" t="s">
        <v>1554</v>
      </c>
    </row>
    <row r="88" spans="1:16" ht="15" customHeight="1" x14ac:dyDescent="0.3">
      <c r="A88" s="142"/>
      <c r="B88" s="942"/>
      <c r="C88" s="144"/>
      <c r="D88" s="320"/>
      <c r="E88" s="1350"/>
      <c r="F88" s="889" t="s">
        <v>437</v>
      </c>
      <c r="G88" s="890" t="s">
        <v>210</v>
      </c>
      <c r="H88" s="1362" t="s">
        <v>1415</v>
      </c>
      <c r="I88" s="1336"/>
      <c r="J88" s="1354"/>
      <c r="K88" s="1354"/>
      <c r="L88" s="1332"/>
      <c r="M88" s="1332"/>
      <c r="N88" s="1332"/>
      <c r="O88" s="1334"/>
      <c r="P88" s="904" t="s">
        <v>1555</v>
      </c>
    </row>
    <row r="89" spans="1:16" ht="15" customHeight="1" x14ac:dyDescent="0.3">
      <c r="A89" s="142"/>
      <c r="B89" s="942"/>
      <c r="C89" s="144"/>
      <c r="D89" s="320"/>
      <c r="E89" s="1350"/>
      <c r="F89" s="889" t="s">
        <v>438</v>
      </c>
      <c r="G89" s="890" t="s">
        <v>210</v>
      </c>
      <c r="H89" s="1335" t="s">
        <v>1416</v>
      </c>
      <c r="I89" s="1336"/>
      <c r="J89" s="1354"/>
      <c r="K89" s="1354"/>
      <c r="L89" s="1332"/>
      <c r="M89" s="1332"/>
      <c r="N89" s="1332"/>
      <c r="O89" s="1334"/>
      <c r="P89" s="904" t="s">
        <v>413</v>
      </c>
    </row>
    <row r="90" spans="1:16" ht="15" customHeight="1" x14ac:dyDescent="0.3">
      <c r="A90" s="142"/>
      <c r="B90" s="942"/>
      <c r="C90" s="144"/>
      <c r="D90" s="320"/>
      <c r="E90" s="1350"/>
      <c r="F90" s="889" t="s">
        <v>430</v>
      </c>
      <c r="G90" s="890" t="s">
        <v>210</v>
      </c>
      <c r="H90" s="1363" t="s">
        <v>1686</v>
      </c>
      <c r="I90" s="1364"/>
      <c r="J90" s="1354"/>
      <c r="K90" s="1354"/>
      <c r="L90" s="1332"/>
      <c r="M90" s="1332"/>
      <c r="N90" s="1332"/>
      <c r="O90" s="1334"/>
      <c r="P90" s="904" t="s">
        <v>413</v>
      </c>
    </row>
    <row r="91" spans="1:16" ht="15" customHeight="1" x14ac:dyDescent="0.3">
      <c r="A91" s="142"/>
      <c r="B91" s="942"/>
      <c r="C91" s="144"/>
      <c r="D91" s="320"/>
      <c r="E91" s="1350"/>
      <c r="F91" s="889" t="s">
        <v>439</v>
      </c>
      <c r="G91" s="890" t="s">
        <v>210</v>
      </c>
      <c r="H91" s="1325" t="s">
        <v>1697</v>
      </c>
      <c r="I91" s="1364"/>
      <c r="J91" s="1354"/>
      <c r="K91" s="1354"/>
      <c r="L91" s="1332"/>
      <c r="M91" s="1332"/>
      <c r="N91" s="1332"/>
      <c r="O91" s="1334"/>
      <c r="P91" s="904" t="s">
        <v>413</v>
      </c>
    </row>
    <row r="92" spans="1:16" ht="15" customHeight="1" x14ac:dyDescent="0.3">
      <c r="A92" s="142"/>
      <c r="B92" s="942"/>
      <c r="C92" s="144"/>
      <c r="D92" s="320"/>
      <c r="E92" s="1350"/>
      <c r="F92" s="889" t="s">
        <v>440</v>
      </c>
      <c r="G92" s="890" t="s">
        <v>210</v>
      </c>
      <c r="H92" s="1325" t="s">
        <v>1698</v>
      </c>
      <c r="I92" s="1365"/>
      <c r="J92" s="1354"/>
      <c r="K92" s="1354"/>
      <c r="L92" s="1332"/>
      <c r="M92" s="1332"/>
      <c r="N92" s="1332"/>
      <c r="O92" s="1334"/>
      <c r="P92" s="904" t="s">
        <v>413</v>
      </c>
    </row>
    <row r="93" spans="1:16" ht="15" customHeight="1" x14ac:dyDescent="0.3">
      <c r="A93" s="142"/>
      <c r="B93" s="942"/>
      <c r="C93" s="144"/>
      <c r="D93" s="320"/>
      <c r="E93" s="1350"/>
      <c r="F93" s="889" t="s">
        <v>366</v>
      </c>
      <c r="G93" s="890" t="s">
        <v>210</v>
      </c>
      <c r="H93" s="1325" t="s">
        <v>1699</v>
      </c>
      <c r="I93" s="1366"/>
      <c r="J93" s="1354"/>
      <c r="K93" s="1354"/>
      <c r="L93" s="1332"/>
      <c r="M93" s="1332"/>
      <c r="N93" s="1332"/>
      <c r="O93" s="1334"/>
      <c r="P93" s="904" t="s">
        <v>413</v>
      </c>
    </row>
    <row r="94" spans="1:16" ht="15" customHeight="1" x14ac:dyDescent="0.3">
      <c r="A94" s="142"/>
      <c r="B94" s="942"/>
      <c r="C94" s="144"/>
      <c r="D94" s="320"/>
      <c r="E94" s="1350"/>
      <c r="F94" s="889" t="s">
        <v>1343</v>
      </c>
      <c r="G94" s="890" t="s">
        <v>210</v>
      </c>
      <c r="H94" s="1340" t="s">
        <v>1692</v>
      </c>
      <c r="I94" s="1341"/>
      <c r="J94" s="1354"/>
      <c r="K94" s="1354"/>
      <c r="L94" s="1332"/>
      <c r="M94" s="1332"/>
      <c r="N94" s="1332"/>
      <c r="O94" s="1334"/>
      <c r="P94" s="904" t="s">
        <v>1554</v>
      </c>
    </row>
    <row r="95" spans="1:16" ht="22.5" customHeight="1" x14ac:dyDescent="0.3">
      <c r="A95" s="142"/>
      <c r="B95" s="942"/>
      <c r="C95" s="144"/>
      <c r="D95" s="320"/>
      <c r="E95" s="1350"/>
      <c r="F95" s="889" t="s">
        <v>1344</v>
      </c>
      <c r="G95" s="890" t="s">
        <v>210</v>
      </c>
      <c r="H95" s="1359" t="s">
        <v>1338</v>
      </c>
      <c r="I95" s="1343"/>
      <c r="J95" s="1354"/>
      <c r="K95" s="1354"/>
      <c r="L95" s="1332"/>
      <c r="M95" s="1332"/>
      <c r="N95" s="1332"/>
      <c r="O95" s="1334"/>
      <c r="P95" s="904" t="s">
        <v>1555</v>
      </c>
    </row>
    <row r="96" spans="1:16" ht="30" customHeight="1" x14ac:dyDescent="0.3">
      <c r="A96" s="142"/>
      <c r="B96" s="942"/>
      <c r="C96" s="144"/>
      <c r="D96" s="320"/>
      <c r="E96" s="1350"/>
      <c r="F96" s="889" t="s">
        <v>351</v>
      </c>
      <c r="G96" s="890" t="s">
        <v>210</v>
      </c>
      <c r="H96" s="1326" t="s">
        <v>2180</v>
      </c>
      <c r="I96" s="1367"/>
      <c r="J96" s="1354"/>
      <c r="K96" s="1354"/>
      <c r="L96" s="1332"/>
      <c r="M96" s="1332"/>
      <c r="N96" s="1332"/>
      <c r="O96" s="1334"/>
      <c r="P96" s="905" t="s">
        <v>1552</v>
      </c>
    </row>
    <row r="97" spans="1:16" ht="30" customHeight="1" x14ac:dyDescent="0.3">
      <c r="A97" s="142"/>
      <c r="B97" s="942"/>
      <c r="C97" s="144"/>
      <c r="D97" s="320"/>
      <c r="E97" s="1350"/>
      <c r="F97" s="889" t="s">
        <v>441</v>
      </c>
      <c r="G97" s="890" t="s">
        <v>210</v>
      </c>
      <c r="H97" s="1326" t="s">
        <v>1700</v>
      </c>
      <c r="I97" s="1367"/>
      <c r="J97" s="1354"/>
      <c r="K97" s="1354"/>
      <c r="L97" s="1332"/>
      <c r="M97" s="1332"/>
      <c r="N97" s="1332"/>
      <c r="O97" s="1334"/>
      <c r="P97" s="905" t="s">
        <v>1557</v>
      </c>
    </row>
    <row r="98" spans="1:16" ht="30" customHeight="1" x14ac:dyDescent="0.3">
      <c r="A98" s="142"/>
      <c r="B98" s="942"/>
      <c r="C98" s="144"/>
      <c r="D98" s="320"/>
      <c r="E98" s="1350"/>
      <c r="F98" s="889" t="s">
        <v>442</v>
      </c>
      <c r="G98" s="890" t="s">
        <v>210</v>
      </c>
      <c r="H98" s="1325" t="s">
        <v>1417</v>
      </c>
      <c r="I98" s="1336"/>
      <c r="J98" s="1354"/>
      <c r="K98" s="1354"/>
      <c r="L98" s="1332"/>
      <c r="M98" s="1332"/>
      <c r="N98" s="1332"/>
      <c r="O98" s="1334"/>
      <c r="P98" s="904" t="s">
        <v>413</v>
      </c>
    </row>
    <row r="99" spans="1:16" ht="26" x14ac:dyDescent="0.3">
      <c r="A99" s="142"/>
      <c r="B99" s="942"/>
      <c r="C99" s="144"/>
      <c r="D99" s="320"/>
      <c r="E99" s="1350"/>
      <c r="F99" s="889" t="s">
        <v>443</v>
      </c>
      <c r="G99" s="890" t="s">
        <v>210</v>
      </c>
      <c r="H99" s="1345" t="s">
        <v>1701</v>
      </c>
      <c r="I99" s="1336"/>
      <c r="J99" s="1354"/>
      <c r="K99" s="1354"/>
      <c r="L99" s="1332"/>
      <c r="M99" s="1332"/>
      <c r="N99" s="1332"/>
      <c r="O99" s="1334"/>
      <c r="P99" s="904" t="s">
        <v>413</v>
      </c>
    </row>
    <row r="100" spans="1:16" ht="15" customHeight="1" x14ac:dyDescent="0.3">
      <c r="A100" s="142"/>
      <c r="B100" s="942"/>
      <c r="C100" s="144"/>
      <c r="D100" s="320"/>
      <c r="E100" s="1350"/>
      <c r="F100" s="889" t="s">
        <v>444</v>
      </c>
      <c r="G100" s="890" t="s">
        <v>210</v>
      </c>
      <c r="H100" s="1346" t="s">
        <v>1346</v>
      </c>
      <c r="I100" s="1347"/>
      <c r="J100" s="1354"/>
      <c r="K100" s="1354"/>
      <c r="L100" s="1332"/>
      <c r="M100" s="1332"/>
      <c r="N100" s="1332"/>
      <c r="O100" s="1334"/>
      <c r="P100" s="904" t="s">
        <v>413</v>
      </c>
    </row>
    <row r="101" spans="1:16" ht="14" x14ac:dyDescent="0.3">
      <c r="A101" s="142"/>
      <c r="B101" s="942"/>
      <c r="C101" s="144"/>
      <c r="D101" s="320"/>
      <c r="E101" s="1351"/>
      <c r="F101" s="889" t="s">
        <v>445</v>
      </c>
      <c r="G101" s="890" t="s">
        <v>210</v>
      </c>
      <c r="H101" s="1348" t="s">
        <v>1338</v>
      </c>
      <c r="I101" s="1336"/>
      <c r="J101" s="1355"/>
      <c r="K101" s="1355"/>
      <c r="L101" s="1333"/>
      <c r="M101" s="1333"/>
      <c r="N101" s="1333"/>
      <c r="O101" s="1334"/>
      <c r="P101" s="904" t="s">
        <v>413</v>
      </c>
    </row>
    <row r="102" spans="1:16" ht="30" customHeight="1" x14ac:dyDescent="0.3">
      <c r="A102" s="142"/>
      <c r="B102" s="398"/>
      <c r="C102" s="144"/>
      <c r="D102" s="320"/>
      <c r="E102" s="1349" t="s">
        <v>1371</v>
      </c>
      <c r="F102" s="889" t="s">
        <v>446</v>
      </c>
      <c r="G102" s="890" t="s">
        <v>210</v>
      </c>
      <c r="H102" s="1352" t="s">
        <v>1336</v>
      </c>
      <c r="I102" s="1341"/>
      <c r="J102" s="1353" t="s">
        <v>1702</v>
      </c>
      <c r="K102" s="1353" t="s">
        <v>353</v>
      </c>
      <c r="L102" s="1331">
        <v>1</v>
      </c>
      <c r="M102" s="1356">
        <v>24</v>
      </c>
      <c r="N102" s="1331">
        <f>M102</f>
        <v>24</v>
      </c>
      <c r="O102" s="1334"/>
      <c r="P102" s="904" t="s">
        <v>413</v>
      </c>
    </row>
    <row r="103" spans="1:16" ht="27.75" customHeight="1" x14ac:dyDescent="0.3">
      <c r="A103" s="142"/>
      <c r="B103" s="398"/>
      <c r="C103" s="144"/>
      <c r="D103" s="320"/>
      <c r="E103" s="1350"/>
      <c r="F103" s="889" t="s">
        <v>431</v>
      </c>
      <c r="G103" s="890" t="s">
        <v>210</v>
      </c>
      <c r="H103" s="1335" t="s">
        <v>1527</v>
      </c>
      <c r="I103" s="1336"/>
      <c r="J103" s="1354"/>
      <c r="K103" s="1354"/>
      <c r="L103" s="1332"/>
      <c r="M103" s="1332"/>
      <c r="N103" s="1332"/>
      <c r="O103" s="1334"/>
      <c r="P103" s="904" t="s">
        <v>413</v>
      </c>
    </row>
    <row r="104" spans="1:16" ht="15" customHeight="1" x14ac:dyDescent="0.3">
      <c r="A104" s="142"/>
      <c r="B104" s="398"/>
      <c r="C104" s="144"/>
      <c r="D104" s="320"/>
      <c r="E104" s="1350"/>
      <c r="F104" s="889" t="s">
        <v>433</v>
      </c>
      <c r="G104" s="890" t="s">
        <v>210</v>
      </c>
      <c r="H104" s="1335" t="s">
        <v>1337</v>
      </c>
      <c r="I104" s="1336"/>
      <c r="J104" s="1354"/>
      <c r="K104" s="1354"/>
      <c r="L104" s="1332"/>
      <c r="M104" s="1332"/>
      <c r="N104" s="1332"/>
      <c r="O104" s="1334"/>
      <c r="P104" s="904" t="s">
        <v>413</v>
      </c>
    </row>
    <row r="105" spans="1:16" ht="15" customHeight="1" x14ac:dyDescent="0.3">
      <c r="A105" s="142"/>
      <c r="B105" s="398"/>
      <c r="C105" s="144"/>
      <c r="D105" s="320"/>
      <c r="E105" s="1350"/>
      <c r="F105" s="889" t="s">
        <v>434</v>
      </c>
      <c r="G105" s="890" t="s">
        <v>210</v>
      </c>
      <c r="H105" s="1335">
        <v>189</v>
      </c>
      <c r="I105" s="1336"/>
      <c r="J105" s="1354"/>
      <c r="K105" s="1354"/>
      <c r="L105" s="1332"/>
      <c r="M105" s="1332"/>
      <c r="N105" s="1332"/>
      <c r="O105" s="1334"/>
      <c r="P105" s="904" t="s">
        <v>413</v>
      </c>
    </row>
    <row r="106" spans="1:16" ht="15" customHeight="1" x14ac:dyDescent="0.3">
      <c r="A106" s="142"/>
      <c r="B106" s="398"/>
      <c r="C106" s="144"/>
      <c r="D106" s="320"/>
      <c r="E106" s="1350"/>
      <c r="F106" s="889" t="s">
        <v>435</v>
      </c>
      <c r="G106" s="890" t="s">
        <v>210</v>
      </c>
      <c r="H106" s="1348" t="s">
        <v>1338</v>
      </c>
      <c r="I106" s="1336"/>
      <c r="J106" s="1354"/>
      <c r="K106" s="1354"/>
      <c r="L106" s="1332"/>
      <c r="M106" s="1332"/>
      <c r="N106" s="1332"/>
      <c r="O106" s="1334"/>
      <c r="P106" s="904" t="s">
        <v>413</v>
      </c>
    </row>
    <row r="107" spans="1:16" ht="15" customHeight="1" x14ac:dyDescent="0.3">
      <c r="A107" s="142"/>
      <c r="B107" s="398"/>
      <c r="C107" s="144"/>
      <c r="D107" s="320"/>
      <c r="E107" s="1350"/>
      <c r="F107" s="889" t="s">
        <v>436</v>
      </c>
      <c r="G107" s="890" t="s">
        <v>210</v>
      </c>
      <c r="H107" s="1335">
        <v>2017</v>
      </c>
      <c r="I107" s="1336"/>
      <c r="J107" s="1354"/>
      <c r="K107" s="1354"/>
      <c r="L107" s="1332"/>
      <c r="M107" s="1332"/>
      <c r="N107" s="1332"/>
      <c r="O107" s="1334"/>
      <c r="P107" s="904" t="s">
        <v>1554</v>
      </c>
    </row>
    <row r="108" spans="1:16" ht="15" customHeight="1" x14ac:dyDescent="0.3">
      <c r="A108" s="142"/>
      <c r="B108" s="398"/>
      <c r="C108" s="144"/>
      <c r="D108" s="320"/>
      <c r="E108" s="1350"/>
      <c r="F108" s="889" t="s">
        <v>437</v>
      </c>
      <c r="G108" s="890" t="s">
        <v>210</v>
      </c>
      <c r="H108" s="1362" t="s">
        <v>1339</v>
      </c>
      <c r="I108" s="1336"/>
      <c r="J108" s="1354"/>
      <c r="K108" s="1354"/>
      <c r="L108" s="1332"/>
      <c r="M108" s="1332"/>
      <c r="N108" s="1332"/>
      <c r="O108" s="1334"/>
      <c r="P108" s="904" t="s">
        <v>1555</v>
      </c>
    </row>
    <row r="109" spans="1:16" ht="15" customHeight="1" x14ac:dyDescent="0.3">
      <c r="A109" s="142"/>
      <c r="B109" s="398"/>
      <c r="C109" s="144"/>
      <c r="D109" s="320"/>
      <c r="E109" s="1350"/>
      <c r="F109" s="889" t="s">
        <v>438</v>
      </c>
      <c r="G109" s="890" t="s">
        <v>210</v>
      </c>
      <c r="H109" s="1335" t="s">
        <v>1340</v>
      </c>
      <c r="I109" s="1336"/>
      <c r="J109" s="1354"/>
      <c r="K109" s="1354"/>
      <c r="L109" s="1332"/>
      <c r="M109" s="1332"/>
      <c r="N109" s="1332"/>
      <c r="O109" s="1334"/>
      <c r="P109" s="904" t="s">
        <v>413</v>
      </c>
    </row>
    <row r="110" spans="1:16" ht="15" customHeight="1" x14ac:dyDescent="0.3">
      <c r="A110" s="142"/>
      <c r="B110" s="398"/>
      <c r="C110" s="144"/>
      <c r="D110" s="320"/>
      <c r="E110" s="1350"/>
      <c r="F110" s="889" t="s">
        <v>430</v>
      </c>
      <c r="G110" s="890" t="s">
        <v>210</v>
      </c>
      <c r="H110" s="1335" t="s">
        <v>1341</v>
      </c>
      <c r="I110" s="1336"/>
      <c r="J110" s="1354"/>
      <c r="K110" s="1354"/>
      <c r="L110" s="1332"/>
      <c r="M110" s="1332"/>
      <c r="N110" s="1332"/>
      <c r="O110" s="1334"/>
      <c r="P110" s="904" t="s">
        <v>413</v>
      </c>
    </row>
    <row r="111" spans="1:16" ht="15" customHeight="1" x14ac:dyDescent="0.3">
      <c r="A111" s="142"/>
      <c r="B111" s="398"/>
      <c r="C111" s="144"/>
      <c r="D111" s="320"/>
      <c r="E111" s="1350"/>
      <c r="F111" s="889" t="s">
        <v>439</v>
      </c>
      <c r="G111" s="890" t="s">
        <v>210</v>
      </c>
      <c r="H111" s="1437" t="s">
        <v>1342</v>
      </c>
      <c r="I111" s="1336"/>
      <c r="J111" s="1354"/>
      <c r="K111" s="1354"/>
      <c r="L111" s="1332"/>
      <c r="M111" s="1332"/>
      <c r="N111" s="1332"/>
      <c r="O111" s="1334"/>
      <c r="P111" s="904" t="s">
        <v>413</v>
      </c>
    </row>
    <row r="112" spans="1:16" ht="27.75" customHeight="1" x14ac:dyDescent="0.3">
      <c r="A112" s="142"/>
      <c r="B112" s="398"/>
      <c r="C112" s="144"/>
      <c r="D112" s="320"/>
      <c r="E112" s="1350"/>
      <c r="F112" s="889" t="s">
        <v>440</v>
      </c>
      <c r="G112" s="890" t="s">
        <v>210</v>
      </c>
      <c r="H112" s="1325" t="s">
        <v>1704</v>
      </c>
      <c r="I112" s="1438"/>
      <c r="J112" s="1354"/>
      <c r="K112" s="1354"/>
      <c r="L112" s="1332"/>
      <c r="M112" s="1332"/>
      <c r="N112" s="1332"/>
      <c r="O112" s="1334"/>
      <c r="P112" s="904" t="s">
        <v>413</v>
      </c>
    </row>
    <row r="113" spans="1:16" ht="15" customHeight="1" x14ac:dyDescent="0.3">
      <c r="A113" s="142"/>
      <c r="B113" s="398"/>
      <c r="C113" s="144"/>
      <c r="D113" s="320"/>
      <c r="E113" s="1350"/>
      <c r="F113" s="889" t="s">
        <v>366</v>
      </c>
      <c r="G113" s="890" t="s">
        <v>210</v>
      </c>
      <c r="H113" s="1325" t="s">
        <v>1705</v>
      </c>
      <c r="I113" s="1339"/>
      <c r="J113" s="1354"/>
      <c r="K113" s="1354"/>
      <c r="L113" s="1332"/>
      <c r="M113" s="1332"/>
      <c r="N113" s="1332"/>
      <c r="O113" s="1334"/>
      <c r="P113" s="904" t="s">
        <v>413</v>
      </c>
    </row>
    <row r="114" spans="1:16" ht="15" customHeight="1" x14ac:dyDescent="0.3">
      <c r="A114" s="142"/>
      <c r="B114" s="598"/>
      <c r="C114" s="144"/>
      <c r="D114" s="320"/>
      <c r="E114" s="1350"/>
      <c r="F114" s="889" t="s">
        <v>1343</v>
      </c>
      <c r="G114" s="890" t="s">
        <v>210</v>
      </c>
      <c r="H114" s="1340" t="s">
        <v>1703</v>
      </c>
      <c r="I114" s="1341"/>
      <c r="J114" s="1354"/>
      <c r="K114" s="1354"/>
      <c r="L114" s="1332"/>
      <c r="M114" s="1332"/>
      <c r="N114" s="1332"/>
      <c r="O114" s="1334"/>
      <c r="P114" s="904" t="s">
        <v>1554</v>
      </c>
    </row>
    <row r="115" spans="1:16" ht="30" customHeight="1" x14ac:dyDescent="0.3">
      <c r="A115" s="142"/>
      <c r="B115" s="598"/>
      <c r="C115" s="144"/>
      <c r="D115" s="320"/>
      <c r="E115" s="1350"/>
      <c r="F115" s="889" t="s">
        <v>1344</v>
      </c>
      <c r="G115" s="890" t="s">
        <v>210</v>
      </c>
      <c r="H115" s="1368" t="s">
        <v>1706</v>
      </c>
      <c r="I115" s="1341"/>
      <c r="J115" s="1354"/>
      <c r="K115" s="1354"/>
      <c r="L115" s="1332"/>
      <c r="M115" s="1332"/>
      <c r="N115" s="1332"/>
      <c r="O115" s="1334"/>
      <c r="P115" s="904" t="s">
        <v>1555</v>
      </c>
    </row>
    <row r="116" spans="1:16" ht="30" customHeight="1" x14ac:dyDescent="0.3">
      <c r="A116" s="142"/>
      <c r="B116" s="398"/>
      <c r="C116" s="144"/>
      <c r="D116" s="320"/>
      <c r="E116" s="1350"/>
      <c r="F116" s="889" t="s">
        <v>351</v>
      </c>
      <c r="G116" s="890" t="s">
        <v>210</v>
      </c>
      <c r="H116" s="1326" t="s">
        <v>2181</v>
      </c>
      <c r="I116" s="1344"/>
      <c r="J116" s="1354"/>
      <c r="K116" s="1354"/>
      <c r="L116" s="1332"/>
      <c r="M116" s="1332"/>
      <c r="N116" s="1332"/>
      <c r="O116" s="1334"/>
      <c r="P116" s="905" t="s">
        <v>1552</v>
      </c>
    </row>
    <row r="117" spans="1:16" ht="30" customHeight="1" x14ac:dyDescent="0.3">
      <c r="A117" s="142"/>
      <c r="B117" s="398"/>
      <c r="C117" s="144"/>
      <c r="D117" s="320"/>
      <c r="E117" s="1350"/>
      <c r="F117" s="889" t="s">
        <v>441</v>
      </c>
      <c r="G117" s="890" t="s">
        <v>210</v>
      </c>
      <c r="H117" s="1326" t="s">
        <v>1707</v>
      </c>
      <c r="I117" s="1344"/>
      <c r="J117" s="1354"/>
      <c r="K117" s="1354"/>
      <c r="L117" s="1332"/>
      <c r="M117" s="1332"/>
      <c r="N117" s="1332"/>
      <c r="O117" s="1334"/>
      <c r="P117" s="905" t="s">
        <v>1557</v>
      </c>
    </row>
    <row r="118" spans="1:16" ht="30" customHeight="1" x14ac:dyDescent="0.3">
      <c r="A118" s="142"/>
      <c r="B118" s="398"/>
      <c r="C118" s="144"/>
      <c r="D118" s="320"/>
      <c r="E118" s="1350"/>
      <c r="F118" s="889" t="s">
        <v>442</v>
      </c>
      <c r="G118" s="890" t="s">
        <v>210</v>
      </c>
      <c r="H118" s="1357" t="s">
        <v>1345</v>
      </c>
      <c r="I118" s="1336"/>
      <c r="J118" s="1354"/>
      <c r="K118" s="1354"/>
      <c r="L118" s="1332"/>
      <c r="M118" s="1332"/>
      <c r="N118" s="1332"/>
      <c r="O118" s="1334"/>
      <c r="P118" s="904" t="s">
        <v>413</v>
      </c>
    </row>
    <row r="119" spans="1:16" ht="26" x14ac:dyDescent="0.3">
      <c r="A119" s="142"/>
      <c r="B119" s="398"/>
      <c r="C119" s="144"/>
      <c r="D119" s="320"/>
      <c r="E119" s="1350"/>
      <c r="F119" s="889" t="s">
        <v>443</v>
      </c>
      <c r="G119" s="890" t="s">
        <v>210</v>
      </c>
      <c r="H119" s="1345" t="s">
        <v>1708</v>
      </c>
      <c r="I119" s="1336"/>
      <c r="J119" s="1354"/>
      <c r="K119" s="1354"/>
      <c r="L119" s="1332"/>
      <c r="M119" s="1332"/>
      <c r="N119" s="1332"/>
      <c r="O119" s="1334"/>
      <c r="P119" s="904" t="s">
        <v>413</v>
      </c>
    </row>
    <row r="120" spans="1:16" ht="14" x14ac:dyDescent="0.3">
      <c r="A120" s="142"/>
      <c r="B120" s="398"/>
      <c r="C120" s="144"/>
      <c r="D120" s="320"/>
      <c r="E120" s="1350"/>
      <c r="F120" s="889" t="s">
        <v>444</v>
      </c>
      <c r="G120" s="890" t="s">
        <v>210</v>
      </c>
      <c r="H120" s="1346" t="s">
        <v>1681</v>
      </c>
      <c r="I120" s="1347"/>
      <c r="J120" s="1354"/>
      <c r="K120" s="1354"/>
      <c r="L120" s="1332"/>
      <c r="M120" s="1332"/>
      <c r="N120" s="1332"/>
      <c r="O120" s="1334"/>
      <c r="P120" s="904" t="s">
        <v>413</v>
      </c>
    </row>
    <row r="121" spans="1:16" ht="14" x14ac:dyDescent="0.3">
      <c r="A121" s="142"/>
      <c r="B121" s="487"/>
      <c r="C121" s="144"/>
      <c r="D121" s="320"/>
      <c r="E121" s="1351"/>
      <c r="F121" s="889" t="s">
        <v>445</v>
      </c>
      <c r="G121" s="890" t="s">
        <v>210</v>
      </c>
      <c r="H121" s="1348" t="s">
        <v>1338</v>
      </c>
      <c r="I121" s="1336"/>
      <c r="J121" s="1355"/>
      <c r="K121" s="1355"/>
      <c r="L121" s="1333"/>
      <c r="M121" s="1333"/>
      <c r="N121" s="1333"/>
      <c r="O121" s="1334"/>
      <c r="P121" s="904" t="s">
        <v>413</v>
      </c>
    </row>
    <row r="122" spans="1:16" ht="42" customHeight="1" x14ac:dyDescent="0.3">
      <c r="A122" s="142"/>
      <c r="B122" s="942"/>
      <c r="C122" s="144"/>
      <c r="D122" s="320"/>
      <c r="E122" s="1349" t="s">
        <v>1381</v>
      </c>
      <c r="F122" s="889" t="s">
        <v>446</v>
      </c>
      <c r="G122" s="890" t="s">
        <v>210</v>
      </c>
      <c r="H122" s="1352" t="s">
        <v>1709</v>
      </c>
      <c r="I122" s="1341"/>
      <c r="J122" s="1353" t="s">
        <v>1702</v>
      </c>
      <c r="K122" s="1353" t="s">
        <v>353</v>
      </c>
      <c r="L122" s="1331">
        <v>1</v>
      </c>
      <c r="M122" s="1356">
        <f>(12.4+12.8)/2</f>
        <v>12.600000000000001</v>
      </c>
      <c r="N122" s="1331">
        <f>M122</f>
        <v>12.600000000000001</v>
      </c>
      <c r="O122" s="1334"/>
      <c r="P122" s="904" t="s">
        <v>413</v>
      </c>
    </row>
    <row r="123" spans="1:16" ht="31.5" customHeight="1" x14ac:dyDescent="0.3">
      <c r="A123" s="142"/>
      <c r="B123" s="942"/>
      <c r="C123" s="144"/>
      <c r="D123" s="320"/>
      <c r="E123" s="1350"/>
      <c r="F123" s="889" t="s">
        <v>431</v>
      </c>
      <c r="G123" s="890" t="s">
        <v>210</v>
      </c>
      <c r="H123" s="1335" t="s">
        <v>1710</v>
      </c>
      <c r="I123" s="1336"/>
      <c r="J123" s="1354"/>
      <c r="K123" s="1354"/>
      <c r="L123" s="1332"/>
      <c r="M123" s="1332"/>
      <c r="N123" s="1332"/>
      <c r="O123" s="1334"/>
      <c r="P123" s="904" t="s">
        <v>413</v>
      </c>
    </row>
    <row r="124" spans="1:16" ht="15" customHeight="1" x14ac:dyDescent="0.3">
      <c r="A124" s="142"/>
      <c r="B124" s="942"/>
      <c r="C124" s="144"/>
      <c r="D124" s="320"/>
      <c r="E124" s="1350"/>
      <c r="F124" s="889" t="s">
        <v>433</v>
      </c>
      <c r="G124" s="890" t="s">
        <v>210</v>
      </c>
      <c r="H124" s="1335" t="s">
        <v>1691</v>
      </c>
      <c r="I124" s="1336"/>
      <c r="J124" s="1354"/>
      <c r="K124" s="1354"/>
      <c r="L124" s="1332"/>
      <c r="M124" s="1332"/>
      <c r="N124" s="1332"/>
      <c r="O124" s="1334"/>
      <c r="P124" s="904" t="s">
        <v>413</v>
      </c>
    </row>
    <row r="125" spans="1:16" ht="15" customHeight="1" x14ac:dyDescent="0.3">
      <c r="A125" s="142"/>
      <c r="B125" s="942"/>
      <c r="C125" s="144"/>
      <c r="D125" s="320"/>
      <c r="E125" s="1350"/>
      <c r="F125" s="889" t="s">
        <v>434</v>
      </c>
      <c r="G125" s="890" t="s">
        <v>210</v>
      </c>
      <c r="H125" s="1335">
        <v>57</v>
      </c>
      <c r="I125" s="1336"/>
      <c r="J125" s="1354"/>
      <c r="K125" s="1354"/>
      <c r="L125" s="1332"/>
      <c r="M125" s="1332"/>
      <c r="N125" s="1332"/>
      <c r="O125" s="1334"/>
      <c r="P125" s="904" t="s">
        <v>413</v>
      </c>
    </row>
    <row r="126" spans="1:16" ht="15" customHeight="1" x14ac:dyDescent="0.3">
      <c r="A126" s="142"/>
      <c r="B126" s="942"/>
      <c r="C126" s="144"/>
      <c r="D126" s="320"/>
      <c r="E126" s="1350"/>
      <c r="F126" s="889" t="s">
        <v>435</v>
      </c>
      <c r="G126" s="890" t="s">
        <v>210</v>
      </c>
      <c r="H126" s="1348" t="s">
        <v>1338</v>
      </c>
      <c r="I126" s="1336"/>
      <c r="J126" s="1354"/>
      <c r="K126" s="1354"/>
      <c r="L126" s="1332"/>
      <c r="M126" s="1332"/>
      <c r="N126" s="1332"/>
      <c r="O126" s="1334"/>
      <c r="P126" s="904" t="s">
        <v>413</v>
      </c>
    </row>
    <row r="127" spans="1:16" ht="15" customHeight="1" x14ac:dyDescent="0.3">
      <c r="A127" s="142"/>
      <c r="B127" s="942"/>
      <c r="C127" s="144"/>
      <c r="D127" s="320"/>
      <c r="E127" s="1350"/>
      <c r="F127" s="889" t="s">
        <v>436</v>
      </c>
      <c r="G127" s="890" t="s">
        <v>210</v>
      </c>
      <c r="H127" s="1335">
        <v>2017</v>
      </c>
      <c r="I127" s="1336"/>
      <c r="J127" s="1354"/>
      <c r="K127" s="1354"/>
      <c r="L127" s="1332"/>
      <c r="M127" s="1332"/>
      <c r="N127" s="1332"/>
      <c r="O127" s="1334"/>
      <c r="P127" s="904" t="s">
        <v>1554</v>
      </c>
    </row>
    <row r="128" spans="1:16" ht="15" customHeight="1" x14ac:dyDescent="0.3">
      <c r="A128" s="142"/>
      <c r="B128" s="942"/>
      <c r="C128" s="144"/>
      <c r="D128" s="320"/>
      <c r="E128" s="1350"/>
      <c r="F128" s="889" t="s">
        <v>437</v>
      </c>
      <c r="G128" s="890" t="s">
        <v>210</v>
      </c>
      <c r="H128" s="1362" t="s">
        <v>1711</v>
      </c>
      <c r="I128" s="1336"/>
      <c r="J128" s="1354"/>
      <c r="K128" s="1354"/>
      <c r="L128" s="1332"/>
      <c r="M128" s="1332"/>
      <c r="N128" s="1332"/>
      <c r="O128" s="1334"/>
      <c r="P128" s="904" t="s">
        <v>1555</v>
      </c>
    </row>
    <row r="129" spans="1:16" ht="15" customHeight="1" x14ac:dyDescent="0.3">
      <c r="A129" s="142"/>
      <c r="B129" s="942"/>
      <c r="C129" s="144"/>
      <c r="D129" s="320"/>
      <c r="E129" s="1350"/>
      <c r="F129" s="889" t="s">
        <v>438</v>
      </c>
      <c r="G129" s="890" t="s">
        <v>210</v>
      </c>
      <c r="H129" s="1335" t="s">
        <v>1416</v>
      </c>
      <c r="I129" s="1336"/>
      <c r="J129" s="1354"/>
      <c r="K129" s="1354"/>
      <c r="L129" s="1332"/>
      <c r="M129" s="1332"/>
      <c r="N129" s="1332"/>
      <c r="O129" s="1334"/>
      <c r="P129" s="904" t="s">
        <v>413</v>
      </c>
    </row>
    <row r="130" spans="1:16" ht="15" customHeight="1" x14ac:dyDescent="0.3">
      <c r="A130" s="142"/>
      <c r="B130" s="942"/>
      <c r="C130" s="144"/>
      <c r="D130" s="320"/>
      <c r="E130" s="1350"/>
      <c r="F130" s="889" t="s">
        <v>430</v>
      </c>
      <c r="G130" s="890" t="s">
        <v>210</v>
      </c>
      <c r="H130" s="1363" t="s">
        <v>1686</v>
      </c>
      <c r="I130" s="1364"/>
      <c r="J130" s="1354"/>
      <c r="K130" s="1354"/>
      <c r="L130" s="1332"/>
      <c r="M130" s="1332"/>
      <c r="N130" s="1332"/>
      <c r="O130" s="1334"/>
      <c r="P130" s="904" t="s">
        <v>413</v>
      </c>
    </row>
    <row r="131" spans="1:16" ht="15" customHeight="1" x14ac:dyDescent="0.3">
      <c r="A131" s="142"/>
      <c r="B131" s="942"/>
      <c r="C131" s="144"/>
      <c r="D131" s="320"/>
      <c r="E131" s="1350"/>
      <c r="F131" s="889" t="s">
        <v>439</v>
      </c>
      <c r="G131" s="890" t="s">
        <v>210</v>
      </c>
      <c r="H131" s="1325" t="s">
        <v>1712</v>
      </c>
      <c r="I131" s="1364"/>
      <c r="J131" s="1354"/>
      <c r="K131" s="1354"/>
      <c r="L131" s="1332"/>
      <c r="M131" s="1332"/>
      <c r="N131" s="1332"/>
      <c r="O131" s="1334"/>
      <c r="P131" s="904" t="s">
        <v>413</v>
      </c>
    </row>
    <row r="132" spans="1:16" ht="15" customHeight="1" x14ac:dyDescent="0.3">
      <c r="A132" s="142"/>
      <c r="B132" s="942"/>
      <c r="C132" s="144"/>
      <c r="D132" s="320"/>
      <c r="E132" s="1350"/>
      <c r="F132" s="889" t="s">
        <v>440</v>
      </c>
      <c r="G132" s="890" t="s">
        <v>210</v>
      </c>
      <c r="H132" s="1325" t="s">
        <v>1713</v>
      </c>
      <c r="I132" s="1365"/>
      <c r="J132" s="1354"/>
      <c r="K132" s="1354"/>
      <c r="L132" s="1332"/>
      <c r="M132" s="1332"/>
      <c r="N132" s="1332"/>
      <c r="O132" s="1334"/>
      <c r="P132" s="904" t="s">
        <v>413</v>
      </c>
    </row>
    <row r="133" spans="1:16" ht="15" customHeight="1" x14ac:dyDescent="0.3">
      <c r="A133" s="142"/>
      <c r="B133" s="942"/>
      <c r="C133" s="144"/>
      <c r="D133" s="320"/>
      <c r="E133" s="1350"/>
      <c r="F133" s="889" t="s">
        <v>366</v>
      </c>
      <c r="G133" s="890" t="s">
        <v>210</v>
      </c>
      <c r="H133" s="1325" t="s">
        <v>1714</v>
      </c>
      <c r="I133" s="1366"/>
      <c r="J133" s="1354"/>
      <c r="K133" s="1354"/>
      <c r="L133" s="1332"/>
      <c r="M133" s="1332"/>
      <c r="N133" s="1332"/>
      <c r="O133" s="1334"/>
      <c r="P133" s="904" t="s">
        <v>413</v>
      </c>
    </row>
    <row r="134" spans="1:16" ht="15" customHeight="1" x14ac:dyDescent="0.3">
      <c r="A134" s="142"/>
      <c r="B134" s="942"/>
      <c r="C134" s="144"/>
      <c r="D134" s="320"/>
      <c r="E134" s="1350"/>
      <c r="F134" s="889" t="s">
        <v>1343</v>
      </c>
      <c r="G134" s="890" t="s">
        <v>210</v>
      </c>
      <c r="H134" s="1340" t="s">
        <v>1715</v>
      </c>
      <c r="I134" s="1341"/>
      <c r="J134" s="1354"/>
      <c r="K134" s="1354"/>
      <c r="L134" s="1332"/>
      <c r="M134" s="1332"/>
      <c r="N134" s="1332"/>
      <c r="O134" s="1334"/>
      <c r="P134" s="904" t="s">
        <v>1554</v>
      </c>
    </row>
    <row r="135" spans="1:16" ht="15" customHeight="1" x14ac:dyDescent="0.3">
      <c r="A135" s="142"/>
      <c r="B135" s="942"/>
      <c r="C135" s="144"/>
      <c r="D135" s="320"/>
      <c r="E135" s="1350"/>
      <c r="F135" s="889" t="s">
        <v>1344</v>
      </c>
      <c r="G135" s="890" t="s">
        <v>210</v>
      </c>
      <c r="H135" s="1359"/>
      <c r="I135" s="1343"/>
      <c r="J135" s="1354"/>
      <c r="K135" s="1354"/>
      <c r="L135" s="1332"/>
      <c r="M135" s="1332"/>
      <c r="N135" s="1332"/>
      <c r="O135" s="1334"/>
      <c r="P135" s="904" t="s">
        <v>1555</v>
      </c>
    </row>
    <row r="136" spans="1:16" ht="30" customHeight="1" x14ac:dyDescent="0.3">
      <c r="A136" s="142"/>
      <c r="B136" s="942"/>
      <c r="C136" s="144"/>
      <c r="D136" s="320"/>
      <c r="E136" s="1350"/>
      <c r="F136" s="889" t="s">
        <v>351</v>
      </c>
      <c r="G136" s="890" t="s">
        <v>210</v>
      </c>
      <c r="H136" s="1326" t="s">
        <v>2183</v>
      </c>
      <c r="I136" s="1344"/>
      <c r="J136" s="1354"/>
      <c r="K136" s="1354"/>
      <c r="L136" s="1332"/>
      <c r="M136" s="1332"/>
      <c r="N136" s="1332"/>
      <c r="O136" s="1334"/>
      <c r="P136" s="905" t="s">
        <v>1552</v>
      </c>
    </row>
    <row r="137" spans="1:16" ht="30" customHeight="1" x14ac:dyDescent="0.3">
      <c r="A137" s="142"/>
      <c r="B137" s="942"/>
      <c r="C137" s="144"/>
      <c r="D137" s="320"/>
      <c r="E137" s="1350"/>
      <c r="F137" s="889" t="s">
        <v>441</v>
      </c>
      <c r="G137" s="890" t="s">
        <v>210</v>
      </c>
      <c r="H137" s="1326" t="s">
        <v>1716</v>
      </c>
      <c r="I137" s="1344"/>
      <c r="J137" s="1354"/>
      <c r="K137" s="1354"/>
      <c r="L137" s="1332"/>
      <c r="M137" s="1332"/>
      <c r="N137" s="1332"/>
      <c r="O137" s="1334"/>
      <c r="P137" s="905" t="s">
        <v>1557</v>
      </c>
    </row>
    <row r="138" spans="1:16" ht="30" customHeight="1" x14ac:dyDescent="0.3">
      <c r="A138" s="142"/>
      <c r="B138" s="942"/>
      <c r="C138" s="144"/>
      <c r="D138" s="320"/>
      <c r="E138" s="1350"/>
      <c r="F138" s="889" t="s">
        <v>442</v>
      </c>
      <c r="G138" s="890" t="s">
        <v>210</v>
      </c>
      <c r="H138" s="1325" t="s">
        <v>1417</v>
      </c>
      <c r="I138" s="1336"/>
      <c r="J138" s="1354"/>
      <c r="K138" s="1354"/>
      <c r="L138" s="1332"/>
      <c r="M138" s="1332"/>
      <c r="N138" s="1332"/>
      <c r="O138" s="1334"/>
      <c r="P138" s="904" t="s">
        <v>413</v>
      </c>
    </row>
    <row r="139" spans="1:16" ht="26" x14ac:dyDescent="0.3">
      <c r="A139" s="142"/>
      <c r="B139" s="942"/>
      <c r="C139" s="144"/>
      <c r="D139" s="320"/>
      <c r="E139" s="1350"/>
      <c r="F139" s="889" t="s">
        <v>443</v>
      </c>
      <c r="G139" s="890" t="s">
        <v>210</v>
      </c>
      <c r="H139" s="1345" t="s">
        <v>1717</v>
      </c>
      <c r="I139" s="1336"/>
      <c r="J139" s="1354"/>
      <c r="K139" s="1354"/>
      <c r="L139" s="1332"/>
      <c r="M139" s="1332"/>
      <c r="N139" s="1332"/>
      <c r="O139" s="1334"/>
      <c r="P139" s="904" t="s">
        <v>413</v>
      </c>
    </row>
    <row r="140" spans="1:16" ht="15" customHeight="1" x14ac:dyDescent="0.3">
      <c r="A140" s="142"/>
      <c r="B140" s="942"/>
      <c r="C140" s="144"/>
      <c r="D140" s="320"/>
      <c r="E140" s="1350"/>
      <c r="F140" s="889" t="s">
        <v>444</v>
      </c>
      <c r="G140" s="890" t="s">
        <v>210</v>
      </c>
      <c r="H140" s="1346" t="s">
        <v>1346</v>
      </c>
      <c r="I140" s="1347"/>
      <c r="J140" s="1354"/>
      <c r="K140" s="1354"/>
      <c r="L140" s="1332"/>
      <c r="M140" s="1332"/>
      <c r="N140" s="1332"/>
      <c r="O140" s="1334"/>
      <c r="P140" s="904" t="s">
        <v>413</v>
      </c>
    </row>
    <row r="141" spans="1:16" ht="14" x14ac:dyDescent="0.3">
      <c r="A141" s="142"/>
      <c r="B141" s="942"/>
      <c r="C141" s="144"/>
      <c r="D141" s="320"/>
      <c r="E141" s="1351"/>
      <c r="F141" s="889" t="s">
        <v>445</v>
      </c>
      <c r="G141" s="890" t="s">
        <v>210</v>
      </c>
      <c r="H141" s="1348" t="s">
        <v>1338</v>
      </c>
      <c r="I141" s="1336"/>
      <c r="J141" s="1355"/>
      <c r="K141" s="1355"/>
      <c r="L141" s="1333"/>
      <c r="M141" s="1333"/>
      <c r="N141" s="1333"/>
      <c r="O141" s="1334"/>
      <c r="P141" s="904" t="s">
        <v>413</v>
      </c>
    </row>
    <row r="142" spans="1:16" ht="42" customHeight="1" x14ac:dyDescent="0.3">
      <c r="A142" s="142"/>
      <c r="B142" s="398"/>
      <c r="C142" s="144"/>
      <c r="D142" s="320"/>
      <c r="E142" s="1349" t="s">
        <v>1390</v>
      </c>
      <c r="F142" s="889" t="s">
        <v>446</v>
      </c>
      <c r="G142" s="890" t="s">
        <v>210</v>
      </c>
      <c r="H142" s="1352" t="s">
        <v>1347</v>
      </c>
      <c r="I142" s="1341"/>
      <c r="J142" s="1353" t="s">
        <v>1348</v>
      </c>
      <c r="K142" s="1353" t="s">
        <v>353</v>
      </c>
      <c r="L142" s="1331">
        <v>1</v>
      </c>
      <c r="M142" s="1356">
        <f>(22.4+22.8)/2</f>
        <v>22.6</v>
      </c>
      <c r="N142" s="1331">
        <f>M142</f>
        <v>22.6</v>
      </c>
      <c r="O142" s="1334"/>
      <c r="P142" s="904" t="s">
        <v>413</v>
      </c>
    </row>
    <row r="143" spans="1:16" ht="18" customHeight="1" x14ac:dyDescent="0.3">
      <c r="A143" s="142"/>
      <c r="B143" s="398"/>
      <c r="C143" s="144"/>
      <c r="D143" s="320"/>
      <c r="E143" s="1350"/>
      <c r="F143" s="889" t="s">
        <v>431</v>
      </c>
      <c r="G143" s="890" t="s">
        <v>210</v>
      </c>
      <c r="H143" s="1335" t="s">
        <v>1528</v>
      </c>
      <c r="I143" s="1336"/>
      <c r="J143" s="1354"/>
      <c r="K143" s="1354"/>
      <c r="L143" s="1332"/>
      <c r="M143" s="1332"/>
      <c r="N143" s="1332"/>
      <c r="O143" s="1334"/>
      <c r="P143" s="904" t="s">
        <v>413</v>
      </c>
    </row>
    <row r="144" spans="1:16" ht="15" customHeight="1" x14ac:dyDescent="0.3">
      <c r="A144" s="142"/>
      <c r="B144" s="398"/>
      <c r="C144" s="144"/>
      <c r="D144" s="320"/>
      <c r="E144" s="1350"/>
      <c r="F144" s="889" t="s">
        <v>433</v>
      </c>
      <c r="G144" s="890" t="s">
        <v>210</v>
      </c>
      <c r="H144" s="1335" t="s">
        <v>1349</v>
      </c>
      <c r="I144" s="1336"/>
      <c r="J144" s="1354"/>
      <c r="K144" s="1354"/>
      <c r="L144" s="1332"/>
      <c r="M144" s="1332"/>
      <c r="N144" s="1332"/>
      <c r="O144" s="1334"/>
      <c r="P144" s="904" t="s">
        <v>413</v>
      </c>
    </row>
    <row r="145" spans="1:16" ht="15" customHeight="1" x14ac:dyDescent="0.3">
      <c r="A145" s="142"/>
      <c r="B145" s="398"/>
      <c r="C145" s="144"/>
      <c r="D145" s="320"/>
      <c r="E145" s="1350"/>
      <c r="F145" s="889" t="s">
        <v>434</v>
      </c>
      <c r="G145" s="890" t="s">
        <v>210</v>
      </c>
      <c r="H145" s="1335">
        <v>35</v>
      </c>
      <c r="I145" s="1336"/>
      <c r="J145" s="1354"/>
      <c r="K145" s="1354"/>
      <c r="L145" s="1332"/>
      <c r="M145" s="1332"/>
      <c r="N145" s="1332"/>
      <c r="O145" s="1334"/>
      <c r="P145" s="904" t="s">
        <v>1554</v>
      </c>
    </row>
    <row r="146" spans="1:16" ht="15" customHeight="1" x14ac:dyDescent="0.3">
      <c r="A146" s="142"/>
      <c r="B146" s="398"/>
      <c r="C146" s="144"/>
      <c r="D146" s="320"/>
      <c r="E146" s="1350"/>
      <c r="F146" s="889" t="s">
        <v>435</v>
      </c>
      <c r="G146" s="890" t="s">
        <v>210</v>
      </c>
      <c r="H146" s="1335">
        <v>11</v>
      </c>
      <c r="I146" s="1336"/>
      <c r="J146" s="1354"/>
      <c r="K146" s="1354"/>
      <c r="L146" s="1332"/>
      <c r="M146" s="1332"/>
      <c r="N146" s="1332"/>
      <c r="O146" s="1334"/>
      <c r="P146" s="904" t="s">
        <v>1555</v>
      </c>
    </row>
    <row r="147" spans="1:16" ht="15" customHeight="1" x14ac:dyDescent="0.3">
      <c r="A147" s="142"/>
      <c r="B147" s="398"/>
      <c r="C147" s="144"/>
      <c r="D147" s="320"/>
      <c r="E147" s="1350"/>
      <c r="F147" s="889" t="s">
        <v>436</v>
      </c>
      <c r="G147" s="890" t="s">
        <v>210</v>
      </c>
      <c r="H147" s="1335">
        <v>2018</v>
      </c>
      <c r="I147" s="1336"/>
      <c r="J147" s="1354"/>
      <c r="K147" s="1354"/>
      <c r="L147" s="1332"/>
      <c r="M147" s="1332"/>
      <c r="N147" s="1332"/>
      <c r="O147" s="1334"/>
      <c r="P147" s="905" t="s">
        <v>1558</v>
      </c>
    </row>
    <row r="148" spans="1:16" ht="15" customHeight="1" x14ac:dyDescent="0.3">
      <c r="A148" s="142"/>
      <c r="B148" s="398"/>
      <c r="C148" s="144"/>
      <c r="D148" s="320"/>
      <c r="E148" s="1350"/>
      <c r="F148" s="889" t="s">
        <v>437</v>
      </c>
      <c r="G148" s="890" t="s">
        <v>210</v>
      </c>
      <c r="H148" s="1362" t="s">
        <v>1350</v>
      </c>
      <c r="I148" s="1336"/>
      <c r="J148" s="1354"/>
      <c r="K148" s="1354"/>
      <c r="L148" s="1332"/>
      <c r="M148" s="1332"/>
      <c r="N148" s="1332"/>
      <c r="O148" s="1334"/>
      <c r="P148" s="904" t="s">
        <v>413</v>
      </c>
    </row>
    <row r="149" spans="1:16" ht="15" customHeight="1" x14ac:dyDescent="0.3">
      <c r="A149" s="142"/>
      <c r="B149" s="398"/>
      <c r="C149" s="144"/>
      <c r="D149" s="320"/>
      <c r="E149" s="1350"/>
      <c r="F149" s="889" t="s">
        <v>438</v>
      </c>
      <c r="G149" s="890" t="s">
        <v>210</v>
      </c>
      <c r="H149" s="1335" t="s">
        <v>1351</v>
      </c>
      <c r="I149" s="1336"/>
      <c r="J149" s="1354"/>
      <c r="K149" s="1354"/>
      <c r="L149" s="1332"/>
      <c r="M149" s="1332"/>
      <c r="N149" s="1332"/>
      <c r="O149" s="1334"/>
      <c r="P149" s="904" t="s">
        <v>413</v>
      </c>
    </row>
    <row r="150" spans="1:16" ht="15" customHeight="1" x14ac:dyDescent="0.3">
      <c r="A150" s="142"/>
      <c r="B150" s="398"/>
      <c r="C150" s="144"/>
      <c r="D150" s="320"/>
      <c r="E150" s="1350"/>
      <c r="F150" s="889" t="s">
        <v>430</v>
      </c>
      <c r="G150" s="890" t="s">
        <v>210</v>
      </c>
      <c r="H150" s="1335" t="s">
        <v>1352</v>
      </c>
      <c r="I150" s="1336"/>
      <c r="J150" s="1354"/>
      <c r="K150" s="1354"/>
      <c r="L150" s="1332"/>
      <c r="M150" s="1332"/>
      <c r="N150" s="1332"/>
      <c r="O150" s="1334"/>
      <c r="P150" s="904" t="s">
        <v>413</v>
      </c>
    </row>
    <row r="151" spans="1:16" ht="15" customHeight="1" x14ac:dyDescent="0.3">
      <c r="A151" s="142"/>
      <c r="B151" s="398"/>
      <c r="C151" s="144"/>
      <c r="D151" s="320"/>
      <c r="E151" s="1350"/>
      <c r="F151" s="889" t="s">
        <v>439</v>
      </c>
      <c r="G151" s="890" t="s">
        <v>210</v>
      </c>
      <c r="H151" s="1437" t="s">
        <v>1353</v>
      </c>
      <c r="I151" s="1336"/>
      <c r="J151" s="1354"/>
      <c r="K151" s="1354"/>
      <c r="L151" s="1332"/>
      <c r="M151" s="1332"/>
      <c r="N151" s="1332"/>
      <c r="O151" s="1334"/>
      <c r="P151" s="904" t="s">
        <v>413</v>
      </c>
    </row>
    <row r="152" spans="1:16" ht="15" customHeight="1" x14ac:dyDescent="0.3">
      <c r="A152" s="142"/>
      <c r="B152" s="398"/>
      <c r="C152" s="144"/>
      <c r="D152" s="320"/>
      <c r="E152" s="1350"/>
      <c r="F152" s="889" t="s">
        <v>440</v>
      </c>
      <c r="G152" s="890" t="s">
        <v>210</v>
      </c>
      <c r="H152" s="1357" t="s">
        <v>1354</v>
      </c>
      <c r="I152" s="1336"/>
      <c r="J152" s="1354"/>
      <c r="K152" s="1354"/>
      <c r="L152" s="1332"/>
      <c r="M152" s="1332"/>
      <c r="N152" s="1332"/>
      <c r="O152" s="1334"/>
      <c r="P152" s="904" t="s">
        <v>413</v>
      </c>
    </row>
    <row r="153" spans="1:16" ht="15" customHeight="1" x14ac:dyDescent="0.3">
      <c r="A153" s="142"/>
      <c r="B153" s="398"/>
      <c r="C153" s="144"/>
      <c r="D153" s="320"/>
      <c r="E153" s="1350"/>
      <c r="F153" s="889" t="s">
        <v>366</v>
      </c>
      <c r="G153" s="890" t="s">
        <v>210</v>
      </c>
      <c r="H153" s="1357" t="s">
        <v>1355</v>
      </c>
      <c r="I153" s="1339"/>
      <c r="J153" s="1354"/>
      <c r="K153" s="1354"/>
      <c r="L153" s="1332"/>
      <c r="M153" s="1332"/>
      <c r="N153" s="1332"/>
      <c r="O153" s="1334"/>
      <c r="P153" s="904" t="s">
        <v>413</v>
      </c>
    </row>
    <row r="154" spans="1:16" ht="15" customHeight="1" x14ac:dyDescent="0.3">
      <c r="A154" s="142"/>
      <c r="B154" s="598"/>
      <c r="C154" s="144"/>
      <c r="D154" s="320"/>
      <c r="E154" s="1350"/>
      <c r="F154" s="889" t="s">
        <v>1343</v>
      </c>
      <c r="G154" s="890" t="s">
        <v>210</v>
      </c>
      <c r="H154" s="1340" t="s">
        <v>1719</v>
      </c>
      <c r="I154" s="1341"/>
      <c r="J154" s="1354"/>
      <c r="K154" s="1354"/>
      <c r="L154" s="1332"/>
      <c r="M154" s="1332"/>
      <c r="N154" s="1332"/>
      <c r="O154" s="1334"/>
      <c r="P154" s="904" t="s">
        <v>413</v>
      </c>
    </row>
    <row r="155" spans="1:16" ht="30" customHeight="1" x14ac:dyDescent="0.3">
      <c r="A155" s="142"/>
      <c r="B155" s="598"/>
      <c r="C155" s="144"/>
      <c r="D155" s="320"/>
      <c r="E155" s="1350"/>
      <c r="F155" s="889" t="s">
        <v>1344</v>
      </c>
      <c r="G155" s="890" t="s">
        <v>210</v>
      </c>
      <c r="H155" s="1359" t="s">
        <v>1718</v>
      </c>
      <c r="I155" s="1343"/>
      <c r="J155" s="1354"/>
      <c r="K155" s="1354"/>
      <c r="L155" s="1332"/>
      <c r="M155" s="1332"/>
      <c r="N155" s="1332"/>
      <c r="O155" s="1334"/>
      <c r="P155" s="904" t="s">
        <v>1559</v>
      </c>
    </row>
    <row r="156" spans="1:16" ht="30" customHeight="1" x14ac:dyDescent="0.3">
      <c r="A156" s="142"/>
      <c r="B156" s="398"/>
      <c r="C156" s="144"/>
      <c r="D156" s="320"/>
      <c r="E156" s="1350"/>
      <c r="F156" s="889" t="s">
        <v>351</v>
      </c>
      <c r="G156" s="890" t="s">
        <v>210</v>
      </c>
      <c r="H156" s="1326" t="s">
        <v>2184</v>
      </c>
      <c r="I156" s="1344"/>
      <c r="J156" s="1354"/>
      <c r="K156" s="1354"/>
      <c r="L156" s="1332"/>
      <c r="M156" s="1332"/>
      <c r="N156" s="1332"/>
      <c r="O156" s="1334"/>
      <c r="P156" s="904" t="s">
        <v>1560</v>
      </c>
    </row>
    <row r="157" spans="1:16" ht="30" customHeight="1" x14ac:dyDescent="0.3">
      <c r="A157" s="142"/>
      <c r="B157" s="398"/>
      <c r="C157" s="144"/>
      <c r="D157" s="320"/>
      <c r="E157" s="1350"/>
      <c r="F157" s="889" t="s">
        <v>441</v>
      </c>
      <c r="G157" s="890" t="s">
        <v>210</v>
      </c>
      <c r="H157" s="1326" t="s">
        <v>1720</v>
      </c>
      <c r="I157" s="1344"/>
      <c r="J157" s="1354"/>
      <c r="K157" s="1354"/>
      <c r="L157" s="1332"/>
      <c r="M157" s="1332"/>
      <c r="N157" s="1332"/>
      <c r="O157" s="1334"/>
      <c r="P157" s="904" t="s">
        <v>413</v>
      </c>
    </row>
    <row r="158" spans="1:16" ht="30" customHeight="1" x14ac:dyDescent="0.3">
      <c r="A158" s="142"/>
      <c r="B158" s="398"/>
      <c r="C158" s="144"/>
      <c r="D158" s="320"/>
      <c r="E158" s="1350"/>
      <c r="F158" s="889" t="s">
        <v>442</v>
      </c>
      <c r="G158" s="890" t="s">
        <v>210</v>
      </c>
      <c r="H158" s="1357" t="s">
        <v>1356</v>
      </c>
      <c r="I158" s="1336"/>
      <c r="J158" s="1354"/>
      <c r="K158" s="1354"/>
      <c r="L158" s="1332"/>
      <c r="M158" s="1332"/>
      <c r="N158" s="1332"/>
      <c r="O158" s="1334"/>
      <c r="P158" s="904" t="s">
        <v>413</v>
      </c>
    </row>
    <row r="159" spans="1:16" ht="26" x14ac:dyDescent="0.3">
      <c r="A159" s="142"/>
      <c r="B159" s="398"/>
      <c r="C159" s="144"/>
      <c r="D159" s="320"/>
      <c r="E159" s="1350"/>
      <c r="F159" s="889" t="s">
        <v>443</v>
      </c>
      <c r="G159" s="890" t="s">
        <v>210</v>
      </c>
      <c r="H159" s="1345" t="s">
        <v>1721</v>
      </c>
      <c r="I159" s="1336"/>
      <c r="J159" s="1354"/>
      <c r="K159" s="1354"/>
      <c r="L159" s="1332"/>
      <c r="M159" s="1332"/>
      <c r="N159" s="1332"/>
      <c r="O159" s="1334"/>
      <c r="P159" s="904" t="s">
        <v>413</v>
      </c>
    </row>
    <row r="160" spans="1:16" ht="15" customHeight="1" x14ac:dyDescent="0.3">
      <c r="A160" s="142"/>
      <c r="B160" s="398"/>
      <c r="C160" s="144"/>
      <c r="D160" s="320"/>
      <c r="E160" s="1350"/>
      <c r="F160" s="889" t="s">
        <v>444</v>
      </c>
      <c r="G160" s="890" t="s">
        <v>210</v>
      </c>
      <c r="H160" s="1346" t="s">
        <v>1681</v>
      </c>
      <c r="I160" s="1347"/>
      <c r="J160" s="1354"/>
      <c r="K160" s="1354"/>
      <c r="L160" s="1332"/>
      <c r="M160" s="1332"/>
      <c r="N160" s="1332"/>
      <c r="O160" s="1334"/>
      <c r="P160" s="904" t="s">
        <v>413</v>
      </c>
    </row>
    <row r="161" spans="1:16" ht="14" x14ac:dyDescent="0.3">
      <c r="A161" s="142"/>
      <c r="B161" s="487"/>
      <c r="C161" s="144"/>
      <c r="D161" s="320"/>
      <c r="E161" s="1351"/>
      <c r="F161" s="889" t="s">
        <v>445</v>
      </c>
      <c r="G161" s="890" t="s">
        <v>210</v>
      </c>
      <c r="H161" s="1348" t="s">
        <v>1338</v>
      </c>
      <c r="I161" s="1336"/>
      <c r="J161" s="1355"/>
      <c r="K161" s="1355"/>
      <c r="L161" s="1333"/>
      <c r="M161" s="1333"/>
      <c r="N161" s="1333"/>
      <c r="O161" s="1334"/>
      <c r="P161" s="904" t="s">
        <v>413</v>
      </c>
    </row>
    <row r="162" spans="1:16" ht="30" customHeight="1" x14ac:dyDescent="0.3">
      <c r="A162" s="142"/>
      <c r="B162" s="881"/>
      <c r="C162" s="144"/>
      <c r="D162" s="320"/>
      <c r="E162" s="1349" t="s">
        <v>1397</v>
      </c>
      <c r="F162" s="889" t="s">
        <v>446</v>
      </c>
      <c r="G162" s="890" t="s">
        <v>210</v>
      </c>
      <c r="H162" s="1352" t="s">
        <v>1357</v>
      </c>
      <c r="I162" s="1341"/>
      <c r="J162" s="1353" t="s">
        <v>1358</v>
      </c>
      <c r="K162" s="1353" t="s">
        <v>353</v>
      </c>
      <c r="L162" s="1331">
        <v>1</v>
      </c>
      <c r="M162" s="1356">
        <v>15.2</v>
      </c>
      <c r="N162" s="1331">
        <f>M162</f>
        <v>15.2</v>
      </c>
      <c r="O162" s="1334"/>
      <c r="P162" s="904" t="s">
        <v>413</v>
      </c>
    </row>
    <row r="163" spans="1:16" ht="45.75" customHeight="1" x14ac:dyDescent="0.3">
      <c r="A163" s="142"/>
      <c r="B163" s="881"/>
      <c r="C163" s="144"/>
      <c r="D163" s="320"/>
      <c r="E163" s="1350"/>
      <c r="F163" s="889" t="s">
        <v>431</v>
      </c>
      <c r="G163" s="890" t="s">
        <v>210</v>
      </c>
      <c r="H163" s="1335" t="s">
        <v>1529</v>
      </c>
      <c r="I163" s="1336"/>
      <c r="J163" s="1354"/>
      <c r="K163" s="1354"/>
      <c r="L163" s="1332"/>
      <c r="M163" s="1332"/>
      <c r="N163" s="1332"/>
      <c r="O163" s="1334"/>
      <c r="P163" s="904" t="s">
        <v>413</v>
      </c>
    </row>
    <row r="164" spans="1:16" ht="15" customHeight="1" x14ac:dyDescent="0.3">
      <c r="A164" s="142"/>
      <c r="B164" s="881"/>
      <c r="C164" s="144"/>
      <c r="D164" s="320"/>
      <c r="E164" s="1350"/>
      <c r="F164" s="889" t="s">
        <v>433</v>
      </c>
      <c r="G164" s="890" t="s">
        <v>210</v>
      </c>
      <c r="H164" s="1335" t="s">
        <v>1349</v>
      </c>
      <c r="I164" s="1336"/>
      <c r="J164" s="1354"/>
      <c r="K164" s="1354"/>
      <c r="L164" s="1332"/>
      <c r="M164" s="1332"/>
      <c r="N164" s="1332"/>
      <c r="O164" s="1334"/>
      <c r="P164" s="904" t="s">
        <v>1559</v>
      </c>
    </row>
    <row r="165" spans="1:16" ht="15" customHeight="1" x14ac:dyDescent="0.3">
      <c r="A165" s="142"/>
      <c r="B165" s="881"/>
      <c r="C165" s="144"/>
      <c r="D165" s="320"/>
      <c r="E165" s="1350"/>
      <c r="F165" s="889" t="s">
        <v>434</v>
      </c>
      <c r="G165" s="890" t="s">
        <v>210</v>
      </c>
      <c r="H165" s="1335">
        <v>37</v>
      </c>
      <c r="I165" s="1336"/>
      <c r="J165" s="1354"/>
      <c r="K165" s="1354"/>
      <c r="L165" s="1332"/>
      <c r="M165" s="1332"/>
      <c r="N165" s="1332"/>
      <c r="O165" s="1334"/>
      <c r="P165" s="904" t="s">
        <v>1555</v>
      </c>
    </row>
    <row r="166" spans="1:16" ht="15" customHeight="1" x14ac:dyDescent="0.3">
      <c r="A166" s="142"/>
      <c r="B166" s="881"/>
      <c r="C166" s="144"/>
      <c r="D166" s="320"/>
      <c r="E166" s="1350"/>
      <c r="F166" s="889" t="s">
        <v>435</v>
      </c>
      <c r="G166" s="890" t="s">
        <v>210</v>
      </c>
      <c r="H166" s="1335">
        <v>8</v>
      </c>
      <c r="I166" s="1336"/>
      <c r="J166" s="1354"/>
      <c r="K166" s="1354"/>
      <c r="L166" s="1332"/>
      <c r="M166" s="1332"/>
      <c r="N166" s="1332"/>
      <c r="O166" s="1334"/>
      <c r="P166" s="905" t="s">
        <v>1561</v>
      </c>
    </row>
    <row r="167" spans="1:16" ht="15" customHeight="1" x14ac:dyDescent="0.3">
      <c r="A167" s="142"/>
      <c r="B167" s="881"/>
      <c r="C167" s="144"/>
      <c r="D167" s="320"/>
      <c r="E167" s="1350"/>
      <c r="F167" s="889" t="s">
        <v>436</v>
      </c>
      <c r="G167" s="890" t="s">
        <v>210</v>
      </c>
      <c r="H167" s="1335">
        <v>2020</v>
      </c>
      <c r="I167" s="1336"/>
      <c r="J167" s="1354"/>
      <c r="K167" s="1354"/>
      <c r="L167" s="1332"/>
      <c r="M167" s="1332"/>
      <c r="N167" s="1332"/>
      <c r="O167" s="1334"/>
      <c r="P167" s="905" t="s">
        <v>1562</v>
      </c>
    </row>
    <row r="168" spans="1:16" ht="15" customHeight="1" x14ac:dyDescent="0.3">
      <c r="A168" s="142"/>
      <c r="B168" s="881"/>
      <c r="C168" s="144"/>
      <c r="D168" s="320"/>
      <c r="E168" s="1350"/>
      <c r="F168" s="889" t="s">
        <v>437</v>
      </c>
      <c r="G168" s="890" t="s">
        <v>210</v>
      </c>
      <c r="H168" s="1362" t="s">
        <v>1359</v>
      </c>
      <c r="I168" s="1336"/>
      <c r="J168" s="1354"/>
      <c r="K168" s="1354"/>
      <c r="L168" s="1332"/>
      <c r="M168" s="1332"/>
      <c r="N168" s="1332"/>
      <c r="O168" s="1334"/>
      <c r="P168" s="904" t="s">
        <v>413</v>
      </c>
    </row>
    <row r="169" spans="1:16" ht="15" customHeight="1" x14ac:dyDescent="0.3">
      <c r="A169" s="142"/>
      <c r="B169" s="881"/>
      <c r="C169" s="144"/>
      <c r="D169" s="320"/>
      <c r="E169" s="1350"/>
      <c r="F169" s="889" t="s">
        <v>438</v>
      </c>
      <c r="G169" s="890" t="s">
        <v>210</v>
      </c>
      <c r="H169" s="1335" t="s">
        <v>1351</v>
      </c>
      <c r="I169" s="1336"/>
      <c r="J169" s="1354"/>
      <c r="K169" s="1354"/>
      <c r="L169" s="1332"/>
      <c r="M169" s="1332"/>
      <c r="N169" s="1332"/>
      <c r="O169" s="1334"/>
      <c r="P169" s="904" t="s">
        <v>413</v>
      </c>
    </row>
    <row r="170" spans="1:16" ht="15" customHeight="1" x14ac:dyDescent="0.3">
      <c r="A170" s="142"/>
      <c r="B170" s="881"/>
      <c r="C170" s="144"/>
      <c r="D170" s="320"/>
      <c r="E170" s="1350"/>
      <c r="F170" s="889" t="s">
        <v>430</v>
      </c>
      <c r="G170" s="890" t="s">
        <v>210</v>
      </c>
      <c r="H170" s="1335" t="s">
        <v>1352</v>
      </c>
      <c r="I170" s="1336"/>
      <c r="J170" s="1354"/>
      <c r="K170" s="1354"/>
      <c r="L170" s="1332"/>
      <c r="M170" s="1332"/>
      <c r="N170" s="1332"/>
      <c r="O170" s="1334"/>
      <c r="P170" s="904" t="s">
        <v>413</v>
      </c>
    </row>
    <row r="171" spans="1:16" ht="15" customHeight="1" x14ac:dyDescent="0.3">
      <c r="A171" s="142"/>
      <c r="B171" s="881"/>
      <c r="C171" s="144"/>
      <c r="D171" s="320"/>
      <c r="E171" s="1350"/>
      <c r="F171" s="889" t="s">
        <v>439</v>
      </c>
      <c r="G171" s="890" t="s">
        <v>210</v>
      </c>
      <c r="H171" s="1437" t="s">
        <v>1360</v>
      </c>
      <c r="I171" s="1336"/>
      <c r="J171" s="1354"/>
      <c r="K171" s="1354"/>
      <c r="L171" s="1332"/>
      <c r="M171" s="1332"/>
      <c r="N171" s="1332"/>
      <c r="O171" s="1334"/>
      <c r="P171" s="904" t="s">
        <v>413</v>
      </c>
    </row>
    <row r="172" spans="1:16" ht="24.75" customHeight="1" x14ac:dyDescent="0.3">
      <c r="A172" s="142"/>
      <c r="B172" s="881"/>
      <c r="C172" s="144"/>
      <c r="D172" s="320"/>
      <c r="E172" s="1350"/>
      <c r="F172" s="889" t="s">
        <v>440</v>
      </c>
      <c r="G172" s="890" t="s">
        <v>210</v>
      </c>
      <c r="H172" s="1357" t="s">
        <v>1361</v>
      </c>
      <c r="I172" s="1336"/>
      <c r="J172" s="1354"/>
      <c r="K172" s="1354"/>
      <c r="L172" s="1332"/>
      <c r="M172" s="1332"/>
      <c r="N172" s="1332"/>
      <c r="O172" s="1334"/>
      <c r="P172" s="904" t="s">
        <v>1563</v>
      </c>
    </row>
    <row r="173" spans="1:16" ht="19.5" customHeight="1" x14ac:dyDescent="0.3">
      <c r="A173" s="142"/>
      <c r="B173" s="881"/>
      <c r="C173" s="144"/>
      <c r="D173" s="320"/>
      <c r="E173" s="1350"/>
      <c r="F173" s="889" t="s">
        <v>366</v>
      </c>
      <c r="G173" s="890" t="s">
        <v>210</v>
      </c>
      <c r="H173" s="1357" t="s">
        <v>1362</v>
      </c>
      <c r="I173" s="1339"/>
      <c r="J173" s="1354"/>
      <c r="K173" s="1354"/>
      <c r="L173" s="1332"/>
      <c r="M173" s="1332"/>
      <c r="N173" s="1332"/>
      <c r="O173" s="1334"/>
      <c r="P173" s="904" t="s">
        <v>413</v>
      </c>
    </row>
    <row r="174" spans="1:16" ht="15" customHeight="1" x14ac:dyDescent="0.3">
      <c r="A174" s="142"/>
      <c r="B174" s="881"/>
      <c r="C174" s="144"/>
      <c r="D174" s="320"/>
      <c r="E174" s="1350"/>
      <c r="F174" s="889" t="s">
        <v>1343</v>
      </c>
      <c r="G174" s="890" t="s">
        <v>210</v>
      </c>
      <c r="H174" s="1340" t="s">
        <v>1724</v>
      </c>
      <c r="I174" s="1341"/>
      <c r="J174" s="1354"/>
      <c r="K174" s="1354"/>
      <c r="L174" s="1332"/>
      <c r="M174" s="1332"/>
      <c r="N174" s="1332"/>
      <c r="O174" s="1334"/>
      <c r="P174" s="904" t="s">
        <v>413</v>
      </c>
    </row>
    <row r="175" spans="1:16" ht="22.5" customHeight="1" x14ac:dyDescent="0.3">
      <c r="A175" s="142"/>
      <c r="B175" s="881"/>
      <c r="C175" s="144"/>
      <c r="D175" s="320"/>
      <c r="E175" s="1350"/>
      <c r="F175" s="889" t="s">
        <v>1344</v>
      </c>
      <c r="G175" s="890" t="s">
        <v>210</v>
      </c>
      <c r="H175" s="1368" t="s">
        <v>1725</v>
      </c>
      <c r="I175" s="1341"/>
      <c r="J175" s="1354"/>
      <c r="K175" s="1354"/>
      <c r="L175" s="1332"/>
      <c r="M175" s="1332"/>
      <c r="N175" s="1332"/>
      <c r="O175" s="1334"/>
      <c r="P175" s="904" t="s">
        <v>413</v>
      </c>
    </row>
    <row r="176" spans="1:16" ht="30" customHeight="1" x14ac:dyDescent="0.3">
      <c r="A176" s="142"/>
      <c r="B176" s="881"/>
      <c r="C176" s="144"/>
      <c r="D176" s="320"/>
      <c r="E176" s="1350"/>
      <c r="F176" s="889" t="s">
        <v>351</v>
      </c>
      <c r="G176" s="890" t="s">
        <v>210</v>
      </c>
      <c r="H176" s="1326" t="s">
        <v>2185</v>
      </c>
      <c r="I176" s="1344"/>
      <c r="J176" s="1354"/>
      <c r="K176" s="1354"/>
      <c r="L176" s="1332"/>
      <c r="M176" s="1332"/>
      <c r="N176" s="1332"/>
      <c r="O176" s="1334"/>
      <c r="P176" s="904" t="s">
        <v>413</v>
      </c>
    </row>
    <row r="177" spans="1:16" ht="30" customHeight="1" x14ac:dyDescent="0.3">
      <c r="A177" s="142"/>
      <c r="B177" s="881"/>
      <c r="C177" s="144"/>
      <c r="D177" s="320"/>
      <c r="E177" s="1350"/>
      <c r="F177" s="889" t="s">
        <v>441</v>
      </c>
      <c r="G177" s="890" t="s">
        <v>210</v>
      </c>
      <c r="H177" s="1326" t="s">
        <v>1726</v>
      </c>
      <c r="I177" s="1344"/>
      <c r="J177" s="1354"/>
      <c r="K177" s="1354"/>
      <c r="L177" s="1332"/>
      <c r="M177" s="1332"/>
      <c r="N177" s="1332"/>
      <c r="O177" s="1334"/>
      <c r="P177" s="904" t="s">
        <v>1564</v>
      </c>
    </row>
    <row r="178" spans="1:16" ht="30" customHeight="1" x14ac:dyDescent="0.3">
      <c r="A178" s="142"/>
      <c r="B178" s="881"/>
      <c r="C178" s="144"/>
      <c r="D178" s="320"/>
      <c r="E178" s="1350"/>
      <c r="F178" s="889" t="s">
        <v>442</v>
      </c>
      <c r="G178" s="890" t="s">
        <v>210</v>
      </c>
      <c r="H178" s="1439" t="s">
        <v>1356</v>
      </c>
      <c r="I178" s="1344"/>
      <c r="J178" s="1354"/>
      <c r="K178" s="1354"/>
      <c r="L178" s="1332"/>
      <c r="M178" s="1332"/>
      <c r="N178" s="1332"/>
      <c r="O178" s="1334"/>
      <c r="P178" s="904" t="s">
        <v>1565</v>
      </c>
    </row>
    <row r="179" spans="1:16" ht="30" customHeight="1" x14ac:dyDescent="0.3">
      <c r="A179" s="142"/>
      <c r="B179" s="881"/>
      <c r="C179" s="144"/>
      <c r="D179" s="320"/>
      <c r="E179" s="1350"/>
      <c r="F179" s="889" t="s">
        <v>443</v>
      </c>
      <c r="G179" s="890" t="s">
        <v>210</v>
      </c>
      <c r="H179" s="1345" t="s">
        <v>1727</v>
      </c>
      <c r="I179" s="1336"/>
      <c r="J179" s="1354"/>
      <c r="K179" s="1354"/>
      <c r="L179" s="1332"/>
      <c r="M179" s="1332"/>
      <c r="N179" s="1332"/>
      <c r="O179" s="1334"/>
      <c r="P179" s="904" t="s">
        <v>1566</v>
      </c>
    </row>
    <row r="180" spans="1:16" ht="14" x14ac:dyDescent="0.3">
      <c r="A180" s="142"/>
      <c r="B180" s="881"/>
      <c r="C180" s="144"/>
      <c r="D180" s="320"/>
      <c r="E180" s="1350"/>
      <c r="F180" s="889" t="s">
        <v>444</v>
      </c>
      <c r="G180" s="890" t="s">
        <v>210</v>
      </c>
      <c r="H180" s="1346" t="s">
        <v>1346</v>
      </c>
      <c r="I180" s="1347"/>
      <c r="J180" s="1354"/>
      <c r="K180" s="1354"/>
      <c r="L180" s="1332"/>
      <c r="M180" s="1332"/>
      <c r="N180" s="1332"/>
      <c r="O180" s="1334"/>
      <c r="P180" s="904" t="s">
        <v>1567</v>
      </c>
    </row>
    <row r="181" spans="1:16" ht="14" x14ac:dyDescent="0.3">
      <c r="A181" s="142"/>
      <c r="B181" s="881"/>
      <c r="C181" s="144"/>
      <c r="D181" s="320"/>
      <c r="E181" s="1351"/>
      <c r="F181" s="889" t="s">
        <v>445</v>
      </c>
      <c r="G181" s="890" t="s">
        <v>210</v>
      </c>
      <c r="H181" s="1348" t="s">
        <v>1338</v>
      </c>
      <c r="I181" s="1336"/>
      <c r="J181" s="1355"/>
      <c r="K181" s="1355"/>
      <c r="L181" s="1333"/>
      <c r="M181" s="1333"/>
      <c r="N181" s="1333"/>
      <c r="O181" s="1334"/>
      <c r="P181" s="904" t="s">
        <v>1568</v>
      </c>
    </row>
    <row r="182" spans="1:16" ht="42" customHeight="1" x14ac:dyDescent="0.3">
      <c r="A182" s="142"/>
      <c r="B182" s="942"/>
      <c r="C182" s="144"/>
      <c r="D182" s="320"/>
      <c r="E182" s="1349" t="s">
        <v>1403</v>
      </c>
      <c r="F182" s="889" t="s">
        <v>446</v>
      </c>
      <c r="G182" s="890" t="s">
        <v>210</v>
      </c>
      <c r="H182" s="1352" t="s">
        <v>1728</v>
      </c>
      <c r="I182" s="1341"/>
      <c r="J182" s="1353" t="s">
        <v>1736</v>
      </c>
      <c r="K182" s="1353" t="s">
        <v>353</v>
      </c>
      <c r="L182" s="1331">
        <v>1</v>
      </c>
      <c r="M182" s="1356">
        <v>1.78</v>
      </c>
      <c r="N182" s="1331">
        <v>1.78</v>
      </c>
      <c r="O182" s="1334"/>
      <c r="P182" s="904" t="s">
        <v>413</v>
      </c>
    </row>
    <row r="183" spans="1:16" ht="30.75" customHeight="1" x14ac:dyDescent="0.3">
      <c r="A183" s="142"/>
      <c r="B183" s="942"/>
      <c r="C183" s="144"/>
      <c r="D183" s="320"/>
      <c r="E183" s="1350"/>
      <c r="F183" s="889" t="s">
        <v>431</v>
      </c>
      <c r="G183" s="890" t="s">
        <v>210</v>
      </c>
      <c r="H183" s="1335" t="s">
        <v>1729</v>
      </c>
      <c r="I183" s="1336"/>
      <c r="J183" s="1354"/>
      <c r="K183" s="1354"/>
      <c r="L183" s="1332"/>
      <c r="M183" s="1332"/>
      <c r="N183" s="1332"/>
      <c r="O183" s="1334"/>
      <c r="P183" s="904" t="s">
        <v>413</v>
      </c>
    </row>
    <row r="184" spans="1:16" ht="15" customHeight="1" x14ac:dyDescent="0.3">
      <c r="A184" s="142"/>
      <c r="B184" s="942"/>
      <c r="C184" s="144"/>
      <c r="D184" s="320"/>
      <c r="E184" s="1350"/>
      <c r="F184" s="889" t="s">
        <v>433</v>
      </c>
      <c r="G184" s="890" t="s">
        <v>210</v>
      </c>
      <c r="H184" s="1335" t="s">
        <v>1730</v>
      </c>
      <c r="I184" s="1336"/>
      <c r="J184" s="1354"/>
      <c r="K184" s="1354"/>
      <c r="L184" s="1332"/>
      <c r="M184" s="1332"/>
      <c r="N184" s="1332"/>
      <c r="O184" s="1334"/>
      <c r="P184" s="904" t="s">
        <v>1559</v>
      </c>
    </row>
    <row r="185" spans="1:16" ht="15" customHeight="1" x14ac:dyDescent="0.3">
      <c r="A185" s="142"/>
      <c r="B185" s="942"/>
      <c r="C185" s="144"/>
      <c r="D185" s="320"/>
      <c r="E185" s="1350"/>
      <c r="F185" s="889" t="s">
        <v>434</v>
      </c>
      <c r="G185" s="890" t="s">
        <v>210</v>
      </c>
      <c r="H185" s="1335">
        <v>11</v>
      </c>
      <c r="I185" s="1336"/>
      <c r="J185" s="1354"/>
      <c r="K185" s="1354"/>
      <c r="L185" s="1332"/>
      <c r="M185" s="1332"/>
      <c r="N185" s="1332"/>
      <c r="O185" s="1334"/>
      <c r="P185" s="904" t="s">
        <v>1555</v>
      </c>
    </row>
    <row r="186" spans="1:16" ht="15" customHeight="1" x14ac:dyDescent="0.3">
      <c r="A186" s="142"/>
      <c r="B186" s="942"/>
      <c r="C186" s="144"/>
      <c r="D186" s="320"/>
      <c r="E186" s="1350"/>
      <c r="F186" s="889" t="s">
        <v>435</v>
      </c>
      <c r="G186" s="890" t="s">
        <v>210</v>
      </c>
      <c r="H186" s="1335" t="s">
        <v>1338</v>
      </c>
      <c r="I186" s="1336"/>
      <c r="J186" s="1354"/>
      <c r="K186" s="1354"/>
      <c r="L186" s="1332"/>
      <c r="M186" s="1332"/>
      <c r="N186" s="1332"/>
      <c r="O186" s="1334"/>
      <c r="P186" s="905" t="s">
        <v>1561</v>
      </c>
    </row>
    <row r="187" spans="1:16" ht="15" customHeight="1" x14ac:dyDescent="0.3">
      <c r="A187" s="142"/>
      <c r="B187" s="942"/>
      <c r="C187" s="144"/>
      <c r="D187" s="320"/>
      <c r="E187" s="1350"/>
      <c r="F187" s="889" t="s">
        <v>436</v>
      </c>
      <c r="G187" s="890" t="s">
        <v>210</v>
      </c>
      <c r="H187" s="1335">
        <v>2020</v>
      </c>
      <c r="I187" s="1336"/>
      <c r="J187" s="1354"/>
      <c r="K187" s="1354"/>
      <c r="L187" s="1332"/>
      <c r="M187" s="1332"/>
      <c r="N187" s="1332"/>
      <c r="O187" s="1334"/>
      <c r="P187" s="905" t="s">
        <v>1562</v>
      </c>
    </row>
    <row r="188" spans="1:16" ht="15" customHeight="1" x14ac:dyDescent="0.3">
      <c r="A188" s="142"/>
      <c r="B188" s="942"/>
      <c r="C188" s="144"/>
      <c r="D188" s="320"/>
      <c r="E188" s="1350"/>
      <c r="F188" s="889" t="s">
        <v>437</v>
      </c>
      <c r="G188" s="890" t="s">
        <v>210</v>
      </c>
      <c r="H188" s="1358" t="s">
        <v>1737</v>
      </c>
      <c r="I188" s="1336"/>
      <c r="J188" s="1354"/>
      <c r="K188" s="1354"/>
      <c r="L188" s="1332"/>
      <c r="M188" s="1332"/>
      <c r="N188" s="1332"/>
      <c r="O188" s="1334"/>
      <c r="P188" s="904" t="s">
        <v>413</v>
      </c>
    </row>
    <row r="189" spans="1:16" ht="15" customHeight="1" x14ac:dyDescent="0.3">
      <c r="A189" s="142"/>
      <c r="B189" s="942"/>
      <c r="C189" s="144"/>
      <c r="D189" s="320"/>
      <c r="E189" s="1350"/>
      <c r="F189" s="889" t="s">
        <v>438</v>
      </c>
      <c r="G189" s="890" t="s">
        <v>210</v>
      </c>
      <c r="H189" s="1335">
        <v>20411723</v>
      </c>
      <c r="I189" s="1336"/>
      <c r="J189" s="1354"/>
      <c r="K189" s="1354"/>
      <c r="L189" s="1332"/>
      <c r="M189" s="1332"/>
      <c r="N189" s="1332"/>
      <c r="O189" s="1334"/>
      <c r="P189" s="904" t="s">
        <v>413</v>
      </c>
    </row>
    <row r="190" spans="1:16" ht="15" customHeight="1" x14ac:dyDescent="0.3">
      <c r="A190" s="142"/>
      <c r="B190" s="942"/>
      <c r="C190" s="144"/>
      <c r="D190" s="320"/>
      <c r="E190" s="1350"/>
      <c r="F190" s="889" t="s">
        <v>430</v>
      </c>
      <c r="G190" s="890" t="s">
        <v>210</v>
      </c>
      <c r="H190" s="1335" t="s">
        <v>1732</v>
      </c>
      <c r="I190" s="1336"/>
      <c r="J190" s="1354"/>
      <c r="K190" s="1354"/>
      <c r="L190" s="1332"/>
      <c r="M190" s="1332"/>
      <c r="N190" s="1332"/>
      <c r="O190" s="1334"/>
      <c r="P190" s="904" t="s">
        <v>413</v>
      </c>
    </row>
    <row r="191" spans="1:16" ht="15" customHeight="1" x14ac:dyDescent="0.3">
      <c r="A191" s="142"/>
      <c r="B191" s="942"/>
      <c r="C191" s="144"/>
      <c r="D191" s="320"/>
      <c r="E191" s="1350"/>
      <c r="F191" s="889" t="s">
        <v>439</v>
      </c>
      <c r="G191" s="890" t="s">
        <v>210</v>
      </c>
      <c r="H191" s="1325" t="s">
        <v>1731</v>
      </c>
      <c r="I191" s="1336"/>
      <c r="J191" s="1354"/>
      <c r="K191" s="1354"/>
      <c r="L191" s="1332"/>
      <c r="M191" s="1332"/>
      <c r="N191" s="1332"/>
      <c r="O191" s="1334"/>
      <c r="P191" s="904" t="s">
        <v>413</v>
      </c>
    </row>
    <row r="192" spans="1:16" ht="15" customHeight="1" x14ac:dyDescent="0.3">
      <c r="A192" s="142"/>
      <c r="B192" s="942"/>
      <c r="C192" s="144"/>
      <c r="D192" s="320"/>
      <c r="E192" s="1350"/>
      <c r="F192" s="889" t="s">
        <v>440</v>
      </c>
      <c r="G192" s="890" t="s">
        <v>210</v>
      </c>
      <c r="H192" s="1325" t="s">
        <v>1734</v>
      </c>
      <c r="I192" s="1336"/>
      <c r="J192" s="1354"/>
      <c r="K192" s="1354"/>
      <c r="L192" s="1332"/>
      <c r="M192" s="1332"/>
      <c r="N192" s="1332"/>
      <c r="O192" s="1334"/>
      <c r="P192" s="904" t="s">
        <v>1563</v>
      </c>
    </row>
    <row r="193" spans="1:16" ht="15" customHeight="1" x14ac:dyDescent="0.3">
      <c r="A193" s="142"/>
      <c r="B193" s="942"/>
      <c r="C193" s="144"/>
      <c r="D193" s="320"/>
      <c r="E193" s="1350"/>
      <c r="F193" s="889" t="s">
        <v>366</v>
      </c>
      <c r="G193" s="890" t="s">
        <v>210</v>
      </c>
      <c r="H193" s="1325" t="s">
        <v>1735</v>
      </c>
      <c r="I193" s="1339"/>
      <c r="J193" s="1354"/>
      <c r="K193" s="1354"/>
      <c r="L193" s="1332"/>
      <c r="M193" s="1332"/>
      <c r="N193" s="1332"/>
      <c r="O193" s="1334"/>
      <c r="P193" s="904" t="s">
        <v>413</v>
      </c>
    </row>
    <row r="194" spans="1:16" ht="15" customHeight="1" x14ac:dyDescent="0.3">
      <c r="A194" s="142"/>
      <c r="B194" s="942"/>
      <c r="C194" s="144"/>
      <c r="D194" s="320"/>
      <c r="E194" s="1350"/>
      <c r="F194" s="889" t="s">
        <v>1343</v>
      </c>
      <c r="G194" s="890" t="s">
        <v>210</v>
      </c>
      <c r="H194" s="1340" t="s">
        <v>1738</v>
      </c>
      <c r="I194" s="1341"/>
      <c r="J194" s="1354"/>
      <c r="K194" s="1354"/>
      <c r="L194" s="1332"/>
      <c r="M194" s="1332"/>
      <c r="N194" s="1332"/>
      <c r="O194" s="1334"/>
      <c r="P194" s="904" t="s">
        <v>413</v>
      </c>
    </row>
    <row r="195" spans="1:16" ht="15" customHeight="1" x14ac:dyDescent="0.3">
      <c r="A195" s="142"/>
      <c r="B195" s="942"/>
      <c r="C195" s="144"/>
      <c r="D195" s="320"/>
      <c r="E195" s="1350"/>
      <c r="F195" s="889" t="s">
        <v>1344</v>
      </c>
      <c r="G195" s="890" t="s">
        <v>210</v>
      </c>
      <c r="H195" s="1359" t="s">
        <v>1739</v>
      </c>
      <c r="I195" s="1343"/>
      <c r="J195" s="1354"/>
      <c r="K195" s="1354"/>
      <c r="L195" s="1332"/>
      <c r="M195" s="1332"/>
      <c r="N195" s="1332"/>
      <c r="O195" s="1334"/>
      <c r="P195" s="904" t="s">
        <v>413</v>
      </c>
    </row>
    <row r="196" spans="1:16" ht="30" customHeight="1" x14ac:dyDescent="0.3">
      <c r="A196" s="142"/>
      <c r="B196" s="942"/>
      <c r="C196" s="144"/>
      <c r="D196" s="320"/>
      <c r="E196" s="1350"/>
      <c r="F196" s="889" t="s">
        <v>351</v>
      </c>
      <c r="G196" s="890" t="s">
        <v>210</v>
      </c>
      <c r="H196" s="1326" t="s">
        <v>2186</v>
      </c>
      <c r="I196" s="1344"/>
      <c r="J196" s="1354"/>
      <c r="K196" s="1354"/>
      <c r="L196" s="1332"/>
      <c r="M196" s="1332"/>
      <c r="N196" s="1332"/>
      <c r="O196" s="1334"/>
      <c r="P196" s="904" t="s">
        <v>413</v>
      </c>
    </row>
    <row r="197" spans="1:16" ht="30" customHeight="1" x14ac:dyDescent="0.3">
      <c r="A197" s="142"/>
      <c r="B197" s="942"/>
      <c r="C197" s="144"/>
      <c r="D197" s="320"/>
      <c r="E197" s="1350"/>
      <c r="F197" s="889" t="s">
        <v>441</v>
      </c>
      <c r="G197" s="890" t="s">
        <v>210</v>
      </c>
      <c r="H197" s="1326" t="s">
        <v>1740</v>
      </c>
      <c r="I197" s="1344"/>
      <c r="J197" s="1354"/>
      <c r="K197" s="1354"/>
      <c r="L197" s="1332"/>
      <c r="M197" s="1332"/>
      <c r="N197" s="1332"/>
      <c r="O197" s="1334"/>
      <c r="P197" s="904" t="s">
        <v>1564</v>
      </c>
    </row>
    <row r="198" spans="1:16" ht="24" customHeight="1" x14ac:dyDescent="0.3">
      <c r="A198" s="142"/>
      <c r="B198" s="942"/>
      <c r="C198" s="144"/>
      <c r="D198" s="320"/>
      <c r="E198" s="1350"/>
      <c r="F198" s="889" t="s">
        <v>442</v>
      </c>
      <c r="G198" s="890" t="s">
        <v>210</v>
      </c>
      <c r="H198" s="1326" t="s">
        <v>1733</v>
      </c>
      <c r="I198" s="1344"/>
      <c r="J198" s="1354"/>
      <c r="K198" s="1354"/>
      <c r="L198" s="1332"/>
      <c r="M198" s="1332"/>
      <c r="N198" s="1332"/>
      <c r="O198" s="1334"/>
      <c r="P198" s="904" t="s">
        <v>1565</v>
      </c>
    </row>
    <row r="199" spans="1:16" ht="26" x14ac:dyDescent="0.3">
      <c r="A199" s="142"/>
      <c r="B199" s="942"/>
      <c r="C199" s="144"/>
      <c r="D199" s="320"/>
      <c r="E199" s="1350"/>
      <c r="F199" s="889" t="s">
        <v>443</v>
      </c>
      <c r="G199" s="890" t="s">
        <v>210</v>
      </c>
      <c r="H199" s="1345" t="s">
        <v>1338</v>
      </c>
      <c r="I199" s="1336"/>
      <c r="J199" s="1354"/>
      <c r="K199" s="1354"/>
      <c r="L199" s="1332"/>
      <c r="M199" s="1332"/>
      <c r="N199" s="1332"/>
      <c r="O199" s="1334"/>
      <c r="P199" s="904" t="s">
        <v>1566</v>
      </c>
    </row>
    <row r="200" spans="1:16" ht="15" customHeight="1" x14ac:dyDescent="0.3">
      <c r="A200" s="142"/>
      <c r="B200" s="942"/>
      <c r="C200" s="144"/>
      <c r="D200" s="320"/>
      <c r="E200" s="1350"/>
      <c r="F200" s="889" t="s">
        <v>444</v>
      </c>
      <c r="G200" s="890" t="s">
        <v>210</v>
      </c>
      <c r="H200" s="1346" t="s">
        <v>1346</v>
      </c>
      <c r="I200" s="1347"/>
      <c r="J200" s="1354"/>
      <c r="K200" s="1354"/>
      <c r="L200" s="1332"/>
      <c r="M200" s="1332"/>
      <c r="N200" s="1332"/>
      <c r="O200" s="1334"/>
      <c r="P200" s="904" t="s">
        <v>1567</v>
      </c>
    </row>
    <row r="201" spans="1:16" ht="14" x14ac:dyDescent="0.3">
      <c r="A201" s="142"/>
      <c r="B201" s="942"/>
      <c r="C201" s="144"/>
      <c r="D201" s="320"/>
      <c r="E201" s="1351"/>
      <c r="F201" s="889" t="s">
        <v>445</v>
      </c>
      <c r="G201" s="890" t="s">
        <v>210</v>
      </c>
      <c r="H201" s="1348" t="s">
        <v>1338</v>
      </c>
      <c r="I201" s="1336"/>
      <c r="J201" s="1355"/>
      <c r="K201" s="1355"/>
      <c r="L201" s="1333"/>
      <c r="M201" s="1333"/>
      <c r="N201" s="1333"/>
      <c r="O201" s="1334"/>
      <c r="P201" s="904" t="s">
        <v>1568</v>
      </c>
    </row>
    <row r="202" spans="1:16" ht="42" customHeight="1" x14ac:dyDescent="0.3">
      <c r="A202" s="142"/>
      <c r="B202" s="942"/>
      <c r="C202" s="144"/>
      <c r="D202" s="320"/>
      <c r="E202" s="1349" t="s">
        <v>1413</v>
      </c>
      <c r="F202" s="889" t="s">
        <v>446</v>
      </c>
      <c r="G202" s="890" t="s">
        <v>210</v>
      </c>
      <c r="H202" s="1352" t="s">
        <v>1741</v>
      </c>
      <c r="I202" s="1341"/>
      <c r="J202" s="1353" t="s">
        <v>1418</v>
      </c>
      <c r="K202" s="1353" t="s">
        <v>353</v>
      </c>
      <c r="L202" s="1331">
        <v>1</v>
      </c>
      <c r="M202" s="1356">
        <f>(18+19.8)/2</f>
        <v>18.899999999999999</v>
      </c>
      <c r="N202" s="1331">
        <f>M202</f>
        <v>18.899999999999999</v>
      </c>
      <c r="O202" s="1334"/>
      <c r="P202" s="904" t="s">
        <v>413</v>
      </c>
    </row>
    <row r="203" spans="1:16" ht="18" customHeight="1" x14ac:dyDescent="0.3">
      <c r="A203" s="142"/>
      <c r="B203" s="942"/>
      <c r="C203" s="144"/>
      <c r="D203" s="320"/>
      <c r="E203" s="1350"/>
      <c r="F203" s="889" t="s">
        <v>431</v>
      </c>
      <c r="G203" s="890" t="s">
        <v>210</v>
      </c>
      <c r="H203" s="1335" t="s">
        <v>1742</v>
      </c>
      <c r="I203" s="1336"/>
      <c r="J203" s="1354"/>
      <c r="K203" s="1354"/>
      <c r="L203" s="1332"/>
      <c r="M203" s="1332"/>
      <c r="N203" s="1332"/>
      <c r="O203" s="1334"/>
      <c r="P203" s="904" t="s">
        <v>413</v>
      </c>
    </row>
    <row r="204" spans="1:16" ht="15" customHeight="1" x14ac:dyDescent="0.3">
      <c r="A204" s="142"/>
      <c r="B204" s="942"/>
      <c r="C204" s="144"/>
      <c r="D204" s="320"/>
      <c r="E204" s="1350"/>
      <c r="F204" s="889" t="s">
        <v>433</v>
      </c>
      <c r="G204" s="890" t="s">
        <v>210</v>
      </c>
      <c r="H204" s="1335" t="s">
        <v>1743</v>
      </c>
      <c r="I204" s="1336"/>
      <c r="J204" s="1354"/>
      <c r="K204" s="1354"/>
      <c r="L204" s="1332"/>
      <c r="M204" s="1332"/>
      <c r="N204" s="1332"/>
      <c r="O204" s="1334"/>
      <c r="P204" s="904" t="s">
        <v>1559</v>
      </c>
    </row>
    <row r="205" spans="1:16" ht="15" customHeight="1" x14ac:dyDescent="0.3">
      <c r="A205" s="142"/>
      <c r="B205" s="942"/>
      <c r="C205" s="144"/>
      <c r="D205" s="320"/>
      <c r="E205" s="1350"/>
      <c r="F205" s="889" t="s">
        <v>434</v>
      </c>
      <c r="G205" s="890" t="s">
        <v>210</v>
      </c>
      <c r="H205" s="1335">
        <v>18</v>
      </c>
      <c r="I205" s="1336"/>
      <c r="J205" s="1354"/>
      <c r="K205" s="1354"/>
      <c r="L205" s="1332"/>
      <c r="M205" s="1332"/>
      <c r="N205" s="1332"/>
      <c r="O205" s="1334"/>
      <c r="P205" s="904" t="s">
        <v>1555</v>
      </c>
    </row>
    <row r="206" spans="1:16" ht="15" customHeight="1" x14ac:dyDescent="0.3">
      <c r="A206" s="142"/>
      <c r="B206" s="942"/>
      <c r="C206" s="144"/>
      <c r="D206" s="320"/>
      <c r="E206" s="1350"/>
      <c r="F206" s="889" t="s">
        <v>435</v>
      </c>
      <c r="G206" s="890" t="s">
        <v>210</v>
      </c>
      <c r="H206" s="1335">
        <v>5</v>
      </c>
      <c r="I206" s="1336"/>
      <c r="J206" s="1354"/>
      <c r="K206" s="1354"/>
      <c r="L206" s="1332"/>
      <c r="M206" s="1332"/>
      <c r="N206" s="1332"/>
      <c r="O206" s="1334"/>
      <c r="P206" s="905" t="s">
        <v>1561</v>
      </c>
    </row>
    <row r="207" spans="1:16" ht="15" customHeight="1" x14ac:dyDescent="0.3">
      <c r="A207" s="142"/>
      <c r="B207" s="942"/>
      <c r="C207" s="144"/>
      <c r="D207" s="320"/>
      <c r="E207" s="1350"/>
      <c r="F207" s="889" t="s">
        <v>436</v>
      </c>
      <c r="G207" s="890" t="s">
        <v>210</v>
      </c>
      <c r="H207" s="1335">
        <v>2020</v>
      </c>
      <c r="I207" s="1336"/>
      <c r="J207" s="1354"/>
      <c r="K207" s="1354"/>
      <c r="L207" s="1332"/>
      <c r="M207" s="1332"/>
      <c r="N207" s="1332"/>
      <c r="O207" s="1334"/>
      <c r="P207" s="905" t="s">
        <v>1562</v>
      </c>
    </row>
    <row r="208" spans="1:16" ht="15" customHeight="1" x14ac:dyDescent="0.3">
      <c r="A208" s="142"/>
      <c r="B208" s="942"/>
      <c r="C208" s="144"/>
      <c r="D208" s="320"/>
      <c r="E208" s="1350"/>
      <c r="F208" s="889" t="s">
        <v>437</v>
      </c>
      <c r="G208" s="890" t="s">
        <v>210</v>
      </c>
      <c r="H208" s="1358" t="s">
        <v>1419</v>
      </c>
      <c r="I208" s="1336"/>
      <c r="J208" s="1354"/>
      <c r="K208" s="1354"/>
      <c r="L208" s="1332"/>
      <c r="M208" s="1332"/>
      <c r="N208" s="1332"/>
      <c r="O208" s="1334"/>
      <c r="P208" s="904" t="s">
        <v>413</v>
      </c>
    </row>
    <row r="209" spans="1:20" ht="15" customHeight="1" x14ac:dyDescent="0.3">
      <c r="A209" s="142"/>
      <c r="B209" s="942"/>
      <c r="C209" s="144"/>
      <c r="D209" s="320"/>
      <c r="E209" s="1350"/>
      <c r="F209" s="889" t="s">
        <v>438</v>
      </c>
      <c r="G209" s="890" t="s">
        <v>210</v>
      </c>
      <c r="H209" s="1335" t="s">
        <v>1745</v>
      </c>
      <c r="I209" s="1336"/>
      <c r="J209" s="1354"/>
      <c r="K209" s="1354"/>
      <c r="L209" s="1332"/>
      <c r="M209" s="1332"/>
      <c r="N209" s="1332"/>
      <c r="O209" s="1334"/>
      <c r="P209" s="904" t="s">
        <v>413</v>
      </c>
    </row>
    <row r="210" spans="1:20" ht="15" customHeight="1" x14ac:dyDescent="0.3">
      <c r="A210" s="142"/>
      <c r="B210" s="942"/>
      <c r="C210" s="144"/>
      <c r="D210" s="320"/>
      <c r="E210" s="1350"/>
      <c r="F210" s="889" t="s">
        <v>430</v>
      </c>
      <c r="G210" s="890" t="s">
        <v>210</v>
      </c>
      <c r="H210" s="1335" t="s">
        <v>1744</v>
      </c>
      <c r="I210" s="1336"/>
      <c r="J210" s="1354"/>
      <c r="K210" s="1354"/>
      <c r="L210" s="1332"/>
      <c r="M210" s="1332"/>
      <c r="N210" s="1332"/>
      <c r="O210" s="1334"/>
      <c r="P210" s="904" t="s">
        <v>413</v>
      </c>
    </row>
    <row r="211" spans="1:20" ht="15" customHeight="1" x14ac:dyDescent="0.3">
      <c r="A211" s="142"/>
      <c r="B211" s="942"/>
      <c r="C211" s="144"/>
      <c r="D211" s="320"/>
      <c r="E211" s="1350"/>
      <c r="F211" s="889" t="s">
        <v>439</v>
      </c>
      <c r="G211" s="890" t="s">
        <v>210</v>
      </c>
      <c r="H211" s="1325" t="s">
        <v>1746</v>
      </c>
      <c r="I211" s="1336"/>
      <c r="J211" s="1354"/>
      <c r="K211" s="1354"/>
      <c r="L211" s="1332"/>
      <c r="M211" s="1332"/>
      <c r="N211" s="1332"/>
      <c r="O211" s="1334"/>
      <c r="P211" s="904" t="s">
        <v>413</v>
      </c>
    </row>
    <row r="212" spans="1:20" ht="15" customHeight="1" x14ac:dyDescent="0.3">
      <c r="A212" s="142"/>
      <c r="B212" s="942"/>
      <c r="C212" s="144"/>
      <c r="D212" s="320"/>
      <c r="E212" s="1350"/>
      <c r="F212" s="889" t="s">
        <v>440</v>
      </c>
      <c r="G212" s="890" t="s">
        <v>210</v>
      </c>
      <c r="H212" s="1325" t="s">
        <v>1747</v>
      </c>
      <c r="I212" s="1336"/>
      <c r="J212" s="1354"/>
      <c r="K212" s="1354"/>
      <c r="L212" s="1332"/>
      <c r="M212" s="1332"/>
      <c r="N212" s="1332"/>
      <c r="O212" s="1334"/>
      <c r="P212" s="904" t="s">
        <v>1563</v>
      </c>
    </row>
    <row r="213" spans="1:20" ht="15" customHeight="1" x14ac:dyDescent="0.3">
      <c r="A213" s="142"/>
      <c r="B213" s="942"/>
      <c r="C213" s="144"/>
      <c r="D213" s="320"/>
      <c r="E213" s="1350"/>
      <c r="F213" s="889" t="s">
        <v>366</v>
      </c>
      <c r="G213" s="890" t="s">
        <v>210</v>
      </c>
      <c r="H213" s="1325" t="s">
        <v>1748</v>
      </c>
      <c r="I213" s="1339"/>
      <c r="J213" s="1354"/>
      <c r="K213" s="1354"/>
      <c r="L213" s="1332"/>
      <c r="M213" s="1332"/>
      <c r="N213" s="1332"/>
      <c r="O213" s="1334"/>
      <c r="P213" s="904" t="s">
        <v>413</v>
      </c>
    </row>
    <row r="214" spans="1:20" ht="15" customHeight="1" x14ac:dyDescent="0.3">
      <c r="A214" s="142"/>
      <c r="B214" s="942"/>
      <c r="C214" s="144"/>
      <c r="D214" s="320"/>
      <c r="E214" s="1350"/>
      <c r="F214" s="889" t="s">
        <v>1343</v>
      </c>
      <c r="G214" s="890" t="s">
        <v>210</v>
      </c>
      <c r="H214" s="1340" t="s">
        <v>1749</v>
      </c>
      <c r="I214" s="1341"/>
      <c r="J214" s="1354"/>
      <c r="K214" s="1354"/>
      <c r="L214" s="1332"/>
      <c r="M214" s="1332"/>
      <c r="N214" s="1332"/>
      <c r="O214" s="1334"/>
      <c r="P214" s="904" t="s">
        <v>413</v>
      </c>
    </row>
    <row r="215" spans="1:20" ht="15" customHeight="1" x14ac:dyDescent="0.3">
      <c r="A215" s="142"/>
      <c r="B215" s="942"/>
      <c r="C215" s="144"/>
      <c r="D215" s="320"/>
      <c r="E215" s="1350"/>
      <c r="F215" s="889" t="s">
        <v>1344</v>
      </c>
      <c r="G215" s="890" t="s">
        <v>210</v>
      </c>
      <c r="H215" s="1359"/>
      <c r="I215" s="1343"/>
      <c r="J215" s="1354"/>
      <c r="K215" s="1354"/>
      <c r="L215" s="1332"/>
      <c r="M215" s="1332"/>
      <c r="N215" s="1332"/>
      <c r="O215" s="1334"/>
      <c r="P215" s="904" t="s">
        <v>413</v>
      </c>
    </row>
    <row r="216" spans="1:20" ht="30" customHeight="1" x14ac:dyDescent="0.3">
      <c r="A216" s="142"/>
      <c r="B216" s="942"/>
      <c r="C216" s="144"/>
      <c r="D216" s="320"/>
      <c r="E216" s="1350"/>
      <c r="F216" s="889" t="s">
        <v>351</v>
      </c>
      <c r="G216" s="890" t="s">
        <v>210</v>
      </c>
      <c r="H216" s="1326" t="s">
        <v>2187</v>
      </c>
      <c r="I216" s="1344"/>
      <c r="J216" s="1354"/>
      <c r="K216" s="1354"/>
      <c r="L216" s="1332"/>
      <c r="M216" s="1332"/>
      <c r="N216" s="1332"/>
      <c r="O216" s="1334"/>
      <c r="P216" s="904" t="s">
        <v>413</v>
      </c>
    </row>
    <row r="217" spans="1:20" ht="30" customHeight="1" x14ac:dyDescent="0.3">
      <c r="A217" s="142"/>
      <c r="B217" s="942"/>
      <c r="C217" s="144"/>
      <c r="D217" s="320"/>
      <c r="E217" s="1350"/>
      <c r="F217" s="889" t="s">
        <v>441</v>
      </c>
      <c r="G217" s="890" t="s">
        <v>210</v>
      </c>
      <c r="H217" s="1326" t="s">
        <v>1750</v>
      </c>
      <c r="I217" s="1344"/>
      <c r="J217" s="1354"/>
      <c r="K217" s="1354"/>
      <c r="L217" s="1332"/>
      <c r="M217" s="1332"/>
      <c r="N217" s="1332"/>
      <c r="O217" s="1334"/>
      <c r="P217" s="904" t="s">
        <v>1564</v>
      </c>
    </row>
    <row r="218" spans="1:20" ht="30" customHeight="1" x14ac:dyDescent="0.3">
      <c r="A218" s="142"/>
      <c r="B218" s="942"/>
      <c r="C218" s="144"/>
      <c r="D218" s="320"/>
      <c r="E218" s="1350"/>
      <c r="F218" s="889" t="s">
        <v>442</v>
      </c>
      <c r="G218" s="890" t="s">
        <v>210</v>
      </c>
      <c r="H218" s="1325" t="s">
        <v>1420</v>
      </c>
      <c r="I218" s="1336"/>
      <c r="J218" s="1354"/>
      <c r="K218" s="1354"/>
      <c r="L218" s="1332"/>
      <c r="M218" s="1332"/>
      <c r="N218" s="1332"/>
      <c r="O218" s="1334"/>
      <c r="P218" s="904" t="s">
        <v>1565</v>
      </c>
    </row>
    <row r="219" spans="1:20" ht="26" x14ac:dyDescent="0.3">
      <c r="A219" s="142"/>
      <c r="B219" s="942"/>
      <c r="C219" s="144"/>
      <c r="D219" s="320"/>
      <c r="E219" s="1350"/>
      <c r="F219" s="889" t="s">
        <v>443</v>
      </c>
      <c r="G219" s="890" t="s">
        <v>210</v>
      </c>
      <c r="H219" s="1345" t="s">
        <v>1751</v>
      </c>
      <c r="I219" s="1336"/>
      <c r="J219" s="1354"/>
      <c r="K219" s="1354"/>
      <c r="L219" s="1332"/>
      <c r="M219" s="1332"/>
      <c r="N219" s="1332"/>
      <c r="O219" s="1334"/>
      <c r="P219" s="904" t="s">
        <v>1566</v>
      </c>
    </row>
    <row r="220" spans="1:20" ht="15" customHeight="1" x14ac:dyDescent="0.3">
      <c r="A220" s="142"/>
      <c r="B220" s="942"/>
      <c r="C220" s="144"/>
      <c r="D220" s="320"/>
      <c r="E220" s="1350"/>
      <c r="F220" s="889" t="s">
        <v>444</v>
      </c>
      <c r="G220" s="890" t="s">
        <v>210</v>
      </c>
      <c r="H220" s="1346" t="s">
        <v>1346</v>
      </c>
      <c r="I220" s="1347"/>
      <c r="J220" s="1354"/>
      <c r="K220" s="1354"/>
      <c r="L220" s="1332"/>
      <c r="M220" s="1332"/>
      <c r="N220" s="1332"/>
      <c r="O220" s="1334"/>
      <c r="P220" s="904" t="s">
        <v>1567</v>
      </c>
    </row>
    <row r="221" spans="1:20" ht="14" x14ac:dyDescent="0.3">
      <c r="A221" s="142"/>
      <c r="B221" s="942"/>
      <c r="C221" s="144"/>
      <c r="D221" s="320"/>
      <c r="E221" s="1351"/>
      <c r="F221" s="889" t="s">
        <v>445</v>
      </c>
      <c r="G221" s="890" t="s">
        <v>210</v>
      </c>
      <c r="H221" s="1348" t="s">
        <v>1338</v>
      </c>
      <c r="I221" s="1336"/>
      <c r="J221" s="1355"/>
      <c r="K221" s="1355"/>
      <c r="L221" s="1333"/>
      <c r="M221" s="1333"/>
      <c r="N221" s="1333"/>
      <c r="O221" s="1334"/>
      <c r="P221" s="904" t="s">
        <v>1568</v>
      </c>
    </row>
    <row r="222" spans="1:20" s="66" customFormat="1" ht="31.5" customHeight="1" x14ac:dyDescent="0.3">
      <c r="A222" s="316"/>
      <c r="B222" s="881"/>
      <c r="C222" s="144"/>
      <c r="D222" s="320"/>
      <c r="E222" s="1349" t="s">
        <v>1752</v>
      </c>
      <c r="F222" s="889" t="s">
        <v>446</v>
      </c>
      <c r="G222" s="890" t="s">
        <v>210</v>
      </c>
      <c r="H222" s="1352" t="s">
        <v>1363</v>
      </c>
      <c r="I222" s="1341"/>
      <c r="J222" s="1353" t="s">
        <v>1668</v>
      </c>
      <c r="K222" s="1353" t="s">
        <v>353</v>
      </c>
      <c r="L222" s="1331">
        <v>1</v>
      </c>
      <c r="M222" s="1356">
        <v>22.8</v>
      </c>
      <c r="N222" s="1331">
        <f>M222</f>
        <v>22.8</v>
      </c>
      <c r="O222" s="1334"/>
      <c r="P222" s="904" t="s">
        <v>1555</v>
      </c>
      <c r="Q222" s="2"/>
      <c r="R222" s="2"/>
      <c r="S222" s="2"/>
      <c r="T222" s="2"/>
    </row>
    <row r="223" spans="1:20" ht="29.15" customHeight="1" x14ac:dyDescent="0.3">
      <c r="A223" s="142"/>
      <c r="B223" s="881"/>
      <c r="C223" s="144"/>
      <c r="D223" s="320"/>
      <c r="E223" s="1350"/>
      <c r="F223" s="889" t="s">
        <v>431</v>
      </c>
      <c r="G223" s="890" t="s">
        <v>210</v>
      </c>
      <c r="H223" s="1335" t="s">
        <v>1530</v>
      </c>
      <c r="I223" s="1336"/>
      <c r="J223" s="1354"/>
      <c r="K223" s="1354"/>
      <c r="L223" s="1332"/>
      <c r="M223" s="1332"/>
      <c r="N223" s="1332"/>
      <c r="O223" s="1334"/>
      <c r="P223" s="904" t="s">
        <v>1569</v>
      </c>
    </row>
    <row r="224" spans="1:20" ht="29.15" customHeight="1" x14ac:dyDescent="0.3">
      <c r="A224" s="142"/>
      <c r="B224" s="881"/>
      <c r="C224" s="144"/>
      <c r="D224" s="320"/>
      <c r="E224" s="1350"/>
      <c r="F224" s="889" t="s">
        <v>433</v>
      </c>
      <c r="G224" s="890" t="s">
        <v>210</v>
      </c>
      <c r="H224" s="1335" t="s">
        <v>1364</v>
      </c>
      <c r="I224" s="1336"/>
      <c r="J224" s="1354"/>
      <c r="K224" s="1354"/>
      <c r="L224" s="1332"/>
      <c r="M224" s="1332"/>
      <c r="N224" s="1332"/>
      <c r="O224" s="1334"/>
      <c r="P224" s="904" t="s">
        <v>1570</v>
      </c>
    </row>
    <row r="225" spans="1:16" ht="15" customHeight="1" x14ac:dyDescent="0.3">
      <c r="A225" s="142"/>
      <c r="B225" s="881"/>
      <c r="C225" s="144"/>
      <c r="D225" s="320"/>
      <c r="E225" s="1350"/>
      <c r="F225" s="889" t="s">
        <v>434</v>
      </c>
      <c r="G225" s="890" t="s">
        <v>210</v>
      </c>
      <c r="H225" s="1335">
        <v>41</v>
      </c>
      <c r="I225" s="1336"/>
      <c r="J225" s="1354"/>
      <c r="K225" s="1354"/>
      <c r="L225" s="1332"/>
      <c r="M225" s="1332"/>
      <c r="N225" s="1332"/>
      <c r="O225" s="1334"/>
      <c r="P225" s="904" t="s">
        <v>1571</v>
      </c>
    </row>
    <row r="226" spans="1:16" ht="14" x14ac:dyDescent="0.3">
      <c r="A226" s="142"/>
      <c r="B226" s="881"/>
      <c r="C226" s="144"/>
      <c r="D226" s="320"/>
      <c r="E226" s="1350"/>
      <c r="F226" s="889" t="s">
        <v>435</v>
      </c>
      <c r="G226" s="890" t="s">
        <v>210</v>
      </c>
      <c r="H226" s="1335">
        <v>8</v>
      </c>
      <c r="I226" s="1336"/>
      <c r="J226" s="1354"/>
      <c r="K226" s="1354"/>
      <c r="L226" s="1332"/>
      <c r="M226" s="1332"/>
      <c r="N226" s="1332"/>
      <c r="O226" s="1334"/>
      <c r="P226" s="904" t="s">
        <v>1572</v>
      </c>
    </row>
    <row r="227" spans="1:16" ht="14" x14ac:dyDescent="0.3">
      <c r="A227" s="142"/>
      <c r="B227" s="881"/>
      <c r="C227" s="144"/>
      <c r="D227" s="320"/>
      <c r="E227" s="1350"/>
      <c r="F227" s="889" t="s">
        <v>436</v>
      </c>
      <c r="G227" s="890" t="s">
        <v>210</v>
      </c>
      <c r="H227" s="1335">
        <v>2021</v>
      </c>
      <c r="I227" s="1336"/>
      <c r="J227" s="1354"/>
      <c r="K227" s="1354"/>
      <c r="L227" s="1332"/>
      <c r="M227" s="1332"/>
      <c r="N227" s="1332"/>
      <c r="O227" s="1334"/>
      <c r="P227" s="904" t="s">
        <v>1573</v>
      </c>
    </row>
    <row r="228" spans="1:16" ht="14" x14ac:dyDescent="0.3">
      <c r="A228" s="142"/>
      <c r="B228" s="881"/>
      <c r="C228" s="144"/>
      <c r="D228" s="320"/>
      <c r="E228" s="1350"/>
      <c r="F228" s="889" t="s">
        <v>437</v>
      </c>
      <c r="G228" s="890" t="s">
        <v>210</v>
      </c>
      <c r="H228" s="1362" t="s">
        <v>1365</v>
      </c>
      <c r="I228" s="1336"/>
      <c r="J228" s="1354"/>
      <c r="K228" s="1354"/>
      <c r="L228" s="1332"/>
      <c r="M228" s="1332"/>
      <c r="N228" s="1332"/>
      <c r="O228" s="1334"/>
      <c r="P228" s="904" t="s">
        <v>413</v>
      </c>
    </row>
    <row r="229" spans="1:16" ht="15" customHeight="1" x14ac:dyDescent="0.3">
      <c r="A229" s="142"/>
      <c r="B229" s="881"/>
      <c r="C229" s="144"/>
      <c r="D229" s="320"/>
      <c r="E229" s="1350"/>
      <c r="F229" s="889" t="s">
        <v>438</v>
      </c>
      <c r="G229" s="890" t="s">
        <v>210</v>
      </c>
      <c r="H229" s="1335" t="s">
        <v>1366</v>
      </c>
      <c r="I229" s="1336"/>
      <c r="J229" s="1354"/>
      <c r="K229" s="1354"/>
      <c r="L229" s="1332"/>
      <c r="M229" s="1332"/>
      <c r="N229" s="1332"/>
      <c r="O229" s="1334"/>
      <c r="P229" s="904" t="s">
        <v>413</v>
      </c>
    </row>
    <row r="230" spans="1:16" ht="15" customHeight="1" x14ac:dyDescent="0.3">
      <c r="A230" s="142"/>
      <c r="B230" s="881"/>
      <c r="C230" s="144"/>
      <c r="D230" s="320"/>
      <c r="E230" s="1350"/>
      <c r="F230" s="889" t="s">
        <v>430</v>
      </c>
      <c r="G230" s="890" t="s">
        <v>210</v>
      </c>
      <c r="H230" s="1335" t="s">
        <v>1367</v>
      </c>
      <c r="I230" s="1336"/>
      <c r="J230" s="1354"/>
      <c r="K230" s="1354"/>
      <c r="L230" s="1332"/>
      <c r="M230" s="1332"/>
      <c r="N230" s="1332"/>
      <c r="O230" s="1334"/>
      <c r="P230" s="904" t="s">
        <v>413</v>
      </c>
    </row>
    <row r="231" spans="1:16" ht="15" customHeight="1" x14ac:dyDescent="0.3">
      <c r="A231" s="142"/>
      <c r="B231" s="881"/>
      <c r="C231" s="144"/>
      <c r="D231" s="320"/>
      <c r="E231" s="1350"/>
      <c r="F231" s="889" t="s">
        <v>439</v>
      </c>
      <c r="G231" s="890" t="s">
        <v>210</v>
      </c>
      <c r="H231" s="1357" t="s">
        <v>1368</v>
      </c>
      <c r="I231" s="1336"/>
      <c r="J231" s="1354"/>
      <c r="K231" s="1354"/>
      <c r="L231" s="1332"/>
      <c r="M231" s="1332"/>
      <c r="N231" s="1332"/>
      <c r="O231" s="1334"/>
      <c r="P231" s="904" t="s">
        <v>413</v>
      </c>
    </row>
    <row r="232" spans="1:16" ht="14" x14ac:dyDescent="0.3">
      <c r="A232" s="142"/>
      <c r="B232" s="881"/>
      <c r="C232" s="144"/>
      <c r="D232" s="320"/>
      <c r="E232" s="1350"/>
      <c r="F232" s="889" t="s">
        <v>440</v>
      </c>
      <c r="G232" s="890" t="s">
        <v>210</v>
      </c>
      <c r="H232" s="1357" t="s">
        <v>1369</v>
      </c>
      <c r="I232" s="1336"/>
      <c r="J232" s="1354"/>
      <c r="K232" s="1354"/>
      <c r="L232" s="1332"/>
      <c r="M232" s="1332"/>
      <c r="N232" s="1332"/>
      <c r="O232" s="1334"/>
      <c r="P232" s="904" t="s">
        <v>1563</v>
      </c>
    </row>
    <row r="233" spans="1:16" ht="15" customHeight="1" x14ac:dyDescent="0.3">
      <c r="A233" s="142"/>
      <c r="B233" s="881"/>
      <c r="C233" s="144"/>
      <c r="D233" s="320"/>
      <c r="E233" s="1350"/>
      <c r="F233" s="889" t="s">
        <v>366</v>
      </c>
      <c r="G233" s="890" t="s">
        <v>210</v>
      </c>
      <c r="H233" s="1325" t="s">
        <v>1753</v>
      </c>
      <c r="I233" s="1339"/>
      <c r="J233" s="1354"/>
      <c r="K233" s="1354"/>
      <c r="L233" s="1332"/>
      <c r="M233" s="1332"/>
      <c r="N233" s="1332"/>
      <c r="O233" s="1334"/>
      <c r="P233" s="904" t="s">
        <v>413</v>
      </c>
    </row>
    <row r="234" spans="1:16" ht="15" customHeight="1" x14ac:dyDescent="0.3">
      <c r="A234" s="142"/>
      <c r="B234" s="881"/>
      <c r="C234" s="144"/>
      <c r="D234" s="320"/>
      <c r="E234" s="1350"/>
      <c r="F234" s="889" t="s">
        <v>1343</v>
      </c>
      <c r="G234" s="890" t="s">
        <v>210</v>
      </c>
      <c r="H234" s="1340" t="s">
        <v>1761</v>
      </c>
      <c r="I234" s="1341"/>
      <c r="J234" s="1354"/>
      <c r="K234" s="1354"/>
      <c r="L234" s="1332"/>
      <c r="M234" s="1332"/>
      <c r="N234" s="1332"/>
      <c r="O234" s="1334"/>
      <c r="P234" s="904" t="s">
        <v>413</v>
      </c>
    </row>
    <row r="235" spans="1:16" ht="30.75" customHeight="1" x14ac:dyDescent="0.3">
      <c r="A235" s="142"/>
      <c r="B235" s="881"/>
      <c r="C235" s="144"/>
      <c r="D235" s="320"/>
      <c r="E235" s="1350"/>
      <c r="F235" s="889" t="s">
        <v>1344</v>
      </c>
      <c r="G235" s="890" t="s">
        <v>210</v>
      </c>
      <c r="H235" s="1368" t="s">
        <v>1754</v>
      </c>
      <c r="I235" s="1341"/>
      <c r="J235" s="1354"/>
      <c r="K235" s="1354"/>
      <c r="L235" s="1332"/>
      <c r="M235" s="1332"/>
      <c r="N235" s="1332"/>
      <c r="O235" s="1334"/>
      <c r="P235" s="904" t="s">
        <v>413</v>
      </c>
    </row>
    <row r="236" spans="1:16" ht="29.15" customHeight="1" x14ac:dyDescent="0.3">
      <c r="A236" s="142"/>
      <c r="B236" s="881"/>
      <c r="C236" s="144"/>
      <c r="D236" s="320"/>
      <c r="E236" s="1350"/>
      <c r="F236" s="889" t="s">
        <v>351</v>
      </c>
      <c r="G236" s="890" t="s">
        <v>210</v>
      </c>
      <c r="H236" s="1360" t="s">
        <v>2188</v>
      </c>
      <c r="I236" s="1361"/>
      <c r="J236" s="1354"/>
      <c r="K236" s="1354"/>
      <c r="L236" s="1332"/>
      <c r="M236" s="1332"/>
      <c r="N236" s="1332"/>
      <c r="O236" s="1334"/>
      <c r="P236" s="904" t="s">
        <v>413</v>
      </c>
    </row>
    <row r="237" spans="1:16" ht="20.25" customHeight="1" x14ac:dyDescent="0.3">
      <c r="A237" s="142"/>
      <c r="B237" s="881"/>
      <c r="C237" s="144"/>
      <c r="D237" s="320"/>
      <c r="E237" s="1350"/>
      <c r="F237" s="889" t="s">
        <v>441</v>
      </c>
      <c r="G237" s="890" t="s">
        <v>210</v>
      </c>
      <c r="H237" s="1360" t="s">
        <v>1755</v>
      </c>
      <c r="I237" s="1361"/>
      <c r="J237" s="1354"/>
      <c r="K237" s="1354"/>
      <c r="L237" s="1332"/>
      <c r="M237" s="1332"/>
      <c r="N237" s="1332"/>
      <c r="O237" s="1334"/>
      <c r="P237" s="904" t="s">
        <v>1564</v>
      </c>
    </row>
    <row r="238" spans="1:16" ht="14" x14ac:dyDescent="0.3">
      <c r="A238" s="142"/>
      <c r="B238" s="881"/>
      <c r="C238" s="144"/>
      <c r="D238" s="320"/>
      <c r="E238" s="1350"/>
      <c r="F238" s="889" t="s">
        <v>442</v>
      </c>
      <c r="G238" s="890" t="s">
        <v>210</v>
      </c>
      <c r="H238" s="1357" t="s">
        <v>1370</v>
      </c>
      <c r="I238" s="1336"/>
      <c r="J238" s="1354"/>
      <c r="K238" s="1354"/>
      <c r="L238" s="1332"/>
      <c r="M238" s="1332"/>
      <c r="N238" s="1332"/>
      <c r="O238" s="1334"/>
      <c r="P238" s="904" t="s">
        <v>1565</v>
      </c>
    </row>
    <row r="239" spans="1:16" ht="26.25" customHeight="1" x14ac:dyDescent="0.3">
      <c r="A239" s="142"/>
      <c r="B239" s="881"/>
      <c r="C239" s="144"/>
      <c r="D239" s="320"/>
      <c r="E239" s="1350"/>
      <c r="F239" s="889" t="s">
        <v>443</v>
      </c>
      <c r="G239" s="890" t="s">
        <v>210</v>
      </c>
      <c r="H239" s="1345" t="s">
        <v>1756</v>
      </c>
      <c r="I239" s="1336"/>
      <c r="J239" s="1354"/>
      <c r="K239" s="1354"/>
      <c r="L239" s="1332"/>
      <c r="M239" s="1332"/>
      <c r="N239" s="1332"/>
      <c r="O239" s="1334"/>
      <c r="P239" s="904" t="s">
        <v>1566</v>
      </c>
    </row>
    <row r="240" spans="1:16" ht="14" x14ac:dyDescent="0.3">
      <c r="A240" s="142"/>
      <c r="B240" s="881"/>
      <c r="C240" s="144"/>
      <c r="D240" s="320"/>
      <c r="E240" s="1350"/>
      <c r="F240" s="889" t="s">
        <v>444</v>
      </c>
      <c r="G240" s="890" t="s">
        <v>210</v>
      </c>
      <c r="H240" s="1346" t="s">
        <v>1681</v>
      </c>
      <c r="I240" s="1347"/>
      <c r="J240" s="1354"/>
      <c r="K240" s="1354"/>
      <c r="L240" s="1332"/>
      <c r="M240" s="1332"/>
      <c r="N240" s="1332"/>
      <c r="O240" s="1334"/>
      <c r="P240" s="904" t="s">
        <v>1567</v>
      </c>
    </row>
    <row r="241" spans="1:20" ht="29.15" customHeight="1" x14ac:dyDescent="0.3">
      <c r="A241" s="142"/>
      <c r="B241" s="881"/>
      <c r="C241" s="144"/>
      <c r="D241" s="320"/>
      <c r="E241" s="1351"/>
      <c r="F241" s="889" t="s">
        <v>445</v>
      </c>
      <c r="G241" s="890" t="s">
        <v>210</v>
      </c>
      <c r="H241" s="1348" t="s">
        <v>1338</v>
      </c>
      <c r="I241" s="1336"/>
      <c r="J241" s="1355"/>
      <c r="K241" s="1355"/>
      <c r="L241" s="1333"/>
      <c r="M241" s="1333"/>
      <c r="N241" s="1333"/>
      <c r="O241" s="1334"/>
      <c r="P241" s="904" t="s">
        <v>1568</v>
      </c>
    </row>
    <row r="242" spans="1:20" ht="29.15" customHeight="1" x14ac:dyDescent="0.3">
      <c r="A242" s="142"/>
      <c r="B242" s="881"/>
      <c r="C242" s="144"/>
      <c r="D242" s="320"/>
      <c r="E242" s="1349" t="s">
        <v>1757</v>
      </c>
      <c r="F242" s="889" t="s">
        <v>446</v>
      </c>
      <c r="G242" s="890" t="s">
        <v>210</v>
      </c>
      <c r="H242" s="1352" t="s">
        <v>1372</v>
      </c>
      <c r="I242" s="1341"/>
      <c r="J242" s="1353" t="s">
        <v>1373</v>
      </c>
      <c r="K242" s="1353" t="s">
        <v>353</v>
      </c>
      <c r="L242" s="1331">
        <v>1</v>
      </c>
      <c r="M242" s="1356">
        <v>22.8</v>
      </c>
      <c r="N242" s="1331">
        <f>M242</f>
        <v>22.8</v>
      </c>
      <c r="O242" s="1334"/>
      <c r="P242" s="904" t="s">
        <v>1555</v>
      </c>
      <c r="Q242" s="66"/>
      <c r="R242" s="66"/>
      <c r="S242" s="66"/>
      <c r="T242" s="66"/>
    </row>
    <row r="243" spans="1:20" ht="15" customHeight="1" x14ac:dyDescent="0.3">
      <c r="A243" s="142"/>
      <c r="B243" s="881"/>
      <c r="C243" s="144"/>
      <c r="D243" s="320"/>
      <c r="E243" s="1350"/>
      <c r="F243" s="889" t="s">
        <v>431</v>
      </c>
      <c r="G243" s="890" t="s">
        <v>210</v>
      </c>
      <c r="H243" s="1335" t="s">
        <v>1531</v>
      </c>
      <c r="I243" s="1336"/>
      <c r="J243" s="1354"/>
      <c r="K243" s="1354"/>
      <c r="L243" s="1332"/>
      <c r="M243" s="1332"/>
      <c r="N243" s="1332"/>
      <c r="O243" s="1334"/>
      <c r="P243" s="904" t="s">
        <v>1569</v>
      </c>
    </row>
    <row r="244" spans="1:20" ht="14" x14ac:dyDescent="0.3">
      <c r="A244" s="142"/>
      <c r="B244" s="881"/>
      <c r="C244" s="144"/>
      <c r="D244" s="320"/>
      <c r="E244" s="1350"/>
      <c r="F244" s="889" t="s">
        <v>433</v>
      </c>
      <c r="G244" s="890" t="s">
        <v>210</v>
      </c>
      <c r="H244" s="1335" t="s">
        <v>1374</v>
      </c>
      <c r="I244" s="1336"/>
      <c r="J244" s="1354"/>
      <c r="K244" s="1354"/>
      <c r="L244" s="1332"/>
      <c r="M244" s="1332"/>
      <c r="N244" s="1332"/>
      <c r="O244" s="1334"/>
      <c r="P244" s="904" t="s">
        <v>1570</v>
      </c>
    </row>
    <row r="245" spans="1:20" ht="14" x14ac:dyDescent="0.3">
      <c r="A245" s="142"/>
      <c r="B245" s="881"/>
      <c r="C245" s="144"/>
      <c r="D245" s="320"/>
      <c r="E245" s="1350"/>
      <c r="F245" s="889" t="s">
        <v>434</v>
      </c>
      <c r="G245" s="890" t="s">
        <v>210</v>
      </c>
      <c r="H245" s="1335">
        <v>13</v>
      </c>
      <c r="I245" s="1336"/>
      <c r="J245" s="1354"/>
      <c r="K245" s="1354"/>
      <c r="L245" s="1332"/>
      <c r="M245" s="1332"/>
      <c r="N245" s="1332"/>
      <c r="O245" s="1334"/>
      <c r="P245" s="904" t="s">
        <v>1571</v>
      </c>
    </row>
    <row r="246" spans="1:20" ht="14" x14ac:dyDescent="0.3">
      <c r="A246" s="142"/>
      <c r="B246" s="881"/>
      <c r="C246" s="144"/>
      <c r="D246" s="320"/>
      <c r="E246" s="1350"/>
      <c r="F246" s="889" t="s">
        <v>435</v>
      </c>
      <c r="G246" s="890" t="s">
        <v>210</v>
      </c>
      <c r="H246" s="1335">
        <v>1</v>
      </c>
      <c r="I246" s="1336"/>
      <c r="J246" s="1354"/>
      <c r="K246" s="1354"/>
      <c r="L246" s="1332"/>
      <c r="M246" s="1332"/>
      <c r="N246" s="1332"/>
      <c r="O246" s="1334"/>
      <c r="P246" s="904" t="s">
        <v>1572</v>
      </c>
    </row>
    <row r="247" spans="1:20" ht="15" customHeight="1" x14ac:dyDescent="0.3">
      <c r="A247" s="142"/>
      <c r="B247" s="881"/>
      <c r="C247" s="144"/>
      <c r="D247" s="320"/>
      <c r="E247" s="1350"/>
      <c r="F247" s="889" t="s">
        <v>436</v>
      </c>
      <c r="G247" s="890" t="s">
        <v>210</v>
      </c>
      <c r="H247" s="1335">
        <v>2022</v>
      </c>
      <c r="I247" s="1336"/>
      <c r="J247" s="1354"/>
      <c r="K247" s="1354"/>
      <c r="L247" s="1332"/>
      <c r="M247" s="1332"/>
      <c r="N247" s="1332"/>
      <c r="O247" s="1334"/>
      <c r="P247" s="904" t="s">
        <v>1573</v>
      </c>
    </row>
    <row r="248" spans="1:20" ht="15" customHeight="1" x14ac:dyDescent="0.3">
      <c r="A248" s="142"/>
      <c r="B248" s="881"/>
      <c r="C248" s="144"/>
      <c r="D248" s="320"/>
      <c r="E248" s="1350"/>
      <c r="F248" s="889" t="s">
        <v>437</v>
      </c>
      <c r="G248" s="890" t="s">
        <v>210</v>
      </c>
      <c r="H248" s="1362" t="s">
        <v>1375</v>
      </c>
      <c r="I248" s="1336"/>
      <c r="J248" s="1354"/>
      <c r="K248" s="1354"/>
      <c r="L248" s="1332"/>
      <c r="M248" s="1332"/>
      <c r="N248" s="1332"/>
      <c r="O248" s="1334"/>
      <c r="P248" s="904" t="s">
        <v>413</v>
      </c>
    </row>
    <row r="249" spans="1:20" ht="15" customHeight="1" x14ac:dyDescent="0.3">
      <c r="A249" s="142"/>
      <c r="B249" s="881"/>
      <c r="C249" s="144"/>
      <c r="D249" s="320"/>
      <c r="E249" s="1350"/>
      <c r="F249" s="889" t="s">
        <v>438</v>
      </c>
      <c r="G249" s="890" t="s">
        <v>210</v>
      </c>
      <c r="H249" s="1335" t="s">
        <v>1376</v>
      </c>
      <c r="I249" s="1336"/>
      <c r="J249" s="1354"/>
      <c r="K249" s="1354"/>
      <c r="L249" s="1332"/>
      <c r="M249" s="1332"/>
      <c r="N249" s="1332"/>
      <c r="O249" s="1334"/>
      <c r="P249" s="904" t="s">
        <v>413</v>
      </c>
    </row>
    <row r="250" spans="1:20" ht="14" x14ac:dyDescent="0.3">
      <c r="A250" s="142"/>
      <c r="B250" s="881"/>
      <c r="C250" s="144"/>
      <c r="D250" s="320"/>
      <c r="E250" s="1350"/>
      <c r="F250" s="889" t="s">
        <v>430</v>
      </c>
      <c r="G250" s="890" t="s">
        <v>210</v>
      </c>
      <c r="H250" s="1335" t="s">
        <v>1377</v>
      </c>
      <c r="I250" s="1336"/>
      <c r="J250" s="1354"/>
      <c r="K250" s="1354"/>
      <c r="L250" s="1332"/>
      <c r="M250" s="1332"/>
      <c r="N250" s="1332"/>
      <c r="O250" s="1334"/>
      <c r="P250" s="904" t="s">
        <v>413</v>
      </c>
    </row>
    <row r="251" spans="1:20" ht="15" customHeight="1" x14ac:dyDescent="0.3">
      <c r="A251" s="142"/>
      <c r="B251" s="881"/>
      <c r="C251" s="144"/>
      <c r="D251" s="320"/>
      <c r="E251" s="1350"/>
      <c r="F251" s="889" t="s">
        <v>439</v>
      </c>
      <c r="G251" s="890" t="s">
        <v>210</v>
      </c>
      <c r="H251" s="1357" t="s">
        <v>1378</v>
      </c>
      <c r="I251" s="1336"/>
      <c r="J251" s="1354"/>
      <c r="K251" s="1354"/>
      <c r="L251" s="1332"/>
      <c r="M251" s="1332"/>
      <c r="N251" s="1332"/>
      <c r="O251" s="1334"/>
      <c r="P251" s="904" t="s">
        <v>413</v>
      </c>
    </row>
    <row r="252" spans="1:20" ht="15" customHeight="1" x14ac:dyDescent="0.3">
      <c r="A252" s="142"/>
      <c r="B252" s="881"/>
      <c r="C252" s="144"/>
      <c r="D252" s="320"/>
      <c r="E252" s="1350"/>
      <c r="F252" s="889" t="s">
        <v>440</v>
      </c>
      <c r="G252" s="890" t="s">
        <v>210</v>
      </c>
      <c r="H252" s="1357" t="s">
        <v>1379</v>
      </c>
      <c r="I252" s="1336"/>
      <c r="J252" s="1354"/>
      <c r="K252" s="1354"/>
      <c r="L252" s="1332"/>
      <c r="M252" s="1332"/>
      <c r="N252" s="1332"/>
      <c r="O252" s="1334"/>
      <c r="P252" s="904" t="s">
        <v>1563</v>
      </c>
    </row>
    <row r="253" spans="1:20" ht="29.15" customHeight="1" x14ac:dyDescent="0.3">
      <c r="A253" s="142"/>
      <c r="B253" s="881"/>
      <c r="C253" s="144"/>
      <c r="D253" s="320"/>
      <c r="E253" s="1350"/>
      <c r="F253" s="889" t="s">
        <v>366</v>
      </c>
      <c r="G253" s="890" t="s">
        <v>210</v>
      </c>
      <c r="H253" s="1357" t="s">
        <v>1379</v>
      </c>
      <c r="I253" s="1339"/>
      <c r="J253" s="1354"/>
      <c r="K253" s="1354"/>
      <c r="L253" s="1332"/>
      <c r="M253" s="1332"/>
      <c r="N253" s="1332"/>
      <c r="O253" s="1334"/>
      <c r="P253" s="904" t="s">
        <v>413</v>
      </c>
    </row>
    <row r="254" spans="1:20" ht="29.15" customHeight="1" x14ac:dyDescent="0.3">
      <c r="A254" s="142"/>
      <c r="B254" s="881"/>
      <c r="C254" s="144"/>
      <c r="D254" s="320"/>
      <c r="E254" s="1350"/>
      <c r="F254" s="889" t="s">
        <v>1343</v>
      </c>
      <c r="G254" s="890" t="s">
        <v>210</v>
      </c>
      <c r="H254" s="1340" t="s">
        <v>1759</v>
      </c>
      <c r="I254" s="1341"/>
      <c r="J254" s="1354"/>
      <c r="K254" s="1354"/>
      <c r="L254" s="1332"/>
      <c r="M254" s="1332"/>
      <c r="N254" s="1332"/>
      <c r="O254" s="1334"/>
      <c r="P254" s="904" t="s">
        <v>413</v>
      </c>
    </row>
    <row r="255" spans="1:20" ht="19.5" customHeight="1" x14ac:dyDescent="0.3">
      <c r="A255" s="142"/>
      <c r="B255" s="881"/>
      <c r="C255" s="144"/>
      <c r="D255" s="320"/>
      <c r="E255" s="1350"/>
      <c r="F255" s="889" t="s">
        <v>1344</v>
      </c>
      <c r="G255" s="890" t="s">
        <v>210</v>
      </c>
      <c r="H255" s="1462" t="s">
        <v>1758</v>
      </c>
      <c r="I255" s="1343"/>
      <c r="J255" s="1354"/>
      <c r="K255" s="1354"/>
      <c r="L255" s="1332"/>
      <c r="M255" s="1332"/>
      <c r="N255" s="1332"/>
      <c r="O255" s="1334"/>
      <c r="P255" s="904" t="s">
        <v>413</v>
      </c>
    </row>
    <row r="256" spans="1:20" ht="14" x14ac:dyDescent="0.3">
      <c r="A256" s="142"/>
      <c r="B256" s="881"/>
      <c r="C256" s="144"/>
      <c r="D256" s="320"/>
      <c r="E256" s="1350"/>
      <c r="F256" s="889" t="s">
        <v>351</v>
      </c>
      <c r="G256" s="890" t="s">
        <v>210</v>
      </c>
      <c r="H256" s="1326" t="s">
        <v>2189</v>
      </c>
      <c r="I256" s="1344"/>
      <c r="J256" s="1354"/>
      <c r="K256" s="1354"/>
      <c r="L256" s="1332"/>
      <c r="M256" s="1332"/>
      <c r="N256" s="1332"/>
      <c r="O256" s="1334"/>
      <c r="P256" s="904" t="s">
        <v>413</v>
      </c>
    </row>
    <row r="257" spans="1:20" ht="31.5" customHeight="1" x14ac:dyDescent="0.3">
      <c r="A257" s="142"/>
      <c r="B257" s="881"/>
      <c r="C257" s="144"/>
      <c r="D257" s="320"/>
      <c r="E257" s="1350"/>
      <c r="F257" s="889" t="s">
        <v>441</v>
      </c>
      <c r="G257" s="890" t="s">
        <v>210</v>
      </c>
      <c r="H257" s="1326" t="s">
        <v>1760</v>
      </c>
      <c r="I257" s="1344"/>
      <c r="J257" s="1354"/>
      <c r="K257" s="1354"/>
      <c r="L257" s="1332"/>
      <c r="M257" s="1332"/>
      <c r="N257" s="1332"/>
      <c r="O257" s="1334"/>
      <c r="P257" s="904" t="s">
        <v>1564</v>
      </c>
    </row>
    <row r="258" spans="1:20" ht="14" x14ac:dyDescent="0.3">
      <c r="A258" s="142"/>
      <c r="B258" s="881"/>
      <c r="C258" s="144"/>
      <c r="D258" s="320"/>
      <c r="E258" s="1350"/>
      <c r="F258" s="889" t="s">
        <v>442</v>
      </c>
      <c r="G258" s="890" t="s">
        <v>210</v>
      </c>
      <c r="H258" s="1439" t="s">
        <v>1380</v>
      </c>
      <c r="I258" s="1344"/>
      <c r="J258" s="1354"/>
      <c r="K258" s="1354"/>
      <c r="L258" s="1332"/>
      <c r="M258" s="1332"/>
      <c r="N258" s="1332"/>
      <c r="O258" s="1334"/>
      <c r="P258" s="904" t="s">
        <v>1565</v>
      </c>
    </row>
    <row r="259" spans="1:20" s="66" customFormat="1" ht="16" customHeight="1" x14ac:dyDescent="0.3">
      <c r="A259" s="316"/>
      <c r="B259" s="881"/>
      <c r="C259" s="144"/>
      <c r="D259" s="320"/>
      <c r="E259" s="1350"/>
      <c r="F259" s="889" t="s">
        <v>443</v>
      </c>
      <c r="G259" s="890" t="s">
        <v>210</v>
      </c>
      <c r="H259" s="1345" t="s">
        <v>1760</v>
      </c>
      <c r="I259" s="1336"/>
      <c r="J259" s="1354"/>
      <c r="K259" s="1354"/>
      <c r="L259" s="1332"/>
      <c r="M259" s="1332"/>
      <c r="N259" s="1332"/>
      <c r="O259" s="1334"/>
      <c r="P259" s="904" t="s">
        <v>1566</v>
      </c>
      <c r="Q259" s="2"/>
      <c r="R259" s="2"/>
      <c r="S259" s="2"/>
      <c r="T259" s="2"/>
    </row>
    <row r="260" spans="1:20" ht="36" customHeight="1" x14ac:dyDescent="0.3">
      <c r="A260" s="142"/>
      <c r="B260" s="881"/>
      <c r="C260" s="144"/>
      <c r="D260" s="320"/>
      <c r="E260" s="1350"/>
      <c r="F260" s="889" t="s">
        <v>444</v>
      </c>
      <c r="G260" s="890" t="s">
        <v>210</v>
      </c>
      <c r="H260" s="1346" t="s">
        <v>1346</v>
      </c>
      <c r="I260" s="1347"/>
      <c r="J260" s="1354"/>
      <c r="K260" s="1354"/>
      <c r="L260" s="1332"/>
      <c r="M260" s="1332"/>
      <c r="N260" s="1332"/>
      <c r="O260" s="1334"/>
      <c r="P260" s="904" t="s">
        <v>1567</v>
      </c>
    </row>
    <row r="261" spans="1:20" ht="15" customHeight="1" x14ac:dyDescent="0.3">
      <c r="A261" s="142"/>
      <c r="B261" s="881"/>
      <c r="C261" s="144"/>
      <c r="D261" s="320"/>
      <c r="E261" s="1351"/>
      <c r="F261" s="889" t="s">
        <v>445</v>
      </c>
      <c r="G261" s="890" t="s">
        <v>210</v>
      </c>
      <c r="H261" s="1348" t="s">
        <v>1338</v>
      </c>
      <c r="I261" s="1336"/>
      <c r="J261" s="1355"/>
      <c r="K261" s="1355"/>
      <c r="L261" s="1333"/>
      <c r="M261" s="1333"/>
      <c r="N261" s="1333"/>
      <c r="O261" s="1334"/>
      <c r="P261" s="904" t="s">
        <v>1568</v>
      </c>
    </row>
    <row r="262" spans="1:20" ht="27" customHeight="1" x14ac:dyDescent="0.3">
      <c r="A262" s="142"/>
      <c r="B262" s="881"/>
      <c r="C262" s="144"/>
      <c r="D262" s="320"/>
      <c r="E262" s="1349" t="s">
        <v>1764</v>
      </c>
      <c r="F262" s="889" t="s">
        <v>446</v>
      </c>
      <c r="G262" s="890" t="s">
        <v>210</v>
      </c>
      <c r="H262" s="1352" t="s">
        <v>1382</v>
      </c>
      <c r="I262" s="1341"/>
      <c r="J262" s="1353" t="s">
        <v>1767</v>
      </c>
      <c r="K262" s="1353" t="s">
        <v>353</v>
      </c>
      <c r="L262" s="1331">
        <v>1</v>
      </c>
      <c r="M262" s="1356">
        <f>(15.2+15.6)/2</f>
        <v>15.399999999999999</v>
      </c>
      <c r="N262" s="1331">
        <f>M262</f>
        <v>15.399999999999999</v>
      </c>
      <c r="O262" s="1334"/>
      <c r="P262" s="904" t="s">
        <v>1555</v>
      </c>
    </row>
    <row r="263" spans="1:20" ht="14" x14ac:dyDescent="0.3">
      <c r="A263" s="142"/>
      <c r="B263" s="881"/>
      <c r="C263" s="144"/>
      <c r="D263" s="320"/>
      <c r="E263" s="1350"/>
      <c r="F263" s="889" t="s">
        <v>431</v>
      </c>
      <c r="G263" s="890" t="s">
        <v>210</v>
      </c>
      <c r="H263" s="1335" t="s">
        <v>1532</v>
      </c>
      <c r="I263" s="1336"/>
      <c r="J263" s="1354"/>
      <c r="K263" s="1354"/>
      <c r="L263" s="1332"/>
      <c r="M263" s="1332"/>
      <c r="N263" s="1332"/>
      <c r="O263" s="1334"/>
      <c r="P263" s="904" t="s">
        <v>1569</v>
      </c>
    </row>
    <row r="264" spans="1:20" ht="14" x14ac:dyDescent="0.3">
      <c r="A264" s="142"/>
      <c r="B264" s="881"/>
      <c r="C264" s="144"/>
      <c r="D264" s="320"/>
      <c r="E264" s="1350"/>
      <c r="F264" s="889" t="s">
        <v>433</v>
      </c>
      <c r="G264" s="890" t="s">
        <v>210</v>
      </c>
      <c r="H264" s="1335" t="s">
        <v>1384</v>
      </c>
      <c r="I264" s="1336"/>
      <c r="J264" s="1354"/>
      <c r="K264" s="1354"/>
      <c r="L264" s="1332"/>
      <c r="M264" s="1332"/>
      <c r="N264" s="1332"/>
      <c r="O264" s="1334"/>
      <c r="P264" s="904" t="s">
        <v>1570</v>
      </c>
    </row>
    <row r="265" spans="1:20" ht="14" x14ac:dyDescent="0.3">
      <c r="A265" s="142"/>
      <c r="B265" s="881"/>
      <c r="C265" s="144"/>
      <c r="D265" s="320"/>
      <c r="E265" s="1350"/>
      <c r="F265" s="889" t="s">
        <v>434</v>
      </c>
      <c r="G265" s="890" t="s">
        <v>210</v>
      </c>
      <c r="H265" s="1335">
        <v>14</v>
      </c>
      <c r="I265" s="1336"/>
      <c r="J265" s="1354"/>
      <c r="K265" s="1354"/>
      <c r="L265" s="1332"/>
      <c r="M265" s="1332"/>
      <c r="N265" s="1332"/>
      <c r="O265" s="1334"/>
      <c r="P265" s="904" t="s">
        <v>1571</v>
      </c>
    </row>
    <row r="266" spans="1:20" ht="15" customHeight="1" x14ac:dyDescent="0.3">
      <c r="A266" s="142"/>
      <c r="B266" s="881"/>
      <c r="C266" s="144"/>
      <c r="D266" s="320"/>
      <c r="E266" s="1350"/>
      <c r="F266" s="889" t="s">
        <v>435</v>
      </c>
      <c r="G266" s="890" t="s">
        <v>210</v>
      </c>
      <c r="H266" s="1335">
        <v>2</v>
      </c>
      <c r="I266" s="1336"/>
      <c r="J266" s="1354"/>
      <c r="K266" s="1354"/>
      <c r="L266" s="1332"/>
      <c r="M266" s="1332"/>
      <c r="N266" s="1332"/>
      <c r="O266" s="1334"/>
      <c r="P266" s="904" t="s">
        <v>1572</v>
      </c>
    </row>
    <row r="267" spans="1:20" ht="15" customHeight="1" x14ac:dyDescent="0.3">
      <c r="A267" s="142"/>
      <c r="B267" s="881"/>
      <c r="C267" s="144"/>
      <c r="D267" s="320"/>
      <c r="E267" s="1350"/>
      <c r="F267" s="889" t="s">
        <v>436</v>
      </c>
      <c r="G267" s="890" t="s">
        <v>210</v>
      </c>
      <c r="H267" s="1335">
        <v>2022</v>
      </c>
      <c r="I267" s="1336"/>
      <c r="J267" s="1354"/>
      <c r="K267" s="1354"/>
      <c r="L267" s="1332"/>
      <c r="M267" s="1332"/>
      <c r="N267" s="1332"/>
      <c r="O267" s="1334"/>
      <c r="P267" s="904" t="s">
        <v>1573</v>
      </c>
    </row>
    <row r="268" spans="1:20" ht="15" customHeight="1" x14ac:dyDescent="0.3">
      <c r="A268" s="142"/>
      <c r="B268" s="881"/>
      <c r="C268" s="144"/>
      <c r="D268" s="320"/>
      <c r="E268" s="1350"/>
      <c r="F268" s="889" t="s">
        <v>437</v>
      </c>
      <c r="G268" s="890" t="s">
        <v>210</v>
      </c>
      <c r="H268" s="1337">
        <v>412</v>
      </c>
      <c r="I268" s="1338"/>
      <c r="J268" s="1354"/>
      <c r="K268" s="1354"/>
      <c r="L268" s="1332"/>
      <c r="M268" s="1332"/>
      <c r="N268" s="1332"/>
      <c r="O268" s="1334"/>
      <c r="P268" s="904" t="s">
        <v>413</v>
      </c>
    </row>
    <row r="269" spans="1:20" ht="15" customHeight="1" x14ac:dyDescent="0.3">
      <c r="A269" s="142"/>
      <c r="B269" s="881"/>
      <c r="C269" s="144"/>
      <c r="D269" s="320"/>
      <c r="E269" s="1350"/>
      <c r="F269" s="889" t="s">
        <v>438</v>
      </c>
      <c r="G269" s="890" t="s">
        <v>210</v>
      </c>
      <c r="H269" s="1335" t="s">
        <v>1385</v>
      </c>
      <c r="I269" s="1336"/>
      <c r="J269" s="1354"/>
      <c r="K269" s="1354"/>
      <c r="L269" s="1332"/>
      <c r="M269" s="1332"/>
      <c r="N269" s="1332"/>
      <c r="O269" s="1334"/>
      <c r="P269" s="904" t="s">
        <v>413</v>
      </c>
    </row>
    <row r="270" spans="1:20" ht="20.25" customHeight="1" x14ac:dyDescent="0.3">
      <c r="A270" s="142"/>
      <c r="B270" s="881"/>
      <c r="C270" s="144"/>
      <c r="D270" s="320"/>
      <c r="E270" s="1350"/>
      <c r="F270" s="889" t="s">
        <v>430</v>
      </c>
      <c r="G270" s="890" t="s">
        <v>210</v>
      </c>
      <c r="H270" s="1335" t="s">
        <v>1377</v>
      </c>
      <c r="I270" s="1336"/>
      <c r="J270" s="1354"/>
      <c r="K270" s="1354"/>
      <c r="L270" s="1332"/>
      <c r="M270" s="1332"/>
      <c r="N270" s="1332"/>
      <c r="O270" s="1334"/>
      <c r="P270" s="904" t="s">
        <v>413</v>
      </c>
    </row>
    <row r="271" spans="1:20" ht="22.5" customHeight="1" x14ac:dyDescent="0.3">
      <c r="A271" s="142"/>
      <c r="B271" s="881"/>
      <c r="C271" s="144"/>
      <c r="D271" s="320"/>
      <c r="E271" s="1350"/>
      <c r="F271" s="889" t="s">
        <v>439</v>
      </c>
      <c r="G271" s="890" t="s">
        <v>210</v>
      </c>
      <c r="H271" s="1357" t="s">
        <v>1386</v>
      </c>
      <c r="I271" s="1336"/>
      <c r="J271" s="1354"/>
      <c r="K271" s="1354"/>
      <c r="L271" s="1332"/>
      <c r="M271" s="1332"/>
      <c r="N271" s="1332"/>
      <c r="O271" s="1334"/>
      <c r="P271" s="904" t="s">
        <v>413</v>
      </c>
    </row>
    <row r="272" spans="1:20" ht="29.25" customHeight="1" x14ac:dyDescent="0.3">
      <c r="A272" s="142"/>
      <c r="B272" s="881"/>
      <c r="C272" s="144"/>
      <c r="D272" s="320"/>
      <c r="E272" s="1350"/>
      <c r="F272" s="889" t="s">
        <v>440</v>
      </c>
      <c r="G272" s="890" t="s">
        <v>210</v>
      </c>
      <c r="H272" s="1357" t="s">
        <v>1387</v>
      </c>
      <c r="I272" s="1336"/>
      <c r="J272" s="1354"/>
      <c r="K272" s="1354"/>
      <c r="L272" s="1332"/>
      <c r="M272" s="1332"/>
      <c r="N272" s="1332"/>
      <c r="O272" s="1334"/>
      <c r="P272" s="904" t="s">
        <v>1563</v>
      </c>
    </row>
    <row r="273" spans="1:20" ht="30.75" customHeight="1" x14ac:dyDescent="0.3">
      <c r="A273" s="142"/>
      <c r="B273" s="881"/>
      <c r="C273" s="144"/>
      <c r="D273" s="320"/>
      <c r="E273" s="1350"/>
      <c r="F273" s="889" t="s">
        <v>366</v>
      </c>
      <c r="G273" s="890" t="s">
        <v>210</v>
      </c>
      <c r="H273" s="1357" t="s">
        <v>1388</v>
      </c>
      <c r="I273" s="1339"/>
      <c r="J273" s="1354"/>
      <c r="K273" s="1354"/>
      <c r="L273" s="1332"/>
      <c r="M273" s="1332"/>
      <c r="N273" s="1332"/>
      <c r="O273" s="1334"/>
      <c r="P273" s="904" t="s">
        <v>413</v>
      </c>
    </row>
    <row r="274" spans="1:20" ht="15" customHeight="1" x14ac:dyDescent="0.3">
      <c r="A274" s="142"/>
      <c r="B274" s="881"/>
      <c r="C274" s="144"/>
      <c r="D274" s="320"/>
      <c r="E274" s="1350"/>
      <c r="F274" s="889" t="s">
        <v>1343</v>
      </c>
      <c r="G274" s="890" t="s">
        <v>210</v>
      </c>
      <c r="H274" s="1340" t="s">
        <v>1762</v>
      </c>
      <c r="I274" s="1341"/>
      <c r="J274" s="1354"/>
      <c r="K274" s="1354"/>
      <c r="L274" s="1332"/>
      <c r="M274" s="1332"/>
      <c r="N274" s="1332"/>
      <c r="O274" s="1334"/>
      <c r="P274" s="904" t="s">
        <v>413</v>
      </c>
    </row>
    <row r="275" spans="1:20" ht="18" customHeight="1" x14ac:dyDescent="0.3">
      <c r="A275" s="142"/>
      <c r="B275" s="881"/>
      <c r="C275" s="144"/>
      <c r="D275" s="320"/>
      <c r="E275" s="1350"/>
      <c r="F275" s="889" t="s">
        <v>1344</v>
      </c>
      <c r="G275" s="890" t="s">
        <v>210</v>
      </c>
      <c r="H275" s="1368" t="s">
        <v>1763</v>
      </c>
      <c r="I275" s="1341"/>
      <c r="J275" s="1354"/>
      <c r="K275" s="1354"/>
      <c r="L275" s="1332"/>
      <c r="M275" s="1332"/>
      <c r="N275" s="1332"/>
      <c r="O275" s="1334"/>
      <c r="P275" s="904" t="s">
        <v>413</v>
      </c>
    </row>
    <row r="276" spans="1:20" ht="29.25" customHeight="1" x14ac:dyDescent="0.3">
      <c r="A276" s="142"/>
      <c r="B276" s="881"/>
      <c r="C276" s="144"/>
      <c r="D276" s="320"/>
      <c r="E276" s="1350"/>
      <c r="F276" s="889" t="s">
        <v>351</v>
      </c>
      <c r="G276" s="890" t="s">
        <v>210</v>
      </c>
      <c r="H276" s="1326" t="s">
        <v>2176</v>
      </c>
      <c r="I276" s="1344"/>
      <c r="J276" s="1354"/>
      <c r="K276" s="1354"/>
      <c r="L276" s="1332"/>
      <c r="M276" s="1332"/>
      <c r="N276" s="1332"/>
      <c r="O276" s="1334"/>
      <c r="P276" s="904" t="s">
        <v>413</v>
      </c>
    </row>
    <row r="277" spans="1:20" ht="30" customHeight="1" x14ac:dyDescent="0.3">
      <c r="A277" s="142"/>
      <c r="B277" s="881"/>
      <c r="C277" s="144"/>
      <c r="D277" s="320"/>
      <c r="E277" s="1350"/>
      <c r="F277" s="889" t="s">
        <v>441</v>
      </c>
      <c r="G277" s="890" t="s">
        <v>210</v>
      </c>
      <c r="H277" s="1326" t="s">
        <v>1765</v>
      </c>
      <c r="I277" s="1344"/>
      <c r="J277" s="1354"/>
      <c r="K277" s="1354"/>
      <c r="L277" s="1332"/>
      <c r="M277" s="1332"/>
      <c r="N277" s="1332"/>
      <c r="O277" s="1334"/>
      <c r="P277" s="904" t="s">
        <v>1564</v>
      </c>
    </row>
    <row r="278" spans="1:20" ht="15" customHeight="1" x14ac:dyDescent="0.3">
      <c r="A278" s="142"/>
      <c r="B278" s="881"/>
      <c r="C278" s="144"/>
      <c r="D278" s="320"/>
      <c r="E278" s="1350"/>
      <c r="F278" s="889" t="s">
        <v>442</v>
      </c>
      <c r="G278" s="890" t="s">
        <v>210</v>
      </c>
      <c r="H278" s="1439" t="s">
        <v>1389</v>
      </c>
      <c r="I278" s="1344"/>
      <c r="J278" s="1354"/>
      <c r="K278" s="1354"/>
      <c r="L278" s="1332"/>
      <c r="M278" s="1332"/>
      <c r="N278" s="1332"/>
      <c r="O278" s="1334"/>
      <c r="P278" s="904" t="s">
        <v>1565</v>
      </c>
    </row>
    <row r="279" spans="1:20" ht="26" x14ac:dyDescent="0.3">
      <c r="A279" s="142"/>
      <c r="B279" s="881"/>
      <c r="C279" s="144"/>
      <c r="D279" s="320"/>
      <c r="E279" s="1350"/>
      <c r="F279" s="889" t="s">
        <v>443</v>
      </c>
      <c r="G279" s="890" t="s">
        <v>210</v>
      </c>
      <c r="H279" s="1441" t="s">
        <v>1766</v>
      </c>
      <c r="I279" s="1344"/>
      <c r="J279" s="1354"/>
      <c r="K279" s="1354"/>
      <c r="L279" s="1332"/>
      <c r="M279" s="1332"/>
      <c r="N279" s="1332"/>
      <c r="O279" s="1334"/>
      <c r="P279" s="904" t="s">
        <v>1566</v>
      </c>
      <c r="Q279" s="66"/>
      <c r="R279" s="66"/>
      <c r="S279" s="66"/>
      <c r="T279" s="66"/>
    </row>
    <row r="280" spans="1:20" ht="14" x14ac:dyDescent="0.3">
      <c r="A280" s="142"/>
      <c r="B280" s="881"/>
      <c r="C280" s="144"/>
      <c r="D280" s="320"/>
      <c r="E280" s="1350"/>
      <c r="F280" s="889" t="s">
        <v>444</v>
      </c>
      <c r="G280" s="890" t="s">
        <v>210</v>
      </c>
      <c r="H280" s="1442" t="s">
        <v>1346</v>
      </c>
      <c r="I280" s="1443"/>
      <c r="J280" s="1354"/>
      <c r="K280" s="1354"/>
      <c r="L280" s="1332"/>
      <c r="M280" s="1332"/>
      <c r="N280" s="1332"/>
      <c r="O280" s="1334"/>
      <c r="P280" s="904" t="s">
        <v>1567</v>
      </c>
    </row>
    <row r="281" spans="1:20" ht="14" x14ac:dyDescent="0.3">
      <c r="A281" s="142"/>
      <c r="B281" s="881"/>
      <c r="C281" s="144"/>
      <c r="D281" s="320"/>
      <c r="E281" s="1351"/>
      <c r="F281" s="889" t="s">
        <v>445</v>
      </c>
      <c r="G281" s="890" t="s">
        <v>210</v>
      </c>
      <c r="H281" s="1348" t="s">
        <v>1338</v>
      </c>
      <c r="I281" s="1336"/>
      <c r="J281" s="1355"/>
      <c r="K281" s="1355"/>
      <c r="L281" s="1333"/>
      <c r="M281" s="1333"/>
      <c r="N281" s="1333"/>
      <c r="O281" s="1334"/>
      <c r="P281" s="904" t="s">
        <v>1568</v>
      </c>
    </row>
    <row r="282" spans="1:20" ht="15" customHeight="1" x14ac:dyDescent="0.3">
      <c r="A282" s="142"/>
      <c r="B282" s="881"/>
      <c r="C282" s="144"/>
      <c r="D282" s="320"/>
      <c r="E282" s="1349" t="s">
        <v>1768</v>
      </c>
      <c r="F282" s="889" t="s">
        <v>446</v>
      </c>
      <c r="G282" s="890" t="s">
        <v>210</v>
      </c>
      <c r="H282" s="1352" t="s">
        <v>1391</v>
      </c>
      <c r="I282" s="1341"/>
      <c r="J282" s="1353" t="s">
        <v>1392</v>
      </c>
      <c r="K282" s="1353" t="s">
        <v>353</v>
      </c>
      <c r="L282" s="1331">
        <v>1</v>
      </c>
      <c r="M282" s="1356">
        <f>(15.2+15.6)/2</f>
        <v>15.399999999999999</v>
      </c>
      <c r="N282" s="1331">
        <f>M282</f>
        <v>15.399999999999999</v>
      </c>
      <c r="O282" s="1334"/>
      <c r="P282" s="904" t="s">
        <v>1555</v>
      </c>
    </row>
    <row r="283" spans="1:20" ht="15" customHeight="1" x14ac:dyDescent="0.3">
      <c r="A283" s="142"/>
      <c r="B283" s="881"/>
      <c r="C283" s="144"/>
      <c r="D283" s="320"/>
      <c r="E283" s="1350"/>
      <c r="F283" s="889" t="s">
        <v>431</v>
      </c>
      <c r="G283" s="890" t="s">
        <v>210</v>
      </c>
      <c r="H283" s="1335" t="s">
        <v>1533</v>
      </c>
      <c r="I283" s="1336"/>
      <c r="J283" s="1354"/>
      <c r="K283" s="1354"/>
      <c r="L283" s="1332"/>
      <c r="M283" s="1332"/>
      <c r="N283" s="1332"/>
      <c r="O283" s="1334"/>
      <c r="P283" s="904" t="s">
        <v>1569</v>
      </c>
    </row>
    <row r="284" spans="1:20" ht="15" customHeight="1" x14ac:dyDescent="0.3">
      <c r="A284" s="142"/>
      <c r="B284" s="881"/>
      <c r="C284" s="144"/>
      <c r="D284" s="320"/>
      <c r="E284" s="1350"/>
      <c r="F284" s="889" t="s">
        <v>433</v>
      </c>
      <c r="G284" s="890" t="s">
        <v>210</v>
      </c>
      <c r="H284" s="1335" t="s">
        <v>1384</v>
      </c>
      <c r="I284" s="1336"/>
      <c r="J284" s="1354"/>
      <c r="K284" s="1354"/>
      <c r="L284" s="1332"/>
      <c r="M284" s="1332"/>
      <c r="N284" s="1332"/>
      <c r="O284" s="1334"/>
      <c r="P284" s="904" t="s">
        <v>1570</v>
      </c>
    </row>
    <row r="285" spans="1:20" ht="15" customHeight="1" x14ac:dyDescent="0.3">
      <c r="A285" s="142"/>
      <c r="B285" s="881"/>
      <c r="C285" s="144"/>
      <c r="D285" s="320"/>
      <c r="E285" s="1350"/>
      <c r="F285" s="889" t="s">
        <v>434</v>
      </c>
      <c r="G285" s="890" t="s">
        <v>210</v>
      </c>
      <c r="H285" s="1335">
        <v>14</v>
      </c>
      <c r="I285" s="1336"/>
      <c r="J285" s="1354"/>
      <c r="K285" s="1354"/>
      <c r="L285" s="1332"/>
      <c r="M285" s="1332"/>
      <c r="N285" s="1332"/>
      <c r="O285" s="1334"/>
      <c r="P285" s="904" t="s">
        <v>1571</v>
      </c>
    </row>
    <row r="286" spans="1:20" ht="18.75" customHeight="1" x14ac:dyDescent="0.3">
      <c r="A286" s="142"/>
      <c r="B286" s="881"/>
      <c r="C286" s="144"/>
      <c r="D286" s="320"/>
      <c r="E286" s="1350"/>
      <c r="F286" s="889" t="s">
        <v>435</v>
      </c>
      <c r="G286" s="890" t="s">
        <v>210</v>
      </c>
      <c r="H286" s="1335">
        <v>5</v>
      </c>
      <c r="I286" s="1336"/>
      <c r="J286" s="1354"/>
      <c r="K286" s="1354"/>
      <c r="L286" s="1332"/>
      <c r="M286" s="1332"/>
      <c r="N286" s="1332"/>
      <c r="O286" s="1334"/>
      <c r="P286" s="904" t="s">
        <v>1572</v>
      </c>
    </row>
    <row r="287" spans="1:20" ht="22.5" customHeight="1" x14ac:dyDescent="0.3">
      <c r="A287" s="142"/>
      <c r="B287" s="881"/>
      <c r="C287" s="144"/>
      <c r="D287" s="320"/>
      <c r="E287" s="1350"/>
      <c r="F287" s="889" t="s">
        <v>436</v>
      </c>
      <c r="G287" s="890" t="s">
        <v>210</v>
      </c>
      <c r="H287" s="1335">
        <v>2022</v>
      </c>
      <c r="I287" s="1336"/>
      <c r="J287" s="1354"/>
      <c r="K287" s="1354"/>
      <c r="L287" s="1332"/>
      <c r="M287" s="1332"/>
      <c r="N287" s="1332"/>
      <c r="O287" s="1334"/>
      <c r="P287" s="904" t="s">
        <v>1573</v>
      </c>
    </row>
    <row r="288" spans="1:20" ht="29.25" customHeight="1" x14ac:dyDescent="0.3">
      <c r="A288" s="142"/>
      <c r="B288" s="881"/>
      <c r="C288" s="144"/>
      <c r="D288" s="320"/>
      <c r="E288" s="1350"/>
      <c r="F288" s="889" t="s">
        <v>437</v>
      </c>
      <c r="G288" s="890" t="s">
        <v>210</v>
      </c>
      <c r="H288" s="1337" t="s">
        <v>1393</v>
      </c>
      <c r="I288" s="1338"/>
      <c r="J288" s="1354"/>
      <c r="K288" s="1354"/>
      <c r="L288" s="1332"/>
      <c r="M288" s="1332"/>
      <c r="N288" s="1332"/>
      <c r="O288" s="1334"/>
      <c r="P288" s="904" t="s">
        <v>413</v>
      </c>
    </row>
    <row r="289" spans="1:16" ht="33" customHeight="1" x14ac:dyDescent="0.3">
      <c r="A289" s="142"/>
      <c r="B289" s="881"/>
      <c r="C289" s="144"/>
      <c r="D289" s="320"/>
      <c r="E289" s="1350"/>
      <c r="F289" s="889" t="s">
        <v>438</v>
      </c>
      <c r="G289" s="890" t="s">
        <v>210</v>
      </c>
      <c r="H289" s="1335" t="s">
        <v>1385</v>
      </c>
      <c r="I289" s="1336"/>
      <c r="J289" s="1354"/>
      <c r="K289" s="1354"/>
      <c r="L289" s="1332"/>
      <c r="M289" s="1332"/>
      <c r="N289" s="1332"/>
      <c r="O289" s="1334"/>
      <c r="P289" s="904" t="s">
        <v>413</v>
      </c>
    </row>
    <row r="290" spans="1:16" ht="15" customHeight="1" x14ac:dyDescent="0.3">
      <c r="A290" s="142"/>
      <c r="B290" s="881"/>
      <c r="C290" s="144"/>
      <c r="D290" s="320"/>
      <c r="E290" s="1350"/>
      <c r="F290" s="889" t="s">
        <v>430</v>
      </c>
      <c r="G290" s="890" t="s">
        <v>210</v>
      </c>
      <c r="H290" s="1335" t="s">
        <v>1377</v>
      </c>
      <c r="I290" s="1336"/>
      <c r="J290" s="1354"/>
      <c r="K290" s="1354"/>
      <c r="L290" s="1332"/>
      <c r="M290" s="1332"/>
      <c r="N290" s="1332"/>
      <c r="O290" s="1334"/>
      <c r="P290" s="904" t="s">
        <v>413</v>
      </c>
    </row>
    <row r="291" spans="1:16" ht="18" customHeight="1" x14ac:dyDescent="0.3">
      <c r="A291" s="142"/>
      <c r="B291" s="881"/>
      <c r="C291" s="144"/>
      <c r="D291" s="320"/>
      <c r="E291" s="1350"/>
      <c r="F291" s="889" t="s">
        <v>439</v>
      </c>
      <c r="G291" s="890" t="s">
        <v>210</v>
      </c>
      <c r="H291" s="1357" t="s">
        <v>1394</v>
      </c>
      <c r="I291" s="1336"/>
      <c r="J291" s="1354"/>
      <c r="K291" s="1354"/>
      <c r="L291" s="1332"/>
      <c r="M291" s="1332"/>
      <c r="N291" s="1332"/>
      <c r="O291" s="1334"/>
      <c r="P291" s="904" t="s">
        <v>413</v>
      </c>
    </row>
    <row r="292" spans="1:16" ht="30" customHeight="1" x14ac:dyDescent="0.3">
      <c r="A292" s="142"/>
      <c r="B292" s="881"/>
      <c r="C292" s="144"/>
      <c r="D292" s="320"/>
      <c r="E292" s="1350"/>
      <c r="F292" s="889" t="s">
        <v>440</v>
      </c>
      <c r="G292" s="890" t="s">
        <v>210</v>
      </c>
      <c r="H292" s="1357" t="s">
        <v>1395</v>
      </c>
      <c r="I292" s="1336"/>
      <c r="J292" s="1354"/>
      <c r="K292" s="1354"/>
      <c r="L292" s="1332"/>
      <c r="M292" s="1332"/>
      <c r="N292" s="1332"/>
      <c r="O292" s="1334"/>
      <c r="P292" s="904" t="s">
        <v>1563</v>
      </c>
    </row>
    <row r="293" spans="1:16" ht="15" customHeight="1" x14ac:dyDescent="0.3">
      <c r="A293" s="142"/>
      <c r="B293" s="881"/>
      <c r="C293" s="144"/>
      <c r="D293" s="320"/>
      <c r="E293" s="1350"/>
      <c r="F293" s="889" t="s">
        <v>366</v>
      </c>
      <c r="G293" s="890" t="s">
        <v>210</v>
      </c>
      <c r="H293" s="1357" t="s">
        <v>1396</v>
      </c>
      <c r="I293" s="1339"/>
      <c r="J293" s="1354"/>
      <c r="K293" s="1354"/>
      <c r="L293" s="1332"/>
      <c r="M293" s="1332"/>
      <c r="N293" s="1332"/>
      <c r="O293" s="1334"/>
      <c r="P293" s="904" t="s">
        <v>413</v>
      </c>
    </row>
    <row r="294" spans="1:16" ht="15" customHeight="1" x14ac:dyDescent="0.3">
      <c r="A294" s="142"/>
      <c r="B294" s="881"/>
      <c r="C294" s="144"/>
      <c r="D294" s="320"/>
      <c r="E294" s="1350"/>
      <c r="F294" s="889" t="s">
        <v>1343</v>
      </c>
      <c r="G294" s="890" t="s">
        <v>210</v>
      </c>
      <c r="H294" s="1340" t="s">
        <v>1762</v>
      </c>
      <c r="I294" s="1341"/>
      <c r="J294" s="1354"/>
      <c r="K294" s="1354"/>
      <c r="L294" s="1332"/>
      <c r="M294" s="1332"/>
      <c r="N294" s="1332"/>
      <c r="O294" s="1334"/>
      <c r="P294" s="904" t="s">
        <v>413</v>
      </c>
    </row>
    <row r="295" spans="1:16" ht="14" x14ac:dyDescent="0.3">
      <c r="A295" s="142"/>
      <c r="B295" s="881"/>
      <c r="C295" s="144"/>
      <c r="D295" s="320"/>
      <c r="E295" s="1350"/>
      <c r="F295" s="889" t="s">
        <v>1344</v>
      </c>
      <c r="G295" s="890" t="s">
        <v>210</v>
      </c>
      <c r="H295" s="1359" t="s">
        <v>1763</v>
      </c>
      <c r="I295" s="1343"/>
      <c r="J295" s="1354"/>
      <c r="K295" s="1354"/>
      <c r="L295" s="1332"/>
      <c r="M295" s="1332"/>
      <c r="N295" s="1332"/>
      <c r="O295" s="1334"/>
      <c r="P295" s="904" t="s">
        <v>413</v>
      </c>
    </row>
    <row r="296" spans="1:16" ht="14" x14ac:dyDescent="0.3">
      <c r="A296" s="142"/>
      <c r="B296" s="881"/>
      <c r="C296" s="144"/>
      <c r="D296" s="320"/>
      <c r="E296" s="1350"/>
      <c r="F296" s="889" t="s">
        <v>351</v>
      </c>
      <c r="G296" s="890" t="s">
        <v>210</v>
      </c>
      <c r="H296" s="1326" t="s">
        <v>2190</v>
      </c>
      <c r="I296" s="1344"/>
      <c r="J296" s="1354"/>
      <c r="K296" s="1354"/>
      <c r="L296" s="1332"/>
      <c r="M296" s="1332"/>
      <c r="N296" s="1332"/>
      <c r="O296" s="1334"/>
      <c r="P296" s="904" t="s">
        <v>413</v>
      </c>
    </row>
    <row r="297" spans="1:16" ht="26" x14ac:dyDescent="0.3">
      <c r="A297" s="142"/>
      <c r="B297" s="881"/>
      <c r="C297" s="144"/>
      <c r="D297" s="320"/>
      <c r="E297" s="1350"/>
      <c r="F297" s="889" t="s">
        <v>441</v>
      </c>
      <c r="G297" s="890" t="s">
        <v>210</v>
      </c>
      <c r="H297" s="1326" t="s">
        <v>1771</v>
      </c>
      <c r="I297" s="1344"/>
      <c r="J297" s="1354"/>
      <c r="K297" s="1354"/>
      <c r="L297" s="1332"/>
      <c r="M297" s="1332"/>
      <c r="N297" s="1332"/>
      <c r="O297" s="1334"/>
      <c r="P297" s="904" t="s">
        <v>1564</v>
      </c>
    </row>
    <row r="298" spans="1:16" ht="15" customHeight="1" x14ac:dyDescent="0.3">
      <c r="A298" s="142"/>
      <c r="B298" s="881"/>
      <c r="C298" s="144"/>
      <c r="D298" s="320"/>
      <c r="E298" s="1350"/>
      <c r="F298" s="889" t="s">
        <v>442</v>
      </c>
      <c r="G298" s="890" t="s">
        <v>210</v>
      </c>
      <c r="H298" s="1357" t="s">
        <v>1389</v>
      </c>
      <c r="I298" s="1336"/>
      <c r="J298" s="1354"/>
      <c r="K298" s="1354"/>
      <c r="L298" s="1332"/>
      <c r="M298" s="1332"/>
      <c r="N298" s="1332"/>
      <c r="O298" s="1334"/>
      <c r="P298" s="904" t="s">
        <v>1565</v>
      </c>
    </row>
    <row r="299" spans="1:16" ht="15" customHeight="1" x14ac:dyDescent="0.3">
      <c r="A299" s="142"/>
      <c r="B299" s="881"/>
      <c r="C299" s="144"/>
      <c r="D299" s="320"/>
      <c r="E299" s="1350"/>
      <c r="F299" s="889" t="s">
        <v>443</v>
      </c>
      <c r="G299" s="890" t="s">
        <v>210</v>
      </c>
      <c r="H299" s="1345" t="s">
        <v>1772</v>
      </c>
      <c r="I299" s="1336"/>
      <c r="J299" s="1354"/>
      <c r="K299" s="1354"/>
      <c r="L299" s="1332"/>
      <c r="M299" s="1332"/>
      <c r="N299" s="1332"/>
      <c r="O299" s="1334"/>
      <c r="P299" s="904" t="s">
        <v>1566</v>
      </c>
    </row>
    <row r="300" spans="1:16" ht="15" customHeight="1" x14ac:dyDescent="0.3">
      <c r="A300" s="142"/>
      <c r="B300" s="881"/>
      <c r="C300" s="144"/>
      <c r="D300" s="320"/>
      <c r="E300" s="1350"/>
      <c r="F300" s="889" t="s">
        <v>444</v>
      </c>
      <c r="G300" s="890" t="s">
        <v>210</v>
      </c>
      <c r="H300" s="1346" t="s">
        <v>1346</v>
      </c>
      <c r="I300" s="1347"/>
      <c r="J300" s="1354"/>
      <c r="K300" s="1354"/>
      <c r="L300" s="1332"/>
      <c r="M300" s="1332"/>
      <c r="N300" s="1332"/>
      <c r="O300" s="1334"/>
      <c r="P300" s="904" t="s">
        <v>1567</v>
      </c>
    </row>
    <row r="301" spans="1:16" ht="15" customHeight="1" x14ac:dyDescent="0.3">
      <c r="A301" s="142"/>
      <c r="B301" s="881"/>
      <c r="C301" s="144"/>
      <c r="D301" s="320"/>
      <c r="E301" s="1351"/>
      <c r="F301" s="889" t="s">
        <v>445</v>
      </c>
      <c r="G301" s="890" t="s">
        <v>210</v>
      </c>
      <c r="H301" s="1348" t="s">
        <v>1338</v>
      </c>
      <c r="I301" s="1336"/>
      <c r="J301" s="1355"/>
      <c r="K301" s="1355"/>
      <c r="L301" s="1333"/>
      <c r="M301" s="1333"/>
      <c r="N301" s="1333"/>
      <c r="O301" s="1334"/>
      <c r="P301" s="904" t="s">
        <v>1568</v>
      </c>
    </row>
    <row r="302" spans="1:16" ht="23.25" customHeight="1" x14ac:dyDescent="0.3">
      <c r="A302" s="142"/>
      <c r="B302" s="881"/>
      <c r="C302" s="144"/>
      <c r="D302" s="320"/>
      <c r="E302" s="1349" t="s">
        <v>1769</v>
      </c>
      <c r="F302" s="889" t="s">
        <v>446</v>
      </c>
      <c r="G302" s="890" t="s">
        <v>210</v>
      </c>
      <c r="H302" s="1352" t="s">
        <v>1398</v>
      </c>
      <c r="I302" s="1341"/>
      <c r="J302" s="1353" t="s">
        <v>1399</v>
      </c>
      <c r="K302" s="1353" t="s">
        <v>353</v>
      </c>
      <c r="L302" s="1331">
        <v>1</v>
      </c>
      <c r="M302" s="1356">
        <v>24</v>
      </c>
      <c r="N302" s="1331">
        <f>M302</f>
        <v>24</v>
      </c>
      <c r="O302" s="1334"/>
      <c r="P302" s="904" t="s">
        <v>1555</v>
      </c>
    </row>
    <row r="303" spans="1:16" ht="23.25" customHeight="1" x14ac:dyDescent="0.3">
      <c r="A303" s="142"/>
      <c r="B303" s="881"/>
      <c r="C303" s="144"/>
      <c r="D303" s="320"/>
      <c r="E303" s="1350"/>
      <c r="F303" s="889" t="s">
        <v>431</v>
      </c>
      <c r="G303" s="890" t="s">
        <v>210</v>
      </c>
      <c r="H303" s="1335" t="s">
        <v>1534</v>
      </c>
      <c r="I303" s="1336"/>
      <c r="J303" s="1354"/>
      <c r="K303" s="1354"/>
      <c r="L303" s="1332"/>
      <c r="M303" s="1332"/>
      <c r="N303" s="1332"/>
      <c r="O303" s="1334"/>
      <c r="P303" s="904" t="s">
        <v>1569</v>
      </c>
    </row>
    <row r="304" spans="1:16" ht="29.25" customHeight="1" x14ac:dyDescent="0.3">
      <c r="A304" s="142"/>
      <c r="B304" s="881"/>
      <c r="C304" s="144"/>
      <c r="D304" s="320"/>
      <c r="E304" s="1350"/>
      <c r="F304" s="889" t="s">
        <v>433</v>
      </c>
      <c r="G304" s="890" t="s">
        <v>210</v>
      </c>
      <c r="H304" s="1335" t="s">
        <v>1337</v>
      </c>
      <c r="I304" s="1336"/>
      <c r="J304" s="1354"/>
      <c r="K304" s="1354"/>
      <c r="L304" s="1332"/>
      <c r="M304" s="1332"/>
      <c r="N304" s="1332"/>
      <c r="O304" s="1334"/>
      <c r="P304" s="904" t="s">
        <v>1570</v>
      </c>
    </row>
    <row r="305" spans="1:16" ht="19.5" customHeight="1" x14ac:dyDescent="0.3">
      <c r="A305" s="142"/>
      <c r="B305" s="881"/>
      <c r="C305" s="144"/>
      <c r="D305" s="320"/>
      <c r="E305" s="1350"/>
      <c r="F305" s="889" t="s">
        <v>434</v>
      </c>
      <c r="G305" s="890" t="s">
        <v>210</v>
      </c>
      <c r="H305" s="1335">
        <v>270</v>
      </c>
      <c r="I305" s="1336"/>
      <c r="J305" s="1354"/>
      <c r="K305" s="1354"/>
      <c r="L305" s="1332"/>
      <c r="M305" s="1332"/>
      <c r="N305" s="1332"/>
      <c r="O305" s="1334"/>
      <c r="P305" s="904" t="s">
        <v>1571</v>
      </c>
    </row>
    <row r="306" spans="1:16" ht="15" customHeight="1" x14ac:dyDescent="0.3">
      <c r="A306" s="142"/>
      <c r="B306" s="881"/>
      <c r="C306" s="144"/>
      <c r="D306" s="320"/>
      <c r="E306" s="1350"/>
      <c r="F306" s="889" t="s">
        <v>435</v>
      </c>
      <c r="G306" s="890" t="s">
        <v>210</v>
      </c>
      <c r="H306" s="1348" t="s">
        <v>1338</v>
      </c>
      <c r="I306" s="1336"/>
      <c r="J306" s="1354"/>
      <c r="K306" s="1354"/>
      <c r="L306" s="1332"/>
      <c r="M306" s="1332"/>
      <c r="N306" s="1332"/>
      <c r="O306" s="1334"/>
      <c r="P306" s="904" t="s">
        <v>1572</v>
      </c>
    </row>
    <row r="307" spans="1:16" ht="18" customHeight="1" x14ac:dyDescent="0.3">
      <c r="A307" s="142"/>
      <c r="B307" s="881"/>
      <c r="C307" s="144"/>
      <c r="D307" s="320"/>
      <c r="E307" s="1350"/>
      <c r="F307" s="889" t="s">
        <v>436</v>
      </c>
      <c r="G307" s="890" t="s">
        <v>210</v>
      </c>
      <c r="H307" s="1335">
        <v>2022</v>
      </c>
      <c r="I307" s="1336"/>
      <c r="J307" s="1354"/>
      <c r="K307" s="1354"/>
      <c r="L307" s="1332"/>
      <c r="M307" s="1332"/>
      <c r="N307" s="1332"/>
      <c r="O307" s="1334"/>
      <c r="P307" s="904" t="s">
        <v>1573</v>
      </c>
    </row>
    <row r="308" spans="1:16" ht="36" customHeight="1" x14ac:dyDescent="0.3">
      <c r="A308" s="142"/>
      <c r="B308" s="881"/>
      <c r="C308" s="144"/>
      <c r="D308" s="320"/>
      <c r="E308" s="1350"/>
      <c r="F308" s="889" t="s">
        <v>437</v>
      </c>
      <c r="G308" s="890" t="s">
        <v>210</v>
      </c>
      <c r="H308" s="1337" t="s">
        <v>1400</v>
      </c>
      <c r="I308" s="1338"/>
      <c r="J308" s="1354"/>
      <c r="K308" s="1354"/>
      <c r="L308" s="1332"/>
      <c r="M308" s="1332"/>
      <c r="N308" s="1332"/>
      <c r="O308" s="1334"/>
      <c r="P308" s="904" t="s">
        <v>413</v>
      </c>
    </row>
    <row r="309" spans="1:16" ht="15" customHeight="1" x14ac:dyDescent="0.3">
      <c r="A309" s="142"/>
      <c r="B309" s="881"/>
      <c r="C309" s="144"/>
      <c r="D309" s="320"/>
      <c r="E309" s="1350"/>
      <c r="F309" s="889" t="s">
        <v>438</v>
      </c>
      <c r="G309" s="890" t="s">
        <v>210</v>
      </c>
      <c r="H309" s="1335" t="s">
        <v>1340</v>
      </c>
      <c r="I309" s="1336"/>
      <c r="J309" s="1354"/>
      <c r="K309" s="1354"/>
      <c r="L309" s="1332"/>
      <c r="M309" s="1332"/>
      <c r="N309" s="1332"/>
      <c r="O309" s="1334"/>
      <c r="P309" s="904" t="s">
        <v>413</v>
      </c>
    </row>
    <row r="310" spans="1:16" ht="15" customHeight="1" x14ac:dyDescent="0.3">
      <c r="A310" s="142"/>
      <c r="B310" s="881"/>
      <c r="C310" s="144"/>
      <c r="D310" s="320"/>
      <c r="E310" s="1350"/>
      <c r="F310" s="889" t="s">
        <v>430</v>
      </c>
      <c r="G310" s="890" t="s">
        <v>210</v>
      </c>
      <c r="H310" s="1335" t="s">
        <v>1341</v>
      </c>
      <c r="I310" s="1336"/>
      <c r="J310" s="1354"/>
      <c r="K310" s="1354"/>
      <c r="L310" s="1332"/>
      <c r="M310" s="1332"/>
      <c r="N310" s="1332"/>
      <c r="O310" s="1334"/>
      <c r="P310" s="904" t="s">
        <v>413</v>
      </c>
    </row>
    <row r="311" spans="1:16" ht="14" x14ac:dyDescent="0.3">
      <c r="A311" s="142"/>
      <c r="B311" s="881"/>
      <c r="C311" s="144"/>
      <c r="D311" s="320"/>
      <c r="E311" s="1350"/>
      <c r="F311" s="889" t="s">
        <v>439</v>
      </c>
      <c r="G311" s="890" t="s">
        <v>210</v>
      </c>
      <c r="H311" s="1357" t="s">
        <v>1401</v>
      </c>
      <c r="I311" s="1336"/>
      <c r="J311" s="1354"/>
      <c r="K311" s="1354"/>
      <c r="L311" s="1332"/>
      <c r="M311" s="1332"/>
      <c r="N311" s="1332"/>
      <c r="O311" s="1334"/>
      <c r="P311" s="904" t="s">
        <v>413</v>
      </c>
    </row>
    <row r="312" spans="1:16" ht="14" x14ac:dyDescent="0.3">
      <c r="A312" s="142"/>
      <c r="B312" s="881"/>
      <c r="C312" s="144"/>
      <c r="D312" s="320"/>
      <c r="E312" s="1350"/>
      <c r="F312" s="889" t="s">
        <v>440</v>
      </c>
      <c r="G312" s="890" t="s">
        <v>210</v>
      </c>
      <c r="H312" s="1357" t="s">
        <v>1402</v>
      </c>
      <c r="I312" s="1336"/>
      <c r="J312" s="1354"/>
      <c r="K312" s="1354"/>
      <c r="L312" s="1332"/>
      <c r="M312" s="1332"/>
      <c r="N312" s="1332"/>
      <c r="O312" s="1334"/>
      <c r="P312" s="904" t="s">
        <v>1563</v>
      </c>
    </row>
    <row r="313" spans="1:16" ht="14" x14ac:dyDescent="0.3">
      <c r="A313" s="142"/>
      <c r="B313" s="881"/>
      <c r="C313" s="144"/>
      <c r="D313" s="320"/>
      <c r="E313" s="1350"/>
      <c r="F313" s="889" t="s">
        <v>366</v>
      </c>
      <c r="G313" s="890" t="s">
        <v>210</v>
      </c>
      <c r="H313" s="1325" t="s">
        <v>1775</v>
      </c>
      <c r="I313" s="1339"/>
      <c r="J313" s="1354"/>
      <c r="K313" s="1354"/>
      <c r="L313" s="1332"/>
      <c r="M313" s="1332"/>
      <c r="N313" s="1332"/>
      <c r="O313" s="1334"/>
      <c r="P313" s="904" t="s">
        <v>413</v>
      </c>
    </row>
    <row r="314" spans="1:16" ht="15" customHeight="1" x14ac:dyDescent="0.3">
      <c r="A314" s="142"/>
      <c r="B314" s="881"/>
      <c r="C314" s="144"/>
      <c r="D314" s="320"/>
      <c r="E314" s="1350"/>
      <c r="F314" s="889" t="s">
        <v>1343</v>
      </c>
      <c r="G314" s="890" t="s">
        <v>210</v>
      </c>
      <c r="H314" s="1340" t="s">
        <v>1773</v>
      </c>
      <c r="I314" s="1341"/>
      <c r="J314" s="1354"/>
      <c r="K314" s="1354"/>
      <c r="L314" s="1332"/>
      <c r="M314" s="1332"/>
      <c r="N314" s="1332"/>
      <c r="O314" s="1334"/>
      <c r="P314" s="904" t="s">
        <v>413</v>
      </c>
    </row>
    <row r="315" spans="1:16" ht="15" customHeight="1" x14ac:dyDescent="0.3">
      <c r="A315" s="142"/>
      <c r="B315" s="881"/>
      <c r="C315" s="144"/>
      <c r="D315" s="320"/>
      <c r="E315" s="1350"/>
      <c r="F315" s="889" t="s">
        <v>1344</v>
      </c>
      <c r="G315" s="890" t="s">
        <v>210</v>
      </c>
      <c r="H315" s="1440" t="s">
        <v>1774</v>
      </c>
      <c r="I315" s="1341"/>
      <c r="J315" s="1354"/>
      <c r="K315" s="1354"/>
      <c r="L315" s="1332"/>
      <c r="M315" s="1332"/>
      <c r="N315" s="1332"/>
      <c r="O315" s="1334"/>
      <c r="P315" s="904" t="s">
        <v>413</v>
      </c>
    </row>
    <row r="316" spans="1:16" ht="15" customHeight="1" x14ac:dyDescent="0.3">
      <c r="A316" s="142"/>
      <c r="B316" s="881"/>
      <c r="C316" s="144"/>
      <c r="D316" s="320"/>
      <c r="E316" s="1350"/>
      <c r="F316" s="889" t="s">
        <v>351</v>
      </c>
      <c r="G316" s="890" t="s">
        <v>210</v>
      </c>
      <c r="H316" s="1326" t="s">
        <v>2191</v>
      </c>
      <c r="I316" s="1344"/>
      <c r="J316" s="1354"/>
      <c r="K316" s="1354"/>
      <c r="L316" s="1332"/>
      <c r="M316" s="1332"/>
      <c r="N316" s="1332"/>
      <c r="O316" s="1334"/>
      <c r="P316" s="904" t="s">
        <v>413</v>
      </c>
    </row>
    <row r="317" spans="1:16" ht="19.5" customHeight="1" x14ac:dyDescent="0.3">
      <c r="A317" s="142"/>
      <c r="B317" s="881"/>
      <c r="C317" s="144"/>
      <c r="D317" s="320"/>
      <c r="E317" s="1350"/>
      <c r="F317" s="889" t="s">
        <v>441</v>
      </c>
      <c r="G317" s="890" t="s">
        <v>210</v>
      </c>
      <c r="H317" s="1326" t="s">
        <v>1776</v>
      </c>
      <c r="I317" s="1344"/>
      <c r="J317" s="1354"/>
      <c r="K317" s="1354"/>
      <c r="L317" s="1332"/>
      <c r="M317" s="1332"/>
      <c r="N317" s="1332"/>
      <c r="O317" s="1334"/>
      <c r="P317" s="904" t="s">
        <v>1564</v>
      </c>
    </row>
    <row r="318" spans="1:16" ht="19.5" customHeight="1" x14ac:dyDescent="0.3">
      <c r="A318" s="142"/>
      <c r="B318" s="881"/>
      <c r="C318" s="144"/>
      <c r="D318" s="320"/>
      <c r="E318" s="1350"/>
      <c r="F318" s="889" t="s">
        <v>442</v>
      </c>
      <c r="G318" s="890" t="s">
        <v>210</v>
      </c>
      <c r="H318" s="1325" t="s">
        <v>1345</v>
      </c>
      <c r="I318" s="1336"/>
      <c r="J318" s="1354"/>
      <c r="K318" s="1354"/>
      <c r="L318" s="1332"/>
      <c r="M318" s="1332"/>
      <c r="N318" s="1332"/>
      <c r="O318" s="1334"/>
      <c r="P318" s="904" t="s">
        <v>1565</v>
      </c>
    </row>
    <row r="319" spans="1:16" ht="20.25" customHeight="1" x14ac:dyDescent="0.3">
      <c r="A319" s="142"/>
      <c r="B319" s="881"/>
      <c r="C319" s="144"/>
      <c r="D319" s="320"/>
      <c r="E319" s="1350"/>
      <c r="F319" s="889" t="s">
        <v>443</v>
      </c>
      <c r="G319" s="890" t="s">
        <v>210</v>
      </c>
      <c r="H319" s="1345" t="s">
        <v>1777</v>
      </c>
      <c r="I319" s="1336"/>
      <c r="J319" s="1354"/>
      <c r="K319" s="1354"/>
      <c r="L319" s="1332"/>
      <c r="M319" s="1332"/>
      <c r="N319" s="1332"/>
      <c r="O319" s="1334"/>
      <c r="P319" s="904" t="s">
        <v>1566</v>
      </c>
    </row>
    <row r="320" spans="1:16" ht="29.25" customHeight="1" x14ac:dyDescent="0.3">
      <c r="A320" s="142"/>
      <c r="B320" s="881"/>
      <c r="C320" s="144"/>
      <c r="D320" s="320"/>
      <c r="E320" s="1350"/>
      <c r="F320" s="889" t="s">
        <v>444</v>
      </c>
      <c r="G320" s="890" t="s">
        <v>210</v>
      </c>
      <c r="H320" s="1346" t="s">
        <v>1681</v>
      </c>
      <c r="I320" s="1347"/>
      <c r="J320" s="1354"/>
      <c r="K320" s="1354"/>
      <c r="L320" s="1332"/>
      <c r="M320" s="1332"/>
      <c r="N320" s="1332"/>
      <c r="O320" s="1334"/>
      <c r="P320" s="904" t="s">
        <v>1567</v>
      </c>
    </row>
    <row r="321" spans="1:16" ht="29.25" customHeight="1" x14ac:dyDescent="0.3">
      <c r="A321" s="142"/>
      <c r="B321" s="881"/>
      <c r="C321" s="144"/>
      <c r="D321" s="320"/>
      <c r="E321" s="1351"/>
      <c r="F321" s="889" t="s">
        <v>445</v>
      </c>
      <c r="G321" s="890" t="s">
        <v>210</v>
      </c>
      <c r="H321" s="1348" t="s">
        <v>1338</v>
      </c>
      <c r="I321" s="1336"/>
      <c r="J321" s="1355"/>
      <c r="K321" s="1355"/>
      <c r="L321" s="1333"/>
      <c r="M321" s="1333"/>
      <c r="N321" s="1333"/>
      <c r="O321" s="1334"/>
      <c r="P321" s="904" t="s">
        <v>1568</v>
      </c>
    </row>
    <row r="322" spans="1:16" ht="15" customHeight="1" x14ac:dyDescent="0.3">
      <c r="A322" s="142"/>
      <c r="B322" s="881"/>
      <c r="C322" s="144"/>
      <c r="D322" s="320"/>
      <c r="E322" s="1349" t="s">
        <v>1770</v>
      </c>
      <c r="F322" s="889" t="s">
        <v>446</v>
      </c>
      <c r="G322" s="890" t="s">
        <v>210</v>
      </c>
      <c r="H322" s="1352" t="s">
        <v>1404</v>
      </c>
      <c r="I322" s="1341"/>
      <c r="J322" s="1353" t="s">
        <v>1399</v>
      </c>
      <c r="K322" s="1353" t="s">
        <v>353</v>
      </c>
      <c r="L322" s="1331">
        <v>1</v>
      </c>
      <c r="M322" s="1356">
        <v>5.07</v>
      </c>
      <c r="N322" s="1331">
        <v>5.07</v>
      </c>
      <c r="O322" s="1334"/>
      <c r="P322" s="904" t="s">
        <v>1555</v>
      </c>
    </row>
    <row r="323" spans="1:16" ht="18" customHeight="1" x14ac:dyDescent="0.3">
      <c r="A323" s="142"/>
      <c r="B323" s="881"/>
      <c r="C323" s="144"/>
      <c r="D323" s="320"/>
      <c r="E323" s="1350"/>
      <c r="F323" s="889" t="s">
        <v>431</v>
      </c>
      <c r="G323" s="890" t="s">
        <v>210</v>
      </c>
      <c r="H323" s="1352" t="s">
        <v>1535</v>
      </c>
      <c r="I323" s="1336"/>
      <c r="J323" s="1354"/>
      <c r="K323" s="1354"/>
      <c r="L323" s="1332"/>
      <c r="M323" s="1332"/>
      <c r="N323" s="1332"/>
      <c r="O323" s="1334"/>
      <c r="P323" s="904" t="s">
        <v>1569</v>
      </c>
    </row>
    <row r="324" spans="1:16" ht="29.25" customHeight="1" x14ac:dyDescent="0.3">
      <c r="A324" s="142"/>
      <c r="B324" s="881"/>
      <c r="C324" s="144"/>
      <c r="D324" s="320"/>
      <c r="E324" s="1350"/>
      <c r="F324" s="889" t="s">
        <v>433</v>
      </c>
      <c r="G324" s="890" t="s">
        <v>210</v>
      </c>
      <c r="H324" s="1335" t="s">
        <v>1405</v>
      </c>
      <c r="I324" s="1336"/>
      <c r="J324" s="1354"/>
      <c r="K324" s="1354"/>
      <c r="L324" s="1332"/>
      <c r="M324" s="1332"/>
      <c r="N324" s="1332"/>
      <c r="O324" s="1334"/>
      <c r="P324" s="904" t="s">
        <v>1570</v>
      </c>
    </row>
    <row r="325" spans="1:16" ht="32.25" customHeight="1" x14ac:dyDescent="0.3">
      <c r="A325" s="142"/>
      <c r="B325" s="881"/>
      <c r="C325" s="144"/>
      <c r="D325" s="320"/>
      <c r="E325" s="1350"/>
      <c r="F325" s="889" t="s">
        <v>434</v>
      </c>
      <c r="G325" s="890" t="s">
        <v>210</v>
      </c>
      <c r="H325" s="1335">
        <v>6</v>
      </c>
      <c r="I325" s="1336"/>
      <c r="J325" s="1354"/>
      <c r="K325" s="1354"/>
      <c r="L325" s="1332"/>
      <c r="M325" s="1332"/>
      <c r="N325" s="1332"/>
      <c r="O325" s="1334"/>
      <c r="P325" s="904" t="s">
        <v>1571</v>
      </c>
    </row>
    <row r="326" spans="1:16" ht="15" customHeight="1" x14ac:dyDescent="0.3">
      <c r="A326" s="142"/>
      <c r="B326" s="881"/>
      <c r="C326" s="144"/>
      <c r="D326" s="320"/>
      <c r="E326" s="1350"/>
      <c r="F326" s="889" t="s">
        <v>435</v>
      </c>
      <c r="G326" s="890" t="s">
        <v>210</v>
      </c>
      <c r="H326" s="1335">
        <v>3</v>
      </c>
      <c r="I326" s="1336"/>
      <c r="J326" s="1354"/>
      <c r="K326" s="1354"/>
      <c r="L326" s="1332"/>
      <c r="M326" s="1332"/>
      <c r="N326" s="1332"/>
      <c r="O326" s="1334"/>
      <c r="P326" s="904" t="s">
        <v>1572</v>
      </c>
    </row>
    <row r="327" spans="1:16" ht="14" x14ac:dyDescent="0.3">
      <c r="A327" s="142"/>
      <c r="B327" s="881"/>
      <c r="C327" s="144"/>
      <c r="D327" s="320"/>
      <c r="E327" s="1350"/>
      <c r="F327" s="889" t="s">
        <v>436</v>
      </c>
      <c r="G327" s="890" t="s">
        <v>210</v>
      </c>
      <c r="H327" s="1335">
        <v>2022</v>
      </c>
      <c r="I327" s="1336"/>
      <c r="J327" s="1354"/>
      <c r="K327" s="1354"/>
      <c r="L327" s="1332"/>
      <c r="M327" s="1332"/>
      <c r="N327" s="1332"/>
      <c r="O327" s="1334"/>
      <c r="P327" s="904" t="s">
        <v>1573</v>
      </c>
    </row>
    <row r="328" spans="1:16" ht="14" x14ac:dyDescent="0.3">
      <c r="A328" s="142"/>
      <c r="B328" s="881"/>
      <c r="C328" s="144"/>
      <c r="D328" s="320"/>
      <c r="E328" s="1350"/>
      <c r="F328" s="889" t="s">
        <v>437</v>
      </c>
      <c r="G328" s="890" t="s">
        <v>210</v>
      </c>
      <c r="H328" s="1337" t="s">
        <v>1406</v>
      </c>
      <c r="I328" s="1338"/>
      <c r="J328" s="1354"/>
      <c r="K328" s="1354"/>
      <c r="L328" s="1332"/>
      <c r="M328" s="1332"/>
      <c r="N328" s="1332"/>
      <c r="O328" s="1334"/>
      <c r="P328" s="904" t="s">
        <v>413</v>
      </c>
    </row>
    <row r="329" spans="1:16" ht="14" x14ac:dyDescent="0.3">
      <c r="A329" s="142"/>
      <c r="B329" s="881"/>
      <c r="C329" s="144"/>
      <c r="D329" s="320"/>
      <c r="E329" s="1350"/>
      <c r="F329" s="889" t="s">
        <v>438</v>
      </c>
      <c r="G329" s="890" t="s">
        <v>210</v>
      </c>
      <c r="H329" s="1335" t="s">
        <v>1407</v>
      </c>
      <c r="I329" s="1336"/>
      <c r="J329" s="1354"/>
      <c r="K329" s="1354"/>
      <c r="L329" s="1332"/>
      <c r="M329" s="1332"/>
      <c r="N329" s="1332"/>
      <c r="O329" s="1334"/>
      <c r="P329" s="904" t="s">
        <v>413</v>
      </c>
    </row>
    <row r="330" spans="1:16" ht="15" customHeight="1" x14ac:dyDescent="0.3">
      <c r="A330" s="142"/>
      <c r="B330" s="881"/>
      <c r="C330" s="144"/>
      <c r="D330" s="320"/>
      <c r="E330" s="1350"/>
      <c r="F330" s="889" t="s">
        <v>430</v>
      </c>
      <c r="G330" s="890" t="s">
        <v>210</v>
      </c>
      <c r="H330" s="1335" t="s">
        <v>1408</v>
      </c>
      <c r="I330" s="1336"/>
      <c r="J330" s="1354"/>
      <c r="K330" s="1354"/>
      <c r="L330" s="1332"/>
      <c r="M330" s="1332"/>
      <c r="N330" s="1332"/>
      <c r="O330" s="1334"/>
      <c r="P330" s="904" t="s">
        <v>413</v>
      </c>
    </row>
    <row r="331" spans="1:16" ht="15" customHeight="1" x14ac:dyDescent="0.3">
      <c r="A331" s="142"/>
      <c r="B331" s="881"/>
      <c r="C331" s="144"/>
      <c r="D331" s="320"/>
      <c r="E331" s="1350"/>
      <c r="F331" s="889" t="s">
        <v>439</v>
      </c>
      <c r="G331" s="890" t="s">
        <v>210</v>
      </c>
      <c r="H331" s="1357" t="s">
        <v>1409</v>
      </c>
      <c r="I331" s="1336"/>
      <c r="J331" s="1354"/>
      <c r="K331" s="1354"/>
      <c r="L331" s="1332"/>
      <c r="M331" s="1332"/>
      <c r="N331" s="1332"/>
      <c r="O331" s="1334"/>
      <c r="P331" s="904" t="s">
        <v>413</v>
      </c>
    </row>
    <row r="332" spans="1:16" ht="15" customHeight="1" x14ac:dyDescent="0.3">
      <c r="A332" s="142"/>
      <c r="B332" s="881"/>
      <c r="C332" s="144"/>
      <c r="D332" s="320"/>
      <c r="E332" s="1350"/>
      <c r="F332" s="889" t="s">
        <v>440</v>
      </c>
      <c r="G332" s="890" t="s">
        <v>210</v>
      </c>
      <c r="H332" s="1357" t="s">
        <v>1410</v>
      </c>
      <c r="I332" s="1336"/>
      <c r="J332" s="1354"/>
      <c r="K332" s="1354"/>
      <c r="L332" s="1332"/>
      <c r="M332" s="1332"/>
      <c r="N332" s="1332"/>
      <c r="O332" s="1334"/>
      <c r="P332" s="904" t="s">
        <v>1563</v>
      </c>
    </row>
    <row r="333" spans="1:16" ht="15" customHeight="1" x14ac:dyDescent="0.3">
      <c r="A333" s="142"/>
      <c r="B333" s="881"/>
      <c r="C333" s="144"/>
      <c r="D333" s="320"/>
      <c r="E333" s="1350"/>
      <c r="F333" s="889" t="s">
        <v>366</v>
      </c>
      <c r="G333" s="890" t="s">
        <v>210</v>
      </c>
      <c r="H333" s="1357" t="s">
        <v>1411</v>
      </c>
      <c r="I333" s="1339"/>
      <c r="J333" s="1354"/>
      <c r="K333" s="1354"/>
      <c r="L333" s="1332"/>
      <c r="M333" s="1332"/>
      <c r="N333" s="1332"/>
      <c r="O333" s="1334"/>
      <c r="P333" s="904" t="s">
        <v>413</v>
      </c>
    </row>
    <row r="334" spans="1:16" ht="22.5" customHeight="1" x14ac:dyDescent="0.3">
      <c r="A334" s="142"/>
      <c r="B334" s="881"/>
      <c r="C334" s="144"/>
      <c r="D334" s="320"/>
      <c r="E334" s="1350"/>
      <c r="F334" s="889" t="s">
        <v>1343</v>
      </c>
      <c r="G334" s="890" t="s">
        <v>210</v>
      </c>
      <c r="H334" s="1340" t="s">
        <v>1778</v>
      </c>
      <c r="I334" s="1341"/>
      <c r="J334" s="1354"/>
      <c r="K334" s="1354"/>
      <c r="L334" s="1332"/>
      <c r="M334" s="1332"/>
      <c r="N334" s="1332"/>
      <c r="O334" s="1334"/>
      <c r="P334" s="904" t="s">
        <v>413</v>
      </c>
    </row>
    <row r="335" spans="1:16" ht="21.75" customHeight="1" x14ac:dyDescent="0.3">
      <c r="A335" s="142"/>
      <c r="B335" s="881"/>
      <c r="C335" s="144"/>
      <c r="D335" s="320"/>
      <c r="E335" s="1350"/>
      <c r="F335" s="889" t="s">
        <v>1344</v>
      </c>
      <c r="G335" s="890" t="s">
        <v>210</v>
      </c>
      <c r="H335" s="1342" t="s">
        <v>1338</v>
      </c>
      <c r="I335" s="1343"/>
      <c r="J335" s="1354"/>
      <c r="K335" s="1354"/>
      <c r="L335" s="1332"/>
      <c r="M335" s="1332"/>
      <c r="N335" s="1332"/>
      <c r="O335" s="1334"/>
      <c r="P335" s="904" t="s">
        <v>413</v>
      </c>
    </row>
    <row r="336" spans="1:16" ht="29.25" customHeight="1" x14ac:dyDescent="0.3">
      <c r="A336" s="142"/>
      <c r="B336" s="881"/>
      <c r="C336" s="144"/>
      <c r="D336" s="320"/>
      <c r="E336" s="1350"/>
      <c r="F336" s="889" t="s">
        <v>351</v>
      </c>
      <c r="G336" s="890" t="s">
        <v>210</v>
      </c>
      <c r="H336" s="1326" t="s">
        <v>2192</v>
      </c>
      <c r="I336" s="1344"/>
      <c r="J336" s="1354"/>
      <c r="K336" s="1354"/>
      <c r="L336" s="1332"/>
      <c r="M336" s="1332"/>
      <c r="N336" s="1332"/>
      <c r="O336" s="1334"/>
      <c r="P336" s="904" t="s">
        <v>413</v>
      </c>
    </row>
    <row r="337" spans="1:20" ht="42" customHeight="1" x14ac:dyDescent="0.3">
      <c r="A337" s="142"/>
      <c r="B337" s="881"/>
      <c r="C337" s="144"/>
      <c r="D337" s="320"/>
      <c r="E337" s="1350"/>
      <c r="F337" s="889" t="s">
        <v>441</v>
      </c>
      <c r="G337" s="890" t="s">
        <v>210</v>
      </c>
      <c r="H337" s="1326" t="s">
        <v>1779</v>
      </c>
      <c r="I337" s="1344"/>
      <c r="J337" s="1354"/>
      <c r="K337" s="1354"/>
      <c r="L337" s="1332"/>
      <c r="M337" s="1332"/>
      <c r="N337" s="1332"/>
      <c r="O337" s="1334"/>
      <c r="P337" s="904" t="s">
        <v>1564</v>
      </c>
    </row>
    <row r="338" spans="1:20" ht="15" customHeight="1" x14ac:dyDescent="0.3">
      <c r="A338" s="142"/>
      <c r="B338" s="881"/>
      <c r="C338" s="144"/>
      <c r="D338" s="320"/>
      <c r="E338" s="1350"/>
      <c r="F338" s="889" t="s">
        <v>442</v>
      </c>
      <c r="G338" s="890" t="s">
        <v>210</v>
      </c>
      <c r="H338" s="1439" t="s">
        <v>1412</v>
      </c>
      <c r="I338" s="1344"/>
      <c r="J338" s="1354"/>
      <c r="K338" s="1354"/>
      <c r="L338" s="1332"/>
      <c r="M338" s="1332"/>
      <c r="N338" s="1332"/>
      <c r="O338" s="1334"/>
      <c r="P338" s="904" t="s">
        <v>1565</v>
      </c>
    </row>
    <row r="339" spans="1:20" ht="18" customHeight="1" x14ac:dyDescent="0.3">
      <c r="A339" s="142"/>
      <c r="B339" s="881"/>
      <c r="C339" s="144"/>
      <c r="D339" s="320"/>
      <c r="E339" s="1350"/>
      <c r="F339" s="889" t="s">
        <v>443</v>
      </c>
      <c r="G339" s="890" t="s">
        <v>210</v>
      </c>
      <c r="H339" s="1348" t="s">
        <v>1338</v>
      </c>
      <c r="I339" s="1336"/>
      <c r="J339" s="1354"/>
      <c r="K339" s="1354"/>
      <c r="L339" s="1332"/>
      <c r="M339" s="1332"/>
      <c r="N339" s="1332"/>
      <c r="O339" s="1334"/>
      <c r="P339" s="904" t="s">
        <v>1566</v>
      </c>
    </row>
    <row r="340" spans="1:20" s="66" customFormat="1" ht="16" customHeight="1" x14ac:dyDescent="0.3">
      <c r="A340" s="316"/>
      <c r="B340" s="881"/>
      <c r="C340" s="144"/>
      <c r="D340" s="320"/>
      <c r="E340" s="1350"/>
      <c r="F340" s="889" t="s">
        <v>444</v>
      </c>
      <c r="G340" s="890" t="s">
        <v>210</v>
      </c>
      <c r="H340" s="1346" t="s">
        <v>1346</v>
      </c>
      <c r="I340" s="1347"/>
      <c r="J340" s="1354"/>
      <c r="K340" s="1354"/>
      <c r="L340" s="1332"/>
      <c r="M340" s="1332"/>
      <c r="N340" s="1332"/>
      <c r="O340" s="1334"/>
      <c r="P340" s="904" t="s">
        <v>1567</v>
      </c>
      <c r="Q340" s="2"/>
      <c r="R340" s="2"/>
      <c r="S340" s="2"/>
      <c r="T340" s="2"/>
    </row>
    <row r="341" spans="1:20" ht="33" customHeight="1" x14ac:dyDescent="0.3">
      <c r="A341" s="142"/>
      <c r="B341" s="881"/>
      <c r="C341" s="144"/>
      <c r="D341" s="320"/>
      <c r="E341" s="1351"/>
      <c r="F341" s="889" t="s">
        <v>445</v>
      </c>
      <c r="G341" s="890" t="s">
        <v>210</v>
      </c>
      <c r="H341" s="1348" t="s">
        <v>1338</v>
      </c>
      <c r="I341" s="1336"/>
      <c r="J341" s="1355"/>
      <c r="K341" s="1355"/>
      <c r="L341" s="1333"/>
      <c r="M341" s="1333"/>
      <c r="N341" s="1333"/>
      <c r="O341" s="1334"/>
      <c r="P341" s="904" t="s">
        <v>1568</v>
      </c>
    </row>
    <row r="342" spans="1:20" ht="24" customHeight="1" x14ac:dyDescent="0.3">
      <c r="A342" s="142"/>
      <c r="B342" s="942"/>
      <c r="C342" s="144"/>
      <c r="D342" s="320"/>
      <c r="E342" s="1349" t="s">
        <v>1780</v>
      </c>
      <c r="F342" s="889" t="s">
        <v>446</v>
      </c>
      <c r="G342" s="890" t="s">
        <v>210</v>
      </c>
      <c r="H342" s="1352" t="s">
        <v>1781</v>
      </c>
      <c r="I342" s="1341"/>
      <c r="J342" s="1353" t="s">
        <v>1783</v>
      </c>
      <c r="K342" s="1353" t="s">
        <v>353</v>
      </c>
      <c r="L342" s="1331">
        <v>1</v>
      </c>
      <c r="M342" s="1356">
        <v>15.2</v>
      </c>
      <c r="N342" s="1331">
        <f>M342</f>
        <v>15.2</v>
      </c>
      <c r="O342" s="1334"/>
      <c r="P342" s="904" t="s">
        <v>1555</v>
      </c>
    </row>
    <row r="343" spans="1:20" ht="15" customHeight="1" x14ac:dyDescent="0.3">
      <c r="A343" s="142"/>
      <c r="B343" s="942"/>
      <c r="C343" s="144"/>
      <c r="D343" s="320"/>
      <c r="E343" s="1350"/>
      <c r="F343" s="889" t="s">
        <v>431</v>
      </c>
      <c r="G343" s="890" t="s">
        <v>210</v>
      </c>
      <c r="H343" s="1352" t="s">
        <v>1782</v>
      </c>
      <c r="I343" s="1336"/>
      <c r="J343" s="1354"/>
      <c r="K343" s="1354"/>
      <c r="L343" s="1332"/>
      <c r="M343" s="1332"/>
      <c r="N343" s="1332"/>
      <c r="O343" s="1334"/>
      <c r="P343" s="904" t="s">
        <v>1569</v>
      </c>
    </row>
    <row r="344" spans="1:20" ht="15" customHeight="1" x14ac:dyDescent="0.3">
      <c r="A344" s="142"/>
      <c r="B344" s="942"/>
      <c r="C344" s="144"/>
      <c r="D344" s="320"/>
      <c r="E344" s="1350"/>
      <c r="F344" s="889" t="s">
        <v>433</v>
      </c>
      <c r="G344" s="890" t="s">
        <v>210</v>
      </c>
      <c r="H344" s="1335" t="s">
        <v>1405</v>
      </c>
      <c r="I344" s="1336"/>
      <c r="J344" s="1354"/>
      <c r="K344" s="1354"/>
      <c r="L344" s="1332"/>
      <c r="M344" s="1332"/>
      <c r="N344" s="1332"/>
      <c r="O344" s="1334"/>
      <c r="P344" s="904" t="s">
        <v>1570</v>
      </c>
    </row>
    <row r="345" spans="1:20" ht="15" customHeight="1" x14ac:dyDescent="0.3">
      <c r="A345" s="142"/>
      <c r="B345" s="942"/>
      <c r="C345" s="144"/>
      <c r="D345" s="320"/>
      <c r="E345" s="1350"/>
      <c r="F345" s="889" t="s">
        <v>434</v>
      </c>
      <c r="G345" s="890" t="s">
        <v>210</v>
      </c>
      <c r="H345" s="1335">
        <v>5</v>
      </c>
      <c r="I345" s="1336"/>
      <c r="J345" s="1354"/>
      <c r="K345" s="1354"/>
      <c r="L345" s="1332"/>
      <c r="M345" s="1332"/>
      <c r="N345" s="1332"/>
      <c r="O345" s="1334"/>
      <c r="P345" s="904" t="s">
        <v>1571</v>
      </c>
    </row>
    <row r="346" spans="1:20" ht="15" customHeight="1" x14ac:dyDescent="0.3">
      <c r="A346" s="142"/>
      <c r="B346" s="942"/>
      <c r="C346" s="144"/>
      <c r="D346" s="320"/>
      <c r="E346" s="1350"/>
      <c r="F346" s="889" t="s">
        <v>435</v>
      </c>
      <c r="G346" s="890" t="s">
        <v>210</v>
      </c>
      <c r="H346" s="1335">
        <v>3</v>
      </c>
      <c r="I346" s="1336"/>
      <c r="J346" s="1354"/>
      <c r="K346" s="1354"/>
      <c r="L346" s="1332"/>
      <c r="M346" s="1332"/>
      <c r="N346" s="1332"/>
      <c r="O346" s="1334"/>
      <c r="P346" s="904" t="s">
        <v>1572</v>
      </c>
    </row>
    <row r="347" spans="1:20" ht="15" customHeight="1" x14ac:dyDescent="0.3">
      <c r="A347" s="142"/>
      <c r="B347" s="942"/>
      <c r="C347" s="144"/>
      <c r="D347" s="320"/>
      <c r="E347" s="1350"/>
      <c r="F347" s="889" t="s">
        <v>436</v>
      </c>
      <c r="G347" s="890" t="s">
        <v>210</v>
      </c>
      <c r="H347" s="1335">
        <v>2021</v>
      </c>
      <c r="I347" s="1336"/>
      <c r="J347" s="1354"/>
      <c r="K347" s="1354"/>
      <c r="L347" s="1332"/>
      <c r="M347" s="1332"/>
      <c r="N347" s="1332"/>
      <c r="O347" s="1334"/>
      <c r="P347" s="904" t="s">
        <v>1573</v>
      </c>
    </row>
    <row r="348" spans="1:20" ht="15" customHeight="1" x14ac:dyDescent="0.3">
      <c r="A348" s="142"/>
      <c r="B348" s="942"/>
      <c r="C348" s="144"/>
      <c r="D348" s="320"/>
      <c r="E348" s="1350"/>
      <c r="F348" s="889" t="s">
        <v>437</v>
      </c>
      <c r="G348" s="890" t="s">
        <v>210</v>
      </c>
      <c r="H348" s="1337" t="s">
        <v>1788</v>
      </c>
      <c r="I348" s="1338"/>
      <c r="J348" s="1354"/>
      <c r="K348" s="1354"/>
      <c r="L348" s="1332"/>
      <c r="M348" s="1332"/>
      <c r="N348" s="1332"/>
      <c r="O348" s="1334"/>
      <c r="P348" s="904" t="s">
        <v>413</v>
      </c>
    </row>
    <row r="349" spans="1:20" ht="15" customHeight="1" x14ac:dyDescent="0.3">
      <c r="A349" s="142"/>
      <c r="B349" s="942"/>
      <c r="C349" s="144"/>
      <c r="D349" s="320"/>
      <c r="E349" s="1350"/>
      <c r="F349" s="889" t="s">
        <v>438</v>
      </c>
      <c r="G349" s="890" t="s">
        <v>210</v>
      </c>
      <c r="H349" s="1335" t="s">
        <v>1407</v>
      </c>
      <c r="I349" s="1336"/>
      <c r="J349" s="1354"/>
      <c r="K349" s="1354"/>
      <c r="L349" s="1332"/>
      <c r="M349" s="1332"/>
      <c r="N349" s="1332"/>
      <c r="O349" s="1334"/>
      <c r="P349" s="904" t="s">
        <v>413</v>
      </c>
    </row>
    <row r="350" spans="1:20" ht="15" customHeight="1" x14ac:dyDescent="0.3">
      <c r="A350" s="142"/>
      <c r="B350" s="942"/>
      <c r="C350" s="144"/>
      <c r="D350" s="320"/>
      <c r="E350" s="1350"/>
      <c r="F350" s="889" t="s">
        <v>430</v>
      </c>
      <c r="G350" s="890" t="s">
        <v>210</v>
      </c>
      <c r="H350" s="1335" t="s">
        <v>1408</v>
      </c>
      <c r="I350" s="1336"/>
      <c r="J350" s="1354"/>
      <c r="K350" s="1354"/>
      <c r="L350" s="1332"/>
      <c r="M350" s="1332"/>
      <c r="N350" s="1332"/>
      <c r="O350" s="1334"/>
      <c r="P350" s="904" t="s">
        <v>413</v>
      </c>
    </row>
    <row r="351" spans="1:20" ht="25.5" customHeight="1" x14ac:dyDescent="0.3">
      <c r="A351" s="142"/>
      <c r="B351" s="942"/>
      <c r="C351" s="144"/>
      <c r="D351" s="320"/>
      <c r="E351" s="1350"/>
      <c r="F351" s="889" t="s">
        <v>439</v>
      </c>
      <c r="G351" s="890" t="s">
        <v>210</v>
      </c>
      <c r="H351" s="1325" t="s">
        <v>1784</v>
      </c>
      <c r="I351" s="1336"/>
      <c r="J351" s="1354"/>
      <c r="K351" s="1354"/>
      <c r="L351" s="1332"/>
      <c r="M351" s="1332"/>
      <c r="N351" s="1332"/>
      <c r="O351" s="1334"/>
      <c r="P351" s="904" t="s">
        <v>413</v>
      </c>
    </row>
    <row r="352" spans="1:20" ht="29.15" customHeight="1" x14ac:dyDescent="0.3">
      <c r="A352" s="142"/>
      <c r="B352" s="942"/>
      <c r="C352" s="144"/>
      <c r="D352" s="320"/>
      <c r="E352" s="1350"/>
      <c r="F352" s="889" t="s">
        <v>440</v>
      </c>
      <c r="G352" s="890" t="s">
        <v>210</v>
      </c>
      <c r="H352" s="1325" t="s">
        <v>1785</v>
      </c>
      <c r="I352" s="1336"/>
      <c r="J352" s="1354"/>
      <c r="K352" s="1354"/>
      <c r="L352" s="1332"/>
      <c r="M352" s="1332"/>
      <c r="N352" s="1332"/>
      <c r="O352" s="1334"/>
      <c r="P352" s="904" t="s">
        <v>1563</v>
      </c>
    </row>
    <row r="353" spans="1:20" ht="29.25" customHeight="1" x14ac:dyDescent="0.3">
      <c r="A353" s="142"/>
      <c r="B353" s="942"/>
      <c r="C353" s="144"/>
      <c r="D353" s="320"/>
      <c r="E353" s="1350"/>
      <c r="F353" s="889" t="s">
        <v>366</v>
      </c>
      <c r="G353" s="890" t="s">
        <v>210</v>
      </c>
      <c r="H353" s="1325" t="s">
        <v>1786</v>
      </c>
      <c r="I353" s="1339"/>
      <c r="J353" s="1354"/>
      <c r="K353" s="1354"/>
      <c r="L353" s="1332"/>
      <c r="M353" s="1332"/>
      <c r="N353" s="1332"/>
      <c r="O353" s="1334"/>
      <c r="P353" s="904" t="s">
        <v>413</v>
      </c>
    </row>
    <row r="354" spans="1:20" ht="45.75" customHeight="1" x14ac:dyDescent="0.3">
      <c r="A354" s="142"/>
      <c r="B354" s="942"/>
      <c r="C354" s="144"/>
      <c r="D354" s="320"/>
      <c r="E354" s="1350"/>
      <c r="F354" s="889" t="s">
        <v>1343</v>
      </c>
      <c r="G354" s="890" t="s">
        <v>210</v>
      </c>
      <c r="H354" s="1340" t="s">
        <v>1778</v>
      </c>
      <c r="I354" s="1341"/>
      <c r="J354" s="1354"/>
      <c r="K354" s="1354"/>
      <c r="L354" s="1332"/>
      <c r="M354" s="1332"/>
      <c r="N354" s="1332"/>
      <c r="O354" s="1334"/>
      <c r="P354" s="904" t="s">
        <v>413</v>
      </c>
    </row>
    <row r="355" spans="1:20" ht="15" customHeight="1" x14ac:dyDescent="0.3">
      <c r="A355" s="142"/>
      <c r="B355" s="942"/>
      <c r="C355" s="144"/>
      <c r="D355" s="320"/>
      <c r="E355" s="1350"/>
      <c r="F355" s="889" t="s">
        <v>1344</v>
      </c>
      <c r="G355" s="890" t="s">
        <v>210</v>
      </c>
      <c r="H355" s="1342" t="s">
        <v>1338</v>
      </c>
      <c r="I355" s="1343"/>
      <c r="J355" s="1354"/>
      <c r="K355" s="1354"/>
      <c r="L355" s="1332"/>
      <c r="M355" s="1332"/>
      <c r="N355" s="1332"/>
      <c r="O355" s="1334"/>
      <c r="P355" s="904" t="s">
        <v>413</v>
      </c>
    </row>
    <row r="356" spans="1:20" ht="18" customHeight="1" x14ac:dyDescent="0.3">
      <c r="A356" s="142"/>
      <c r="B356" s="942"/>
      <c r="C356" s="144"/>
      <c r="D356" s="320"/>
      <c r="E356" s="1350"/>
      <c r="F356" s="889" t="s">
        <v>351</v>
      </c>
      <c r="G356" s="890" t="s">
        <v>210</v>
      </c>
      <c r="H356" s="1326" t="s">
        <v>2193</v>
      </c>
      <c r="I356" s="1344"/>
      <c r="J356" s="1354"/>
      <c r="K356" s="1354"/>
      <c r="L356" s="1332"/>
      <c r="M356" s="1332"/>
      <c r="N356" s="1332"/>
      <c r="O356" s="1334"/>
      <c r="P356" s="904" t="s">
        <v>413</v>
      </c>
    </row>
    <row r="357" spans="1:20" ht="36" customHeight="1" x14ac:dyDescent="0.3">
      <c r="A357" s="142"/>
      <c r="B357" s="942"/>
      <c r="C357" s="144"/>
      <c r="D357" s="320"/>
      <c r="E357" s="1350"/>
      <c r="F357" s="889" t="s">
        <v>441</v>
      </c>
      <c r="G357" s="890" t="s">
        <v>210</v>
      </c>
      <c r="H357" s="1326" t="s">
        <v>1787</v>
      </c>
      <c r="I357" s="1344"/>
      <c r="J357" s="1354"/>
      <c r="K357" s="1354"/>
      <c r="L357" s="1332"/>
      <c r="M357" s="1332"/>
      <c r="N357" s="1332"/>
      <c r="O357" s="1334"/>
      <c r="P357" s="904" t="s">
        <v>1564</v>
      </c>
    </row>
    <row r="358" spans="1:20" ht="15" customHeight="1" x14ac:dyDescent="0.3">
      <c r="A358" s="142"/>
      <c r="B358" s="942"/>
      <c r="C358" s="144"/>
      <c r="D358" s="320"/>
      <c r="E358" s="1350"/>
      <c r="F358" s="889" t="s">
        <v>442</v>
      </c>
      <c r="G358" s="890" t="s">
        <v>210</v>
      </c>
      <c r="H358" s="1357" t="s">
        <v>1412</v>
      </c>
      <c r="I358" s="1336"/>
      <c r="J358" s="1354"/>
      <c r="K358" s="1354"/>
      <c r="L358" s="1332"/>
      <c r="M358" s="1332"/>
      <c r="N358" s="1332"/>
      <c r="O358" s="1334"/>
      <c r="P358" s="904" t="s">
        <v>1565</v>
      </c>
    </row>
    <row r="359" spans="1:20" ht="15" customHeight="1" x14ac:dyDescent="0.3">
      <c r="A359" s="142"/>
      <c r="B359" s="942"/>
      <c r="C359" s="144"/>
      <c r="D359" s="320"/>
      <c r="E359" s="1350"/>
      <c r="F359" s="889" t="s">
        <v>443</v>
      </c>
      <c r="G359" s="890" t="s">
        <v>210</v>
      </c>
      <c r="H359" s="1345" t="s">
        <v>1789</v>
      </c>
      <c r="I359" s="1336"/>
      <c r="J359" s="1354"/>
      <c r="K359" s="1354"/>
      <c r="L359" s="1332"/>
      <c r="M359" s="1332"/>
      <c r="N359" s="1332"/>
      <c r="O359" s="1334"/>
      <c r="P359" s="904" t="s">
        <v>1566</v>
      </c>
    </row>
    <row r="360" spans="1:20" ht="15" customHeight="1" x14ac:dyDescent="0.3">
      <c r="A360" s="142"/>
      <c r="B360" s="942"/>
      <c r="C360" s="144"/>
      <c r="D360" s="320"/>
      <c r="E360" s="1350"/>
      <c r="F360" s="889" t="s">
        <v>444</v>
      </c>
      <c r="G360" s="890" t="s">
        <v>210</v>
      </c>
      <c r="H360" s="1346" t="s">
        <v>1346</v>
      </c>
      <c r="I360" s="1347"/>
      <c r="J360" s="1354"/>
      <c r="K360" s="1354"/>
      <c r="L360" s="1332"/>
      <c r="M360" s="1332"/>
      <c r="N360" s="1332"/>
      <c r="O360" s="1334"/>
      <c r="P360" s="904" t="s">
        <v>1567</v>
      </c>
      <c r="Q360" s="66"/>
      <c r="R360" s="66"/>
      <c r="S360" s="66"/>
      <c r="T360" s="66"/>
    </row>
    <row r="361" spans="1:20" ht="15" customHeight="1" x14ac:dyDescent="0.3">
      <c r="A361" s="142"/>
      <c r="B361" s="942"/>
      <c r="C361" s="144"/>
      <c r="D361" s="320"/>
      <c r="E361" s="1351"/>
      <c r="F361" s="889" t="s">
        <v>445</v>
      </c>
      <c r="G361" s="890" t="s">
        <v>210</v>
      </c>
      <c r="H361" s="1348" t="s">
        <v>1338</v>
      </c>
      <c r="I361" s="1336"/>
      <c r="J361" s="1355"/>
      <c r="K361" s="1355"/>
      <c r="L361" s="1333"/>
      <c r="M361" s="1333"/>
      <c r="N361" s="1333"/>
      <c r="O361" s="1334"/>
      <c r="P361" s="904" t="s">
        <v>1568</v>
      </c>
    </row>
    <row r="362" spans="1:20" ht="25.5" customHeight="1" x14ac:dyDescent="0.3">
      <c r="A362" s="142"/>
      <c r="B362" s="942"/>
      <c r="C362" s="144"/>
      <c r="D362" s="320"/>
      <c r="E362" s="1349" t="s">
        <v>1790</v>
      </c>
      <c r="F362" s="889" t="s">
        <v>446</v>
      </c>
      <c r="G362" s="890" t="s">
        <v>210</v>
      </c>
      <c r="H362" s="1352" t="s">
        <v>1791</v>
      </c>
      <c r="I362" s="1341"/>
      <c r="J362" s="1353" t="s">
        <v>1793</v>
      </c>
      <c r="K362" s="1353" t="s">
        <v>353</v>
      </c>
      <c r="L362" s="1331">
        <v>1</v>
      </c>
      <c r="M362" s="1356">
        <v>1.73</v>
      </c>
      <c r="N362" s="1331">
        <f>M362</f>
        <v>1.73</v>
      </c>
      <c r="O362" s="1334"/>
      <c r="P362" s="904" t="s">
        <v>1555</v>
      </c>
    </row>
    <row r="363" spans="1:20" ht="25.5" customHeight="1" x14ac:dyDescent="0.3">
      <c r="A363" s="142"/>
      <c r="B363" s="942"/>
      <c r="C363" s="144"/>
      <c r="D363" s="320"/>
      <c r="E363" s="1350"/>
      <c r="F363" s="889" t="s">
        <v>431</v>
      </c>
      <c r="G363" s="890" t="s">
        <v>210</v>
      </c>
      <c r="H363" s="1335" t="s">
        <v>1792</v>
      </c>
      <c r="I363" s="1336"/>
      <c r="J363" s="1354"/>
      <c r="K363" s="1354"/>
      <c r="L363" s="1332"/>
      <c r="M363" s="1332"/>
      <c r="N363" s="1332"/>
      <c r="O363" s="1334"/>
      <c r="P363" s="904" t="s">
        <v>1569</v>
      </c>
    </row>
    <row r="364" spans="1:20" ht="15" customHeight="1" x14ac:dyDescent="0.3">
      <c r="A364" s="142"/>
      <c r="B364" s="942"/>
      <c r="C364" s="144"/>
      <c r="D364" s="320"/>
      <c r="E364" s="1350"/>
      <c r="F364" s="889" t="s">
        <v>433</v>
      </c>
      <c r="G364" s="890" t="s">
        <v>210</v>
      </c>
      <c r="H364" s="1335" t="s">
        <v>1794</v>
      </c>
      <c r="I364" s="1336"/>
      <c r="J364" s="1354"/>
      <c r="K364" s="1354"/>
      <c r="L364" s="1332"/>
      <c r="M364" s="1332"/>
      <c r="N364" s="1332"/>
      <c r="O364" s="1334"/>
      <c r="P364" s="904" t="s">
        <v>1570</v>
      </c>
    </row>
    <row r="365" spans="1:20" ht="15" customHeight="1" x14ac:dyDescent="0.3">
      <c r="A365" s="142"/>
      <c r="B365" s="942"/>
      <c r="C365" s="144"/>
      <c r="D365" s="320"/>
      <c r="E365" s="1350"/>
      <c r="F365" s="889" t="s">
        <v>434</v>
      </c>
      <c r="G365" s="890" t="s">
        <v>210</v>
      </c>
      <c r="H365" s="1335">
        <v>25</v>
      </c>
      <c r="I365" s="1336"/>
      <c r="J365" s="1354"/>
      <c r="K365" s="1354"/>
      <c r="L365" s="1332"/>
      <c r="M365" s="1332"/>
      <c r="N365" s="1332"/>
      <c r="O365" s="1334"/>
      <c r="P365" s="904" t="s">
        <v>1571</v>
      </c>
    </row>
    <row r="366" spans="1:20" ht="19.5" customHeight="1" x14ac:dyDescent="0.3">
      <c r="A366" s="142"/>
      <c r="B366" s="942"/>
      <c r="C366" s="144"/>
      <c r="D366" s="320"/>
      <c r="E366" s="1350"/>
      <c r="F366" s="889" t="s">
        <v>435</v>
      </c>
      <c r="G366" s="890" t="s">
        <v>210</v>
      </c>
      <c r="H366" s="1335" t="s">
        <v>1338</v>
      </c>
      <c r="I366" s="1336"/>
      <c r="J366" s="1354"/>
      <c r="K366" s="1354"/>
      <c r="L366" s="1332"/>
      <c r="M366" s="1332"/>
      <c r="N366" s="1332"/>
      <c r="O366" s="1334"/>
      <c r="P366" s="904" t="s">
        <v>1572</v>
      </c>
    </row>
    <row r="367" spans="1:20" ht="21" customHeight="1" x14ac:dyDescent="0.3">
      <c r="A367" s="142"/>
      <c r="B367" s="942"/>
      <c r="C367" s="144"/>
      <c r="D367" s="320"/>
      <c r="E367" s="1350"/>
      <c r="F367" s="889" t="s">
        <v>436</v>
      </c>
      <c r="G367" s="890" t="s">
        <v>210</v>
      </c>
      <c r="H367" s="1335">
        <v>2022</v>
      </c>
      <c r="I367" s="1336"/>
      <c r="J367" s="1354"/>
      <c r="K367" s="1354"/>
      <c r="L367" s="1332"/>
      <c r="M367" s="1332"/>
      <c r="N367" s="1332"/>
      <c r="O367" s="1334"/>
      <c r="P367" s="904" t="s">
        <v>1573</v>
      </c>
    </row>
    <row r="368" spans="1:20" ht="22.5" customHeight="1" x14ac:dyDescent="0.3">
      <c r="A368" s="142"/>
      <c r="B368" s="942"/>
      <c r="C368" s="144"/>
      <c r="D368" s="320"/>
      <c r="E368" s="1350"/>
      <c r="F368" s="889" t="s">
        <v>437</v>
      </c>
      <c r="G368" s="890" t="s">
        <v>210</v>
      </c>
      <c r="H368" s="1337" t="s">
        <v>1796</v>
      </c>
      <c r="I368" s="1338"/>
      <c r="J368" s="1354"/>
      <c r="K368" s="1354"/>
      <c r="L368" s="1332"/>
      <c r="M368" s="1332"/>
      <c r="N368" s="1332"/>
      <c r="O368" s="1334"/>
      <c r="P368" s="904" t="s">
        <v>413</v>
      </c>
    </row>
    <row r="369" spans="1:16" ht="29.25" customHeight="1" x14ac:dyDescent="0.3">
      <c r="A369" s="142"/>
      <c r="B369" s="942"/>
      <c r="C369" s="144"/>
      <c r="D369" s="320"/>
      <c r="E369" s="1350"/>
      <c r="F369" s="889" t="s">
        <v>438</v>
      </c>
      <c r="G369" s="890" t="s">
        <v>210</v>
      </c>
      <c r="H369" s="1335" t="s">
        <v>1795</v>
      </c>
      <c r="I369" s="1336"/>
      <c r="J369" s="1354"/>
      <c r="K369" s="1354"/>
      <c r="L369" s="1332"/>
      <c r="M369" s="1332"/>
      <c r="N369" s="1332"/>
      <c r="O369" s="1334"/>
      <c r="P369" s="904" t="s">
        <v>413</v>
      </c>
    </row>
    <row r="370" spans="1:16" ht="33" customHeight="1" x14ac:dyDescent="0.3">
      <c r="A370" s="142"/>
      <c r="B370" s="942"/>
      <c r="C370" s="144"/>
      <c r="D370" s="320"/>
      <c r="E370" s="1350"/>
      <c r="F370" s="889" t="s">
        <v>430</v>
      </c>
      <c r="G370" s="890" t="s">
        <v>210</v>
      </c>
      <c r="H370" s="1335" t="s">
        <v>1341</v>
      </c>
      <c r="I370" s="1336"/>
      <c r="J370" s="1354"/>
      <c r="K370" s="1354"/>
      <c r="L370" s="1332"/>
      <c r="M370" s="1332"/>
      <c r="N370" s="1332"/>
      <c r="O370" s="1334"/>
      <c r="P370" s="904" t="s">
        <v>413</v>
      </c>
    </row>
    <row r="371" spans="1:16" ht="15" customHeight="1" x14ac:dyDescent="0.3">
      <c r="A371" s="142"/>
      <c r="B371" s="942"/>
      <c r="C371" s="144"/>
      <c r="D371" s="320"/>
      <c r="E371" s="1350"/>
      <c r="F371" s="889" t="s">
        <v>439</v>
      </c>
      <c r="G371" s="890" t="s">
        <v>210</v>
      </c>
      <c r="H371" s="1325" t="s">
        <v>1797</v>
      </c>
      <c r="I371" s="1336"/>
      <c r="J371" s="1354"/>
      <c r="K371" s="1354"/>
      <c r="L371" s="1332"/>
      <c r="M371" s="1332"/>
      <c r="N371" s="1332"/>
      <c r="O371" s="1334"/>
      <c r="P371" s="904" t="s">
        <v>413</v>
      </c>
    </row>
    <row r="372" spans="1:16" ht="18" customHeight="1" x14ac:dyDescent="0.3">
      <c r="A372" s="142"/>
      <c r="B372" s="942"/>
      <c r="C372" s="144"/>
      <c r="D372" s="320"/>
      <c r="E372" s="1350"/>
      <c r="F372" s="889" t="s">
        <v>440</v>
      </c>
      <c r="G372" s="890" t="s">
        <v>210</v>
      </c>
      <c r="H372" s="1325" t="s">
        <v>1798</v>
      </c>
      <c r="I372" s="1336"/>
      <c r="J372" s="1354"/>
      <c r="K372" s="1354"/>
      <c r="L372" s="1332"/>
      <c r="M372" s="1332"/>
      <c r="N372" s="1332"/>
      <c r="O372" s="1334"/>
      <c r="P372" s="904" t="s">
        <v>1563</v>
      </c>
    </row>
    <row r="373" spans="1:16" ht="27" customHeight="1" x14ac:dyDescent="0.3">
      <c r="A373" s="142"/>
      <c r="B373" s="942"/>
      <c r="C373" s="144"/>
      <c r="D373" s="320"/>
      <c r="E373" s="1350"/>
      <c r="F373" s="889" t="s">
        <v>366</v>
      </c>
      <c r="G373" s="890" t="s">
        <v>210</v>
      </c>
      <c r="H373" s="1325" t="s">
        <v>1799</v>
      </c>
      <c r="I373" s="1339"/>
      <c r="J373" s="1354"/>
      <c r="K373" s="1354"/>
      <c r="L373" s="1332"/>
      <c r="M373" s="1332"/>
      <c r="N373" s="1332"/>
      <c r="O373" s="1334"/>
      <c r="P373" s="904" t="s">
        <v>413</v>
      </c>
    </row>
    <row r="374" spans="1:16" ht="15" customHeight="1" x14ac:dyDescent="0.3">
      <c r="A374" s="142"/>
      <c r="B374" s="942"/>
      <c r="C374" s="144"/>
      <c r="D374" s="320"/>
      <c r="E374" s="1350"/>
      <c r="F374" s="889" t="s">
        <v>1343</v>
      </c>
      <c r="G374" s="890" t="s">
        <v>210</v>
      </c>
      <c r="H374" s="1340" t="s">
        <v>1802</v>
      </c>
      <c r="I374" s="1341"/>
      <c r="J374" s="1354"/>
      <c r="K374" s="1354"/>
      <c r="L374" s="1332"/>
      <c r="M374" s="1332"/>
      <c r="N374" s="1332"/>
      <c r="O374" s="1334"/>
      <c r="P374" s="904" t="s">
        <v>413</v>
      </c>
    </row>
    <row r="375" spans="1:16" ht="15" customHeight="1" x14ac:dyDescent="0.3">
      <c r="A375" s="142"/>
      <c r="B375" s="942"/>
      <c r="C375" s="144"/>
      <c r="D375" s="320"/>
      <c r="E375" s="1350"/>
      <c r="F375" s="889" t="s">
        <v>1344</v>
      </c>
      <c r="G375" s="890" t="s">
        <v>210</v>
      </c>
      <c r="H375" s="1342" t="s">
        <v>1338</v>
      </c>
      <c r="I375" s="1343"/>
      <c r="J375" s="1354"/>
      <c r="K375" s="1354"/>
      <c r="L375" s="1332"/>
      <c r="M375" s="1332"/>
      <c r="N375" s="1332"/>
      <c r="O375" s="1334"/>
      <c r="P375" s="904" t="s">
        <v>413</v>
      </c>
    </row>
    <row r="376" spans="1:16" ht="15" customHeight="1" x14ac:dyDescent="0.3">
      <c r="A376" s="142"/>
      <c r="B376" s="942"/>
      <c r="C376" s="144"/>
      <c r="D376" s="320"/>
      <c r="E376" s="1350"/>
      <c r="F376" s="889" t="s">
        <v>351</v>
      </c>
      <c r="G376" s="890" t="s">
        <v>210</v>
      </c>
      <c r="H376" s="1326" t="s">
        <v>2194</v>
      </c>
      <c r="I376" s="1344"/>
      <c r="J376" s="1354"/>
      <c r="K376" s="1354"/>
      <c r="L376" s="1332"/>
      <c r="M376" s="1332"/>
      <c r="N376" s="1332"/>
      <c r="O376" s="1334"/>
      <c r="P376" s="904" t="s">
        <v>413</v>
      </c>
    </row>
    <row r="377" spans="1:16" ht="27.75" customHeight="1" x14ac:dyDescent="0.3">
      <c r="A377" s="142"/>
      <c r="B377" s="942"/>
      <c r="C377" s="144"/>
      <c r="D377" s="320"/>
      <c r="E377" s="1350"/>
      <c r="F377" s="889" t="s">
        <v>441</v>
      </c>
      <c r="G377" s="890" t="s">
        <v>210</v>
      </c>
      <c r="H377" s="1326" t="s">
        <v>1801</v>
      </c>
      <c r="I377" s="1344"/>
      <c r="J377" s="1354"/>
      <c r="K377" s="1354"/>
      <c r="L377" s="1332"/>
      <c r="M377" s="1332"/>
      <c r="N377" s="1332"/>
      <c r="O377" s="1334"/>
      <c r="P377" s="904" t="s">
        <v>1564</v>
      </c>
    </row>
    <row r="378" spans="1:16" ht="15" customHeight="1" x14ac:dyDescent="0.3">
      <c r="A378" s="142"/>
      <c r="B378" s="942"/>
      <c r="C378" s="144"/>
      <c r="D378" s="320"/>
      <c r="E378" s="1350"/>
      <c r="F378" s="889" t="s">
        <v>442</v>
      </c>
      <c r="G378" s="890" t="s">
        <v>210</v>
      </c>
      <c r="H378" s="1325" t="s">
        <v>1800</v>
      </c>
      <c r="I378" s="1336"/>
      <c r="J378" s="1354"/>
      <c r="K378" s="1354"/>
      <c r="L378" s="1332"/>
      <c r="M378" s="1332"/>
      <c r="N378" s="1332"/>
      <c r="O378" s="1334"/>
      <c r="P378" s="904" t="s">
        <v>1565</v>
      </c>
    </row>
    <row r="379" spans="1:16" ht="15" customHeight="1" x14ac:dyDescent="0.3">
      <c r="A379" s="142"/>
      <c r="B379" s="942"/>
      <c r="C379" s="144"/>
      <c r="D379" s="320"/>
      <c r="E379" s="1350"/>
      <c r="F379" s="889" t="s">
        <v>443</v>
      </c>
      <c r="G379" s="890" t="s">
        <v>210</v>
      </c>
      <c r="H379" s="1345" t="s">
        <v>1338</v>
      </c>
      <c r="I379" s="1336"/>
      <c r="J379" s="1354"/>
      <c r="K379" s="1354"/>
      <c r="L379" s="1332"/>
      <c r="M379" s="1332"/>
      <c r="N379" s="1332"/>
      <c r="O379" s="1334"/>
      <c r="P379" s="904" t="s">
        <v>1566</v>
      </c>
    </row>
    <row r="380" spans="1:16" ht="15" customHeight="1" x14ac:dyDescent="0.3">
      <c r="A380" s="142"/>
      <c r="B380" s="942"/>
      <c r="C380" s="144"/>
      <c r="D380" s="320"/>
      <c r="E380" s="1350"/>
      <c r="F380" s="889" t="s">
        <v>444</v>
      </c>
      <c r="G380" s="890" t="s">
        <v>210</v>
      </c>
      <c r="H380" s="1346" t="s">
        <v>1346</v>
      </c>
      <c r="I380" s="1347"/>
      <c r="J380" s="1354"/>
      <c r="K380" s="1354"/>
      <c r="L380" s="1332"/>
      <c r="M380" s="1332"/>
      <c r="N380" s="1332"/>
      <c r="O380" s="1334"/>
      <c r="P380" s="904" t="s">
        <v>1567</v>
      </c>
    </row>
    <row r="381" spans="1:16" ht="15" customHeight="1" x14ac:dyDescent="0.3">
      <c r="A381" s="142"/>
      <c r="B381" s="942"/>
      <c r="C381" s="144"/>
      <c r="D381" s="320"/>
      <c r="E381" s="1351"/>
      <c r="F381" s="889" t="s">
        <v>445</v>
      </c>
      <c r="G381" s="890" t="s">
        <v>210</v>
      </c>
      <c r="H381" s="1348" t="s">
        <v>1338</v>
      </c>
      <c r="I381" s="1336"/>
      <c r="J381" s="1355"/>
      <c r="K381" s="1355"/>
      <c r="L381" s="1333"/>
      <c r="M381" s="1333"/>
      <c r="N381" s="1333"/>
      <c r="O381" s="1334"/>
      <c r="P381" s="904" t="s">
        <v>1568</v>
      </c>
    </row>
    <row r="382" spans="1:16" ht="15" customHeight="1" x14ac:dyDescent="0.3">
      <c r="A382" s="142"/>
      <c r="B382" s="296"/>
      <c r="C382" s="322"/>
      <c r="D382" s="323"/>
      <c r="E382" s="295" t="s">
        <v>135</v>
      </c>
      <c r="F382" s="1252" t="s">
        <v>355</v>
      </c>
      <c r="G382" s="1253"/>
      <c r="H382" s="1253"/>
      <c r="I382" s="1254"/>
      <c r="J382" s="318"/>
      <c r="K382" s="321"/>
      <c r="L382" s="293"/>
      <c r="M382" s="511"/>
      <c r="N382" s="393">
        <f>SUM(N383:N418)</f>
        <v>21.6</v>
      </c>
      <c r="O382" s="66"/>
      <c r="P382" s="904" t="s">
        <v>1555</v>
      </c>
    </row>
    <row r="383" spans="1:16" ht="25.5" customHeight="1" x14ac:dyDescent="0.3">
      <c r="A383" s="142"/>
      <c r="B383" s="881"/>
      <c r="C383" s="144"/>
      <c r="D383" s="320"/>
      <c r="E383" s="1412" t="s">
        <v>283</v>
      </c>
      <c r="F383" s="891" t="s">
        <v>446</v>
      </c>
      <c r="G383" s="892" t="s">
        <v>210</v>
      </c>
      <c r="H383" s="1421" t="s">
        <v>1803</v>
      </c>
      <c r="I383" s="1423"/>
      <c r="J383" s="1432" t="s">
        <v>1825</v>
      </c>
      <c r="K383" s="1432" t="s">
        <v>353</v>
      </c>
      <c r="L383" s="1424">
        <v>1</v>
      </c>
      <c r="M383" s="1427">
        <f>(10.8+11.6)/2</f>
        <v>11.2</v>
      </c>
      <c r="N383" s="1424">
        <f>M383</f>
        <v>11.2</v>
      </c>
      <c r="O383" s="1302"/>
      <c r="P383" s="904" t="s">
        <v>1569</v>
      </c>
    </row>
    <row r="384" spans="1:16" ht="29.15" customHeight="1" x14ac:dyDescent="0.3">
      <c r="A384" s="142"/>
      <c r="B384" s="881"/>
      <c r="C384" s="144"/>
      <c r="D384" s="320"/>
      <c r="E384" s="1413"/>
      <c r="F384" s="891" t="s">
        <v>431</v>
      </c>
      <c r="G384" s="892" t="s">
        <v>210</v>
      </c>
      <c r="H384" s="1418" t="s">
        <v>1804</v>
      </c>
      <c r="I384" s="1415"/>
      <c r="J384" s="1433"/>
      <c r="K384" s="1433"/>
      <c r="L384" s="1430"/>
      <c r="M384" s="1428"/>
      <c r="N384" s="1425"/>
      <c r="O384" s="1302"/>
      <c r="P384" s="904" t="s">
        <v>1570</v>
      </c>
    </row>
    <row r="385" spans="1:20" ht="29.25" customHeight="1" x14ac:dyDescent="0.3">
      <c r="A385" s="142"/>
      <c r="B385" s="881"/>
      <c r="C385" s="144"/>
      <c r="D385" s="320"/>
      <c r="E385" s="1413"/>
      <c r="F385" s="891" t="s">
        <v>433</v>
      </c>
      <c r="G385" s="892" t="s">
        <v>210</v>
      </c>
      <c r="H385" s="1418" t="s">
        <v>1808</v>
      </c>
      <c r="I385" s="1415"/>
      <c r="J385" s="1433"/>
      <c r="K385" s="1433"/>
      <c r="L385" s="1430"/>
      <c r="M385" s="1428"/>
      <c r="N385" s="1425"/>
      <c r="O385" s="1302"/>
      <c r="P385" s="904" t="s">
        <v>1571</v>
      </c>
    </row>
    <row r="386" spans="1:20" ht="15" customHeight="1" x14ac:dyDescent="0.3">
      <c r="A386" s="142"/>
      <c r="B386" s="881"/>
      <c r="C386" s="144"/>
      <c r="D386" s="320"/>
      <c r="E386" s="1413"/>
      <c r="F386" s="891" t="s">
        <v>434</v>
      </c>
      <c r="G386" s="892" t="s">
        <v>210</v>
      </c>
      <c r="H386" s="1418">
        <v>34</v>
      </c>
      <c r="I386" s="1415"/>
      <c r="J386" s="1433"/>
      <c r="K386" s="1433"/>
      <c r="L386" s="1430"/>
      <c r="M386" s="1428"/>
      <c r="N386" s="1425"/>
      <c r="O386" s="1302"/>
      <c r="P386" s="904" t="s">
        <v>1572</v>
      </c>
    </row>
    <row r="387" spans="1:20" ht="15" customHeight="1" x14ac:dyDescent="0.3">
      <c r="A387" s="142"/>
      <c r="B387" s="881"/>
      <c r="C387" s="144"/>
      <c r="D387" s="320"/>
      <c r="E387" s="1413"/>
      <c r="F387" s="891" t="s">
        <v>435</v>
      </c>
      <c r="G387" s="892" t="s">
        <v>210</v>
      </c>
      <c r="H387" s="1436">
        <v>4</v>
      </c>
      <c r="I387" s="1415"/>
      <c r="J387" s="1433"/>
      <c r="K387" s="1433"/>
      <c r="L387" s="1430"/>
      <c r="M387" s="1428"/>
      <c r="N387" s="1425"/>
      <c r="O387" s="1302"/>
      <c r="P387" s="904" t="s">
        <v>1573</v>
      </c>
    </row>
    <row r="388" spans="1:20" ht="18" customHeight="1" x14ac:dyDescent="0.3">
      <c r="A388" s="142"/>
      <c r="B388" s="881"/>
      <c r="C388" s="144"/>
      <c r="D388" s="320"/>
      <c r="E388" s="1413"/>
      <c r="F388" s="891" t="s">
        <v>436</v>
      </c>
      <c r="G388" s="892" t="s">
        <v>210</v>
      </c>
      <c r="H388" s="1418">
        <v>2018</v>
      </c>
      <c r="I388" s="1415"/>
      <c r="J388" s="1433"/>
      <c r="K388" s="1433"/>
      <c r="L388" s="1430"/>
      <c r="M388" s="1428"/>
      <c r="N388" s="1425"/>
      <c r="O388" s="1302"/>
      <c r="P388" s="904" t="s">
        <v>413</v>
      </c>
    </row>
    <row r="389" spans="1:20" s="66" customFormat="1" ht="16" customHeight="1" x14ac:dyDescent="0.3">
      <c r="A389" s="316"/>
      <c r="B389" s="881"/>
      <c r="C389" s="144"/>
      <c r="D389" s="320"/>
      <c r="E389" s="1413"/>
      <c r="F389" s="891" t="s">
        <v>437</v>
      </c>
      <c r="G389" s="892" t="s">
        <v>210</v>
      </c>
      <c r="H389" s="1418" t="s">
        <v>1806</v>
      </c>
      <c r="I389" s="1415"/>
      <c r="J389" s="1433"/>
      <c r="K389" s="1433"/>
      <c r="L389" s="1430"/>
      <c r="M389" s="1428"/>
      <c r="N389" s="1425"/>
      <c r="O389" s="1302"/>
      <c r="P389" s="904" t="s">
        <v>413</v>
      </c>
      <c r="Q389" s="2"/>
      <c r="R389" s="2"/>
      <c r="S389" s="2"/>
      <c r="T389" s="2"/>
    </row>
    <row r="390" spans="1:20" s="66" customFormat="1" ht="16" customHeight="1" x14ac:dyDescent="0.3">
      <c r="A390" s="316"/>
      <c r="B390" s="881"/>
      <c r="C390" s="144"/>
      <c r="D390" s="320"/>
      <c r="E390" s="1413"/>
      <c r="F390" s="891" t="s">
        <v>438</v>
      </c>
      <c r="G390" s="892" t="s">
        <v>210</v>
      </c>
      <c r="H390" s="1418" t="s">
        <v>1807</v>
      </c>
      <c r="I390" s="1415"/>
      <c r="J390" s="1433"/>
      <c r="K390" s="1433"/>
      <c r="L390" s="1430"/>
      <c r="M390" s="1428"/>
      <c r="N390" s="1425"/>
      <c r="O390" s="1302"/>
      <c r="P390" s="904" t="s">
        <v>413</v>
      </c>
      <c r="Q390" s="2"/>
      <c r="R390" s="2"/>
      <c r="S390" s="2"/>
      <c r="T390" s="2"/>
    </row>
    <row r="391" spans="1:20" s="66" customFormat="1" ht="30.75" customHeight="1" x14ac:dyDescent="0.3">
      <c r="A391" s="324"/>
      <c r="B391" s="881"/>
      <c r="C391" s="144"/>
      <c r="D391" s="320"/>
      <c r="E391" s="1413"/>
      <c r="F391" s="891" t="s">
        <v>430</v>
      </c>
      <c r="G391" s="892" t="s">
        <v>210</v>
      </c>
      <c r="H391" s="1418" t="s">
        <v>1805</v>
      </c>
      <c r="I391" s="1415"/>
      <c r="J391" s="1433"/>
      <c r="K391" s="1433"/>
      <c r="L391" s="1430"/>
      <c r="M391" s="1428"/>
      <c r="N391" s="1425"/>
      <c r="O391" s="1302"/>
      <c r="P391" s="904" t="s">
        <v>413</v>
      </c>
      <c r="Q391" s="2"/>
      <c r="R391" s="2"/>
      <c r="S391" s="2"/>
      <c r="T391" s="2"/>
    </row>
    <row r="392" spans="1:20" s="65" customFormat="1" ht="15" customHeight="1" x14ac:dyDescent="0.3">
      <c r="A392" s="324"/>
      <c r="B392" s="881"/>
      <c r="C392" s="144"/>
      <c r="D392" s="320"/>
      <c r="E392" s="1413"/>
      <c r="F392" s="891" t="s">
        <v>439</v>
      </c>
      <c r="G392" s="892" t="s">
        <v>210</v>
      </c>
      <c r="H392" s="1308" t="s">
        <v>1809</v>
      </c>
      <c r="I392" s="1415"/>
      <c r="J392" s="1433"/>
      <c r="K392" s="1433"/>
      <c r="L392" s="1430"/>
      <c r="M392" s="1428"/>
      <c r="N392" s="1425"/>
      <c r="O392" s="1302"/>
      <c r="P392" s="904" t="s">
        <v>1563</v>
      </c>
      <c r="Q392" s="2"/>
      <c r="R392" s="2"/>
      <c r="S392" s="2"/>
      <c r="T392" s="2"/>
    </row>
    <row r="393" spans="1:20" s="65" customFormat="1" ht="15" customHeight="1" x14ac:dyDescent="0.3">
      <c r="A393" s="324"/>
      <c r="B393" s="881"/>
      <c r="C393" s="144"/>
      <c r="D393" s="320"/>
      <c r="E393" s="1413"/>
      <c r="F393" s="891" t="s">
        <v>440</v>
      </c>
      <c r="G393" s="892" t="s">
        <v>210</v>
      </c>
      <c r="H393" s="1308" t="s">
        <v>1810</v>
      </c>
      <c r="I393" s="1415"/>
      <c r="J393" s="1433"/>
      <c r="K393" s="1433"/>
      <c r="L393" s="1430"/>
      <c r="M393" s="1428"/>
      <c r="N393" s="1425"/>
      <c r="O393" s="1302"/>
      <c r="P393" s="904" t="s">
        <v>413</v>
      </c>
      <c r="Q393" s="2"/>
      <c r="R393" s="2"/>
      <c r="S393" s="2"/>
      <c r="T393" s="2"/>
    </row>
    <row r="394" spans="1:20" s="65" customFormat="1" ht="15" customHeight="1" x14ac:dyDescent="0.3">
      <c r="A394" s="886"/>
      <c r="B394" s="881"/>
      <c r="C394" s="144"/>
      <c r="D394" s="320"/>
      <c r="E394" s="1413"/>
      <c r="F394" s="891" t="s">
        <v>366</v>
      </c>
      <c r="G394" s="892" t="s">
        <v>210</v>
      </c>
      <c r="H394" s="1308" t="s">
        <v>1811</v>
      </c>
      <c r="I394" s="1415"/>
      <c r="J394" s="1433"/>
      <c r="K394" s="1433"/>
      <c r="L394" s="1430"/>
      <c r="M394" s="1428"/>
      <c r="N394" s="1425"/>
      <c r="O394" s="1302"/>
      <c r="P394" s="904" t="s">
        <v>413</v>
      </c>
      <c r="Q394" s="2"/>
      <c r="R394" s="2"/>
      <c r="S394" s="2"/>
      <c r="T394" s="2"/>
    </row>
    <row r="395" spans="1:20" s="65" customFormat="1" ht="15" customHeight="1" x14ac:dyDescent="0.3">
      <c r="A395" s="886"/>
      <c r="B395" s="881"/>
      <c r="C395" s="144"/>
      <c r="D395" s="320"/>
      <c r="E395" s="1413"/>
      <c r="F395" s="891" t="s">
        <v>351</v>
      </c>
      <c r="G395" s="892" t="s">
        <v>210</v>
      </c>
      <c r="H395" s="1422"/>
      <c r="I395" s="1415"/>
      <c r="J395" s="1433"/>
      <c r="K395" s="1433"/>
      <c r="L395" s="1430"/>
      <c r="M395" s="1428"/>
      <c r="N395" s="1425"/>
      <c r="O395" s="1302"/>
      <c r="P395" s="904" t="s">
        <v>413</v>
      </c>
      <c r="Q395" s="2"/>
      <c r="R395" s="2"/>
      <c r="S395" s="2"/>
      <c r="T395" s="2"/>
    </row>
    <row r="396" spans="1:20" s="65" customFormat="1" ht="15" customHeight="1" x14ac:dyDescent="0.3">
      <c r="A396" s="886"/>
      <c r="B396" s="881"/>
      <c r="C396" s="144"/>
      <c r="D396" s="320"/>
      <c r="E396" s="1413"/>
      <c r="F396" s="891" t="s">
        <v>441</v>
      </c>
      <c r="G396" s="892"/>
      <c r="H396" s="1309" t="s">
        <v>1812</v>
      </c>
      <c r="I396" s="1416"/>
      <c r="J396" s="1433"/>
      <c r="K396" s="1433"/>
      <c r="L396" s="1430"/>
      <c r="M396" s="1428"/>
      <c r="N396" s="1425"/>
      <c r="O396" s="1302"/>
      <c r="P396" s="904" t="s">
        <v>413</v>
      </c>
      <c r="Q396" s="2"/>
      <c r="R396" s="2"/>
      <c r="S396" s="2"/>
      <c r="T396" s="2"/>
    </row>
    <row r="397" spans="1:20" s="65" customFormat="1" ht="15" customHeight="1" x14ac:dyDescent="0.3">
      <c r="A397" s="886"/>
      <c r="B397" s="881"/>
      <c r="C397" s="144"/>
      <c r="D397" s="320"/>
      <c r="E397" s="1413"/>
      <c r="F397" s="891" t="s">
        <v>442</v>
      </c>
      <c r="G397" s="892" t="s">
        <v>210</v>
      </c>
      <c r="H397" s="1309" t="s">
        <v>1813</v>
      </c>
      <c r="I397" s="1416"/>
      <c r="J397" s="1433"/>
      <c r="K397" s="1433"/>
      <c r="L397" s="1430"/>
      <c r="M397" s="1428"/>
      <c r="N397" s="1425"/>
      <c r="O397" s="1302"/>
      <c r="P397" s="904" t="s">
        <v>1564</v>
      </c>
      <c r="Q397" s="2"/>
      <c r="R397" s="2"/>
      <c r="S397" s="2"/>
      <c r="T397" s="2"/>
    </row>
    <row r="398" spans="1:20" s="65" customFormat="1" ht="15" customHeight="1" x14ac:dyDescent="0.3">
      <c r="A398" s="886"/>
      <c r="B398" s="881"/>
      <c r="C398" s="144"/>
      <c r="D398" s="320"/>
      <c r="E398" s="1413"/>
      <c r="F398" s="891" t="s">
        <v>443</v>
      </c>
      <c r="G398" s="892" t="s">
        <v>210</v>
      </c>
      <c r="H398" s="1389" t="s">
        <v>1814</v>
      </c>
      <c r="I398" s="1416"/>
      <c r="J398" s="1433"/>
      <c r="K398" s="1433"/>
      <c r="L398" s="1430"/>
      <c r="M398" s="1428"/>
      <c r="N398" s="1425"/>
      <c r="O398" s="1302"/>
      <c r="P398" s="904" t="s">
        <v>1565</v>
      </c>
      <c r="Q398" s="2"/>
      <c r="R398" s="2"/>
      <c r="S398" s="2"/>
      <c r="T398" s="2"/>
    </row>
    <row r="399" spans="1:20" s="65" customFormat="1" ht="35.25" customHeight="1" x14ac:dyDescent="0.3">
      <c r="A399" s="886"/>
      <c r="B399" s="881"/>
      <c r="C399" s="144"/>
      <c r="D399" s="320"/>
      <c r="E399" s="1413"/>
      <c r="F399" s="891" t="s">
        <v>444</v>
      </c>
      <c r="G399" s="892" t="s">
        <v>210</v>
      </c>
      <c r="H399" s="1435" t="s">
        <v>1346</v>
      </c>
      <c r="I399" s="1416"/>
      <c r="J399" s="1433"/>
      <c r="K399" s="1433"/>
      <c r="L399" s="1430"/>
      <c r="M399" s="1428"/>
      <c r="N399" s="1425"/>
      <c r="O399" s="1302"/>
      <c r="P399" s="904" t="s">
        <v>1566</v>
      </c>
      <c r="Q399" s="2"/>
      <c r="R399" s="2"/>
      <c r="S399" s="2"/>
      <c r="T399" s="2"/>
    </row>
    <row r="400" spans="1:20" s="65" customFormat="1" ht="15" customHeight="1" x14ac:dyDescent="0.3">
      <c r="A400" s="886"/>
      <c r="B400" s="881"/>
      <c r="C400" s="144"/>
      <c r="D400" s="320"/>
      <c r="E400" s="1414"/>
      <c r="F400" s="891" t="s">
        <v>445</v>
      </c>
      <c r="G400" s="892" t="s">
        <v>210</v>
      </c>
      <c r="H400" s="1419" t="s">
        <v>1818</v>
      </c>
      <c r="I400" s="1420"/>
      <c r="J400" s="1434"/>
      <c r="K400" s="1434"/>
      <c r="L400" s="1431"/>
      <c r="M400" s="1429"/>
      <c r="N400" s="1426"/>
      <c r="O400" s="1302"/>
      <c r="P400" s="904" t="s">
        <v>1567</v>
      </c>
      <c r="Q400" s="2"/>
      <c r="R400" s="2"/>
      <c r="S400" s="2"/>
      <c r="T400" s="2"/>
    </row>
    <row r="401" spans="1:20" s="65" customFormat="1" ht="15" customHeight="1" x14ac:dyDescent="0.3">
      <c r="A401" s="886"/>
      <c r="B401" s="378"/>
      <c r="C401" s="144"/>
      <c r="D401" s="320"/>
      <c r="E401" s="1412" t="s">
        <v>284</v>
      </c>
      <c r="F401" s="891" t="s">
        <v>446</v>
      </c>
      <c r="G401" s="892" t="s">
        <v>210</v>
      </c>
      <c r="H401" s="1421" t="s">
        <v>1722</v>
      </c>
      <c r="I401" s="1423"/>
      <c r="J401" s="1432" t="s">
        <v>1816</v>
      </c>
      <c r="K401" s="1432" t="s">
        <v>353</v>
      </c>
      <c r="L401" s="1424">
        <v>1</v>
      </c>
      <c r="M401" s="1427">
        <v>10.4</v>
      </c>
      <c r="N401" s="1424">
        <v>10.4</v>
      </c>
      <c r="O401" s="1302"/>
      <c r="P401" s="904" t="s">
        <v>1568</v>
      </c>
      <c r="Q401" s="2"/>
      <c r="R401" s="2"/>
      <c r="S401" s="2"/>
      <c r="T401" s="2"/>
    </row>
    <row r="402" spans="1:20" s="65" customFormat="1" ht="15" customHeight="1" x14ac:dyDescent="0.3">
      <c r="A402" s="886"/>
      <c r="B402" s="378"/>
      <c r="C402" s="144"/>
      <c r="D402" s="320"/>
      <c r="E402" s="1413"/>
      <c r="F402" s="891" t="s">
        <v>431</v>
      </c>
      <c r="G402" s="892" t="s">
        <v>210</v>
      </c>
      <c r="H402" s="1421" t="s">
        <v>1815</v>
      </c>
      <c r="I402" s="1415"/>
      <c r="J402" s="1433"/>
      <c r="K402" s="1433"/>
      <c r="L402" s="1430"/>
      <c r="M402" s="1428"/>
      <c r="N402" s="1425"/>
      <c r="O402" s="1302"/>
      <c r="P402" s="904" t="s">
        <v>1555</v>
      </c>
      <c r="Q402" s="2"/>
      <c r="R402" s="2"/>
      <c r="S402" s="2"/>
      <c r="T402" s="2"/>
    </row>
    <row r="403" spans="1:20" s="65" customFormat="1" ht="15" customHeight="1" x14ac:dyDescent="0.3">
      <c r="A403" s="886"/>
      <c r="B403" s="378"/>
      <c r="C403" s="144"/>
      <c r="D403" s="320"/>
      <c r="E403" s="1413"/>
      <c r="F403" s="891" t="s">
        <v>433</v>
      </c>
      <c r="G403" s="892" t="s">
        <v>210</v>
      </c>
      <c r="H403" s="1418" t="s">
        <v>1723</v>
      </c>
      <c r="I403" s="1415"/>
      <c r="J403" s="1433"/>
      <c r="K403" s="1433"/>
      <c r="L403" s="1430"/>
      <c r="M403" s="1428"/>
      <c r="N403" s="1425"/>
      <c r="O403" s="1302"/>
      <c r="P403" s="904" t="s">
        <v>1569</v>
      </c>
      <c r="Q403" s="2"/>
      <c r="R403" s="2"/>
      <c r="S403" s="2"/>
      <c r="T403" s="2"/>
    </row>
    <row r="404" spans="1:20" s="65" customFormat="1" ht="15" customHeight="1" x14ac:dyDescent="0.3">
      <c r="A404" s="886"/>
      <c r="B404" s="378"/>
      <c r="C404" s="144"/>
      <c r="D404" s="320"/>
      <c r="E404" s="1413"/>
      <c r="F404" s="891" t="s">
        <v>434</v>
      </c>
      <c r="G404" s="892" t="s">
        <v>210</v>
      </c>
      <c r="H404" s="1418">
        <v>23</v>
      </c>
      <c r="I404" s="1415"/>
      <c r="J404" s="1433"/>
      <c r="K404" s="1433"/>
      <c r="L404" s="1430"/>
      <c r="M404" s="1428"/>
      <c r="N404" s="1425"/>
      <c r="O404" s="1302"/>
      <c r="P404" s="904" t="s">
        <v>1570</v>
      </c>
      <c r="Q404" s="2"/>
      <c r="R404" s="2"/>
      <c r="S404" s="2"/>
      <c r="T404" s="2"/>
    </row>
    <row r="405" spans="1:20" s="65" customFormat="1" ht="15" customHeight="1" x14ac:dyDescent="0.3">
      <c r="A405" s="886"/>
      <c r="B405" s="378"/>
      <c r="C405" s="144"/>
      <c r="D405" s="320"/>
      <c r="E405" s="1413"/>
      <c r="F405" s="891" t="s">
        <v>435</v>
      </c>
      <c r="G405" s="892" t="s">
        <v>210</v>
      </c>
      <c r="H405" s="1418">
        <v>12</v>
      </c>
      <c r="I405" s="1415"/>
      <c r="J405" s="1433"/>
      <c r="K405" s="1433"/>
      <c r="L405" s="1430"/>
      <c r="M405" s="1428"/>
      <c r="N405" s="1425"/>
      <c r="O405" s="1302"/>
      <c r="P405" s="904" t="s">
        <v>1571</v>
      </c>
      <c r="Q405" s="2"/>
      <c r="R405" s="2"/>
      <c r="S405" s="2"/>
      <c r="T405" s="2"/>
    </row>
    <row r="406" spans="1:20" s="65" customFormat="1" ht="15" customHeight="1" x14ac:dyDescent="0.3">
      <c r="A406" s="886"/>
      <c r="B406" s="378"/>
      <c r="C406" s="144"/>
      <c r="D406" s="320"/>
      <c r="E406" s="1413"/>
      <c r="F406" s="891" t="s">
        <v>436</v>
      </c>
      <c r="G406" s="892" t="s">
        <v>210</v>
      </c>
      <c r="H406" s="1418">
        <v>2019</v>
      </c>
      <c r="I406" s="1415"/>
      <c r="J406" s="1433"/>
      <c r="K406" s="1433"/>
      <c r="L406" s="1430"/>
      <c r="M406" s="1428"/>
      <c r="N406" s="1425"/>
      <c r="O406" s="1302"/>
      <c r="P406" s="904" t="s">
        <v>1572</v>
      </c>
      <c r="Q406" s="2"/>
      <c r="R406" s="2"/>
      <c r="S406" s="2"/>
      <c r="T406" s="2"/>
    </row>
    <row r="407" spans="1:20" s="65" customFormat="1" ht="15" customHeight="1" x14ac:dyDescent="0.3">
      <c r="A407" s="886"/>
      <c r="B407" s="378"/>
      <c r="C407" s="144"/>
      <c r="D407" s="320"/>
      <c r="E407" s="1413"/>
      <c r="F407" s="891" t="s">
        <v>437</v>
      </c>
      <c r="G407" s="892" t="s">
        <v>210</v>
      </c>
      <c r="H407" s="1418" t="s">
        <v>1817</v>
      </c>
      <c r="I407" s="1415"/>
      <c r="J407" s="1433"/>
      <c r="K407" s="1433"/>
      <c r="L407" s="1430"/>
      <c r="M407" s="1428"/>
      <c r="N407" s="1425"/>
      <c r="O407" s="1302"/>
      <c r="P407" s="904" t="s">
        <v>1573</v>
      </c>
      <c r="Q407" s="2"/>
      <c r="R407" s="2"/>
      <c r="S407" s="2"/>
      <c r="T407" s="2"/>
    </row>
    <row r="408" spans="1:20" s="65" customFormat="1" ht="15" customHeight="1" x14ac:dyDescent="0.3">
      <c r="A408" s="886"/>
      <c r="B408" s="378"/>
      <c r="C408" s="144"/>
      <c r="D408" s="320"/>
      <c r="E408" s="1413"/>
      <c r="F408" s="891" t="s">
        <v>438</v>
      </c>
      <c r="G408" s="892" t="s">
        <v>210</v>
      </c>
      <c r="H408" s="1418">
        <v>9720626</v>
      </c>
      <c r="I408" s="1415"/>
      <c r="J408" s="1433"/>
      <c r="K408" s="1433"/>
      <c r="L408" s="1430"/>
      <c r="M408" s="1428"/>
      <c r="N408" s="1425"/>
      <c r="O408" s="1302"/>
      <c r="P408" s="904" t="s">
        <v>413</v>
      </c>
      <c r="Q408" s="2"/>
      <c r="R408" s="2"/>
      <c r="S408" s="2"/>
      <c r="T408" s="2"/>
    </row>
    <row r="409" spans="1:20" s="65" customFormat="1" ht="15" customHeight="1" x14ac:dyDescent="0.3">
      <c r="A409" s="886"/>
      <c r="B409" s="378"/>
      <c r="C409" s="144"/>
      <c r="D409" s="320"/>
      <c r="E409" s="1413"/>
      <c r="F409" s="891" t="s">
        <v>430</v>
      </c>
      <c r="G409" s="892" t="s">
        <v>210</v>
      </c>
      <c r="H409" s="1418" t="s">
        <v>1819</v>
      </c>
      <c r="I409" s="1415"/>
      <c r="J409" s="1433"/>
      <c r="K409" s="1433"/>
      <c r="L409" s="1430"/>
      <c r="M409" s="1428"/>
      <c r="N409" s="1425"/>
      <c r="O409" s="1302"/>
      <c r="P409" s="904" t="s">
        <v>413</v>
      </c>
      <c r="Q409" s="66"/>
      <c r="R409" s="66"/>
      <c r="S409" s="66"/>
      <c r="T409" s="66"/>
    </row>
    <row r="410" spans="1:20" s="65" customFormat="1" ht="15" customHeight="1" x14ac:dyDescent="0.3">
      <c r="A410" s="886"/>
      <c r="B410" s="378"/>
      <c r="C410" s="144"/>
      <c r="D410" s="320"/>
      <c r="E410" s="1413"/>
      <c r="F410" s="891" t="s">
        <v>439</v>
      </c>
      <c r="G410" s="892" t="s">
        <v>210</v>
      </c>
      <c r="H410" s="1422" t="s">
        <v>1338</v>
      </c>
      <c r="I410" s="1415"/>
      <c r="J410" s="1433"/>
      <c r="K410" s="1433"/>
      <c r="L410" s="1430"/>
      <c r="M410" s="1428"/>
      <c r="N410" s="1425"/>
      <c r="O410" s="1302"/>
      <c r="P410" s="904" t="s">
        <v>413</v>
      </c>
      <c r="Q410" s="66"/>
      <c r="R410" s="66"/>
      <c r="S410" s="66"/>
      <c r="T410" s="66"/>
    </row>
    <row r="411" spans="1:20" s="65" customFormat="1" ht="15" customHeight="1" x14ac:dyDescent="0.3">
      <c r="A411" s="886"/>
      <c r="B411" s="378"/>
      <c r="C411" s="144"/>
      <c r="D411" s="320"/>
      <c r="E411" s="1413"/>
      <c r="F411" s="891" t="s">
        <v>440</v>
      </c>
      <c r="G411" s="892" t="s">
        <v>210</v>
      </c>
      <c r="H411" s="1308" t="s">
        <v>1821</v>
      </c>
      <c r="I411" s="1415"/>
      <c r="J411" s="1433"/>
      <c r="K411" s="1433"/>
      <c r="L411" s="1430"/>
      <c r="M411" s="1428"/>
      <c r="N411" s="1425"/>
      <c r="O411" s="1302"/>
      <c r="P411" s="904" t="s">
        <v>413</v>
      </c>
      <c r="Q411" s="66"/>
      <c r="R411" s="66"/>
      <c r="S411" s="66"/>
      <c r="T411" s="66"/>
    </row>
    <row r="412" spans="1:20" s="65" customFormat="1" ht="31.5" customHeight="1" x14ac:dyDescent="0.3">
      <c r="A412" s="886"/>
      <c r="B412" s="378"/>
      <c r="C412" s="144"/>
      <c r="D412" s="320"/>
      <c r="E412" s="1413"/>
      <c r="F412" s="891" t="s">
        <v>366</v>
      </c>
      <c r="G412" s="892" t="s">
        <v>210</v>
      </c>
      <c r="H412" s="1308" t="s">
        <v>1822</v>
      </c>
      <c r="I412" s="1415"/>
      <c r="J412" s="1433"/>
      <c r="K412" s="1433"/>
      <c r="L412" s="1430"/>
      <c r="M412" s="1428"/>
      <c r="N412" s="1425"/>
      <c r="O412" s="1302"/>
      <c r="P412" s="904" t="s">
        <v>1563</v>
      </c>
    </row>
    <row r="413" spans="1:20" s="65" customFormat="1" ht="15" customHeight="1" x14ac:dyDescent="0.3">
      <c r="A413" s="886"/>
      <c r="B413" s="378"/>
      <c r="C413" s="144"/>
      <c r="D413" s="320"/>
      <c r="E413" s="1413"/>
      <c r="F413" s="891" t="s">
        <v>351</v>
      </c>
      <c r="G413" s="892" t="s">
        <v>210</v>
      </c>
      <c r="H413" s="1309" t="s">
        <v>2195</v>
      </c>
      <c r="I413" s="1416"/>
      <c r="J413" s="1433"/>
      <c r="K413" s="1433"/>
      <c r="L413" s="1430"/>
      <c r="M413" s="1428"/>
      <c r="N413" s="1425"/>
      <c r="O413" s="1302"/>
      <c r="P413" s="904" t="s">
        <v>413</v>
      </c>
    </row>
    <row r="414" spans="1:20" s="65" customFormat="1" ht="15" customHeight="1" x14ac:dyDescent="0.3">
      <c r="A414" s="886"/>
      <c r="B414" s="378"/>
      <c r="C414" s="144"/>
      <c r="D414" s="320"/>
      <c r="E414" s="1413"/>
      <c r="F414" s="891" t="s">
        <v>441</v>
      </c>
      <c r="G414" s="892"/>
      <c r="H414" s="1309" t="s">
        <v>1823</v>
      </c>
      <c r="I414" s="1416"/>
      <c r="J414" s="1433"/>
      <c r="K414" s="1433"/>
      <c r="L414" s="1430"/>
      <c r="M414" s="1428"/>
      <c r="N414" s="1425"/>
      <c r="O414" s="1302"/>
      <c r="P414" s="904" t="s">
        <v>413</v>
      </c>
    </row>
    <row r="415" spans="1:20" s="65" customFormat="1" ht="15" customHeight="1" x14ac:dyDescent="0.3">
      <c r="A415" s="886"/>
      <c r="B415" s="378"/>
      <c r="C415" s="144"/>
      <c r="D415" s="320"/>
      <c r="E415" s="1413"/>
      <c r="F415" s="891" t="s">
        <v>442</v>
      </c>
      <c r="G415" s="892" t="s">
        <v>210</v>
      </c>
      <c r="H415" s="1309" t="s">
        <v>1820</v>
      </c>
      <c r="I415" s="1416"/>
      <c r="J415" s="1433"/>
      <c r="K415" s="1433"/>
      <c r="L415" s="1430"/>
      <c r="M415" s="1428"/>
      <c r="N415" s="1425"/>
      <c r="O415" s="1302"/>
      <c r="P415" s="904" t="s">
        <v>413</v>
      </c>
    </row>
    <row r="416" spans="1:20" s="65" customFormat="1" ht="15" customHeight="1" x14ac:dyDescent="0.3">
      <c r="A416" s="886"/>
      <c r="B416" s="378"/>
      <c r="C416" s="144"/>
      <c r="D416" s="320"/>
      <c r="E416" s="1413"/>
      <c r="F416" s="891" t="s">
        <v>443</v>
      </c>
      <c r="G416" s="892" t="s">
        <v>210</v>
      </c>
      <c r="H416" s="1417" t="s">
        <v>1338</v>
      </c>
      <c r="I416" s="1416"/>
      <c r="J416" s="1433"/>
      <c r="K416" s="1433"/>
      <c r="L416" s="1430"/>
      <c r="M416" s="1428"/>
      <c r="N416" s="1425"/>
      <c r="O416" s="1302"/>
      <c r="P416" s="904" t="s">
        <v>413</v>
      </c>
    </row>
    <row r="417" spans="1:16" s="65" customFormat="1" ht="15" customHeight="1" x14ac:dyDescent="0.3">
      <c r="A417" s="886"/>
      <c r="B417" s="378"/>
      <c r="C417" s="144"/>
      <c r="D417" s="320"/>
      <c r="E417" s="1413"/>
      <c r="F417" s="891" t="s">
        <v>444</v>
      </c>
      <c r="G417" s="892" t="s">
        <v>210</v>
      </c>
      <c r="H417" s="1418" t="s">
        <v>1346</v>
      </c>
      <c r="I417" s="1415"/>
      <c r="J417" s="1433"/>
      <c r="K417" s="1433"/>
      <c r="L417" s="1430"/>
      <c r="M417" s="1428"/>
      <c r="N417" s="1425"/>
      <c r="O417" s="1302"/>
      <c r="P417" s="904" t="s">
        <v>1564</v>
      </c>
    </row>
    <row r="418" spans="1:16" s="65" customFormat="1" ht="15" customHeight="1" x14ac:dyDescent="0.3">
      <c r="A418" s="886"/>
      <c r="B418" s="378"/>
      <c r="C418" s="144"/>
      <c r="D418" s="320"/>
      <c r="E418" s="1414"/>
      <c r="F418" s="891" t="s">
        <v>445</v>
      </c>
      <c r="G418" s="892" t="s">
        <v>210</v>
      </c>
      <c r="H418" s="1419" t="s">
        <v>1824</v>
      </c>
      <c r="I418" s="1420"/>
      <c r="J418" s="1434"/>
      <c r="K418" s="1434"/>
      <c r="L418" s="1431"/>
      <c r="M418" s="1429"/>
      <c r="N418" s="1426"/>
      <c r="O418" s="1302"/>
      <c r="P418" s="904" t="s">
        <v>1565</v>
      </c>
    </row>
    <row r="419" spans="1:16" s="65" customFormat="1" ht="15" customHeight="1" x14ac:dyDescent="0.3">
      <c r="A419" s="886"/>
      <c r="B419" s="296"/>
      <c r="C419" s="322"/>
      <c r="D419" s="323"/>
      <c r="E419" s="295" t="s">
        <v>137</v>
      </c>
      <c r="F419" s="1252" t="s">
        <v>447</v>
      </c>
      <c r="G419" s="1253"/>
      <c r="H419" s="1253"/>
      <c r="I419" s="1254"/>
      <c r="J419" s="318"/>
      <c r="K419" s="321"/>
      <c r="L419" s="293"/>
      <c r="M419" s="511"/>
      <c r="N419" s="393">
        <f>SUM(N420:N515)</f>
        <v>59.000000000000007</v>
      </c>
      <c r="O419" s="66"/>
      <c r="P419" s="904" t="s">
        <v>1566</v>
      </c>
    </row>
    <row r="420" spans="1:16" s="65" customFormat="1" ht="15" customHeight="1" x14ac:dyDescent="0.3">
      <c r="A420" s="886"/>
      <c r="B420" s="881"/>
      <c r="C420" s="144"/>
      <c r="D420" s="320"/>
      <c r="E420" s="1311" t="s">
        <v>283</v>
      </c>
      <c r="F420" s="893" t="s">
        <v>446</v>
      </c>
      <c r="G420" s="894" t="s">
        <v>210</v>
      </c>
      <c r="H420" s="1314" t="s">
        <v>1421</v>
      </c>
      <c r="I420" s="1315"/>
      <c r="J420" s="1316" t="s">
        <v>1422</v>
      </c>
      <c r="K420" s="1316" t="s">
        <v>353</v>
      </c>
      <c r="L420" s="1319">
        <v>1</v>
      </c>
      <c r="M420" s="1322">
        <v>10</v>
      </c>
      <c r="N420" s="1319">
        <f>M420</f>
        <v>10</v>
      </c>
      <c r="O420" s="1302"/>
      <c r="P420" s="904" t="s">
        <v>1567</v>
      </c>
    </row>
    <row r="421" spans="1:16" s="65" customFormat="1" ht="15" customHeight="1" x14ac:dyDescent="0.3">
      <c r="A421" s="886"/>
      <c r="B421" s="881"/>
      <c r="C421" s="144"/>
      <c r="D421" s="320"/>
      <c r="E421" s="1312"/>
      <c r="F421" s="893" t="s">
        <v>431</v>
      </c>
      <c r="G421" s="894" t="s">
        <v>210</v>
      </c>
      <c r="H421" s="1323" t="s">
        <v>1536</v>
      </c>
      <c r="I421" s="1324"/>
      <c r="J421" s="1317"/>
      <c r="K421" s="1317"/>
      <c r="L421" s="1320"/>
      <c r="M421" s="1320"/>
      <c r="N421" s="1320"/>
      <c r="O421" s="1302"/>
      <c r="P421" s="904" t="s">
        <v>1568</v>
      </c>
    </row>
    <row r="422" spans="1:16" s="65" customFormat="1" ht="15" customHeight="1" x14ac:dyDescent="0.3">
      <c r="A422" s="886"/>
      <c r="B422" s="881"/>
      <c r="C422" s="144"/>
      <c r="D422" s="320"/>
      <c r="E422" s="1312"/>
      <c r="F422" s="893" t="s">
        <v>433</v>
      </c>
      <c r="G422" s="894" t="s">
        <v>210</v>
      </c>
      <c r="H422" s="1323" t="s">
        <v>1423</v>
      </c>
      <c r="I422" s="1324"/>
      <c r="J422" s="1317"/>
      <c r="K422" s="1317"/>
      <c r="L422" s="1320"/>
      <c r="M422" s="1320"/>
      <c r="N422" s="1320"/>
      <c r="O422" s="1302"/>
      <c r="P422" s="904" t="s">
        <v>1555</v>
      </c>
    </row>
    <row r="423" spans="1:16" s="65" customFormat="1" ht="15" customHeight="1" x14ac:dyDescent="0.3">
      <c r="A423" s="886"/>
      <c r="B423" s="881"/>
      <c r="C423" s="144"/>
      <c r="D423" s="320"/>
      <c r="E423" s="1312"/>
      <c r="F423" s="893" t="s">
        <v>434</v>
      </c>
      <c r="G423" s="894" t="s">
        <v>210</v>
      </c>
      <c r="H423" s="1323">
        <v>20</v>
      </c>
      <c r="I423" s="1324"/>
      <c r="J423" s="1317"/>
      <c r="K423" s="1317"/>
      <c r="L423" s="1320"/>
      <c r="M423" s="1320"/>
      <c r="N423" s="1320"/>
      <c r="O423" s="1302"/>
      <c r="P423" s="904" t="s">
        <v>1569</v>
      </c>
    </row>
    <row r="424" spans="1:16" s="65" customFormat="1" ht="15" customHeight="1" x14ac:dyDescent="0.3">
      <c r="A424" s="886"/>
      <c r="B424" s="881"/>
      <c r="C424" s="144"/>
      <c r="D424" s="320"/>
      <c r="E424" s="1312"/>
      <c r="F424" s="893" t="s">
        <v>435</v>
      </c>
      <c r="G424" s="894" t="s">
        <v>210</v>
      </c>
      <c r="H424" s="1323">
        <v>4</v>
      </c>
      <c r="I424" s="1324"/>
      <c r="J424" s="1317"/>
      <c r="K424" s="1317"/>
      <c r="L424" s="1320"/>
      <c r="M424" s="1320"/>
      <c r="N424" s="1320"/>
      <c r="O424" s="1302"/>
      <c r="P424" s="904" t="s">
        <v>1570</v>
      </c>
    </row>
    <row r="425" spans="1:16" s="65" customFormat="1" ht="43.5" customHeight="1" x14ac:dyDescent="0.3">
      <c r="A425" s="886"/>
      <c r="B425" s="881"/>
      <c r="C425" s="144"/>
      <c r="D425" s="320"/>
      <c r="E425" s="1312"/>
      <c r="F425" s="893" t="s">
        <v>436</v>
      </c>
      <c r="G425" s="894" t="s">
        <v>210</v>
      </c>
      <c r="H425" s="1323">
        <v>2016</v>
      </c>
      <c r="I425" s="1324"/>
      <c r="J425" s="1317"/>
      <c r="K425" s="1317"/>
      <c r="L425" s="1320"/>
      <c r="M425" s="1320"/>
      <c r="N425" s="1320"/>
      <c r="O425" s="1302"/>
      <c r="P425" s="904" t="s">
        <v>1571</v>
      </c>
    </row>
    <row r="426" spans="1:16" s="65" customFormat="1" ht="15" customHeight="1" x14ac:dyDescent="0.3">
      <c r="A426" s="886"/>
      <c r="B426" s="881"/>
      <c r="C426" s="144"/>
      <c r="D426" s="320"/>
      <c r="E426" s="1312"/>
      <c r="F426" s="893" t="s">
        <v>437</v>
      </c>
      <c r="G426" s="894" t="s">
        <v>210</v>
      </c>
      <c r="H426" s="1323" t="s">
        <v>1424</v>
      </c>
      <c r="I426" s="1324"/>
      <c r="J426" s="1317"/>
      <c r="K426" s="1317"/>
      <c r="L426" s="1320"/>
      <c r="M426" s="1320"/>
      <c r="N426" s="1320"/>
      <c r="O426" s="1302"/>
      <c r="P426" s="904" t="s">
        <v>1572</v>
      </c>
    </row>
    <row r="427" spans="1:16" s="65" customFormat="1" ht="15" customHeight="1" x14ac:dyDescent="0.3">
      <c r="A427" s="886"/>
      <c r="B427" s="881"/>
      <c r="C427" s="144"/>
      <c r="D427" s="320"/>
      <c r="E427" s="1312"/>
      <c r="F427" s="893" t="s">
        <v>438</v>
      </c>
      <c r="G427" s="894" t="s">
        <v>210</v>
      </c>
      <c r="H427" s="1323" t="s">
        <v>1425</v>
      </c>
      <c r="I427" s="1324"/>
      <c r="J427" s="1317"/>
      <c r="K427" s="1317"/>
      <c r="L427" s="1320"/>
      <c r="M427" s="1320"/>
      <c r="N427" s="1320"/>
      <c r="O427" s="1302"/>
      <c r="P427" s="904" t="s">
        <v>1573</v>
      </c>
    </row>
    <row r="428" spans="1:16" s="65" customFormat="1" ht="15" customHeight="1" x14ac:dyDescent="0.3">
      <c r="A428" s="886"/>
      <c r="B428" s="881"/>
      <c r="C428" s="144"/>
      <c r="D428" s="320"/>
      <c r="E428" s="1312"/>
      <c r="F428" s="893" t="s">
        <v>430</v>
      </c>
      <c r="G428" s="894" t="s">
        <v>210</v>
      </c>
      <c r="H428" s="1323" t="s">
        <v>1426</v>
      </c>
      <c r="I428" s="1324"/>
      <c r="J428" s="1317"/>
      <c r="K428" s="1317"/>
      <c r="L428" s="1320"/>
      <c r="M428" s="1320"/>
      <c r="N428" s="1320"/>
      <c r="O428" s="1302"/>
      <c r="P428" s="907" t="s">
        <v>1574</v>
      </c>
    </row>
    <row r="429" spans="1:16" s="65" customFormat="1" ht="15" customHeight="1" x14ac:dyDescent="0.3">
      <c r="A429" s="886"/>
      <c r="B429" s="881"/>
      <c r="C429" s="144"/>
      <c r="D429" s="320"/>
      <c r="E429" s="1312"/>
      <c r="F429" s="893" t="s">
        <v>439</v>
      </c>
      <c r="G429" s="894" t="s">
        <v>210</v>
      </c>
      <c r="H429" s="1409" t="s">
        <v>1427</v>
      </c>
      <c r="I429" s="1324"/>
      <c r="J429" s="1317"/>
      <c r="K429" s="1317"/>
      <c r="L429" s="1320"/>
      <c r="M429" s="1320"/>
      <c r="N429" s="1320"/>
      <c r="O429" s="1302"/>
      <c r="P429" s="904" t="s">
        <v>413</v>
      </c>
    </row>
    <row r="430" spans="1:16" s="65" customFormat="1" ht="15" customHeight="1" x14ac:dyDescent="0.3">
      <c r="A430" s="886"/>
      <c r="B430" s="881"/>
      <c r="C430" s="144"/>
      <c r="D430" s="320"/>
      <c r="E430" s="1312"/>
      <c r="F430" s="893" t="s">
        <v>440</v>
      </c>
      <c r="G430" s="894" t="s">
        <v>210</v>
      </c>
      <c r="H430" s="1410" t="s">
        <v>1428</v>
      </c>
      <c r="I430" s="1324"/>
      <c r="J430" s="1317"/>
      <c r="K430" s="1317"/>
      <c r="L430" s="1320"/>
      <c r="M430" s="1320"/>
      <c r="N430" s="1320"/>
      <c r="O430" s="1302"/>
      <c r="P430" s="904" t="s">
        <v>413</v>
      </c>
    </row>
    <row r="431" spans="1:16" s="65" customFormat="1" ht="15" customHeight="1" x14ac:dyDescent="0.3">
      <c r="A431" s="886"/>
      <c r="B431" s="881"/>
      <c r="C431" s="144"/>
      <c r="D431" s="320"/>
      <c r="E431" s="1312"/>
      <c r="F431" s="893" t="s">
        <v>366</v>
      </c>
      <c r="G431" s="894" t="s">
        <v>210</v>
      </c>
      <c r="H431" s="1409" t="s">
        <v>1428</v>
      </c>
      <c r="I431" s="1324"/>
      <c r="J431" s="1317"/>
      <c r="K431" s="1317"/>
      <c r="L431" s="1320"/>
      <c r="M431" s="1320"/>
      <c r="N431" s="1320"/>
      <c r="O431" s="1302"/>
      <c r="P431" s="904" t="s">
        <v>413</v>
      </c>
    </row>
    <row r="432" spans="1:16" s="65" customFormat="1" ht="15" customHeight="1" x14ac:dyDescent="0.3">
      <c r="A432" s="886"/>
      <c r="B432" s="881"/>
      <c r="C432" s="144"/>
      <c r="D432" s="320"/>
      <c r="E432" s="1312"/>
      <c r="F432" s="893" t="s">
        <v>351</v>
      </c>
      <c r="G432" s="894" t="s">
        <v>210</v>
      </c>
      <c r="H432" s="1326" t="s">
        <v>2196</v>
      </c>
      <c r="I432" s="1327"/>
      <c r="J432" s="1317"/>
      <c r="K432" s="1317"/>
      <c r="L432" s="1320"/>
      <c r="M432" s="1320"/>
      <c r="N432" s="1320"/>
      <c r="O432" s="1302"/>
      <c r="P432" s="904" t="s">
        <v>413</v>
      </c>
    </row>
    <row r="433" spans="1:16" s="65" customFormat="1" ht="32.25" customHeight="1" x14ac:dyDescent="0.3">
      <c r="A433" s="886"/>
      <c r="B433" s="881"/>
      <c r="C433" s="144"/>
      <c r="D433" s="320"/>
      <c r="E433" s="1312"/>
      <c r="F433" s="893" t="s">
        <v>442</v>
      </c>
      <c r="G433" s="894" t="s">
        <v>210</v>
      </c>
      <c r="H433" s="1308" t="s">
        <v>1826</v>
      </c>
      <c r="I433" s="1328"/>
      <c r="J433" s="1317"/>
      <c r="K433" s="1317"/>
      <c r="L433" s="1320"/>
      <c r="M433" s="1320"/>
      <c r="N433" s="1320"/>
      <c r="O433" s="1302"/>
      <c r="P433" s="904" t="s">
        <v>1563</v>
      </c>
    </row>
    <row r="434" spans="1:16" s="65" customFormat="1" ht="15" customHeight="1" x14ac:dyDescent="0.3">
      <c r="A434" s="886"/>
      <c r="B434" s="881"/>
      <c r="C434" s="144"/>
      <c r="D434" s="320"/>
      <c r="E434" s="1312"/>
      <c r="F434" s="893" t="s">
        <v>444</v>
      </c>
      <c r="G434" s="894" t="s">
        <v>210</v>
      </c>
      <c r="H434" s="1329" t="s">
        <v>1346</v>
      </c>
      <c r="I434" s="1328"/>
      <c r="J434" s="1317"/>
      <c r="K434" s="1317"/>
      <c r="L434" s="1320"/>
      <c r="M434" s="1320"/>
      <c r="N434" s="1320"/>
      <c r="O434" s="1302"/>
      <c r="P434" s="904" t="s">
        <v>413</v>
      </c>
    </row>
    <row r="435" spans="1:16" s="65" customFormat="1" ht="15" customHeight="1" x14ac:dyDescent="0.3">
      <c r="A435" s="886"/>
      <c r="B435" s="881"/>
      <c r="C435" s="144"/>
      <c r="D435" s="320"/>
      <c r="E435" s="1313"/>
      <c r="F435" s="893" t="s">
        <v>445</v>
      </c>
      <c r="G435" s="894" t="s">
        <v>210</v>
      </c>
      <c r="H435" s="1330" t="s">
        <v>1828</v>
      </c>
      <c r="I435" s="1328"/>
      <c r="J435" s="1318"/>
      <c r="K435" s="1318"/>
      <c r="L435" s="1321"/>
      <c r="M435" s="1321"/>
      <c r="N435" s="1321"/>
      <c r="O435" s="2"/>
      <c r="P435" s="904" t="s">
        <v>413</v>
      </c>
    </row>
    <row r="436" spans="1:16" s="65" customFormat="1" ht="15" customHeight="1" x14ac:dyDescent="0.3">
      <c r="A436" s="886"/>
      <c r="B436" s="783"/>
      <c r="C436" s="144"/>
      <c r="D436" s="320"/>
      <c r="E436" s="1311" t="s">
        <v>284</v>
      </c>
      <c r="F436" s="893" t="s">
        <v>446</v>
      </c>
      <c r="G436" s="894" t="s">
        <v>210</v>
      </c>
      <c r="H436" s="1314" t="s">
        <v>1429</v>
      </c>
      <c r="I436" s="1315"/>
      <c r="J436" s="1316" t="s">
        <v>1430</v>
      </c>
      <c r="K436" s="1316" t="s">
        <v>353</v>
      </c>
      <c r="L436" s="1319">
        <v>1</v>
      </c>
      <c r="M436" s="1322">
        <f>(9.6+10)/2</f>
        <v>9.8000000000000007</v>
      </c>
      <c r="N436" s="1319">
        <f>M436</f>
        <v>9.8000000000000007</v>
      </c>
      <c r="O436" s="1302"/>
      <c r="P436" s="904" t="s">
        <v>413</v>
      </c>
    </row>
    <row r="437" spans="1:16" s="65" customFormat="1" ht="15" customHeight="1" x14ac:dyDescent="0.3">
      <c r="A437" s="886"/>
      <c r="B437" s="783"/>
      <c r="C437" s="144"/>
      <c r="D437" s="320"/>
      <c r="E437" s="1312"/>
      <c r="F437" s="893" t="s">
        <v>431</v>
      </c>
      <c r="G437" s="894" t="s">
        <v>210</v>
      </c>
      <c r="H437" s="1323" t="s">
        <v>1537</v>
      </c>
      <c r="I437" s="1324"/>
      <c r="J437" s="1317"/>
      <c r="K437" s="1317"/>
      <c r="L437" s="1320"/>
      <c r="M437" s="1320"/>
      <c r="N437" s="1320"/>
      <c r="O437" s="1302"/>
      <c r="P437" s="904" t="s">
        <v>413</v>
      </c>
    </row>
    <row r="438" spans="1:16" s="65" customFormat="1" ht="43.5" customHeight="1" x14ac:dyDescent="0.3">
      <c r="A438" s="886"/>
      <c r="B438" s="783"/>
      <c r="C438" s="144"/>
      <c r="D438" s="320"/>
      <c r="E438" s="1312"/>
      <c r="F438" s="893" t="s">
        <v>433</v>
      </c>
      <c r="G438" s="894" t="s">
        <v>210</v>
      </c>
      <c r="H438" s="1323" t="s">
        <v>1423</v>
      </c>
      <c r="I438" s="1324"/>
      <c r="J438" s="1317"/>
      <c r="K438" s="1317"/>
      <c r="L438" s="1320"/>
      <c r="M438" s="1320"/>
      <c r="N438" s="1320"/>
      <c r="O438" s="1302"/>
      <c r="P438" s="904" t="s">
        <v>1564</v>
      </c>
    </row>
    <row r="439" spans="1:16" s="65" customFormat="1" ht="15" customHeight="1" x14ac:dyDescent="0.3">
      <c r="A439" s="886"/>
      <c r="B439" s="783"/>
      <c r="C439" s="144"/>
      <c r="D439" s="320"/>
      <c r="E439" s="1312"/>
      <c r="F439" s="893" t="s">
        <v>434</v>
      </c>
      <c r="G439" s="894" t="s">
        <v>210</v>
      </c>
      <c r="H439" s="1323">
        <v>20</v>
      </c>
      <c r="I439" s="1324"/>
      <c r="J439" s="1317"/>
      <c r="K439" s="1317"/>
      <c r="L439" s="1320"/>
      <c r="M439" s="1320"/>
      <c r="N439" s="1320"/>
      <c r="O439" s="1302"/>
      <c r="P439" s="904" t="s">
        <v>1565</v>
      </c>
    </row>
    <row r="440" spans="1:16" s="65" customFormat="1" ht="15" customHeight="1" x14ac:dyDescent="0.3">
      <c r="A440" s="886"/>
      <c r="B440" s="783"/>
      <c r="C440" s="144"/>
      <c r="D440" s="320"/>
      <c r="E440" s="1312"/>
      <c r="F440" s="893" t="s">
        <v>435</v>
      </c>
      <c r="G440" s="894" t="s">
        <v>210</v>
      </c>
      <c r="H440" s="1323">
        <v>3</v>
      </c>
      <c r="I440" s="1324"/>
      <c r="J440" s="1317"/>
      <c r="K440" s="1317"/>
      <c r="L440" s="1320"/>
      <c r="M440" s="1320"/>
      <c r="N440" s="1320"/>
      <c r="O440" s="1302"/>
      <c r="P440" s="904" t="s">
        <v>1566</v>
      </c>
    </row>
    <row r="441" spans="1:16" s="65" customFormat="1" ht="15" customHeight="1" x14ac:dyDescent="0.3">
      <c r="A441" s="886"/>
      <c r="B441" s="783"/>
      <c r="C441" s="144"/>
      <c r="D441" s="320"/>
      <c r="E441" s="1312"/>
      <c r="F441" s="893" t="s">
        <v>436</v>
      </c>
      <c r="G441" s="894" t="s">
        <v>210</v>
      </c>
      <c r="H441" s="1323">
        <v>2016</v>
      </c>
      <c r="I441" s="1324"/>
      <c r="J441" s="1317"/>
      <c r="K441" s="1317"/>
      <c r="L441" s="1320"/>
      <c r="M441" s="1320"/>
      <c r="N441" s="1320"/>
      <c r="O441" s="1302"/>
      <c r="P441" s="904" t="s">
        <v>1555</v>
      </c>
    </row>
    <row r="442" spans="1:16" s="65" customFormat="1" ht="15" customHeight="1" x14ac:dyDescent="0.3">
      <c r="A442" s="886"/>
      <c r="B442" s="783"/>
      <c r="C442" s="144"/>
      <c r="D442" s="320"/>
      <c r="E442" s="1312"/>
      <c r="F442" s="893" t="s">
        <v>437</v>
      </c>
      <c r="G442" s="894" t="s">
        <v>210</v>
      </c>
      <c r="H442" s="1323" t="s">
        <v>1431</v>
      </c>
      <c r="I442" s="1324"/>
      <c r="J442" s="1317"/>
      <c r="K442" s="1317"/>
      <c r="L442" s="1320"/>
      <c r="M442" s="1320"/>
      <c r="N442" s="1320"/>
      <c r="O442" s="1302"/>
      <c r="P442" s="904" t="s">
        <v>1569</v>
      </c>
    </row>
    <row r="443" spans="1:16" s="65" customFormat="1" ht="15" customHeight="1" x14ac:dyDescent="0.3">
      <c r="A443" s="886"/>
      <c r="B443" s="783"/>
      <c r="C443" s="144"/>
      <c r="D443" s="320"/>
      <c r="E443" s="1312"/>
      <c r="F443" s="893" t="s">
        <v>438</v>
      </c>
      <c r="G443" s="894" t="s">
        <v>210</v>
      </c>
      <c r="H443" s="1323" t="s">
        <v>1425</v>
      </c>
      <c r="I443" s="1324"/>
      <c r="J443" s="1317"/>
      <c r="K443" s="1317"/>
      <c r="L443" s="1320"/>
      <c r="M443" s="1320"/>
      <c r="N443" s="1320"/>
      <c r="O443" s="1302"/>
      <c r="P443" s="904" t="s">
        <v>1570</v>
      </c>
    </row>
    <row r="444" spans="1:16" s="65" customFormat="1" ht="15" customHeight="1" x14ac:dyDescent="0.3">
      <c r="A444" s="886"/>
      <c r="B444" s="783"/>
      <c r="C444" s="144"/>
      <c r="D444" s="320"/>
      <c r="E444" s="1312"/>
      <c r="F444" s="893" t="s">
        <v>430</v>
      </c>
      <c r="G444" s="894" t="s">
        <v>210</v>
      </c>
      <c r="H444" s="1323" t="s">
        <v>1426</v>
      </c>
      <c r="I444" s="1324"/>
      <c r="J444" s="1317"/>
      <c r="K444" s="1317"/>
      <c r="L444" s="1320"/>
      <c r="M444" s="1320"/>
      <c r="N444" s="1320"/>
      <c r="O444" s="1302"/>
      <c r="P444" s="904" t="s">
        <v>1571</v>
      </c>
    </row>
    <row r="445" spans="1:16" s="65" customFormat="1" ht="15" customHeight="1" x14ac:dyDescent="0.3">
      <c r="A445" s="886"/>
      <c r="B445" s="783"/>
      <c r="C445" s="144"/>
      <c r="D445" s="320"/>
      <c r="E445" s="1312"/>
      <c r="F445" s="893" t="s">
        <v>439</v>
      </c>
      <c r="G445" s="894" t="s">
        <v>210</v>
      </c>
      <c r="H445" s="1409" t="s">
        <v>1432</v>
      </c>
      <c r="I445" s="1324"/>
      <c r="J445" s="1317"/>
      <c r="K445" s="1317"/>
      <c r="L445" s="1320"/>
      <c r="M445" s="1320"/>
      <c r="N445" s="1320"/>
      <c r="O445" s="1302"/>
      <c r="P445" s="904" t="s">
        <v>1572</v>
      </c>
    </row>
    <row r="446" spans="1:16" s="65" customFormat="1" ht="31.5" customHeight="1" x14ac:dyDescent="0.3">
      <c r="A446" s="886"/>
      <c r="B446" s="783"/>
      <c r="C446" s="144"/>
      <c r="D446" s="320"/>
      <c r="E446" s="1312"/>
      <c r="F446" s="893" t="s">
        <v>440</v>
      </c>
      <c r="G446" s="894" t="s">
        <v>210</v>
      </c>
      <c r="H446" s="1409" t="s">
        <v>1433</v>
      </c>
      <c r="I446" s="1324"/>
      <c r="J446" s="1317"/>
      <c r="K446" s="1317"/>
      <c r="L446" s="1320"/>
      <c r="M446" s="1320"/>
      <c r="N446" s="1320"/>
      <c r="O446" s="1302"/>
      <c r="P446" s="904" t="s">
        <v>1573</v>
      </c>
    </row>
    <row r="447" spans="1:16" s="65" customFormat="1" ht="15" customHeight="1" x14ac:dyDescent="0.3">
      <c r="A447" s="886"/>
      <c r="B447" s="783"/>
      <c r="C447" s="144"/>
      <c r="D447" s="320"/>
      <c r="E447" s="1312"/>
      <c r="F447" s="893" t="s">
        <v>366</v>
      </c>
      <c r="G447" s="894" t="s">
        <v>210</v>
      </c>
      <c r="H447" s="1409" t="s">
        <v>1433</v>
      </c>
      <c r="I447" s="1324"/>
      <c r="J447" s="1317"/>
      <c r="K447" s="1317"/>
      <c r="L447" s="1320"/>
      <c r="M447" s="1320"/>
      <c r="N447" s="1320"/>
      <c r="O447" s="1302"/>
      <c r="P447" s="904" t="s">
        <v>413</v>
      </c>
    </row>
    <row r="448" spans="1:16" s="65" customFormat="1" ht="15" customHeight="1" x14ac:dyDescent="0.3">
      <c r="A448" s="886"/>
      <c r="B448" s="783"/>
      <c r="C448" s="144"/>
      <c r="D448" s="320"/>
      <c r="E448" s="1312"/>
      <c r="F448" s="893" t="s">
        <v>351</v>
      </c>
      <c r="G448" s="894" t="s">
        <v>210</v>
      </c>
      <c r="H448" s="1326" t="s">
        <v>2197</v>
      </c>
      <c r="I448" s="1327"/>
      <c r="J448" s="1317"/>
      <c r="K448" s="1317"/>
      <c r="L448" s="1320"/>
      <c r="M448" s="1320"/>
      <c r="N448" s="1320"/>
      <c r="O448" s="1302"/>
      <c r="P448" s="904" t="s">
        <v>413</v>
      </c>
    </row>
    <row r="449" spans="1:16" s="65" customFormat="1" ht="15" customHeight="1" x14ac:dyDescent="0.3">
      <c r="A449" s="886"/>
      <c r="B449" s="783"/>
      <c r="C449" s="144"/>
      <c r="D449" s="320"/>
      <c r="E449" s="1312"/>
      <c r="F449" s="893" t="s">
        <v>442</v>
      </c>
      <c r="G449" s="894" t="s">
        <v>210</v>
      </c>
      <c r="H449" s="1308" t="s">
        <v>1826</v>
      </c>
      <c r="I449" s="1328"/>
      <c r="J449" s="1317"/>
      <c r="K449" s="1317"/>
      <c r="L449" s="1320"/>
      <c r="M449" s="1320"/>
      <c r="N449" s="1320"/>
      <c r="O449" s="1302"/>
      <c r="P449" s="904" t="s">
        <v>413</v>
      </c>
    </row>
    <row r="450" spans="1:16" s="65" customFormat="1" ht="15" customHeight="1" x14ac:dyDescent="0.3">
      <c r="A450" s="886"/>
      <c r="B450" s="783"/>
      <c r="C450" s="144"/>
      <c r="D450" s="320"/>
      <c r="E450" s="1312"/>
      <c r="F450" s="893" t="s">
        <v>444</v>
      </c>
      <c r="G450" s="894" t="s">
        <v>210</v>
      </c>
      <c r="H450" s="1329" t="s">
        <v>1346</v>
      </c>
      <c r="I450" s="1328"/>
      <c r="J450" s="1317"/>
      <c r="K450" s="1317"/>
      <c r="L450" s="1320"/>
      <c r="M450" s="1320"/>
      <c r="N450" s="1320"/>
      <c r="O450" s="1302"/>
      <c r="P450" s="904" t="s">
        <v>413</v>
      </c>
    </row>
    <row r="451" spans="1:16" s="65" customFormat="1" ht="41.25" customHeight="1" x14ac:dyDescent="0.3">
      <c r="A451" s="886"/>
      <c r="B451" s="783"/>
      <c r="C451" s="144"/>
      <c r="D451" s="320"/>
      <c r="E451" s="1313"/>
      <c r="F451" s="893" t="s">
        <v>445</v>
      </c>
      <c r="G451" s="894" t="s">
        <v>210</v>
      </c>
      <c r="H451" s="1330" t="s">
        <v>1828</v>
      </c>
      <c r="I451" s="1328"/>
      <c r="J451" s="1318"/>
      <c r="K451" s="1318"/>
      <c r="L451" s="1321"/>
      <c r="M451" s="1321"/>
      <c r="N451" s="1321"/>
      <c r="O451" s="2"/>
      <c r="P451" s="904" t="s">
        <v>1563</v>
      </c>
    </row>
    <row r="452" spans="1:16" s="65" customFormat="1" ht="15" customHeight="1" x14ac:dyDescent="0.3">
      <c r="A452" s="886"/>
      <c r="B452" s="881"/>
      <c r="C452" s="144"/>
      <c r="D452" s="320"/>
      <c r="E452" s="1311" t="s">
        <v>285</v>
      </c>
      <c r="F452" s="893" t="s">
        <v>446</v>
      </c>
      <c r="G452" s="894" t="s">
        <v>210</v>
      </c>
      <c r="H452" s="1314" t="s">
        <v>1434</v>
      </c>
      <c r="I452" s="1315"/>
      <c r="J452" s="1316" t="s">
        <v>1435</v>
      </c>
      <c r="K452" s="1316" t="s">
        <v>353</v>
      </c>
      <c r="L452" s="1319">
        <v>1</v>
      </c>
      <c r="M452" s="1322">
        <v>10</v>
      </c>
      <c r="N452" s="1319">
        <f>M452</f>
        <v>10</v>
      </c>
      <c r="O452" s="1302"/>
      <c r="P452" s="904" t="s">
        <v>413</v>
      </c>
    </row>
    <row r="453" spans="1:16" s="65" customFormat="1" ht="15" customHeight="1" x14ac:dyDescent="0.3">
      <c r="A453" s="886"/>
      <c r="B453" s="881"/>
      <c r="C453" s="144"/>
      <c r="D453" s="320"/>
      <c r="E453" s="1312"/>
      <c r="F453" s="893" t="s">
        <v>431</v>
      </c>
      <c r="G453" s="894" t="s">
        <v>210</v>
      </c>
      <c r="H453" s="1323" t="s">
        <v>1538</v>
      </c>
      <c r="I453" s="1324"/>
      <c r="J453" s="1317"/>
      <c r="K453" s="1317"/>
      <c r="L453" s="1320"/>
      <c r="M453" s="1320"/>
      <c r="N453" s="1320"/>
      <c r="O453" s="1302"/>
      <c r="P453" s="904" t="s">
        <v>413</v>
      </c>
    </row>
    <row r="454" spans="1:16" s="65" customFormat="1" ht="15" customHeight="1" x14ac:dyDescent="0.3">
      <c r="A454" s="886"/>
      <c r="B454" s="881"/>
      <c r="C454" s="144"/>
      <c r="D454" s="320"/>
      <c r="E454" s="1312"/>
      <c r="F454" s="893" t="s">
        <v>433</v>
      </c>
      <c r="G454" s="894" t="s">
        <v>210</v>
      </c>
      <c r="H454" s="1323" t="s">
        <v>1423</v>
      </c>
      <c r="I454" s="1324"/>
      <c r="J454" s="1317"/>
      <c r="K454" s="1317"/>
      <c r="L454" s="1320"/>
      <c r="M454" s="1320"/>
      <c r="N454" s="1320"/>
      <c r="O454" s="1302"/>
      <c r="P454" s="904" t="s">
        <v>413</v>
      </c>
    </row>
    <row r="455" spans="1:16" s="65" customFormat="1" ht="15" customHeight="1" x14ac:dyDescent="0.3">
      <c r="A455" s="886"/>
      <c r="B455" s="881"/>
      <c r="C455" s="144"/>
      <c r="D455" s="320"/>
      <c r="E455" s="1312"/>
      <c r="F455" s="893" t="s">
        <v>434</v>
      </c>
      <c r="G455" s="894" t="s">
        <v>210</v>
      </c>
      <c r="H455" s="1323">
        <v>22</v>
      </c>
      <c r="I455" s="1324"/>
      <c r="J455" s="1317"/>
      <c r="K455" s="1317"/>
      <c r="L455" s="1320"/>
      <c r="M455" s="1320"/>
      <c r="N455" s="1320"/>
      <c r="O455" s="1302"/>
      <c r="P455" s="904" t="s">
        <v>413</v>
      </c>
    </row>
    <row r="456" spans="1:16" s="65" customFormat="1" ht="15" customHeight="1" x14ac:dyDescent="0.3">
      <c r="A456" s="886"/>
      <c r="B456" s="881"/>
      <c r="C456" s="144"/>
      <c r="D456" s="320"/>
      <c r="E456" s="1312"/>
      <c r="F456" s="893" t="s">
        <v>435</v>
      </c>
      <c r="G456" s="894" t="s">
        <v>210</v>
      </c>
      <c r="H456" s="1323">
        <v>2</v>
      </c>
      <c r="I456" s="1324"/>
      <c r="J456" s="1317"/>
      <c r="K456" s="1317"/>
      <c r="L456" s="1320"/>
      <c r="M456" s="1320"/>
      <c r="N456" s="1320"/>
      <c r="O456" s="1302"/>
      <c r="P456" s="904" t="s">
        <v>1564</v>
      </c>
    </row>
    <row r="457" spans="1:16" s="65" customFormat="1" ht="15" customHeight="1" x14ac:dyDescent="0.3">
      <c r="A457" s="886"/>
      <c r="B457" s="881"/>
      <c r="C457" s="144"/>
      <c r="D457" s="320"/>
      <c r="E457" s="1312"/>
      <c r="F457" s="893" t="s">
        <v>436</v>
      </c>
      <c r="G457" s="894" t="s">
        <v>210</v>
      </c>
      <c r="H457" s="1323">
        <v>2018</v>
      </c>
      <c r="I457" s="1324"/>
      <c r="J457" s="1317"/>
      <c r="K457" s="1317"/>
      <c r="L457" s="1320"/>
      <c r="M457" s="1320"/>
      <c r="N457" s="1320"/>
      <c r="O457" s="1302"/>
      <c r="P457" s="904" t="s">
        <v>1565</v>
      </c>
    </row>
    <row r="458" spans="1:16" s="65" customFormat="1" ht="15" customHeight="1" x14ac:dyDescent="0.3">
      <c r="A458" s="886"/>
      <c r="B458" s="881"/>
      <c r="C458" s="144"/>
      <c r="D458" s="320"/>
      <c r="E458" s="1312"/>
      <c r="F458" s="893" t="s">
        <v>437</v>
      </c>
      <c r="G458" s="894" t="s">
        <v>210</v>
      </c>
      <c r="H458" s="1323" t="s">
        <v>1436</v>
      </c>
      <c r="I458" s="1324"/>
      <c r="J458" s="1317"/>
      <c r="K458" s="1317"/>
      <c r="L458" s="1320"/>
      <c r="M458" s="1320"/>
      <c r="N458" s="1320"/>
      <c r="O458" s="1302"/>
      <c r="P458" s="904" t="s">
        <v>1566</v>
      </c>
    </row>
    <row r="459" spans="1:16" s="65" customFormat="1" ht="34.5" customHeight="1" x14ac:dyDescent="0.3">
      <c r="A459" s="886"/>
      <c r="B459" s="881"/>
      <c r="C459" s="144"/>
      <c r="D459" s="320"/>
      <c r="E459" s="1312"/>
      <c r="F459" s="893" t="s">
        <v>438</v>
      </c>
      <c r="G459" s="894" t="s">
        <v>210</v>
      </c>
      <c r="H459" s="1323" t="s">
        <v>1425</v>
      </c>
      <c r="I459" s="1324"/>
      <c r="J459" s="1317"/>
      <c r="K459" s="1317"/>
      <c r="L459" s="1320"/>
      <c r="M459" s="1320"/>
      <c r="N459" s="1320"/>
      <c r="O459" s="1302"/>
      <c r="P459" s="904" t="s">
        <v>1555</v>
      </c>
    </row>
    <row r="460" spans="1:16" s="65" customFormat="1" ht="15" customHeight="1" x14ac:dyDescent="0.3">
      <c r="A460" s="886"/>
      <c r="B460" s="881"/>
      <c r="C460" s="144"/>
      <c r="D460" s="320"/>
      <c r="E460" s="1312"/>
      <c r="F460" s="893" t="s">
        <v>430</v>
      </c>
      <c r="G460" s="894" t="s">
        <v>210</v>
      </c>
      <c r="H460" s="1323" t="s">
        <v>1426</v>
      </c>
      <c r="I460" s="1324"/>
      <c r="J460" s="1317"/>
      <c r="K460" s="1317"/>
      <c r="L460" s="1320"/>
      <c r="M460" s="1320"/>
      <c r="N460" s="1320"/>
      <c r="O460" s="1302"/>
      <c r="P460" s="904" t="s">
        <v>1569</v>
      </c>
    </row>
    <row r="461" spans="1:16" s="65" customFormat="1" ht="15" customHeight="1" x14ac:dyDescent="0.3">
      <c r="A461" s="886"/>
      <c r="B461" s="881"/>
      <c r="C461" s="144"/>
      <c r="D461" s="320"/>
      <c r="E461" s="1312"/>
      <c r="F461" s="893" t="s">
        <v>439</v>
      </c>
      <c r="G461" s="894" t="s">
        <v>210</v>
      </c>
      <c r="H461" s="1409" t="s">
        <v>1437</v>
      </c>
      <c r="I461" s="1324"/>
      <c r="J461" s="1317"/>
      <c r="K461" s="1317"/>
      <c r="L461" s="1320"/>
      <c r="M461" s="1320"/>
      <c r="N461" s="1320"/>
      <c r="O461" s="1302"/>
      <c r="P461" s="904" t="s">
        <v>1570</v>
      </c>
    </row>
    <row r="462" spans="1:16" s="65" customFormat="1" ht="15" customHeight="1" x14ac:dyDescent="0.3">
      <c r="A462" s="886"/>
      <c r="B462" s="881"/>
      <c r="C462" s="144"/>
      <c r="D462" s="320"/>
      <c r="E462" s="1312"/>
      <c r="F462" s="893" t="s">
        <v>440</v>
      </c>
      <c r="G462" s="894" t="s">
        <v>210</v>
      </c>
      <c r="H462" s="1409" t="s">
        <v>1438</v>
      </c>
      <c r="I462" s="1324"/>
      <c r="J462" s="1317"/>
      <c r="K462" s="1317"/>
      <c r="L462" s="1320"/>
      <c r="M462" s="1320"/>
      <c r="N462" s="1320"/>
      <c r="O462" s="1302"/>
      <c r="P462" s="904" t="s">
        <v>1571</v>
      </c>
    </row>
    <row r="463" spans="1:16" s="65" customFormat="1" ht="15" customHeight="1" x14ac:dyDescent="0.3">
      <c r="A463" s="886"/>
      <c r="B463" s="881"/>
      <c r="C463" s="144"/>
      <c r="D463" s="320"/>
      <c r="E463" s="1312"/>
      <c r="F463" s="893" t="s">
        <v>366</v>
      </c>
      <c r="G463" s="894" t="s">
        <v>210</v>
      </c>
      <c r="H463" s="1409" t="s">
        <v>1438</v>
      </c>
      <c r="I463" s="1324"/>
      <c r="J463" s="1317"/>
      <c r="K463" s="1317"/>
      <c r="L463" s="1320"/>
      <c r="M463" s="1320"/>
      <c r="N463" s="1320"/>
      <c r="O463" s="1302"/>
      <c r="P463" s="904" t="s">
        <v>1572</v>
      </c>
    </row>
    <row r="464" spans="1:16" s="65" customFormat="1" ht="15" customHeight="1" x14ac:dyDescent="0.3">
      <c r="A464" s="886"/>
      <c r="B464" s="881"/>
      <c r="C464" s="144"/>
      <c r="D464" s="320"/>
      <c r="E464" s="1312"/>
      <c r="F464" s="893" t="s">
        <v>351</v>
      </c>
      <c r="G464" s="894" t="s">
        <v>210</v>
      </c>
      <c r="H464" s="1326" t="s">
        <v>2198</v>
      </c>
      <c r="I464" s="1327"/>
      <c r="J464" s="1317"/>
      <c r="K464" s="1317"/>
      <c r="L464" s="1320"/>
      <c r="M464" s="1320"/>
      <c r="N464" s="1320"/>
      <c r="O464" s="1302"/>
      <c r="P464" s="904" t="s">
        <v>1573</v>
      </c>
    </row>
    <row r="465" spans="1:16" s="65" customFormat="1" ht="15" customHeight="1" x14ac:dyDescent="0.3">
      <c r="A465" s="886"/>
      <c r="B465" s="881"/>
      <c r="C465" s="144"/>
      <c r="D465" s="320"/>
      <c r="E465" s="1312"/>
      <c r="F465" s="893" t="s">
        <v>442</v>
      </c>
      <c r="G465" s="894" t="s">
        <v>210</v>
      </c>
      <c r="H465" s="1308" t="s">
        <v>1827</v>
      </c>
      <c r="I465" s="1328"/>
      <c r="J465" s="1317"/>
      <c r="K465" s="1317"/>
      <c r="L465" s="1320"/>
      <c r="M465" s="1320"/>
      <c r="N465" s="1320"/>
      <c r="O465" s="1302"/>
      <c r="P465" s="905" t="s">
        <v>1575</v>
      </c>
    </row>
    <row r="466" spans="1:16" s="65" customFormat="1" ht="15" customHeight="1" x14ac:dyDescent="0.3">
      <c r="A466" s="886"/>
      <c r="B466" s="881"/>
      <c r="C466" s="144"/>
      <c r="D466" s="320"/>
      <c r="E466" s="1312"/>
      <c r="F466" s="893" t="s">
        <v>444</v>
      </c>
      <c r="G466" s="894" t="s">
        <v>210</v>
      </c>
      <c r="H466" s="1329" t="s">
        <v>1346</v>
      </c>
      <c r="I466" s="1328"/>
      <c r="J466" s="1317"/>
      <c r="K466" s="1317"/>
      <c r="L466" s="1320"/>
      <c r="M466" s="1320"/>
      <c r="N466" s="1320"/>
      <c r="O466" s="1302"/>
      <c r="P466" s="904" t="s">
        <v>413</v>
      </c>
    </row>
    <row r="467" spans="1:16" s="65" customFormat="1" ht="15" customHeight="1" x14ac:dyDescent="0.3">
      <c r="A467" s="886"/>
      <c r="B467" s="881"/>
      <c r="C467" s="144"/>
      <c r="D467" s="320"/>
      <c r="E467" s="1313"/>
      <c r="F467" s="893" t="s">
        <v>445</v>
      </c>
      <c r="G467" s="894" t="s">
        <v>210</v>
      </c>
      <c r="H467" s="1330" t="s">
        <v>1829</v>
      </c>
      <c r="I467" s="1328"/>
      <c r="J467" s="1318"/>
      <c r="K467" s="1318"/>
      <c r="L467" s="1321"/>
      <c r="M467" s="1321"/>
      <c r="N467" s="1321"/>
      <c r="O467" s="2"/>
      <c r="P467" s="904" t="s">
        <v>413</v>
      </c>
    </row>
    <row r="468" spans="1:16" s="65" customFormat="1" ht="15" customHeight="1" x14ac:dyDescent="0.3">
      <c r="A468" s="886"/>
      <c r="B468" s="942"/>
      <c r="C468" s="144"/>
      <c r="D468" s="320"/>
      <c r="E468" s="1311" t="s">
        <v>1371</v>
      </c>
      <c r="F468" s="893" t="s">
        <v>446</v>
      </c>
      <c r="G468" s="944" t="s">
        <v>210</v>
      </c>
      <c r="H468" s="1314" t="s">
        <v>1831</v>
      </c>
      <c r="I468" s="1315"/>
      <c r="J468" s="1316" t="s">
        <v>1440</v>
      </c>
      <c r="K468" s="1316" t="s">
        <v>353</v>
      </c>
      <c r="L468" s="1319">
        <v>1</v>
      </c>
      <c r="M468" s="1322">
        <v>9.8000000000000007</v>
      </c>
      <c r="N468" s="1319">
        <f>M468</f>
        <v>9.8000000000000007</v>
      </c>
      <c r="O468" s="1302"/>
      <c r="P468" s="904" t="s">
        <v>413</v>
      </c>
    </row>
    <row r="469" spans="1:16" s="65" customFormat="1" ht="15" customHeight="1" x14ac:dyDescent="0.3">
      <c r="A469" s="886"/>
      <c r="B469" s="942"/>
      <c r="C469" s="144"/>
      <c r="D469" s="320"/>
      <c r="E469" s="1312"/>
      <c r="F469" s="893" t="s">
        <v>431</v>
      </c>
      <c r="G469" s="944" t="s">
        <v>210</v>
      </c>
      <c r="H469" s="1323" t="s">
        <v>1832</v>
      </c>
      <c r="I469" s="1324"/>
      <c r="J469" s="1317"/>
      <c r="K469" s="1317"/>
      <c r="L469" s="1320"/>
      <c r="M469" s="1320"/>
      <c r="N469" s="1320"/>
      <c r="O469" s="1302"/>
      <c r="P469" s="904" t="s">
        <v>413</v>
      </c>
    </row>
    <row r="470" spans="1:16" s="65" customFormat="1" ht="15" customHeight="1" x14ac:dyDescent="0.3">
      <c r="A470" s="886"/>
      <c r="B470" s="942"/>
      <c r="C470" s="144"/>
      <c r="D470" s="320"/>
      <c r="E470" s="1312"/>
      <c r="F470" s="893" t="s">
        <v>433</v>
      </c>
      <c r="G470" s="944" t="s">
        <v>210</v>
      </c>
      <c r="H470" s="1323" t="s">
        <v>1833</v>
      </c>
      <c r="I470" s="1324"/>
      <c r="J470" s="1317"/>
      <c r="K470" s="1317"/>
      <c r="L470" s="1320"/>
      <c r="M470" s="1320"/>
      <c r="N470" s="1320"/>
      <c r="O470" s="1302"/>
      <c r="P470" s="904" t="s">
        <v>1563</v>
      </c>
    </row>
    <row r="471" spans="1:16" s="65" customFormat="1" ht="15" customHeight="1" x14ac:dyDescent="0.3">
      <c r="A471" s="886"/>
      <c r="B471" s="942"/>
      <c r="C471" s="144"/>
      <c r="D471" s="320"/>
      <c r="E471" s="1312"/>
      <c r="F471" s="893" t="s">
        <v>434</v>
      </c>
      <c r="G471" s="944" t="s">
        <v>210</v>
      </c>
      <c r="H471" s="1323">
        <v>10</v>
      </c>
      <c r="I471" s="1324"/>
      <c r="J471" s="1317"/>
      <c r="K471" s="1317"/>
      <c r="L471" s="1320"/>
      <c r="M471" s="1320"/>
      <c r="N471" s="1320"/>
      <c r="O471" s="1302"/>
      <c r="P471" s="904" t="s">
        <v>413</v>
      </c>
    </row>
    <row r="472" spans="1:16" s="65" customFormat="1" ht="30" customHeight="1" x14ac:dyDescent="0.3">
      <c r="A472" s="886"/>
      <c r="B472" s="942"/>
      <c r="C472" s="144"/>
      <c r="D472" s="320"/>
      <c r="E472" s="1312"/>
      <c r="F472" s="893" t="s">
        <v>435</v>
      </c>
      <c r="G472" s="944" t="s">
        <v>210</v>
      </c>
      <c r="H472" s="1323">
        <v>2</v>
      </c>
      <c r="I472" s="1324"/>
      <c r="J472" s="1317"/>
      <c r="K472" s="1317"/>
      <c r="L472" s="1320"/>
      <c r="M472" s="1320"/>
      <c r="N472" s="1320"/>
      <c r="O472" s="1302"/>
      <c r="P472" s="904" t="s">
        <v>413</v>
      </c>
    </row>
    <row r="473" spans="1:16" s="65" customFormat="1" ht="15" customHeight="1" x14ac:dyDescent="0.3">
      <c r="A473" s="886"/>
      <c r="B473" s="942"/>
      <c r="C473" s="144"/>
      <c r="D473" s="320"/>
      <c r="E473" s="1312"/>
      <c r="F473" s="893" t="s">
        <v>436</v>
      </c>
      <c r="G473" s="944" t="s">
        <v>210</v>
      </c>
      <c r="H473" s="1323">
        <v>2020</v>
      </c>
      <c r="I473" s="1324"/>
      <c r="J473" s="1317"/>
      <c r="K473" s="1317"/>
      <c r="L473" s="1320"/>
      <c r="M473" s="1320"/>
      <c r="N473" s="1320"/>
      <c r="O473" s="1302"/>
      <c r="P473" s="904" t="s">
        <v>413</v>
      </c>
    </row>
    <row r="474" spans="1:16" s="65" customFormat="1" ht="15" customHeight="1" x14ac:dyDescent="0.3">
      <c r="A474" s="886"/>
      <c r="B474" s="942"/>
      <c r="C474" s="144"/>
      <c r="D474" s="320"/>
      <c r="E474" s="1312"/>
      <c r="F474" s="893" t="s">
        <v>437</v>
      </c>
      <c r="G474" s="944" t="s">
        <v>210</v>
      </c>
      <c r="H474" s="1323" t="s">
        <v>1840</v>
      </c>
      <c r="I474" s="1324"/>
      <c r="J474" s="1317"/>
      <c r="K474" s="1317"/>
      <c r="L474" s="1320"/>
      <c r="M474" s="1320"/>
      <c r="N474" s="1320"/>
      <c r="O474" s="1302"/>
      <c r="P474" s="904" t="s">
        <v>413</v>
      </c>
    </row>
    <row r="475" spans="1:16" s="65" customFormat="1" ht="15" customHeight="1" x14ac:dyDescent="0.3">
      <c r="A475" s="886"/>
      <c r="B475" s="942"/>
      <c r="C475" s="144"/>
      <c r="D475" s="320"/>
      <c r="E475" s="1312"/>
      <c r="F475" s="893" t="s">
        <v>438</v>
      </c>
      <c r="G475" s="944" t="s">
        <v>210</v>
      </c>
      <c r="H475" s="1323" t="s">
        <v>1839</v>
      </c>
      <c r="I475" s="1324"/>
      <c r="J475" s="1317"/>
      <c r="K475" s="1317"/>
      <c r="L475" s="1320"/>
      <c r="M475" s="1320"/>
      <c r="N475" s="1320"/>
      <c r="O475" s="1302"/>
      <c r="P475" s="904" t="s">
        <v>1564</v>
      </c>
    </row>
    <row r="476" spans="1:16" s="65" customFormat="1" ht="15" customHeight="1" x14ac:dyDescent="0.3">
      <c r="A476" s="886"/>
      <c r="B476" s="942"/>
      <c r="C476" s="144"/>
      <c r="D476" s="320"/>
      <c r="E476" s="1312"/>
      <c r="F476" s="893" t="s">
        <v>430</v>
      </c>
      <c r="G476" s="944" t="s">
        <v>210</v>
      </c>
      <c r="H476" s="1323" t="s">
        <v>1838</v>
      </c>
      <c r="I476" s="1324"/>
      <c r="J476" s="1317"/>
      <c r="K476" s="1317"/>
      <c r="L476" s="1320"/>
      <c r="M476" s="1320"/>
      <c r="N476" s="1320"/>
      <c r="O476" s="1302"/>
      <c r="P476" s="904" t="s">
        <v>1565</v>
      </c>
    </row>
    <row r="477" spans="1:16" s="65" customFormat="1" ht="15" customHeight="1" x14ac:dyDescent="0.3">
      <c r="A477" s="886"/>
      <c r="B477" s="942"/>
      <c r="C477" s="144"/>
      <c r="D477" s="320"/>
      <c r="E477" s="1312"/>
      <c r="F477" s="893" t="s">
        <v>439</v>
      </c>
      <c r="G477" s="944" t="s">
        <v>210</v>
      </c>
      <c r="H477" s="1325" t="s">
        <v>1837</v>
      </c>
      <c r="I477" s="1324"/>
      <c r="J477" s="1317"/>
      <c r="K477" s="1317"/>
      <c r="L477" s="1320"/>
      <c r="M477" s="1320"/>
      <c r="N477" s="1320"/>
      <c r="O477" s="1302"/>
      <c r="P477" s="904" t="s">
        <v>1566</v>
      </c>
    </row>
    <row r="478" spans="1:16" s="65" customFormat="1" ht="15" customHeight="1" x14ac:dyDescent="0.3">
      <c r="A478" s="886"/>
      <c r="B478" s="942"/>
      <c r="C478" s="144"/>
      <c r="D478" s="320"/>
      <c r="E478" s="1312"/>
      <c r="F478" s="893" t="s">
        <v>440</v>
      </c>
      <c r="G478" s="944" t="s">
        <v>210</v>
      </c>
      <c r="H478" s="1325" t="s">
        <v>1836</v>
      </c>
      <c r="I478" s="1324"/>
      <c r="J478" s="1317"/>
      <c r="K478" s="1317"/>
      <c r="L478" s="1320"/>
      <c r="M478" s="1320"/>
      <c r="N478" s="1320"/>
      <c r="O478" s="1302"/>
      <c r="P478" s="904" t="s">
        <v>1555</v>
      </c>
    </row>
    <row r="479" spans="1:16" s="65" customFormat="1" ht="15" customHeight="1" x14ac:dyDescent="0.3">
      <c r="A479" s="886"/>
      <c r="B479" s="942"/>
      <c r="C479" s="144"/>
      <c r="D479" s="320"/>
      <c r="E479" s="1312"/>
      <c r="F479" s="893" t="s">
        <v>366</v>
      </c>
      <c r="G479" s="944" t="s">
        <v>210</v>
      </c>
      <c r="H479" s="1325" t="s">
        <v>1835</v>
      </c>
      <c r="I479" s="1324"/>
      <c r="J479" s="1317"/>
      <c r="K479" s="1317"/>
      <c r="L479" s="1320"/>
      <c r="M479" s="1320"/>
      <c r="N479" s="1320"/>
      <c r="O479" s="1302"/>
      <c r="P479" s="904" t="s">
        <v>1576</v>
      </c>
    </row>
    <row r="480" spans="1:16" s="65" customFormat="1" ht="15" customHeight="1" x14ac:dyDescent="0.3">
      <c r="A480" s="886"/>
      <c r="B480" s="942"/>
      <c r="C480" s="144"/>
      <c r="D480" s="320"/>
      <c r="E480" s="1312"/>
      <c r="F480" s="893" t="s">
        <v>351</v>
      </c>
      <c r="G480" s="944" t="s">
        <v>210</v>
      </c>
      <c r="H480" s="1326" t="s">
        <v>2199</v>
      </c>
      <c r="I480" s="1327"/>
      <c r="J480" s="1317"/>
      <c r="K480" s="1317"/>
      <c r="L480" s="1320"/>
      <c r="M480" s="1320"/>
      <c r="N480" s="1320"/>
      <c r="O480" s="1302"/>
      <c r="P480" s="904" t="s">
        <v>1572</v>
      </c>
    </row>
    <row r="481" spans="1:16" s="65" customFormat="1" ht="15" customHeight="1" x14ac:dyDescent="0.3">
      <c r="A481" s="886"/>
      <c r="B481" s="942"/>
      <c r="C481" s="144"/>
      <c r="D481" s="320"/>
      <c r="E481" s="1312"/>
      <c r="F481" s="893" t="s">
        <v>442</v>
      </c>
      <c r="G481" s="944" t="s">
        <v>210</v>
      </c>
      <c r="H481" s="1308" t="s">
        <v>1834</v>
      </c>
      <c r="I481" s="1328"/>
      <c r="J481" s="1317"/>
      <c r="K481" s="1317"/>
      <c r="L481" s="1320"/>
      <c r="M481" s="1320"/>
      <c r="N481" s="1320"/>
      <c r="O481" s="1302"/>
      <c r="P481" s="904" t="s">
        <v>1573</v>
      </c>
    </row>
    <row r="482" spans="1:16" s="65" customFormat="1" ht="15" customHeight="1" x14ac:dyDescent="0.3">
      <c r="A482" s="886"/>
      <c r="B482" s="942"/>
      <c r="C482" s="144"/>
      <c r="D482" s="320"/>
      <c r="E482" s="1312"/>
      <c r="F482" s="893" t="s">
        <v>444</v>
      </c>
      <c r="G482" s="944" t="s">
        <v>210</v>
      </c>
      <c r="H482" s="1329" t="s">
        <v>1346</v>
      </c>
      <c r="I482" s="1328"/>
      <c r="J482" s="1317"/>
      <c r="K482" s="1317"/>
      <c r="L482" s="1320"/>
      <c r="M482" s="1320"/>
      <c r="N482" s="1320"/>
      <c r="O482" s="1302"/>
      <c r="P482" s="904" t="s">
        <v>413</v>
      </c>
    </row>
    <row r="483" spans="1:16" s="65" customFormat="1" ht="15" customHeight="1" x14ac:dyDescent="0.3">
      <c r="A483" s="886"/>
      <c r="B483" s="942"/>
      <c r="C483" s="144"/>
      <c r="D483" s="320"/>
      <c r="E483" s="1313"/>
      <c r="F483" s="893" t="s">
        <v>445</v>
      </c>
      <c r="G483" s="944" t="s">
        <v>210</v>
      </c>
      <c r="H483" s="1330" t="s">
        <v>1338</v>
      </c>
      <c r="I483" s="1328"/>
      <c r="J483" s="1318"/>
      <c r="K483" s="1318"/>
      <c r="L483" s="1321"/>
      <c r="M483" s="1321"/>
      <c r="N483" s="1321"/>
      <c r="O483" s="2"/>
      <c r="P483" s="904" t="s">
        <v>413</v>
      </c>
    </row>
    <row r="484" spans="1:16" s="65" customFormat="1" ht="15" customHeight="1" x14ac:dyDescent="0.3">
      <c r="A484" s="886"/>
      <c r="B484" s="881"/>
      <c r="C484" s="144"/>
      <c r="D484" s="320"/>
      <c r="E484" s="1311" t="s">
        <v>1381</v>
      </c>
      <c r="F484" s="893" t="s">
        <v>446</v>
      </c>
      <c r="G484" s="894" t="s">
        <v>210</v>
      </c>
      <c r="H484" s="1314" t="s">
        <v>1439</v>
      </c>
      <c r="I484" s="1315"/>
      <c r="J484" s="1316" t="s">
        <v>1440</v>
      </c>
      <c r="K484" s="1316" t="s">
        <v>353</v>
      </c>
      <c r="L484" s="1319">
        <v>1</v>
      </c>
      <c r="M484" s="1322">
        <v>9.8000000000000007</v>
      </c>
      <c r="N484" s="1319">
        <f>L484*M484</f>
        <v>9.8000000000000007</v>
      </c>
      <c r="O484" s="1302"/>
      <c r="P484" s="904" t="s">
        <v>413</v>
      </c>
    </row>
    <row r="485" spans="1:16" s="65" customFormat="1" ht="15" customHeight="1" x14ac:dyDescent="0.3">
      <c r="A485" s="886"/>
      <c r="B485" s="881"/>
      <c r="C485" s="144"/>
      <c r="D485" s="320"/>
      <c r="E485" s="1312"/>
      <c r="F485" s="893" t="s">
        <v>431</v>
      </c>
      <c r="G485" s="894" t="s">
        <v>210</v>
      </c>
      <c r="H485" s="1323" t="s">
        <v>1539</v>
      </c>
      <c r="I485" s="1324"/>
      <c r="J485" s="1317"/>
      <c r="K485" s="1317"/>
      <c r="L485" s="1320"/>
      <c r="M485" s="1320"/>
      <c r="N485" s="1320"/>
      <c r="O485" s="1302"/>
      <c r="P485" s="904" t="s">
        <v>413</v>
      </c>
    </row>
    <row r="486" spans="1:16" s="65" customFormat="1" ht="15" customHeight="1" x14ac:dyDescent="0.3">
      <c r="A486" s="886"/>
      <c r="B486" s="881"/>
      <c r="C486" s="144"/>
      <c r="D486" s="320"/>
      <c r="E486" s="1312"/>
      <c r="F486" s="893" t="s">
        <v>433</v>
      </c>
      <c r="G486" s="894" t="s">
        <v>210</v>
      </c>
      <c r="H486" s="1323" t="s">
        <v>1441</v>
      </c>
      <c r="I486" s="1324"/>
      <c r="J486" s="1317"/>
      <c r="K486" s="1317"/>
      <c r="L486" s="1320"/>
      <c r="M486" s="1320"/>
      <c r="N486" s="1320"/>
      <c r="O486" s="1302"/>
      <c r="P486" s="904" t="s">
        <v>1563</v>
      </c>
    </row>
    <row r="487" spans="1:16" s="65" customFormat="1" ht="15" customHeight="1" x14ac:dyDescent="0.3">
      <c r="A487" s="886"/>
      <c r="B487" s="881"/>
      <c r="C487" s="144"/>
      <c r="D487" s="320"/>
      <c r="E487" s="1312"/>
      <c r="F487" s="893" t="s">
        <v>434</v>
      </c>
      <c r="G487" s="894" t="s">
        <v>210</v>
      </c>
      <c r="H487" s="1323">
        <v>11</v>
      </c>
      <c r="I487" s="1324"/>
      <c r="J487" s="1317"/>
      <c r="K487" s="1317"/>
      <c r="L487" s="1320"/>
      <c r="M487" s="1320"/>
      <c r="N487" s="1320"/>
      <c r="O487" s="1302"/>
      <c r="P487" s="904" t="s">
        <v>413</v>
      </c>
    </row>
    <row r="488" spans="1:16" s="65" customFormat="1" ht="15" customHeight="1" x14ac:dyDescent="0.3">
      <c r="A488" s="886"/>
      <c r="B488" s="881"/>
      <c r="C488" s="144"/>
      <c r="D488" s="320"/>
      <c r="E488" s="1312"/>
      <c r="F488" s="893" t="s">
        <v>435</v>
      </c>
      <c r="G488" s="894" t="s">
        <v>210</v>
      </c>
      <c r="H488" s="1323">
        <v>1</v>
      </c>
      <c r="I488" s="1324"/>
      <c r="J488" s="1317"/>
      <c r="K488" s="1317"/>
      <c r="L488" s="1320"/>
      <c r="M488" s="1320"/>
      <c r="N488" s="1320"/>
      <c r="O488" s="1302"/>
      <c r="P488" s="904" t="s">
        <v>413</v>
      </c>
    </row>
    <row r="489" spans="1:16" s="65" customFormat="1" ht="15" customHeight="1" x14ac:dyDescent="0.3">
      <c r="A489" s="886"/>
      <c r="B489" s="881"/>
      <c r="C489" s="144"/>
      <c r="D489" s="320"/>
      <c r="E489" s="1312"/>
      <c r="F489" s="893" t="s">
        <v>436</v>
      </c>
      <c r="G489" s="894" t="s">
        <v>210</v>
      </c>
      <c r="H489" s="1323">
        <v>2021</v>
      </c>
      <c r="I489" s="1324"/>
      <c r="J489" s="1317"/>
      <c r="K489" s="1317"/>
      <c r="L489" s="1320"/>
      <c r="M489" s="1320"/>
      <c r="N489" s="1320"/>
      <c r="O489" s="1302"/>
      <c r="P489" s="904" t="s">
        <v>413</v>
      </c>
    </row>
    <row r="490" spans="1:16" s="65" customFormat="1" ht="15" customHeight="1" x14ac:dyDescent="0.3">
      <c r="A490" s="886"/>
      <c r="B490" s="881"/>
      <c r="C490" s="144"/>
      <c r="D490" s="320"/>
      <c r="E490" s="1312"/>
      <c r="F490" s="893" t="s">
        <v>437</v>
      </c>
      <c r="G490" s="894" t="s">
        <v>210</v>
      </c>
      <c r="H490" s="1323" t="s">
        <v>1442</v>
      </c>
      <c r="I490" s="1324"/>
      <c r="J490" s="1317"/>
      <c r="K490" s="1317"/>
      <c r="L490" s="1320"/>
      <c r="M490" s="1320"/>
      <c r="N490" s="1320"/>
      <c r="O490" s="1302"/>
      <c r="P490" s="904" t="s">
        <v>413</v>
      </c>
    </row>
    <row r="491" spans="1:16" s="65" customFormat="1" ht="15" customHeight="1" x14ac:dyDescent="0.3">
      <c r="A491" s="886"/>
      <c r="B491" s="881"/>
      <c r="C491" s="144"/>
      <c r="D491" s="320"/>
      <c r="E491" s="1312"/>
      <c r="F491" s="893" t="s">
        <v>438</v>
      </c>
      <c r="G491" s="894" t="s">
        <v>210</v>
      </c>
      <c r="H491" s="1323" t="s">
        <v>1443</v>
      </c>
      <c r="I491" s="1324"/>
      <c r="J491" s="1317"/>
      <c r="K491" s="1317"/>
      <c r="L491" s="1320"/>
      <c r="M491" s="1320"/>
      <c r="N491" s="1320"/>
      <c r="O491" s="1302"/>
      <c r="P491" s="904" t="s">
        <v>1564</v>
      </c>
    </row>
    <row r="492" spans="1:16" s="65" customFormat="1" ht="15" customHeight="1" x14ac:dyDescent="0.3">
      <c r="A492" s="886"/>
      <c r="B492" s="881"/>
      <c r="C492" s="144"/>
      <c r="D492" s="320"/>
      <c r="E492" s="1312"/>
      <c r="F492" s="893" t="s">
        <v>430</v>
      </c>
      <c r="G492" s="894" t="s">
        <v>210</v>
      </c>
      <c r="H492" s="1323" t="s">
        <v>1444</v>
      </c>
      <c r="I492" s="1324"/>
      <c r="J492" s="1317"/>
      <c r="K492" s="1317"/>
      <c r="L492" s="1320"/>
      <c r="M492" s="1320"/>
      <c r="N492" s="1320"/>
      <c r="O492" s="1302"/>
      <c r="P492" s="904" t="s">
        <v>1565</v>
      </c>
    </row>
    <row r="493" spans="1:16" s="65" customFormat="1" ht="15" customHeight="1" x14ac:dyDescent="0.3">
      <c r="A493" s="886"/>
      <c r="B493" s="881"/>
      <c r="C493" s="144"/>
      <c r="D493" s="320"/>
      <c r="E493" s="1312"/>
      <c r="F493" s="893" t="s">
        <v>439</v>
      </c>
      <c r="G493" s="894" t="s">
        <v>210</v>
      </c>
      <c r="H493" s="1411" t="s">
        <v>1445</v>
      </c>
      <c r="I493" s="1324"/>
      <c r="J493" s="1317"/>
      <c r="K493" s="1317"/>
      <c r="L493" s="1320"/>
      <c r="M493" s="1320"/>
      <c r="N493" s="1320"/>
      <c r="O493" s="1302"/>
      <c r="P493" s="904" t="s">
        <v>1566</v>
      </c>
    </row>
    <row r="494" spans="1:16" s="65" customFormat="1" ht="15" customHeight="1" x14ac:dyDescent="0.3">
      <c r="A494" s="886"/>
      <c r="B494" s="881"/>
      <c r="C494" s="144"/>
      <c r="D494" s="320"/>
      <c r="E494" s="1312"/>
      <c r="F494" s="893" t="s">
        <v>440</v>
      </c>
      <c r="G494" s="894" t="s">
        <v>210</v>
      </c>
      <c r="H494" s="1411" t="s">
        <v>1446</v>
      </c>
      <c r="I494" s="1324"/>
      <c r="J494" s="1317"/>
      <c r="K494" s="1317"/>
      <c r="L494" s="1320"/>
      <c r="M494" s="1320"/>
      <c r="N494" s="1320"/>
      <c r="O494" s="1302"/>
      <c r="P494" s="904" t="s">
        <v>1555</v>
      </c>
    </row>
    <row r="495" spans="1:16" s="65" customFormat="1" ht="15" customHeight="1" x14ac:dyDescent="0.3">
      <c r="A495" s="886"/>
      <c r="B495" s="881"/>
      <c r="C495" s="144"/>
      <c r="D495" s="320"/>
      <c r="E495" s="1312"/>
      <c r="F495" s="893" t="s">
        <v>366</v>
      </c>
      <c r="G495" s="894" t="s">
        <v>210</v>
      </c>
      <c r="H495" s="1411" t="s">
        <v>1446</v>
      </c>
      <c r="I495" s="1324"/>
      <c r="J495" s="1317"/>
      <c r="K495" s="1317"/>
      <c r="L495" s="1320"/>
      <c r="M495" s="1320"/>
      <c r="N495" s="1320"/>
      <c r="O495" s="1302"/>
      <c r="P495" s="904" t="s">
        <v>1576</v>
      </c>
    </row>
    <row r="496" spans="1:16" s="65" customFormat="1" ht="15" customHeight="1" x14ac:dyDescent="0.3">
      <c r="A496" s="886"/>
      <c r="B496" s="881"/>
      <c r="C496" s="144"/>
      <c r="D496" s="320"/>
      <c r="E496" s="1312"/>
      <c r="F496" s="893" t="s">
        <v>351</v>
      </c>
      <c r="G496" s="894" t="s">
        <v>210</v>
      </c>
      <c r="H496" s="1326" t="s">
        <v>2200</v>
      </c>
      <c r="I496" s="1327"/>
      <c r="J496" s="1317"/>
      <c r="K496" s="1317"/>
      <c r="L496" s="1320"/>
      <c r="M496" s="1320"/>
      <c r="N496" s="1320"/>
      <c r="O496" s="1302"/>
      <c r="P496" s="904" t="s">
        <v>1572</v>
      </c>
    </row>
    <row r="497" spans="1:16" s="65" customFormat="1" ht="15" customHeight="1" x14ac:dyDescent="0.3">
      <c r="A497" s="886"/>
      <c r="B497" s="881"/>
      <c r="C497" s="144"/>
      <c r="D497" s="320"/>
      <c r="E497" s="1312"/>
      <c r="F497" s="893" t="s">
        <v>442</v>
      </c>
      <c r="G497" s="894" t="s">
        <v>210</v>
      </c>
      <c r="H497" s="1308" t="s">
        <v>1830</v>
      </c>
      <c r="I497" s="1328"/>
      <c r="J497" s="1317"/>
      <c r="K497" s="1317"/>
      <c r="L497" s="1320"/>
      <c r="M497" s="1320"/>
      <c r="N497" s="1320"/>
      <c r="O497" s="1302"/>
      <c r="P497" s="904" t="s">
        <v>1573</v>
      </c>
    </row>
    <row r="498" spans="1:16" s="65" customFormat="1" ht="15" customHeight="1" x14ac:dyDescent="0.3">
      <c r="A498" s="886"/>
      <c r="B498" s="881"/>
      <c r="C498" s="144"/>
      <c r="D498" s="320"/>
      <c r="E498" s="1312"/>
      <c r="F498" s="893" t="s">
        <v>444</v>
      </c>
      <c r="G498" s="894" t="s">
        <v>210</v>
      </c>
      <c r="H498" s="1329" t="s">
        <v>1346</v>
      </c>
      <c r="I498" s="1328"/>
      <c r="J498" s="1317"/>
      <c r="K498" s="1317"/>
      <c r="L498" s="1320"/>
      <c r="M498" s="1320"/>
      <c r="N498" s="1320"/>
      <c r="O498" s="1302"/>
      <c r="P498" s="904" t="s">
        <v>413</v>
      </c>
    </row>
    <row r="499" spans="1:16" s="65" customFormat="1" ht="15" customHeight="1" x14ac:dyDescent="0.3">
      <c r="A499" s="886"/>
      <c r="B499" s="881"/>
      <c r="C499" s="144"/>
      <c r="D499" s="320"/>
      <c r="E499" s="1313"/>
      <c r="F499" s="893" t="s">
        <v>445</v>
      </c>
      <c r="G499" s="894" t="s">
        <v>210</v>
      </c>
      <c r="H499" s="1330" t="s">
        <v>1338</v>
      </c>
      <c r="I499" s="1328"/>
      <c r="J499" s="1318"/>
      <c r="K499" s="1318"/>
      <c r="L499" s="1321"/>
      <c r="M499" s="1321"/>
      <c r="N499" s="1321"/>
      <c r="O499" s="2"/>
      <c r="P499" s="904" t="s">
        <v>413</v>
      </c>
    </row>
    <row r="500" spans="1:16" s="65" customFormat="1" ht="15" customHeight="1" x14ac:dyDescent="0.3">
      <c r="A500" s="886"/>
      <c r="B500" s="881"/>
      <c r="C500" s="144"/>
      <c r="D500" s="320"/>
      <c r="E500" s="1311" t="s">
        <v>1390</v>
      </c>
      <c r="F500" s="893" t="s">
        <v>446</v>
      </c>
      <c r="G500" s="894" t="s">
        <v>210</v>
      </c>
      <c r="H500" s="1314" t="s">
        <v>1447</v>
      </c>
      <c r="I500" s="1315"/>
      <c r="J500" s="1316" t="s">
        <v>1448</v>
      </c>
      <c r="K500" s="1316" t="s">
        <v>353</v>
      </c>
      <c r="L500" s="1319">
        <v>1</v>
      </c>
      <c r="M500" s="1322">
        <v>9.6</v>
      </c>
      <c r="N500" s="1319">
        <v>9.6</v>
      </c>
      <c r="O500" s="1302"/>
      <c r="P500" s="904" t="s">
        <v>413</v>
      </c>
    </row>
    <row r="501" spans="1:16" s="65" customFormat="1" ht="15" customHeight="1" x14ac:dyDescent="0.3">
      <c r="A501" s="886"/>
      <c r="B501" s="881"/>
      <c r="C501" s="144"/>
      <c r="D501" s="320"/>
      <c r="E501" s="1312"/>
      <c r="F501" s="893" t="s">
        <v>431</v>
      </c>
      <c r="G501" s="894" t="s">
        <v>210</v>
      </c>
      <c r="H501" s="1323" t="s">
        <v>1540</v>
      </c>
      <c r="I501" s="1324"/>
      <c r="J501" s="1317"/>
      <c r="K501" s="1317"/>
      <c r="L501" s="1320"/>
      <c r="M501" s="1320"/>
      <c r="N501" s="1320"/>
      <c r="O501" s="1302"/>
      <c r="P501" s="904" t="s">
        <v>413</v>
      </c>
    </row>
    <row r="502" spans="1:16" s="65" customFormat="1" ht="15" customHeight="1" x14ac:dyDescent="0.3">
      <c r="A502" s="886"/>
      <c r="B502" s="881"/>
      <c r="C502" s="144"/>
      <c r="D502" s="320"/>
      <c r="E502" s="1312"/>
      <c r="F502" s="893" t="s">
        <v>433</v>
      </c>
      <c r="G502" s="894" t="s">
        <v>210</v>
      </c>
      <c r="H502" s="1323" t="s">
        <v>1449</v>
      </c>
      <c r="I502" s="1324"/>
      <c r="J502" s="1317"/>
      <c r="K502" s="1317"/>
      <c r="L502" s="1320"/>
      <c r="M502" s="1320"/>
      <c r="N502" s="1320"/>
      <c r="O502" s="1302"/>
      <c r="P502" s="904" t="s">
        <v>1563</v>
      </c>
    </row>
    <row r="503" spans="1:16" s="65" customFormat="1" ht="15" customHeight="1" x14ac:dyDescent="0.3">
      <c r="A503" s="886"/>
      <c r="B503" s="881"/>
      <c r="C503" s="144"/>
      <c r="D503" s="320"/>
      <c r="E503" s="1312"/>
      <c r="F503" s="893" t="s">
        <v>434</v>
      </c>
      <c r="G503" s="894" t="s">
        <v>210</v>
      </c>
      <c r="H503" s="1323">
        <v>8</v>
      </c>
      <c r="I503" s="1324"/>
      <c r="J503" s="1317"/>
      <c r="K503" s="1317"/>
      <c r="L503" s="1320"/>
      <c r="M503" s="1320"/>
      <c r="N503" s="1320"/>
      <c r="O503" s="1302"/>
      <c r="P503" s="904" t="s">
        <v>413</v>
      </c>
    </row>
    <row r="504" spans="1:16" s="65" customFormat="1" ht="15" customHeight="1" x14ac:dyDescent="0.3">
      <c r="A504" s="886"/>
      <c r="B504" s="881"/>
      <c r="C504" s="144"/>
      <c r="D504" s="320"/>
      <c r="E504" s="1312"/>
      <c r="F504" s="893" t="s">
        <v>435</v>
      </c>
      <c r="G504" s="894" t="s">
        <v>210</v>
      </c>
      <c r="H504" s="1323">
        <v>1</v>
      </c>
      <c r="I504" s="1324"/>
      <c r="J504" s="1317"/>
      <c r="K504" s="1317"/>
      <c r="L504" s="1320"/>
      <c r="M504" s="1320"/>
      <c r="N504" s="1320"/>
      <c r="O504" s="1302"/>
      <c r="P504" s="904" t="s">
        <v>413</v>
      </c>
    </row>
    <row r="505" spans="1:16" s="65" customFormat="1" ht="15" customHeight="1" x14ac:dyDescent="0.3">
      <c r="A505" s="886"/>
      <c r="B505" s="881"/>
      <c r="C505" s="144"/>
      <c r="D505" s="320"/>
      <c r="E505" s="1312"/>
      <c r="F505" s="893" t="s">
        <v>436</v>
      </c>
      <c r="G505" s="894" t="s">
        <v>210</v>
      </c>
      <c r="H505" s="1323">
        <v>2022</v>
      </c>
      <c r="I505" s="1324"/>
      <c r="J505" s="1317"/>
      <c r="K505" s="1317"/>
      <c r="L505" s="1320"/>
      <c r="M505" s="1320"/>
      <c r="N505" s="1320"/>
      <c r="O505" s="1302"/>
      <c r="P505" s="904" t="s">
        <v>413</v>
      </c>
    </row>
    <row r="506" spans="1:16" s="65" customFormat="1" ht="15" customHeight="1" x14ac:dyDescent="0.3">
      <c r="A506" s="886"/>
      <c r="B506" s="881"/>
      <c r="C506" s="144"/>
      <c r="D506" s="320"/>
      <c r="E506" s="1312"/>
      <c r="F506" s="893" t="s">
        <v>437</v>
      </c>
      <c r="G506" s="894" t="s">
        <v>210</v>
      </c>
      <c r="H506" s="1323" t="s">
        <v>1450</v>
      </c>
      <c r="I506" s="1324"/>
      <c r="J506" s="1317"/>
      <c r="K506" s="1317"/>
      <c r="L506" s="1320"/>
      <c r="M506" s="1320"/>
      <c r="N506" s="1320"/>
      <c r="O506" s="1302"/>
      <c r="P506" s="904" t="s">
        <v>413</v>
      </c>
    </row>
    <row r="507" spans="1:16" s="65" customFormat="1" ht="15" customHeight="1" x14ac:dyDescent="0.3">
      <c r="A507" s="886"/>
      <c r="B507" s="881"/>
      <c r="C507" s="144"/>
      <c r="D507" s="320"/>
      <c r="E507" s="1312"/>
      <c r="F507" s="893" t="s">
        <v>438</v>
      </c>
      <c r="G507" s="894" t="s">
        <v>210</v>
      </c>
      <c r="H507" s="1323" t="s">
        <v>1451</v>
      </c>
      <c r="I507" s="1324"/>
      <c r="J507" s="1317"/>
      <c r="K507" s="1317"/>
      <c r="L507" s="1320"/>
      <c r="M507" s="1320"/>
      <c r="N507" s="1320"/>
      <c r="O507" s="1302"/>
      <c r="P507" s="904" t="s">
        <v>1564</v>
      </c>
    </row>
    <row r="508" spans="1:16" s="65" customFormat="1" ht="15" customHeight="1" x14ac:dyDescent="0.3">
      <c r="A508" s="886"/>
      <c r="B508" s="881"/>
      <c r="C508" s="144"/>
      <c r="D508" s="320"/>
      <c r="E508" s="1312"/>
      <c r="F508" s="893" t="s">
        <v>430</v>
      </c>
      <c r="G508" s="894" t="s">
        <v>210</v>
      </c>
      <c r="H508" s="1323" t="s">
        <v>1452</v>
      </c>
      <c r="I508" s="1324"/>
      <c r="J508" s="1317"/>
      <c r="K508" s="1317"/>
      <c r="L508" s="1320"/>
      <c r="M508" s="1320"/>
      <c r="N508" s="1320"/>
      <c r="O508" s="1302"/>
      <c r="P508" s="904" t="s">
        <v>1565</v>
      </c>
    </row>
    <row r="509" spans="1:16" s="65" customFormat="1" ht="15" customHeight="1" x14ac:dyDescent="0.3">
      <c r="A509" s="886"/>
      <c r="B509" s="881"/>
      <c r="C509" s="144"/>
      <c r="D509" s="320"/>
      <c r="E509" s="1312"/>
      <c r="F509" s="893" t="s">
        <v>439</v>
      </c>
      <c r="G509" s="894" t="s">
        <v>210</v>
      </c>
      <c r="H509" s="1411" t="s">
        <v>1453</v>
      </c>
      <c r="I509" s="1324"/>
      <c r="J509" s="1317"/>
      <c r="K509" s="1317"/>
      <c r="L509" s="1320"/>
      <c r="M509" s="1320"/>
      <c r="N509" s="1320"/>
      <c r="O509" s="1302"/>
      <c r="P509" s="904" t="s">
        <v>1566</v>
      </c>
    </row>
    <row r="510" spans="1:16" s="65" customFormat="1" ht="15" customHeight="1" x14ac:dyDescent="0.3">
      <c r="A510" s="886"/>
      <c r="B510" s="881"/>
      <c r="C510" s="144"/>
      <c r="D510" s="320"/>
      <c r="E510" s="1312"/>
      <c r="F510" s="893" t="s">
        <v>440</v>
      </c>
      <c r="G510" s="894" t="s">
        <v>210</v>
      </c>
      <c r="H510" s="1411" t="s">
        <v>1454</v>
      </c>
      <c r="I510" s="1324"/>
      <c r="J510" s="1317"/>
      <c r="K510" s="1317"/>
      <c r="L510" s="1320"/>
      <c r="M510" s="1320"/>
      <c r="N510" s="1320"/>
      <c r="O510" s="1302"/>
      <c r="P510" s="904" t="s">
        <v>1555</v>
      </c>
    </row>
    <row r="511" spans="1:16" s="65" customFormat="1" ht="15" customHeight="1" x14ac:dyDescent="0.3">
      <c r="A511" s="324"/>
      <c r="B511" s="881"/>
      <c r="C511" s="144"/>
      <c r="D511" s="320"/>
      <c r="E511" s="1312"/>
      <c r="F511" s="893" t="s">
        <v>366</v>
      </c>
      <c r="G511" s="894" t="s">
        <v>210</v>
      </c>
      <c r="H511" s="1411" t="s">
        <v>1455</v>
      </c>
      <c r="I511" s="1324"/>
      <c r="J511" s="1317"/>
      <c r="K511" s="1317"/>
      <c r="L511" s="1320"/>
      <c r="M511" s="1320"/>
      <c r="N511" s="1320"/>
      <c r="O511" s="1302"/>
      <c r="P511" s="904" t="s">
        <v>1576</v>
      </c>
    </row>
    <row r="512" spans="1:16" s="65" customFormat="1" ht="15" customHeight="1" x14ac:dyDescent="0.3">
      <c r="A512" s="324"/>
      <c r="B512" s="881"/>
      <c r="C512" s="144"/>
      <c r="D512" s="320"/>
      <c r="E512" s="1312"/>
      <c r="F512" s="893" t="s">
        <v>351</v>
      </c>
      <c r="G512" s="894" t="s">
        <v>210</v>
      </c>
      <c r="H512" s="1326" t="s">
        <v>2201</v>
      </c>
      <c r="I512" s="1327"/>
      <c r="J512" s="1317"/>
      <c r="K512" s="1317"/>
      <c r="L512" s="1320"/>
      <c r="M512" s="1320"/>
      <c r="N512" s="1320"/>
      <c r="O512" s="1302"/>
      <c r="P512" s="904" t="s">
        <v>1572</v>
      </c>
    </row>
    <row r="513" spans="1:20" s="66" customFormat="1" ht="15" customHeight="1" x14ac:dyDescent="0.3">
      <c r="A513" s="324"/>
      <c r="B513" s="881"/>
      <c r="C513" s="144"/>
      <c r="D513" s="320"/>
      <c r="E513" s="1312"/>
      <c r="F513" s="893" t="s">
        <v>442</v>
      </c>
      <c r="G513" s="894" t="s">
        <v>210</v>
      </c>
      <c r="H513" s="1308" t="s">
        <v>1841</v>
      </c>
      <c r="I513" s="1328"/>
      <c r="J513" s="1317"/>
      <c r="K513" s="1317"/>
      <c r="L513" s="1320"/>
      <c r="M513" s="1320"/>
      <c r="N513" s="1320"/>
      <c r="O513" s="1302"/>
      <c r="P513" s="904" t="s">
        <v>1573</v>
      </c>
      <c r="Q513" s="65"/>
      <c r="R513" s="65"/>
      <c r="S513" s="65"/>
      <c r="T513" s="65"/>
    </row>
    <row r="514" spans="1:20" s="65" customFormat="1" ht="15" customHeight="1" x14ac:dyDescent="0.3">
      <c r="A514" s="324"/>
      <c r="B514" s="881"/>
      <c r="C514" s="144"/>
      <c r="D514" s="320"/>
      <c r="E514" s="1312"/>
      <c r="F514" s="893" t="s">
        <v>444</v>
      </c>
      <c r="G514" s="894" t="s">
        <v>210</v>
      </c>
      <c r="H514" s="1329" t="s">
        <v>1346</v>
      </c>
      <c r="I514" s="1328"/>
      <c r="J514" s="1317"/>
      <c r="K514" s="1317"/>
      <c r="L514" s="1320"/>
      <c r="M514" s="1320"/>
      <c r="N514" s="1320"/>
      <c r="O514" s="1302"/>
      <c r="P514" s="904" t="s">
        <v>413</v>
      </c>
    </row>
    <row r="515" spans="1:20" s="65" customFormat="1" ht="15" customHeight="1" x14ac:dyDescent="0.3">
      <c r="A515" s="324"/>
      <c r="B515" s="881"/>
      <c r="C515" s="144"/>
      <c r="D515" s="320"/>
      <c r="E515" s="1313"/>
      <c r="F515" s="893" t="s">
        <v>445</v>
      </c>
      <c r="G515" s="894" t="s">
        <v>210</v>
      </c>
      <c r="H515" s="1330" t="s">
        <v>1338</v>
      </c>
      <c r="I515" s="1328"/>
      <c r="J515" s="1318"/>
      <c r="K515" s="1318"/>
      <c r="L515" s="1321"/>
      <c r="M515" s="1321"/>
      <c r="N515" s="1321"/>
      <c r="O515" s="2"/>
      <c r="P515" s="904" t="s">
        <v>413</v>
      </c>
    </row>
    <row r="516" spans="1:20" s="65" customFormat="1" ht="15" customHeight="1" x14ac:dyDescent="0.3">
      <c r="A516" s="324"/>
      <c r="B516" s="296"/>
      <c r="C516" s="322"/>
      <c r="D516" s="323"/>
      <c r="E516" s="295" t="s">
        <v>286</v>
      </c>
      <c r="F516" s="1463" t="s">
        <v>448</v>
      </c>
      <c r="G516" s="1463"/>
      <c r="H516" s="1463"/>
      <c r="I516" s="1463"/>
      <c r="J516" s="318"/>
      <c r="K516" s="321"/>
      <c r="L516" s="293"/>
      <c r="M516" s="511"/>
      <c r="N516" s="502">
        <f>SUM(N517:N756)</f>
        <v>106.39999999999998</v>
      </c>
      <c r="O516" s="66"/>
      <c r="P516" s="904" t="s">
        <v>413</v>
      </c>
    </row>
    <row r="517" spans="1:20" ht="28" customHeight="1" x14ac:dyDescent="0.3">
      <c r="A517" s="146"/>
      <c r="B517" s="881"/>
      <c r="C517" s="144"/>
      <c r="D517" s="320"/>
      <c r="E517" s="1290" t="s">
        <v>283</v>
      </c>
      <c r="F517" s="895" t="s">
        <v>446</v>
      </c>
      <c r="G517" s="896" t="s">
        <v>210</v>
      </c>
      <c r="H517" s="1293" t="s">
        <v>1842</v>
      </c>
      <c r="I517" s="1294"/>
      <c r="J517" s="1295" t="s">
        <v>1852</v>
      </c>
      <c r="K517" s="1295" t="s">
        <v>353</v>
      </c>
      <c r="L517" s="1298">
        <v>1</v>
      </c>
      <c r="M517" s="1301">
        <f>(9+10)/2</f>
        <v>9.5</v>
      </c>
      <c r="N517" s="1298">
        <f>L517*M517</f>
        <v>9.5</v>
      </c>
      <c r="O517" s="1302"/>
      <c r="P517" s="904" t="s">
        <v>413</v>
      </c>
      <c r="Q517" s="65"/>
      <c r="R517" s="65"/>
      <c r="S517" s="65"/>
      <c r="T517" s="65"/>
    </row>
    <row r="518" spans="1:20" s="65" customFormat="1" ht="14" x14ac:dyDescent="0.3">
      <c r="A518" s="324"/>
      <c r="B518" s="881"/>
      <c r="C518" s="144"/>
      <c r="D518" s="320"/>
      <c r="E518" s="1291"/>
      <c r="F518" s="895" t="s">
        <v>431</v>
      </c>
      <c r="G518" s="896" t="s">
        <v>210</v>
      </c>
      <c r="H518" s="1303" t="s">
        <v>1843</v>
      </c>
      <c r="I518" s="1304"/>
      <c r="J518" s="1296"/>
      <c r="K518" s="1296"/>
      <c r="L518" s="1299"/>
      <c r="M518" s="1299"/>
      <c r="N518" s="1299"/>
      <c r="O518" s="1302"/>
      <c r="P518" s="904" t="s">
        <v>1563</v>
      </c>
    </row>
    <row r="519" spans="1:20" s="65" customFormat="1" ht="14" x14ac:dyDescent="0.3">
      <c r="A519" s="324"/>
      <c r="B519" s="881"/>
      <c r="C519" s="144"/>
      <c r="D519" s="320"/>
      <c r="E519" s="1291"/>
      <c r="F519" s="895" t="s">
        <v>433</v>
      </c>
      <c r="G519" s="896" t="s">
        <v>210</v>
      </c>
      <c r="H519" s="1303" t="s">
        <v>1844</v>
      </c>
      <c r="I519" s="1304"/>
      <c r="J519" s="1296"/>
      <c r="K519" s="1296"/>
      <c r="L519" s="1299"/>
      <c r="M519" s="1299"/>
      <c r="N519" s="1299"/>
      <c r="O519" s="1302"/>
      <c r="P519" s="904" t="s">
        <v>413</v>
      </c>
    </row>
    <row r="520" spans="1:20" s="65" customFormat="1" ht="28" customHeight="1" x14ac:dyDescent="0.3">
      <c r="A520" s="324"/>
      <c r="B520" s="881"/>
      <c r="C520" s="144"/>
      <c r="D520" s="320"/>
      <c r="E520" s="1291"/>
      <c r="F520" s="895" t="s">
        <v>434</v>
      </c>
      <c r="G520" s="896" t="s">
        <v>210</v>
      </c>
      <c r="H520" s="1303">
        <v>10</v>
      </c>
      <c r="I520" s="1304"/>
      <c r="J520" s="1296"/>
      <c r="K520" s="1296"/>
      <c r="L520" s="1299"/>
      <c r="M520" s="1299"/>
      <c r="N520" s="1299"/>
      <c r="O520" s="1302"/>
      <c r="P520" s="904" t="s">
        <v>413</v>
      </c>
    </row>
    <row r="521" spans="1:20" s="65" customFormat="1" ht="14" x14ac:dyDescent="0.3">
      <c r="A521" s="324"/>
      <c r="B521" s="881"/>
      <c r="C521" s="144"/>
      <c r="D521" s="320"/>
      <c r="E521" s="1291"/>
      <c r="F521" s="895" t="s">
        <v>435</v>
      </c>
      <c r="G521" s="896" t="s">
        <v>210</v>
      </c>
      <c r="H521" s="1303">
        <v>2</v>
      </c>
      <c r="I521" s="1304"/>
      <c r="J521" s="1296"/>
      <c r="K521" s="1296"/>
      <c r="L521" s="1299"/>
      <c r="M521" s="1299"/>
      <c r="N521" s="1299"/>
      <c r="O521" s="1302"/>
      <c r="P521" s="904" t="s">
        <v>413</v>
      </c>
    </row>
    <row r="522" spans="1:20" s="65" customFormat="1" ht="14" x14ac:dyDescent="0.3">
      <c r="A522" s="324"/>
      <c r="B522" s="881"/>
      <c r="C522" s="144"/>
      <c r="D522" s="320"/>
      <c r="E522" s="1291"/>
      <c r="F522" s="895" t="s">
        <v>436</v>
      </c>
      <c r="G522" s="896" t="s">
        <v>210</v>
      </c>
      <c r="H522" s="1305" t="s">
        <v>1845</v>
      </c>
      <c r="I522" s="1306"/>
      <c r="J522" s="1296"/>
      <c r="K522" s="1296"/>
      <c r="L522" s="1299"/>
      <c r="M522" s="1299"/>
      <c r="N522" s="1299"/>
      <c r="O522" s="1302"/>
      <c r="P522" s="904" t="s">
        <v>413</v>
      </c>
    </row>
    <row r="523" spans="1:20" s="65" customFormat="1" ht="15.75" customHeight="1" x14ac:dyDescent="0.3">
      <c r="A523" s="307"/>
      <c r="B523" s="881"/>
      <c r="C523" s="144"/>
      <c r="D523" s="320"/>
      <c r="E523" s="1291"/>
      <c r="F523" s="895" t="s">
        <v>437</v>
      </c>
      <c r="G523" s="896" t="s">
        <v>210</v>
      </c>
      <c r="H523" s="1303" t="s">
        <v>1846</v>
      </c>
      <c r="I523" s="1304"/>
      <c r="J523" s="1296"/>
      <c r="K523" s="1296"/>
      <c r="L523" s="1299"/>
      <c r="M523" s="1299"/>
      <c r="N523" s="1299"/>
      <c r="O523" s="1302"/>
      <c r="P523" s="904" t="s">
        <v>1564</v>
      </c>
    </row>
    <row r="524" spans="1:20" s="66" customFormat="1" ht="28" customHeight="1" x14ac:dyDescent="0.3">
      <c r="A524" s="316"/>
      <c r="B524" s="881"/>
      <c r="C524" s="144"/>
      <c r="D524" s="320"/>
      <c r="E524" s="1291"/>
      <c r="F524" s="895" t="s">
        <v>438</v>
      </c>
      <c r="G524" s="896" t="s">
        <v>210</v>
      </c>
      <c r="H524" s="1303" t="s">
        <v>1847</v>
      </c>
      <c r="I524" s="1304"/>
      <c r="J524" s="1296"/>
      <c r="K524" s="1296"/>
      <c r="L524" s="1299"/>
      <c r="M524" s="1299"/>
      <c r="N524" s="1299"/>
      <c r="O524" s="1302"/>
      <c r="P524" s="904" t="s">
        <v>1565</v>
      </c>
      <c r="Q524" s="65"/>
      <c r="R524" s="65"/>
      <c r="S524" s="65"/>
      <c r="T524" s="65"/>
    </row>
    <row r="525" spans="1:20" s="65" customFormat="1" ht="14" x14ac:dyDescent="0.3">
      <c r="A525" s="307"/>
      <c r="B525" s="881"/>
      <c r="C525" s="144"/>
      <c r="D525" s="320"/>
      <c r="E525" s="1291"/>
      <c r="F525" s="895" t="s">
        <v>430</v>
      </c>
      <c r="G525" s="896" t="s">
        <v>210</v>
      </c>
      <c r="H525" s="1303" t="s">
        <v>1458</v>
      </c>
      <c r="I525" s="1304"/>
      <c r="J525" s="1296"/>
      <c r="K525" s="1296"/>
      <c r="L525" s="1299"/>
      <c r="M525" s="1299"/>
      <c r="N525" s="1299"/>
      <c r="O525" s="1302"/>
      <c r="P525" s="904" t="s">
        <v>1566</v>
      </c>
    </row>
    <row r="526" spans="1:20" ht="15" customHeight="1" x14ac:dyDescent="0.3">
      <c r="A526" s="142"/>
      <c r="B526" s="881"/>
      <c r="C526" s="144"/>
      <c r="D526" s="320"/>
      <c r="E526" s="1291"/>
      <c r="F526" s="895" t="s">
        <v>439</v>
      </c>
      <c r="G526" s="896" t="s">
        <v>210</v>
      </c>
      <c r="H526" s="1378" t="s">
        <v>1848</v>
      </c>
      <c r="I526" s="1304"/>
      <c r="J526" s="1296"/>
      <c r="K526" s="1296"/>
      <c r="L526" s="1299"/>
      <c r="M526" s="1299"/>
      <c r="N526" s="1299"/>
      <c r="O526" s="1302"/>
      <c r="P526" s="904" t="s">
        <v>1555</v>
      </c>
      <c r="Q526" s="65"/>
      <c r="R526" s="65"/>
      <c r="S526" s="65"/>
      <c r="T526" s="65"/>
    </row>
    <row r="527" spans="1:20" s="65" customFormat="1" ht="14" x14ac:dyDescent="0.3">
      <c r="A527" s="307"/>
      <c r="B527" s="881"/>
      <c r="C527" s="144"/>
      <c r="D527" s="320"/>
      <c r="E527" s="1291"/>
      <c r="F527" s="895" t="s">
        <v>440</v>
      </c>
      <c r="G527" s="896" t="s">
        <v>210</v>
      </c>
      <c r="H527" s="1308" t="s">
        <v>1849</v>
      </c>
      <c r="I527" s="1304"/>
      <c r="J527" s="1296"/>
      <c r="K527" s="1296"/>
      <c r="L527" s="1299"/>
      <c r="M527" s="1299"/>
      <c r="N527" s="1299"/>
      <c r="O527" s="1302"/>
      <c r="P527" s="904" t="s">
        <v>1576</v>
      </c>
    </row>
    <row r="528" spans="1:20" ht="15" customHeight="1" x14ac:dyDescent="0.3">
      <c r="A528" s="142"/>
      <c r="B528" s="881"/>
      <c r="C528" s="144"/>
      <c r="D528" s="320"/>
      <c r="E528" s="1291"/>
      <c r="F528" s="895" t="s">
        <v>366</v>
      </c>
      <c r="G528" s="896" t="s">
        <v>210</v>
      </c>
      <c r="H528" s="1308" t="s">
        <v>1850</v>
      </c>
      <c r="I528" s="1304"/>
      <c r="J528" s="1296"/>
      <c r="K528" s="1296"/>
      <c r="L528" s="1299"/>
      <c r="M528" s="1299"/>
      <c r="N528" s="1299"/>
      <c r="O528" s="1302"/>
      <c r="P528" s="904" t="s">
        <v>1572</v>
      </c>
      <c r="Q528" s="65"/>
      <c r="R528" s="65"/>
      <c r="S528" s="65"/>
      <c r="T528" s="65"/>
    </row>
    <row r="529" spans="1:20" s="65" customFormat="1" ht="28" customHeight="1" x14ac:dyDescent="0.3">
      <c r="A529" s="307"/>
      <c r="B529" s="881"/>
      <c r="C529" s="144"/>
      <c r="D529" s="320"/>
      <c r="E529" s="1291"/>
      <c r="F529" s="895" t="s">
        <v>351</v>
      </c>
      <c r="G529" s="896" t="s">
        <v>210</v>
      </c>
      <c r="H529" s="1309" t="s">
        <v>2202</v>
      </c>
      <c r="I529" s="1310"/>
      <c r="J529" s="1296"/>
      <c r="K529" s="1296"/>
      <c r="L529" s="1299"/>
      <c r="M529" s="1299"/>
      <c r="N529" s="1299"/>
      <c r="O529" s="1302"/>
      <c r="P529" s="904" t="s">
        <v>1573</v>
      </c>
    </row>
    <row r="530" spans="1:20" ht="15" customHeight="1" x14ac:dyDescent="0.3">
      <c r="A530" s="142"/>
      <c r="B530" s="881"/>
      <c r="C530" s="144"/>
      <c r="D530" s="320"/>
      <c r="E530" s="1291"/>
      <c r="F530" s="895" t="s">
        <v>442</v>
      </c>
      <c r="G530" s="896" t="s">
        <v>210</v>
      </c>
      <c r="H530" s="1308" t="s">
        <v>1851</v>
      </c>
      <c r="I530" s="1304"/>
      <c r="J530" s="1296"/>
      <c r="K530" s="1296"/>
      <c r="L530" s="1299"/>
      <c r="M530" s="1299"/>
      <c r="N530" s="1299"/>
      <c r="O530" s="1302"/>
      <c r="P530" s="904" t="s">
        <v>413</v>
      </c>
      <c r="Q530" s="65"/>
      <c r="R530" s="65"/>
      <c r="S530" s="65"/>
      <c r="T530" s="65"/>
    </row>
    <row r="531" spans="1:20" ht="14" x14ac:dyDescent="0.3">
      <c r="A531" s="142"/>
      <c r="B531" s="881"/>
      <c r="C531" s="144"/>
      <c r="D531" s="320"/>
      <c r="E531" s="1291"/>
      <c r="F531" s="895" t="s">
        <v>444</v>
      </c>
      <c r="G531" s="896" t="s">
        <v>210</v>
      </c>
      <c r="H531" s="1303" t="s">
        <v>1346</v>
      </c>
      <c r="I531" s="1304"/>
      <c r="J531" s="1296"/>
      <c r="K531" s="1296"/>
      <c r="L531" s="1299"/>
      <c r="M531" s="1299"/>
      <c r="N531" s="1299"/>
      <c r="O531" s="1302"/>
      <c r="P531" s="904" t="s">
        <v>413</v>
      </c>
      <c r="Q531" s="65"/>
      <c r="R531" s="65"/>
      <c r="S531" s="65"/>
      <c r="T531" s="65"/>
    </row>
    <row r="532" spans="1:20" ht="14" x14ac:dyDescent="0.3">
      <c r="A532" s="142"/>
      <c r="B532" s="881"/>
      <c r="C532" s="144"/>
      <c r="D532" s="320"/>
      <c r="E532" s="1292"/>
      <c r="F532" s="895" t="s">
        <v>445</v>
      </c>
      <c r="G532" s="896" t="s">
        <v>210</v>
      </c>
      <c r="H532" s="1303" t="s">
        <v>1468</v>
      </c>
      <c r="I532" s="1304"/>
      <c r="J532" s="1297"/>
      <c r="K532" s="1297"/>
      <c r="L532" s="1300"/>
      <c r="M532" s="1300"/>
      <c r="N532" s="1300"/>
      <c r="P532" s="904" t="s">
        <v>413</v>
      </c>
      <c r="Q532" s="65"/>
      <c r="R532" s="65"/>
      <c r="S532" s="65"/>
      <c r="T532" s="65"/>
    </row>
    <row r="533" spans="1:20" ht="28" customHeight="1" x14ac:dyDescent="0.3">
      <c r="A533" s="146"/>
      <c r="B533" s="942"/>
      <c r="C533" s="144"/>
      <c r="D533" s="320"/>
      <c r="E533" s="1290" t="s">
        <v>284</v>
      </c>
      <c r="F533" s="895" t="s">
        <v>446</v>
      </c>
      <c r="G533" s="943" t="s">
        <v>210</v>
      </c>
      <c r="H533" s="1293" t="s">
        <v>1853</v>
      </c>
      <c r="I533" s="1294"/>
      <c r="J533" s="1295" t="s">
        <v>1460</v>
      </c>
      <c r="K533" s="1295" t="s">
        <v>353</v>
      </c>
      <c r="L533" s="1298">
        <v>1</v>
      </c>
      <c r="M533" s="1301">
        <f>(9.5+10)/2</f>
        <v>9.75</v>
      </c>
      <c r="N533" s="1298">
        <f>M533</f>
        <v>9.75</v>
      </c>
      <c r="O533" s="1302"/>
      <c r="P533" s="904" t="s">
        <v>413</v>
      </c>
      <c r="Q533" s="65"/>
      <c r="R533" s="65"/>
      <c r="S533" s="65"/>
      <c r="T533" s="65"/>
    </row>
    <row r="534" spans="1:20" s="65" customFormat="1" ht="14" x14ac:dyDescent="0.3">
      <c r="A534" s="324"/>
      <c r="B534" s="942"/>
      <c r="C534" s="144"/>
      <c r="D534" s="320"/>
      <c r="E534" s="1291"/>
      <c r="F534" s="895" t="s">
        <v>431</v>
      </c>
      <c r="G534" s="943" t="s">
        <v>210</v>
      </c>
      <c r="H534" s="1303" t="s">
        <v>1854</v>
      </c>
      <c r="I534" s="1304"/>
      <c r="J534" s="1296"/>
      <c r="K534" s="1296"/>
      <c r="L534" s="1299"/>
      <c r="M534" s="1299"/>
      <c r="N534" s="1299"/>
      <c r="O534" s="1302"/>
      <c r="P534" s="904" t="s">
        <v>1563</v>
      </c>
    </row>
    <row r="535" spans="1:20" s="65" customFormat="1" ht="14" x14ac:dyDescent="0.3">
      <c r="A535" s="324"/>
      <c r="B535" s="942"/>
      <c r="C535" s="144"/>
      <c r="D535" s="320"/>
      <c r="E535" s="1291"/>
      <c r="F535" s="895" t="s">
        <v>433</v>
      </c>
      <c r="G535" s="943" t="s">
        <v>210</v>
      </c>
      <c r="H535" s="1303" t="s">
        <v>1844</v>
      </c>
      <c r="I535" s="1304"/>
      <c r="J535" s="1296"/>
      <c r="K535" s="1296"/>
      <c r="L535" s="1299"/>
      <c r="M535" s="1299"/>
      <c r="N535" s="1299"/>
      <c r="O535" s="1302"/>
      <c r="P535" s="904" t="s">
        <v>413</v>
      </c>
    </row>
    <row r="536" spans="1:20" s="65" customFormat="1" ht="28" customHeight="1" x14ac:dyDescent="0.3">
      <c r="A536" s="324"/>
      <c r="B536" s="942"/>
      <c r="C536" s="144"/>
      <c r="D536" s="320"/>
      <c r="E536" s="1291"/>
      <c r="F536" s="895" t="s">
        <v>434</v>
      </c>
      <c r="G536" s="943" t="s">
        <v>210</v>
      </c>
      <c r="H536" s="1303">
        <v>11</v>
      </c>
      <c r="I536" s="1304"/>
      <c r="J536" s="1296"/>
      <c r="K536" s="1296"/>
      <c r="L536" s="1299"/>
      <c r="M536" s="1299"/>
      <c r="N536" s="1299"/>
      <c r="O536" s="1302"/>
      <c r="P536" s="904" t="s">
        <v>413</v>
      </c>
    </row>
    <row r="537" spans="1:20" s="65" customFormat="1" ht="14" x14ac:dyDescent="0.3">
      <c r="A537" s="324"/>
      <c r="B537" s="942"/>
      <c r="C537" s="144"/>
      <c r="D537" s="320"/>
      <c r="E537" s="1291"/>
      <c r="F537" s="895" t="s">
        <v>435</v>
      </c>
      <c r="G537" s="943" t="s">
        <v>210</v>
      </c>
      <c r="H537" s="1303">
        <v>2</v>
      </c>
      <c r="I537" s="1304"/>
      <c r="J537" s="1296"/>
      <c r="K537" s="1296"/>
      <c r="L537" s="1299"/>
      <c r="M537" s="1299"/>
      <c r="N537" s="1299"/>
      <c r="O537" s="1302"/>
      <c r="P537" s="904" t="s">
        <v>413</v>
      </c>
    </row>
    <row r="538" spans="1:20" s="65" customFormat="1" ht="14" x14ac:dyDescent="0.3">
      <c r="A538" s="324"/>
      <c r="B538" s="942"/>
      <c r="C538" s="144"/>
      <c r="D538" s="320"/>
      <c r="E538" s="1291"/>
      <c r="F538" s="895" t="s">
        <v>436</v>
      </c>
      <c r="G538" s="943" t="s">
        <v>210</v>
      </c>
      <c r="H538" s="1305" t="s">
        <v>1460</v>
      </c>
      <c r="I538" s="1306"/>
      <c r="J538" s="1296"/>
      <c r="K538" s="1296"/>
      <c r="L538" s="1299"/>
      <c r="M538" s="1299"/>
      <c r="N538" s="1299"/>
      <c r="O538" s="1302"/>
      <c r="P538" s="904" t="s">
        <v>413</v>
      </c>
    </row>
    <row r="539" spans="1:20" s="65" customFormat="1" ht="15.75" customHeight="1" x14ac:dyDescent="0.3">
      <c r="A539" s="307"/>
      <c r="B539" s="942"/>
      <c r="C539" s="144"/>
      <c r="D539" s="320"/>
      <c r="E539" s="1291"/>
      <c r="F539" s="895" t="s">
        <v>437</v>
      </c>
      <c r="G539" s="943" t="s">
        <v>210</v>
      </c>
      <c r="H539" s="1303" t="s">
        <v>1855</v>
      </c>
      <c r="I539" s="1304"/>
      <c r="J539" s="1296"/>
      <c r="K539" s="1296"/>
      <c r="L539" s="1299"/>
      <c r="M539" s="1299"/>
      <c r="N539" s="1299"/>
      <c r="O539" s="1302"/>
      <c r="P539" s="904" t="s">
        <v>1564</v>
      </c>
    </row>
    <row r="540" spans="1:20" s="66" customFormat="1" ht="28" customHeight="1" x14ac:dyDescent="0.3">
      <c r="A540" s="316"/>
      <c r="B540" s="942"/>
      <c r="C540" s="144"/>
      <c r="D540" s="320"/>
      <c r="E540" s="1291"/>
      <c r="F540" s="895" t="s">
        <v>438</v>
      </c>
      <c r="G540" s="943" t="s">
        <v>210</v>
      </c>
      <c r="H540" s="1303" t="s">
        <v>1847</v>
      </c>
      <c r="I540" s="1304"/>
      <c r="J540" s="1296"/>
      <c r="K540" s="1296"/>
      <c r="L540" s="1299"/>
      <c r="M540" s="1299"/>
      <c r="N540" s="1299"/>
      <c r="O540" s="1302"/>
      <c r="P540" s="904" t="s">
        <v>1565</v>
      </c>
      <c r="Q540" s="65"/>
      <c r="R540" s="65"/>
      <c r="S540" s="65"/>
      <c r="T540" s="65"/>
    </row>
    <row r="541" spans="1:20" s="65" customFormat="1" ht="14" x14ac:dyDescent="0.3">
      <c r="A541" s="307"/>
      <c r="B541" s="942"/>
      <c r="C541" s="144"/>
      <c r="D541" s="320"/>
      <c r="E541" s="1291"/>
      <c r="F541" s="895" t="s">
        <v>430</v>
      </c>
      <c r="G541" s="943" t="s">
        <v>210</v>
      </c>
      <c r="H541" s="1303" t="s">
        <v>1458</v>
      </c>
      <c r="I541" s="1304"/>
      <c r="J541" s="1296"/>
      <c r="K541" s="1296"/>
      <c r="L541" s="1299"/>
      <c r="M541" s="1299"/>
      <c r="N541" s="1299"/>
      <c r="O541" s="1302"/>
      <c r="P541" s="904" t="s">
        <v>1566</v>
      </c>
    </row>
    <row r="542" spans="1:20" ht="15" customHeight="1" x14ac:dyDescent="0.3">
      <c r="A542" s="142"/>
      <c r="B542" s="942"/>
      <c r="C542" s="144"/>
      <c r="D542" s="320"/>
      <c r="E542" s="1291"/>
      <c r="F542" s="895" t="s">
        <v>439</v>
      </c>
      <c r="G542" s="943" t="s">
        <v>210</v>
      </c>
      <c r="H542" s="1307" t="s">
        <v>1856</v>
      </c>
      <c r="I542" s="1304"/>
      <c r="J542" s="1296"/>
      <c r="K542" s="1296"/>
      <c r="L542" s="1299"/>
      <c r="M542" s="1299"/>
      <c r="N542" s="1299"/>
      <c r="O542" s="1302"/>
      <c r="P542" s="904" t="s">
        <v>1555</v>
      </c>
      <c r="Q542" s="65"/>
      <c r="R542" s="65"/>
      <c r="S542" s="65"/>
      <c r="T542" s="65"/>
    </row>
    <row r="543" spans="1:20" s="65" customFormat="1" ht="14" x14ac:dyDescent="0.3">
      <c r="A543" s="307"/>
      <c r="B543" s="942"/>
      <c r="C543" s="144"/>
      <c r="D543" s="320"/>
      <c r="E543" s="1291"/>
      <c r="F543" s="895" t="s">
        <v>440</v>
      </c>
      <c r="G543" s="943" t="s">
        <v>210</v>
      </c>
      <c r="H543" s="1308" t="s">
        <v>1857</v>
      </c>
      <c r="I543" s="1304"/>
      <c r="J543" s="1296"/>
      <c r="K543" s="1296"/>
      <c r="L543" s="1299"/>
      <c r="M543" s="1299"/>
      <c r="N543" s="1299"/>
      <c r="O543" s="1302"/>
      <c r="P543" s="904" t="s">
        <v>1576</v>
      </c>
    </row>
    <row r="544" spans="1:20" ht="15" customHeight="1" x14ac:dyDescent="0.3">
      <c r="A544" s="142"/>
      <c r="B544" s="942"/>
      <c r="C544" s="144"/>
      <c r="D544" s="320"/>
      <c r="E544" s="1291"/>
      <c r="F544" s="895" t="s">
        <v>366</v>
      </c>
      <c r="G544" s="943" t="s">
        <v>210</v>
      </c>
      <c r="H544" s="1308" t="s">
        <v>1858</v>
      </c>
      <c r="I544" s="1304"/>
      <c r="J544" s="1296"/>
      <c r="K544" s="1296"/>
      <c r="L544" s="1299"/>
      <c r="M544" s="1299"/>
      <c r="N544" s="1299"/>
      <c r="O544" s="1302"/>
      <c r="P544" s="904" t="s">
        <v>1572</v>
      </c>
      <c r="Q544" s="65"/>
      <c r="R544" s="65"/>
      <c r="S544" s="65"/>
      <c r="T544" s="65"/>
    </row>
    <row r="545" spans="1:20" s="65" customFormat="1" ht="28" customHeight="1" x14ac:dyDescent="0.3">
      <c r="A545" s="307"/>
      <c r="B545" s="942"/>
      <c r="C545" s="144"/>
      <c r="D545" s="320"/>
      <c r="E545" s="1291"/>
      <c r="F545" s="895" t="s">
        <v>351</v>
      </c>
      <c r="G545" s="943" t="s">
        <v>210</v>
      </c>
      <c r="H545" s="1309" t="s">
        <v>2203</v>
      </c>
      <c r="I545" s="1310"/>
      <c r="J545" s="1296"/>
      <c r="K545" s="1296"/>
      <c r="L545" s="1299"/>
      <c r="M545" s="1299"/>
      <c r="N545" s="1299"/>
      <c r="O545" s="1302"/>
      <c r="P545" s="904" t="s">
        <v>1573</v>
      </c>
    </row>
    <row r="546" spans="1:20" ht="15" customHeight="1" x14ac:dyDescent="0.3">
      <c r="A546" s="142"/>
      <c r="B546" s="942"/>
      <c r="C546" s="144"/>
      <c r="D546" s="320"/>
      <c r="E546" s="1291"/>
      <c r="F546" s="895" t="s">
        <v>442</v>
      </c>
      <c r="G546" s="943" t="s">
        <v>210</v>
      </c>
      <c r="H546" s="1308" t="s">
        <v>1851</v>
      </c>
      <c r="I546" s="1304"/>
      <c r="J546" s="1296"/>
      <c r="K546" s="1296"/>
      <c r="L546" s="1299"/>
      <c r="M546" s="1299"/>
      <c r="N546" s="1299"/>
      <c r="O546" s="1302"/>
      <c r="P546" s="904" t="s">
        <v>413</v>
      </c>
      <c r="Q546" s="65"/>
      <c r="R546" s="65"/>
      <c r="S546" s="65"/>
      <c r="T546" s="65"/>
    </row>
    <row r="547" spans="1:20" ht="14" x14ac:dyDescent="0.3">
      <c r="A547" s="142"/>
      <c r="B547" s="942"/>
      <c r="C547" s="144"/>
      <c r="D547" s="320"/>
      <c r="E547" s="1291"/>
      <c r="F547" s="895" t="s">
        <v>444</v>
      </c>
      <c r="G547" s="943" t="s">
        <v>210</v>
      </c>
      <c r="H547" s="1303" t="s">
        <v>1346</v>
      </c>
      <c r="I547" s="1304"/>
      <c r="J547" s="1296"/>
      <c r="K547" s="1296"/>
      <c r="L547" s="1299"/>
      <c r="M547" s="1299"/>
      <c r="N547" s="1299"/>
      <c r="O547" s="1302"/>
      <c r="P547" s="904" t="s">
        <v>413</v>
      </c>
      <c r="Q547" s="65"/>
      <c r="R547" s="65"/>
      <c r="S547" s="65"/>
      <c r="T547" s="65"/>
    </row>
    <row r="548" spans="1:20" ht="14" x14ac:dyDescent="0.3">
      <c r="A548" s="142"/>
      <c r="B548" s="942"/>
      <c r="C548" s="144"/>
      <c r="D548" s="320"/>
      <c r="E548" s="1292"/>
      <c r="F548" s="895" t="s">
        <v>445</v>
      </c>
      <c r="G548" s="943" t="s">
        <v>210</v>
      </c>
      <c r="H548" s="1303" t="s">
        <v>1468</v>
      </c>
      <c r="I548" s="1304"/>
      <c r="J548" s="1297"/>
      <c r="K548" s="1297"/>
      <c r="L548" s="1300"/>
      <c r="M548" s="1300"/>
      <c r="N548" s="1300"/>
      <c r="P548" s="904" t="s">
        <v>413</v>
      </c>
      <c r="Q548" s="65"/>
      <c r="R548" s="65"/>
      <c r="S548" s="65"/>
      <c r="T548" s="65"/>
    </row>
    <row r="549" spans="1:20" ht="28" customHeight="1" x14ac:dyDescent="0.3">
      <c r="A549" s="146"/>
      <c r="B549" s="942"/>
      <c r="C549" s="144"/>
      <c r="D549" s="320"/>
      <c r="E549" s="1290" t="s">
        <v>285</v>
      </c>
      <c r="F549" s="895" t="s">
        <v>446</v>
      </c>
      <c r="G549" s="943" t="s">
        <v>210</v>
      </c>
      <c r="H549" s="1293" t="s">
        <v>1859</v>
      </c>
      <c r="I549" s="1294"/>
      <c r="J549" s="1295" t="s">
        <v>1866</v>
      </c>
      <c r="K549" s="1295" t="s">
        <v>353</v>
      </c>
      <c r="L549" s="1298">
        <v>1</v>
      </c>
      <c r="M549" s="1301">
        <f>(3.8+4)/2</f>
        <v>3.9</v>
      </c>
      <c r="N549" s="1298">
        <f>M549</f>
        <v>3.9</v>
      </c>
      <c r="O549" s="1302"/>
      <c r="P549" s="904" t="s">
        <v>413</v>
      </c>
      <c r="Q549" s="65"/>
      <c r="R549" s="65"/>
      <c r="S549" s="65"/>
      <c r="T549" s="65"/>
    </row>
    <row r="550" spans="1:20" s="65" customFormat="1" ht="14" x14ac:dyDescent="0.3">
      <c r="A550" s="324"/>
      <c r="B550" s="942"/>
      <c r="C550" s="144"/>
      <c r="D550" s="320"/>
      <c r="E550" s="1291"/>
      <c r="F550" s="895" t="s">
        <v>431</v>
      </c>
      <c r="G550" s="943" t="s">
        <v>210</v>
      </c>
      <c r="H550" s="1303" t="s">
        <v>1931</v>
      </c>
      <c r="I550" s="1304"/>
      <c r="J550" s="1296"/>
      <c r="K550" s="1296"/>
      <c r="L550" s="1299"/>
      <c r="M550" s="1299"/>
      <c r="N550" s="1299"/>
      <c r="O550" s="1302"/>
      <c r="P550" s="904" t="s">
        <v>1563</v>
      </c>
    </row>
    <row r="551" spans="1:20" s="65" customFormat="1" ht="14" x14ac:dyDescent="0.3">
      <c r="A551" s="324"/>
      <c r="B551" s="942"/>
      <c r="C551" s="144"/>
      <c r="D551" s="320"/>
      <c r="E551" s="1291"/>
      <c r="F551" s="895" t="s">
        <v>433</v>
      </c>
      <c r="G551" s="943" t="s">
        <v>210</v>
      </c>
      <c r="H551" s="1303" t="s">
        <v>1844</v>
      </c>
      <c r="I551" s="1304"/>
      <c r="J551" s="1296"/>
      <c r="K551" s="1296"/>
      <c r="L551" s="1299"/>
      <c r="M551" s="1299"/>
      <c r="N551" s="1299"/>
      <c r="O551" s="1302"/>
      <c r="P551" s="904" t="s">
        <v>413</v>
      </c>
    </row>
    <row r="552" spans="1:20" s="65" customFormat="1" ht="28" customHeight="1" x14ac:dyDescent="0.3">
      <c r="A552" s="324"/>
      <c r="B552" s="942"/>
      <c r="C552" s="144"/>
      <c r="D552" s="320"/>
      <c r="E552" s="1291"/>
      <c r="F552" s="895" t="s">
        <v>434</v>
      </c>
      <c r="G552" s="943" t="s">
        <v>210</v>
      </c>
      <c r="H552" s="1303">
        <v>11</v>
      </c>
      <c r="I552" s="1304"/>
      <c r="J552" s="1296"/>
      <c r="K552" s="1296"/>
      <c r="L552" s="1299"/>
      <c r="M552" s="1299"/>
      <c r="N552" s="1299"/>
      <c r="O552" s="1302"/>
      <c r="P552" s="904" t="s">
        <v>413</v>
      </c>
    </row>
    <row r="553" spans="1:20" s="65" customFormat="1" ht="14" x14ac:dyDescent="0.3">
      <c r="A553" s="324"/>
      <c r="B553" s="942"/>
      <c r="C553" s="144"/>
      <c r="D553" s="320"/>
      <c r="E553" s="1291"/>
      <c r="F553" s="895" t="s">
        <v>435</v>
      </c>
      <c r="G553" s="943" t="s">
        <v>210</v>
      </c>
      <c r="H553" s="1303">
        <v>2</v>
      </c>
      <c r="I553" s="1304"/>
      <c r="J553" s="1296"/>
      <c r="K553" s="1296"/>
      <c r="L553" s="1299"/>
      <c r="M553" s="1299"/>
      <c r="N553" s="1299"/>
      <c r="O553" s="1302"/>
      <c r="P553" s="904" t="s">
        <v>413</v>
      </c>
    </row>
    <row r="554" spans="1:20" s="65" customFormat="1" ht="14" x14ac:dyDescent="0.3">
      <c r="A554" s="324"/>
      <c r="B554" s="942"/>
      <c r="C554" s="144"/>
      <c r="D554" s="320"/>
      <c r="E554" s="1291"/>
      <c r="F554" s="895" t="s">
        <v>436</v>
      </c>
      <c r="G554" s="943" t="s">
        <v>210</v>
      </c>
      <c r="H554" s="1305" t="s">
        <v>1460</v>
      </c>
      <c r="I554" s="1306"/>
      <c r="J554" s="1296"/>
      <c r="K554" s="1296"/>
      <c r="L554" s="1299"/>
      <c r="M554" s="1299"/>
      <c r="N554" s="1299"/>
      <c r="O554" s="1302"/>
      <c r="P554" s="904" t="s">
        <v>413</v>
      </c>
    </row>
    <row r="555" spans="1:20" s="65" customFormat="1" ht="15.75" customHeight="1" x14ac:dyDescent="0.3">
      <c r="A555" s="307"/>
      <c r="B555" s="942"/>
      <c r="C555" s="144"/>
      <c r="D555" s="320"/>
      <c r="E555" s="1291"/>
      <c r="F555" s="895" t="s">
        <v>437</v>
      </c>
      <c r="G555" s="943" t="s">
        <v>210</v>
      </c>
      <c r="H555" s="1303" t="s">
        <v>1860</v>
      </c>
      <c r="I555" s="1304"/>
      <c r="J555" s="1296"/>
      <c r="K555" s="1296"/>
      <c r="L555" s="1299"/>
      <c r="M555" s="1299"/>
      <c r="N555" s="1299"/>
      <c r="O555" s="1302"/>
      <c r="P555" s="904" t="s">
        <v>1564</v>
      </c>
    </row>
    <row r="556" spans="1:20" s="66" customFormat="1" ht="28" customHeight="1" x14ac:dyDescent="0.3">
      <c r="A556" s="316"/>
      <c r="B556" s="942"/>
      <c r="C556" s="144"/>
      <c r="D556" s="320"/>
      <c r="E556" s="1291"/>
      <c r="F556" s="895" t="s">
        <v>438</v>
      </c>
      <c r="G556" s="943" t="s">
        <v>210</v>
      </c>
      <c r="H556" s="1303" t="s">
        <v>1847</v>
      </c>
      <c r="I556" s="1304"/>
      <c r="J556" s="1296"/>
      <c r="K556" s="1296"/>
      <c r="L556" s="1299"/>
      <c r="M556" s="1299"/>
      <c r="N556" s="1299"/>
      <c r="O556" s="1302"/>
      <c r="P556" s="904" t="s">
        <v>1565</v>
      </c>
      <c r="Q556" s="65"/>
      <c r="R556" s="65"/>
      <c r="S556" s="65"/>
      <c r="T556" s="65"/>
    </row>
    <row r="557" spans="1:20" s="65" customFormat="1" ht="14" x14ac:dyDescent="0.3">
      <c r="A557" s="307"/>
      <c r="B557" s="942"/>
      <c r="C557" s="144"/>
      <c r="D557" s="320"/>
      <c r="E557" s="1291"/>
      <c r="F557" s="895" t="s">
        <v>430</v>
      </c>
      <c r="G557" s="943" t="s">
        <v>210</v>
      </c>
      <c r="H557" s="1303" t="s">
        <v>1458</v>
      </c>
      <c r="I557" s="1304"/>
      <c r="J557" s="1296"/>
      <c r="K557" s="1296"/>
      <c r="L557" s="1299"/>
      <c r="M557" s="1299"/>
      <c r="N557" s="1299"/>
      <c r="O557" s="1302"/>
      <c r="P557" s="904" t="s">
        <v>1566</v>
      </c>
    </row>
    <row r="558" spans="1:20" ht="15" customHeight="1" x14ac:dyDescent="0.3">
      <c r="A558" s="142"/>
      <c r="B558" s="942"/>
      <c r="C558" s="144"/>
      <c r="D558" s="320"/>
      <c r="E558" s="1291"/>
      <c r="F558" s="895" t="s">
        <v>439</v>
      </c>
      <c r="G558" s="943" t="s">
        <v>210</v>
      </c>
      <c r="H558" s="1307" t="s">
        <v>1861</v>
      </c>
      <c r="I558" s="1304"/>
      <c r="J558" s="1296"/>
      <c r="K558" s="1296"/>
      <c r="L558" s="1299"/>
      <c r="M558" s="1299"/>
      <c r="N558" s="1299"/>
      <c r="O558" s="1302"/>
      <c r="P558" s="904" t="s">
        <v>1555</v>
      </c>
      <c r="Q558" s="65"/>
      <c r="R558" s="65"/>
      <c r="S558" s="65"/>
      <c r="T558" s="65"/>
    </row>
    <row r="559" spans="1:20" s="65" customFormat="1" ht="14" x14ac:dyDescent="0.3">
      <c r="A559" s="307"/>
      <c r="B559" s="942"/>
      <c r="C559" s="144"/>
      <c r="D559" s="320"/>
      <c r="E559" s="1291"/>
      <c r="F559" s="895" t="s">
        <v>440</v>
      </c>
      <c r="G559" s="943" t="s">
        <v>210</v>
      </c>
      <c r="H559" s="1308" t="s">
        <v>1862</v>
      </c>
      <c r="I559" s="1304"/>
      <c r="J559" s="1296"/>
      <c r="K559" s="1296"/>
      <c r="L559" s="1299"/>
      <c r="M559" s="1299"/>
      <c r="N559" s="1299"/>
      <c r="O559" s="1302"/>
      <c r="P559" s="904" t="s">
        <v>1576</v>
      </c>
    </row>
    <row r="560" spans="1:20" ht="15" customHeight="1" x14ac:dyDescent="0.3">
      <c r="A560" s="142"/>
      <c r="B560" s="942"/>
      <c r="C560" s="144"/>
      <c r="D560" s="320"/>
      <c r="E560" s="1291"/>
      <c r="F560" s="895" t="s">
        <v>366</v>
      </c>
      <c r="G560" s="943" t="s">
        <v>210</v>
      </c>
      <c r="H560" s="1308" t="s">
        <v>1863</v>
      </c>
      <c r="I560" s="1304"/>
      <c r="J560" s="1296"/>
      <c r="K560" s="1296"/>
      <c r="L560" s="1299"/>
      <c r="M560" s="1299"/>
      <c r="N560" s="1299"/>
      <c r="O560" s="1302"/>
      <c r="P560" s="904" t="s">
        <v>1572</v>
      </c>
      <c r="Q560" s="65"/>
      <c r="R560" s="65"/>
      <c r="S560" s="65"/>
      <c r="T560" s="65"/>
    </row>
    <row r="561" spans="1:20" s="65" customFormat="1" ht="28" customHeight="1" x14ac:dyDescent="0.3">
      <c r="A561" s="307"/>
      <c r="B561" s="942"/>
      <c r="C561" s="144"/>
      <c r="D561" s="320"/>
      <c r="E561" s="1291"/>
      <c r="F561" s="895" t="s">
        <v>351</v>
      </c>
      <c r="G561" s="943" t="s">
        <v>210</v>
      </c>
      <c r="H561" s="1309" t="s">
        <v>2204</v>
      </c>
      <c r="I561" s="1310"/>
      <c r="J561" s="1296"/>
      <c r="K561" s="1296"/>
      <c r="L561" s="1299"/>
      <c r="M561" s="1299"/>
      <c r="N561" s="1299"/>
      <c r="O561" s="1302"/>
      <c r="P561" s="904" t="s">
        <v>1573</v>
      </c>
    </row>
    <row r="562" spans="1:20" ht="15" customHeight="1" x14ac:dyDescent="0.3">
      <c r="A562" s="142"/>
      <c r="B562" s="942"/>
      <c r="C562" s="144"/>
      <c r="D562" s="320"/>
      <c r="E562" s="1291"/>
      <c r="F562" s="895" t="s">
        <v>442</v>
      </c>
      <c r="G562" s="943" t="s">
        <v>210</v>
      </c>
      <c r="H562" s="1308" t="s">
        <v>1851</v>
      </c>
      <c r="I562" s="1304"/>
      <c r="J562" s="1296"/>
      <c r="K562" s="1296"/>
      <c r="L562" s="1299"/>
      <c r="M562" s="1299"/>
      <c r="N562" s="1299"/>
      <c r="O562" s="1302"/>
      <c r="P562" s="904" t="s">
        <v>413</v>
      </c>
      <c r="Q562" s="65"/>
      <c r="R562" s="65"/>
      <c r="S562" s="65"/>
      <c r="T562" s="65"/>
    </row>
    <row r="563" spans="1:20" ht="14" x14ac:dyDescent="0.3">
      <c r="A563" s="142"/>
      <c r="B563" s="942"/>
      <c r="C563" s="144"/>
      <c r="D563" s="320"/>
      <c r="E563" s="1291"/>
      <c r="F563" s="895" t="s">
        <v>444</v>
      </c>
      <c r="G563" s="943" t="s">
        <v>210</v>
      </c>
      <c r="H563" s="1303" t="s">
        <v>1346</v>
      </c>
      <c r="I563" s="1304"/>
      <c r="J563" s="1296"/>
      <c r="K563" s="1296"/>
      <c r="L563" s="1299"/>
      <c r="M563" s="1299"/>
      <c r="N563" s="1299"/>
      <c r="O563" s="1302"/>
      <c r="P563" s="904" t="s">
        <v>413</v>
      </c>
      <c r="Q563" s="65"/>
      <c r="R563" s="65"/>
      <c r="S563" s="65"/>
      <c r="T563" s="65"/>
    </row>
    <row r="564" spans="1:20" ht="14" x14ac:dyDescent="0.3">
      <c r="A564" s="142"/>
      <c r="B564" s="942"/>
      <c r="C564" s="144"/>
      <c r="D564" s="320"/>
      <c r="E564" s="1292"/>
      <c r="F564" s="895" t="s">
        <v>445</v>
      </c>
      <c r="G564" s="943" t="s">
        <v>210</v>
      </c>
      <c r="H564" s="1303" t="s">
        <v>1468</v>
      </c>
      <c r="I564" s="1304"/>
      <c r="J564" s="1297"/>
      <c r="K564" s="1297"/>
      <c r="L564" s="1300"/>
      <c r="M564" s="1300"/>
      <c r="N564" s="1300"/>
      <c r="P564" s="904" t="s">
        <v>413</v>
      </c>
      <c r="Q564" s="65"/>
      <c r="R564" s="65"/>
      <c r="S564" s="65"/>
      <c r="T564" s="65"/>
    </row>
    <row r="565" spans="1:20" ht="28" customHeight="1" x14ac:dyDescent="0.3">
      <c r="A565" s="146"/>
      <c r="B565" s="975"/>
      <c r="C565" s="144"/>
      <c r="D565" s="320"/>
      <c r="E565" s="1290" t="s">
        <v>1371</v>
      </c>
      <c r="F565" s="1056" t="s">
        <v>446</v>
      </c>
      <c r="G565" s="1057" t="s">
        <v>210</v>
      </c>
      <c r="H565" s="1480" t="s">
        <v>1880</v>
      </c>
      <c r="I565" s="1481"/>
      <c r="J565" s="1295" t="s">
        <v>1460</v>
      </c>
      <c r="K565" s="1295" t="s">
        <v>353</v>
      </c>
      <c r="L565" s="1298">
        <v>1</v>
      </c>
      <c r="M565" s="1301"/>
      <c r="N565" s="1298">
        <f>0.2*20</f>
        <v>4</v>
      </c>
      <c r="O565" s="1302"/>
      <c r="P565" s="904" t="s">
        <v>413</v>
      </c>
      <c r="Q565" s="65"/>
      <c r="R565" s="65"/>
      <c r="S565" s="65"/>
      <c r="T565" s="65"/>
    </row>
    <row r="566" spans="1:20" s="65" customFormat="1" ht="14" x14ac:dyDescent="0.3">
      <c r="A566" s="324"/>
      <c r="B566" s="975"/>
      <c r="C566" s="144"/>
      <c r="D566" s="320"/>
      <c r="E566" s="1291"/>
      <c r="F566" s="1056" t="s">
        <v>431</v>
      </c>
      <c r="G566" s="1057" t="s">
        <v>210</v>
      </c>
      <c r="H566" s="1489" t="s">
        <v>1881</v>
      </c>
      <c r="I566" s="1490"/>
      <c r="J566" s="1296"/>
      <c r="K566" s="1296"/>
      <c r="L566" s="1299"/>
      <c r="M566" s="1299"/>
      <c r="N566" s="1299"/>
      <c r="O566" s="1302"/>
      <c r="P566" s="904" t="s">
        <v>1563</v>
      </c>
    </row>
    <row r="567" spans="1:20" s="65" customFormat="1" ht="14" x14ac:dyDescent="0.3">
      <c r="A567" s="324"/>
      <c r="B567" s="975"/>
      <c r="C567" s="144"/>
      <c r="D567" s="320"/>
      <c r="E567" s="1291"/>
      <c r="F567" s="895" t="s">
        <v>433</v>
      </c>
      <c r="G567" s="976" t="s">
        <v>210</v>
      </c>
      <c r="H567" s="1303" t="s">
        <v>1882</v>
      </c>
      <c r="I567" s="1304"/>
      <c r="J567" s="1296"/>
      <c r="K567" s="1296"/>
      <c r="L567" s="1299"/>
      <c r="M567" s="1299"/>
      <c r="N567" s="1299"/>
      <c r="O567" s="1302"/>
      <c r="P567" s="904" t="s">
        <v>413</v>
      </c>
    </row>
    <row r="568" spans="1:20" s="65" customFormat="1" ht="28" customHeight="1" x14ac:dyDescent="0.3">
      <c r="A568" s="324"/>
      <c r="B568" s="975"/>
      <c r="C568" s="144"/>
      <c r="D568" s="320"/>
      <c r="E568" s="1291"/>
      <c r="F568" s="895" t="s">
        <v>434</v>
      </c>
      <c r="G568" s="976" t="s">
        <v>210</v>
      </c>
      <c r="H568" s="1303">
        <v>8</v>
      </c>
      <c r="I568" s="1304"/>
      <c r="J568" s="1296"/>
      <c r="K568" s="1296"/>
      <c r="L568" s="1299"/>
      <c r="M568" s="1299"/>
      <c r="N568" s="1299"/>
      <c r="O568" s="1302"/>
      <c r="P568" s="904" t="s">
        <v>413</v>
      </c>
    </row>
    <row r="569" spans="1:20" s="65" customFormat="1" ht="14" x14ac:dyDescent="0.3">
      <c r="A569" s="324"/>
      <c r="B569" s="975"/>
      <c r="C569" s="144"/>
      <c r="D569" s="320"/>
      <c r="E569" s="1291"/>
      <c r="F569" s="895" t="s">
        <v>435</v>
      </c>
      <c r="G569" s="976" t="s">
        <v>210</v>
      </c>
      <c r="H569" s="1303">
        <v>2</v>
      </c>
      <c r="I569" s="1304"/>
      <c r="J569" s="1296"/>
      <c r="K569" s="1296"/>
      <c r="L569" s="1299"/>
      <c r="M569" s="1299"/>
      <c r="N569" s="1299"/>
      <c r="O569" s="1302"/>
      <c r="P569" s="904" t="s">
        <v>413</v>
      </c>
    </row>
    <row r="570" spans="1:20" s="65" customFormat="1" ht="14" x14ac:dyDescent="0.3">
      <c r="A570" s="324"/>
      <c r="B570" s="975"/>
      <c r="C570" s="144"/>
      <c r="D570" s="320"/>
      <c r="E570" s="1291"/>
      <c r="F570" s="895" t="s">
        <v>436</v>
      </c>
      <c r="G570" s="976" t="s">
        <v>210</v>
      </c>
      <c r="H570" s="1305" t="s">
        <v>1460</v>
      </c>
      <c r="I570" s="1306"/>
      <c r="J570" s="1296"/>
      <c r="K570" s="1296"/>
      <c r="L570" s="1299"/>
      <c r="M570" s="1299"/>
      <c r="N570" s="1299"/>
      <c r="O570" s="1302"/>
      <c r="P570" s="904" t="s">
        <v>413</v>
      </c>
    </row>
    <row r="571" spans="1:20" s="65" customFormat="1" ht="15.75" customHeight="1" x14ac:dyDescent="0.3">
      <c r="A571" s="307"/>
      <c r="B571" s="975"/>
      <c r="C571" s="144"/>
      <c r="D571" s="320"/>
      <c r="E571" s="1291"/>
      <c r="F571" s="895" t="s">
        <v>437</v>
      </c>
      <c r="G571" s="976" t="s">
        <v>210</v>
      </c>
      <c r="H571" s="1303" t="s">
        <v>1883</v>
      </c>
      <c r="I571" s="1304"/>
      <c r="J571" s="1296"/>
      <c r="K571" s="1296"/>
      <c r="L571" s="1299"/>
      <c r="M571" s="1299"/>
      <c r="N571" s="1299"/>
      <c r="O571" s="1302"/>
      <c r="P571" s="904" t="s">
        <v>1564</v>
      </c>
    </row>
    <row r="572" spans="1:20" s="66" customFormat="1" ht="28" customHeight="1" x14ac:dyDescent="0.3">
      <c r="A572" s="316"/>
      <c r="B572" s="975"/>
      <c r="C572" s="144"/>
      <c r="D572" s="320"/>
      <c r="E572" s="1291"/>
      <c r="F572" s="895" t="s">
        <v>438</v>
      </c>
      <c r="G572" s="976" t="s">
        <v>210</v>
      </c>
      <c r="H572" s="1303" t="s">
        <v>1888</v>
      </c>
      <c r="I572" s="1304"/>
      <c r="J572" s="1296"/>
      <c r="K572" s="1296"/>
      <c r="L572" s="1299"/>
      <c r="M572" s="1299"/>
      <c r="N572" s="1299"/>
      <c r="O572" s="1302"/>
      <c r="P572" s="904" t="s">
        <v>1565</v>
      </c>
      <c r="Q572" s="65"/>
      <c r="R572" s="65"/>
      <c r="S572" s="65"/>
      <c r="T572" s="65"/>
    </row>
    <row r="573" spans="1:20" s="65" customFormat="1" ht="14" x14ac:dyDescent="0.3">
      <c r="A573" s="307"/>
      <c r="B573" s="975"/>
      <c r="C573" s="144"/>
      <c r="D573" s="320"/>
      <c r="E573" s="1291"/>
      <c r="F573" s="895" t="s">
        <v>430</v>
      </c>
      <c r="G573" s="976" t="s">
        <v>210</v>
      </c>
      <c r="H573" s="1303" t="s">
        <v>1458</v>
      </c>
      <c r="I573" s="1304"/>
      <c r="J573" s="1296"/>
      <c r="K573" s="1296"/>
      <c r="L573" s="1299"/>
      <c r="M573" s="1299"/>
      <c r="N573" s="1299"/>
      <c r="O573" s="1302"/>
      <c r="P573" s="904" t="s">
        <v>1566</v>
      </c>
    </row>
    <row r="574" spans="1:20" ht="15" customHeight="1" x14ac:dyDescent="0.3">
      <c r="A574" s="142"/>
      <c r="B574" s="975"/>
      <c r="C574" s="144"/>
      <c r="D574" s="320"/>
      <c r="E574" s="1291"/>
      <c r="F574" s="895" t="s">
        <v>439</v>
      </c>
      <c r="G574" s="976" t="s">
        <v>210</v>
      </c>
      <c r="H574" s="1307" t="s">
        <v>1884</v>
      </c>
      <c r="I574" s="1304"/>
      <c r="J574" s="1296"/>
      <c r="K574" s="1296"/>
      <c r="L574" s="1299"/>
      <c r="M574" s="1299"/>
      <c r="N574" s="1299"/>
      <c r="O574" s="1302"/>
      <c r="P574" s="904" t="s">
        <v>1555</v>
      </c>
      <c r="Q574" s="65"/>
      <c r="R574" s="65"/>
      <c r="S574" s="65"/>
      <c r="T574" s="65"/>
    </row>
    <row r="575" spans="1:20" s="65" customFormat="1" ht="14" x14ac:dyDescent="0.3">
      <c r="A575" s="307"/>
      <c r="B575" s="975"/>
      <c r="C575" s="144"/>
      <c r="D575" s="320"/>
      <c r="E575" s="1291"/>
      <c r="F575" s="895" t="s">
        <v>440</v>
      </c>
      <c r="G575" s="976" t="s">
        <v>210</v>
      </c>
      <c r="H575" s="1308" t="s">
        <v>1885</v>
      </c>
      <c r="I575" s="1304"/>
      <c r="J575" s="1296"/>
      <c r="K575" s="1296"/>
      <c r="L575" s="1299"/>
      <c r="M575" s="1299"/>
      <c r="N575" s="1299"/>
      <c r="O575" s="1302"/>
      <c r="P575" s="904" t="s">
        <v>1576</v>
      </c>
    </row>
    <row r="576" spans="1:20" ht="15" customHeight="1" x14ac:dyDescent="0.3">
      <c r="A576" s="142"/>
      <c r="B576" s="975"/>
      <c r="C576" s="144"/>
      <c r="D576" s="320"/>
      <c r="E576" s="1291"/>
      <c r="F576" s="895" t="s">
        <v>366</v>
      </c>
      <c r="G576" s="976" t="s">
        <v>210</v>
      </c>
      <c r="H576" s="1308" t="s">
        <v>1886</v>
      </c>
      <c r="I576" s="1304"/>
      <c r="J576" s="1296"/>
      <c r="K576" s="1296"/>
      <c r="L576" s="1299"/>
      <c r="M576" s="1299"/>
      <c r="N576" s="1299"/>
      <c r="O576" s="1302"/>
      <c r="P576" s="904" t="s">
        <v>1572</v>
      </c>
      <c r="Q576" s="65"/>
      <c r="R576" s="65"/>
      <c r="S576" s="65"/>
      <c r="T576" s="65"/>
    </row>
    <row r="577" spans="1:20" s="65" customFormat="1" ht="28" customHeight="1" x14ac:dyDescent="0.3">
      <c r="A577" s="307"/>
      <c r="B577" s="975"/>
      <c r="C577" s="144"/>
      <c r="D577" s="320"/>
      <c r="E577" s="1291"/>
      <c r="F577" s="895" t="s">
        <v>351</v>
      </c>
      <c r="G577" s="976" t="s">
        <v>210</v>
      </c>
      <c r="H577" s="1491"/>
      <c r="I577" s="1492"/>
      <c r="J577" s="1296"/>
      <c r="K577" s="1296"/>
      <c r="L577" s="1299"/>
      <c r="M577" s="1299"/>
      <c r="N577" s="1299"/>
      <c r="O577" s="1302"/>
      <c r="P577" s="904" t="s">
        <v>1573</v>
      </c>
    </row>
    <row r="578" spans="1:20" ht="15" customHeight="1" x14ac:dyDescent="0.3">
      <c r="A578" s="142"/>
      <c r="B578" s="975"/>
      <c r="C578" s="144"/>
      <c r="D578" s="320"/>
      <c r="E578" s="1291"/>
      <c r="F578" s="895" t="s">
        <v>442</v>
      </c>
      <c r="G578" s="976" t="s">
        <v>210</v>
      </c>
      <c r="H578" s="1308" t="s">
        <v>1887</v>
      </c>
      <c r="I578" s="1304"/>
      <c r="J578" s="1296"/>
      <c r="K578" s="1296"/>
      <c r="L578" s="1299"/>
      <c r="M578" s="1299"/>
      <c r="N578" s="1299"/>
      <c r="O578" s="1302"/>
      <c r="P578" s="904" t="s">
        <v>413</v>
      </c>
      <c r="Q578" s="65"/>
      <c r="R578" s="65"/>
      <c r="S578" s="65"/>
      <c r="T578" s="65"/>
    </row>
    <row r="579" spans="1:20" ht="14" x14ac:dyDescent="0.3">
      <c r="A579" s="142"/>
      <c r="B579" s="975"/>
      <c r="C579" s="144"/>
      <c r="D579" s="320"/>
      <c r="E579" s="1291"/>
      <c r="F579" s="895" t="s">
        <v>444</v>
      </c>
      <c r="G579" s="976" t="s">
        <v>210</v>
      </c>
      <c r="H579" s="1303" t="s">
        <v>1346</v>
      </c>
      <c r="I579" s="1304"/>
      <c r="J579" s="1296"/>
      <c r="K579" s="1296"/>
      <c r="L579" s="1299"/>
      <c r="M579" s="1299"/>
      <c r="N579" s="1299"/>
      <c r="O579" s="1302"/>
      <c r="P579" s="904" t="s">
        <v>413</v>
      </c>
      <c r="Q579" s="65"/>
      <c r="R579" s="65"/>
      <c r="S579" s="65"/>
      <c r="T579" s="65"/>
    </row>
    <row r="580" spans="1:20" ht="14" x14ac:dyDescent="0.3">
      <c r="A580" s="142"/>
      <c r="B580" s="975"/>
      <c r="C580" s="144"/>
      <c r="D580" s="320"/>
      <c r="E580" s="1292"/>
      <c r="F580" s="895" t="s">
        <v>445</v>
      </c>
      <c r="G580" s="976" t="s">
        <v>210</v>
      </c>
      <c r="H580" s="1303" t="s">
        <v>1459</v>
      </c>
      <c r="I580" s="1304"/>
      <c r="J580" s="1297"/>
      <c r="K580" s="1297"/>
      <c r="L580" s="1300"/>
      <c r="M580" s="1300"/>
      <c r="N580" s="1300"/>
      <c r="P580" s="904" t="s">
        <v>413</v>
      </c>
      <c r="Q580" s="65"/>
      <c r="R580" s="65"/>
      <c r="S580" s="65"/>
      <c r="T580" s="65"/>
    </row>
    <row r="581" spans="1:20" ht="28" customHeight="1" x14ac:dyDescent="0.3">
      <c r="A581" s="146"/>
      <c r="B581" s="975"/>
      <c r="C581" s="144"/>
      <c r="D581" s="320"/>
      <c r="E581" s="1290" t="s">
        <v>1381</v>
      </c>
      <c r="F581" s="895" t="s">
        <v>446</v>
      </c>
      <c r="G581" s="976" t="s">
        <v>210</v>
      </c>
      <c r="H581" s="1293" t="s">
        <v>1889</v>
      </c>
      <c r="I581" s="1294"/>
      <c r="J581" s="1295" t="s">
        <v>1460</v>
      </c>
      <c r="K581" s="1295" t="s">
        <v>353</v>
      </c>
      <c r="L581" s="1298">
        <v>1</v>
      </c>
      <c r="M581" s="1301">
        <f>(8.5+9.5)/2</f>
        <v>9</v>
      </c>
      <c r="N581" s="1298">
        <f>M581</f>
        <v>9</v>
      </c>
      <c r="O581" s="1302"/>
      <c r="P581" s="904" t="s">
        <v>413</v>
      </c>
      <c r="Q581" s="65"/>
      <c r="R581" s="65"/>
      <c r="S581" s="65"/>
      <c r="T581" s="65"/>
    </row>
    <row r="582" spans="1:20" s="65" customFormat="1" ht="14" x14ac:dyDescent="0.3">
      <c r="A582" s="324"/>
      <c r="B582" s="975"/>
      <c r="C582" s="144"/>
      <c r="D582" s="320"/>
      <c r="E582" s="1291"/>
      <c r="F582" s="895" t="s">
        <v>431</v>
      </c>
      <c r="G582" s="976" t="s">
        <v>210</v>
      </c>
      <c r="H582" s="1303" t="s">
        <v>1894</v>
      </c>
      <c r="I582" s="1304"/>
      <c r="J582" s="1296"/>
      <c r="K582" s="1296"/>
      <c r="L582" s="1299"/>
      <c r="M582" s="1299"/>
      <c r="N582" s="1299"/>
      <c r="O582" s="1302"/>
      <c r="P582" s="904" t="s">
        <v>1563</v>
      </c>
    </row>
    <row r="583" spans="1:20" s="65" customFormat="1" ht="14" x14ac:dyDescent="0.3">
      <c r="A583" s="324"/>
      <c r="B583" s="975"/>
      <c r="C583" s="144"/>
      <c r="D583" s="320"/>
      <c r="E583" s="1291"/>
      <c r="F583" s="895" t="s">
        <v>433</v>
      </c>
      <c r="G583" s="976" t="s">
        <v>210</v>
      </c>
      <c r="H583" s="1303" t="s">
        <v>1882</v>
      </c>
      <c r="I583" s="1304"/>
      <c r="J583" s="1296"/>
      <c r="K583" s="1296"/>
      <c r="L583" s="1299"/>
      <c r="M583" s="1299"/>
      <c r="N583" s="1299"/>
      <c r="O583" s="1302"/>
      <c r="P583" s="904" t="s">
        <v>413</v>
      </c>
    </row>
    <row r="584" spans="1:20" s="65" customFormat="1" ht="28" customHeight="1" x14ac:dyDescent="0.3">
      <c r="A584" s="324"/>
      <c r="B584" s="975"/>
      <c r="C584" s="144"/>
      <c r="D584" s="320"/>
      <c r="E584" s="1291"/>
      <c r="F584" s="895" t="s">
        <v>434</v>
      </c>
      <c r="G584" s="976" t="s">
        <v>210</v>
      </c>
      <c r="H584" s="1303">
        <v>8</v>
      </c>
      <c r="I584" s="1304"/>
      <c r="J584" s="1296"/>
      <c r="K584" s="1296"/>
      <c r="L584" s="1299"/>
      <c r="M584" s="1299"/>
      <c r="N584" s="1299"/>
      <c r="O584" s="1302"/>
      <c r="P584" s="904" t="s">
        <v>413</v>
      </c>
    </row>
    <row r="585" spans="1:20" s="65" customFormat="1" ht="14" x14ac:dyDescent="0.3">
      <c r="A585" s="324"/>
      <c r="B585" s="975"/>
      <c r="C585" s="144"/>
      <c r="D585" s="320"/>
      <c r="E585" s="1291"/>
      <c r="F585" s="895" t="s">
        <v>435</v>
      </c>
      <c r="G585" s="976" t="s">
        <v>210</v>
      </c>
      <c r="H585" s="1303">
        <v>3</v>
      </c>
      <c r="I585" s="1304"/>
      <c r="J585" s="1296"/>
      <c r="K585" s="1296"/>
      <c r="L585" s="1299"/>
      <c r="M585" s="1299"/>
      <c r="N585" s="1299"/>
      <c r="O585" s="1302"/>
      <c r="P585" s="904" t="s">
        <v>413</v>
      </c>
    </row>
    <row r="586" spans="1:20" s="65" customFormat="1" ht="14" x14ac:dyDescent="0.3">
      <c r="A586" s="324"/>
      <c r="B586" s="975"/>
      <c r="C586" s="144"/>
      <c r="D586" s="320"/>
      <c r="E586" s="1291"/>
      <c r="F586" s="895" t="s">
        <v>436</v>
      </c>
      <c r="G586" s="976" t="s">
        <v>210</v>
      </c>
      <c r="H586" s="1305" t="s">
        <v>1460</v>
      </c>
      <c r="I586" s="1306"/>
      <c r="J586" s="1296"/>
      <c r="K586" s="1296"/>
      <c r="L586" s="1299"/>
      <c r="M586" s="1299"/>
      <c r="N586" s="1299"/>
      <c r="O586" s="1302"/>
      <c r="P586" s="904" t="s">
        <v>413</v>
      </c>
    </row>
    <row r="587" spans="1:20" s="65" customFormat="1" ht="15.75" customHeight="1" x14ac:dyDescent="0.3">
      <c r="A587" s="307"/>
      <c r="B587" s="975"/>
      <c r="C587" s="144"/>
      <c r="D587" s="320"/>
      <c r="E587" s="1291"/>
      <c r="F587" s="895" t="s">
        <v>437</v>
      </c>
      <c r="G587" s="976" t="s">
        <v>210</v>
      </c>
      <c r="H587" s="1303" t="s">
        <v>1890</v>
      </c>
      <c r="I587" s="1304"/>
      <c r="J587" s="1296"/>
      <c r="K587" s="1296"/>
      <c r="L587" s="1299"/>
      <c r="M587" s="1299"/>
      <c r="N587" s="1299"/>
      <c r="O587" s="1302"/>
      <c r="P587" s="904" t="s">
        <v>1564</v>
      </c>
    </row>
    <row r="588" spans="1:20" s="66" customFormat="1" ht="28" customHeight="1" x14ac:dyDescent="0.3">
      <c r="A588" s="316"/>
      <c r="B588" s="975"/>
      <c r="C588" s="144"/>
      <c r="D588" s="320"/>
      <c r="E588" s="1291"/>
      <c r="F588" s="895" t="s">
        <v>438</v>
      </c>
      <c r="G588" s="976" t="s">
        <v>210</v>
      </c>
      <c r="H588" s="1303" t="s">
        <v>1888</v>
      </c>
      <c r="I588" s="1304"/>
      <c r="J588" s="1296"/>
      <c r="K588" s="1296"/>
      <c r="L588" s="1299"/>
      <c r="M588" s="1299"/>
      <c r="N588" s="1299"/>
      <c r="O588" s="1302"/>
      <c r="P588" s="904" t="s">
        <v>1565</v>
      </c>
      <c r="Q588" s="65"/>
      <c r="R588" s="65"/>
      <c r="S588" s="65"/>
      <c r="T588" s="65"/>
    </row>
    <row r="589" spans="1:20" s="65" customFormat="1" ht="14" x14ac:dyDescent="0.3">
      <c r="A589" s="307"/>
      <c r="B589" s="975"/>
      <c r="C589" s="144"/>
      <c r="D589" s="320"/>
      <c r="E589" s="1291"/>
      <c r="F589" s="895" t="s">
        <v>430</v>
      </c>
      <c r="G589" s="976" t="s">
        <v>210</v>
      </c>
      <c r="H589" s="1303" t="s">
        <v>1458</v>
      </c>
      <c r="I589" s="1304"/>
      <c r="J589" s="1296"/>
      <c r="K589" s="1296"/>
      <c r="L589" s="1299"/>
      <c r="M589" s="1299"/>
      <c r="N589" s="1299"/>
      <c r="O589" s="1302"/>
      <c r="P589" s="904" t="s">
        <v>1566</v>
      </c>
    </row>
    <row r="590" spans="1:20" ht="15" customHeight="1" x14ac:dyDescent="0.3">
      <c r="A590" s="142"/>
      <c r="B590" s="975"/>
      <c r="C590" s="144"/>
      <c r="D590" s="320"/>
      <c r="E590" s="1291"/>
      <c r="F590" s="895" t="s">
        <v>439</v>
      </c>
      <c r="G590" s="976" t="s">
        <v>210</v>
      </c>
      <c r="H590" s="1307" t="s">
        <v>1891</v>
      </c>
      <c r="I590" s="1304"/>
      <c r="J590" s="1296"/>
      <c r="K590" s="1296"/>
      <c r="L590" s="1299"/>
      <c r="M590" s="1299"/>
      <c r="N590" s="1299"/>
      <c r="O590" s="1302"/>
      <c r="P590" s="904" t="s">
        <v>1555</v>
      </c>
      <c r="Q590" s="65"/>
      <c r="R590" s="65"/>
      <c r="S590" s="65"/>
      <c r="T590" s="65"/>
    </row>
    <row r="591" spans="1:20" s="65" customFormat="1" ht="14" x14ac:dyDescent="0.3">
      <c r="A591" s="307"/>
      <c r="B591" s="975"/>
      <c r="C591" s="144"/>
      <c r="D591" s="320"/>
      <c r="E591" s="1291"/>
      <c r="F591" s="895" t="s">
        <v>440</v>
      </c>
      <c r="G591" s="976" t="s">
        <v>210</v>
      </c>
      <c r="H591" s="1308" t="s">
        <v>1892</v>
      </c>
      <c r="I591" s="1304"/>
      <c r="J591" s="1296"/>
      <c r="K591" s="1296"/>
      <c r="L591" s="1299"/>
      <c r="M591" s="1299"/>
      <c r="N591" s="1299"/>
      <c r="O591" s="1302"/>
      <c r="P591" s="904" t="s">
        <v>1576</v>
      </c>
    </row>
    <row r="592" spans="1:20" ht="15" customHeight="1" x14ac:dyDescent="0.3">
      <c r="A592" s="142"/>
      <c r="B592" s="975"/>
      <c r="C592" s="144"/>
      <c r="D592" s="320"/>
      <c r="E592" s="1291"/>
      <c r="F592" s="895" t="s">
        <v>366</v>
      </c>
      <c r="G592" s="976" t="s">
        <v>210</v>
      </c>
      <c r="H592" s="1308" t="s">
        <v>1893</v>
      </c>
      <c r="I592" s="1304"/>
      <c r="J592" s="1296"/>
      <c r="K592" s="1296"/>
      <c r="L592" s="1299"/>
      <c r="M592" s="1299"/>
      <c r="N592" s="1299"/>
      <c r="O592" s="1302"/>
      <c r="P592" s="904" t="s">
        <v>1572</v>
      </c>
      <c r="Q592" s="65"/>
      <c r="R592" s="65"/>
      <c r="S592" s="65"/>
      <c r="T592" s="65"/>
    </row>
    <row r="593" spans="1:20" s="65" customFormat="1" ht="28" customHeight="1" x14ac:dyDescent="0.3">
      <c r="A593" s="307"/>
      <c r="B593" s="975"/>
      <c r="C593" s="144"/>
      <c r="D593" s="320"/>
      <c r="E593" s="1291"/>
      <c r="F593" s="895" t="s">
        <v>351</v>
      </c>
      <c r="G593" s="976" t="s">
        <v>210</v>
      </c>
      <c r="H593" s="1309" t="s">
        <v>2205</v>
      </c>
      <c r="I593" s="1310"/>
      <c r="J593" s="1296"/>
      <c r="K593" s="1296"/>
      <c r="L593" s="1299"/>
      <c r="M593" s="1299"/>
      <c r="N593" s="1299"/>
      <c r="O593" s="1302"/>
      <c r="P593" s="904" t="s">
        <v>1573</v>
      </c>
    </row>
    <row r="594" spans="1:20" ht="15" customHeight="1" x14ac:dyDescent="0.3">
      <c r="A594" s="142"/>
      <c r="B594" s="975"/>
      <c r="C594" s="144"/>
      <c r="D594" s="320"/>
      <c r="E594" s="1291"/>
      <c r="F594" s="895" t="s">
        <v>442</v>
      </c>
      <c r="G594" s="976" t="s">
        <v>210</v>
      </c>
      <c r="H594" s="1308" t="s">
        <v>1887</v>
      </c>
      <c r="I594" s="1304"/>
      <c r="J594" s="1296"/>
      <c r="K594" s="1296"/>
      <c r="L594" s="1299"/>
      <c r="M594" s="1299"/>
      <c r="N594" s="1299"/>
      <c r="O594" s="1302"/>
      <c r="P594" s="904" t="s">
        <v>413</v>
      </c>
      <c r="Q594" s="65"/>
      <c r="R594" s="65"/>
      <c r="S594" s="65"/>
      <c r="T594" s="65"/>
    </row>
    <row r="595" spans="1:20" ht="14" x14ac:dyDescent="0.3">
      <c r="A595" s="142"/>
      <c r="B595" s="975"/>
      <c r="C595" s="144"/>
      <c r="D595" s="320"/>
      <c r="E595" s="1291"/>
      <c r="F595" s="895" t="s">
        <v>444</v>
      </c>
      <c r="G595" s="976" t="s">
        <v>210</v>
      </c>
      <c r="H595" s="1303" t="s">
        <v>1346</v>
      </c>
      <c r="I595" s="1304"/>
      <c r="J595" s="1296"/>
      <c r="K595" s="1296"/>
      <c r="L595" s="1299"/>
      <c r="M595" s="1299"/>
      <c r="N595" s="1299"/>
      <c r="O595" s="1302"/>
      <c r="P595" s="904" t="s">
        <v>413</v>
      </c>
      <c r="Q595" s="65"/>
      <c r="R595" s="65"/>
      <c r="S595" s="65"/>
      <c r="T595" s="65"/>
    </row>
    <row r="596" spans="1:20" ht="14" x14ac:dyDescent="0.3">
      <c r="A596" s="142"/>
      <c r="B596" s="975"/>
      <c r="C596" s="144"/>
      <c r="D596" s="320"/>
      <c r="E596" s="1292"/>
      <c r="F596" s="895" t="s">
        <v>445</v>
      </c>
      <c r="G596" s="976" t="s">
        <v>210</v>
      </c>
      <c r="H596" s="1303" t="s">
        <v>1459</v>
      </c>
      <c r="I596" s="1304"/>
      <c r="J596" s="1297"/>
      <c r="K596" s="1297"/>
      <c r="L596" s="1300"/>
      <c r="M596" s="1300"/>
      <c r="N596" s="1300"/>
      <c r="P596" s="904" t="s">
        <v>413</v>
      </c>
      <c r="Q596" s="65"/>
      <c r="R596" s="65"/>
      <c r="S596" s="65"/>
      <c r="T596" s="65"/>
    </row>
    <row r="597" spans="1:20" ht="28" customHeight="1" x14ac:dyDescent="0.3">
      <c r="A597" s="146"/>
      <c r="B597" s="975"/>
      <c r="C597" s="144"/>
      <c r="D597" s="320"/>
      <c r="E597" s="1290" t="s">
        <v>1390</v>
      </c>
      <c r="F597" s="895" t="s">
        <v>446</v>
      </c>
      <c r="G597" s="976" t="s">
        <v>210</v>
      </c>
      <c r="H597" s="1293" t="s">
        <v>1895</v>
      </c>
      <c r="I597" s="1294"/>
      <c r="J597" s="1295" t="s">
        <v>1897</v>
      </c>
      <c r="K597" s="1295" t="s">
        <v>353</v>
      </c>
      <c r="L597" s="1298">
        <v>1</v>
      </c>
      <c r="M597" s="1301">
        <v>9.5</v>
      </c>
      <c r="N597" s="1298">
        <f>M597</f>
        <v>9.5</v>
      </c>
      <c r="O597" s="1302"/>
      <c r="P597" s="904" t="s">
        <v>413</v>
      </c>
      <c r="Q597" s="65"/>
      <c r="R597" s="65"/>
      <c r="S597" s="65"/>
      <c r="T597" s="65"/>
    </row>
    <row r="598" spans="1:20" s="65" customFormat="1" ht="14" x14ac:dyDescent="0.3">
      <c r="A598" s="324"/>
      <c r="B598" s="975"/>
      <c r="C598" s="144"/>
      <c r="D598" s="320"/>
      <c r="E598" s="1291"/>
      <c r="F598" s="895" t="s">
        <v>431</v>
      </c>
      <c r="G598" s="976" t="s">
        <v>210</v>
      </c>
      <c r="H598" s="1303" t="s">
        <v>1896</v>
      </c>
      <c r="I598" s="1304"/>
      <c r="J598" s="1296"/>
      <c r="K598" s="1296"/>
      <c r="L598" s="1299"/>
      <c r="M598" s="1299"/>
      <c r="N598" s="1299"/>
      <c r="O598" s="1302"/>
      <c r="P598" s="904" t="s">
        <v>1563</v>
      </c>
    </row>
    <row r="599" spans="1:20" s="65" customFormat="1" ht="14" x14ac:dyDescent="0.3">
      <c r="A599" s="324"/>
      <c r="B599" s="975"/>
      <c r="C599" s="144"/>
      <c r="D599" s="320"/>
      <c r="E599" s="1291"/>
      <c r="F599" s="895" t="s">
        <v>433</v>
      </c>
      <c r="G599" s="976" t="s">
        <v>210</v>
      </c>
      <c r="H599" s="1303" t="s">
        <v>1882</v>
      </c>
      <c r="I599" s="1304"/>
      <c r="J599" s="1296"/>
      <c r="K599" s="1296"/>
      <c r="L599" s="1299"/>
      <c r="M599" s="1299"/>
      <c r="N599" s="1299"/>
      <c r="O599" s="1302"/>
      <c r="P599" s="904" t="s">
        <v>413</v>
      </c>
    </row>
    <row r="600" spans="1:20" s="65" customFormat="1" ht="28" customHeight="1" x14ac:dyDescent="0.3">
      <c r="A600" s="324"/>
      <c r="B600" s="975"/>
      <c r="C600" s="144"/>
      <c r="D600" s="320"/>
      <c r="E600" s="1291"/>
      <c r="F600" s="895" t="s">
        <v>434</v>
      </c>
      <c r="G600" s="976" t="s">
        <v>210</v>
      </c>
      <c r="H600" s="1303">
        <v>9</v>
      </c>
      <c r="I600" s="1304"/>
      <c r="J600" s="1296"/>
      <c r="K600" s="1296"/>
      <c r="L600" s="1299"/>
      <c r="M600" s="1299"/>
      <c r="N600" s="1299"/>
      <c r="O600" s="1302"/>
      <c r="P600" s="904" t="s">
        <v>413</v>
      </c>
    </row>
    <row r="601" spans="1:20" s="65" customFormat="1" ht="14" x14ac:dyDescent="0.3">
      <c r="A601" s="324"/>
      <c r="B601" s="975"/>
      <c r="C601" s="144"/>
      <c r="D601" s="320"/>
      <c r="E601" s="1291"/>
      <c r="F601" s="895" t="s">
        <v>435</v>
      </c>
      <c r="G601" s="976" t="s">
        <v>210</v>
      </c>
      <c r="H601" s="1303">
        <v>1</v>
      </c>
      <c r="I601" s="1304"/>
      <c r="J601" s="1296"/>
      <c r="K601" s="1296"/>
      <c r="L601" s="1299"/>
      <c r="M601" s="1299"/>
      <c r="N601" s="1299"/>
      <c r="O601" s="1302"/>
      <c r="P601" s="904" t="s">
        <v>413</v>
      </c>
    </row>
    <row r="602" spans="1:20" s="65" customFormat="1" ht="14" x14ac:dyDescent="0.3">
      <c r="A602" s="324"/>
      <c r="B602" s="975"/>
      <c r="C602" s="144"/>
      <c r="D602" s="320"/>
      <c r="E602" s="1291"/>
      <c r="F602" s="895" t="s">
        <v>436</v>
      </c>
      <c r="G602" s="976" t="s">
        <v>210</v>
      </c>
      <c r="H602" s="1305" t="s">
        <v>1897</v>
      </c>
      <c r="I602" s="1306"/>
      <c r="J602" s="1296"/>
      <c r="K602" s="1296"/>
      <c r="L602" s="1299"/>
      <c r="M602" s="1299"/>
      <c r="N602" s="1299"/>
      <c r="O602" s="1302"/>
      <c r="P602" s="904" t="s">
        <v>413</v>
      </c>
    </row>
    <row r="603" spans="1:20" s="65" customFormat="1" ht="15.75" customHeight="1" x14ac:dyDescent="0.3">
      <c r="A603" s="307"/>
      <c r="B603" s="975"/>
      <c r="C603" s="144"/>
      <c r="D603" s="320"/>
      <c r="E603" s="1291"/>
      <c r="F603" s="895" t="s">
        <v>437</v>
      </c>
      <c r="G603" s="976" t="s">
        <v>210</v>
      </c>
      <c r="H603" s="1303" t="s">
        <v>1899</v>
      </c>
      <c r="I603" s="1304"/>
      <c r="J603" s="1296"/>
      <c r="K603" s="1296"/>
      <c r="L603" s="1299"/>
      <c r="M603" s="1299"/>
      <c r="N603" s="1299"/>
      <c r="O603" s="1302"/>
      <c r="P603" s="904" t="s">
        <v>1564</v>
      </c>
    </row>
    <row r="604" spans="1:20" s="66" customFormat="1" ht="28" customHeight="1" x14ac:dyDescent="0.3">
      <c r="A604" s="316"/>
      <c r="B604" s="975"/>
      <c r="C604" s="144"/>
      <c r="D604" s="320"/>
      <c r="E604" s="1291"/>
      <c r="F604" s="895" t="s">
        <v>438</v>
      </c>
      <c r="G604" s="976" t="s">
        <v>210</v>
      </c>
      <c r="H604" s="1303" t="s">
        <v>1888</v>
      </c>
      <c r="I604" s="1304"/>
      <c r="J604" s="1296"/>
      <c r="K604" s="1296"/>
      <c r="L604" s="1299"/>
      <c r="M604" s="1299"/>
      <c r="N604" s="1299"/>
      <c r="O604" s="1302"/>
      <c r="P604" s="904" t="s">
        <v>1565</v>
      </c>
      <c r="Q604" s="65"/>
      <c r="R604" s="65"/>
      <c r="S604" s="65"/>
      <c r="T604" s="65"/>
    </row>
    <row r="605" spans="1:20" s="65" customFormat="1" ht="14" x14ac:dyDescent="0.3">
      <c r="A605" s="307"/>
      <c r="B605" s="975"/>
      <c r="C605" s="144"/>
      <c r="D605" s="320"/>
      <c r="E605" s="1291"/>
      <c r="F605" s="895" t="s">
        <v>430</v>
      </c>
      <c r="G605" s="976" t="s">
        <v>210</v>
      </c>
      <c r="H605" s="1303" t="s">
        <v>1458</v>
      </c>
      <c r="I605" s="1304"/>
      <c r="J605" s="1296"/>
      <c r="K605" s="1296"/>
      <c r="L605" s="1299"/>
      <c r="M605" s="1299"/>
      <c r="N605" s="1299"/>
      <c r="O605" s="1302"/>
      <c r="P605" s="904" t="s">
        <v>1566</v>
      </c>
    </row>
    <row r="606" spans="1:20" ht="15" customHeight="1" x14ac:dyDescent="0.3">
      <c r="A606" s="142"/>
      <c r="B606" s="975"/>
      <c r="C606" s="144"/>
      <c r="D606" s="320"/>
      <c r="E606" s="1291"/>
      <c r="F606" s="895" t="s">
        <v>439</v>
      </c>
      <c r="G606" s="976" t="s">
        <v>210</v>
      </c>
      <c r="H606" s="1307" t="s">
        <v>1898</v>
      </c>
      <c r="I606" s="1304"/>
      <c r="J606" s="1296"/>
      <c r="K606" s="1296"/>
      <c r="L606" s="1299"/>
      <c r="M606" s="1299"/>
      <c r="N606" s="1299"/>
      <c r="O606" s="1302"/>
      <c r="P606" s="904" t="s">
        <v>1555</v>
      </c>
      <c r="Q606" s="65"/>
      <c r="R606" s="65"/>
      <c r="S606" s="65"/>
      <c r="T606" s="65"/>
    </row>
    <row r="607" spans="1:20" s="65" customFormat="1" ht="14" x14ac:dyDescent="0.3">
      <c r="A607" s="307"/>
      <c r="B607" s="975"/>
      <c r="C607" s="144"/>
      <c r="D607" s="320"/>
      <c r="E607" s="1291"/>
      <c r="F607" s="895" t="s">
        <v>440</v>
      </c>
      <c r="G607" s="976" t="s">
        <v>210</v>
      </c>
      <c r="H607" s="1308" t="s">
        <v>1900</v>
      </c>
      <c r="I607" s="1304"/>
      <c r="J607" s="1296"/>
      <c r="K607" s="1296"/>
      <c r="L607" s="1299"/>
      <c r="M607" s="1299"/>
      <c r="N607" s="1299"/>
      <c r="O607" s="1302"/>
      <c r="P607" s="904" t="s">
        <v>1576</v>
      </c>
    </row>
    <row r="608" spans="1:20" ht="15" customHeight="1" x14ac:dyDescent="0.3">
      <c r="A608" s="142"/>
      <c r="B608" s="975"/>
      <c r="C608" s="144"/>
      <c r="D608" s="320"/>
      <c r="E608" s="1291"/>
      <c r="F608" s="895" t="s">
        <v>366</v>
      </c>
      <c r="G608" s="976" t="s">
        <v>210</v>
      </c>
      <c r="H608" s="1308" t="s">
        <v>1901</v>
      </c>
      <c r="I608" s="1304"/>
      <c r="J608" s="1296"/>
      <c r="K608" s="1296"/>
      <c r="L608" s="1299"/>
      <c r="M608" s="1299"/>
      <c r="N608" s="1299"/>
      <c r="O608" s="1302"/>
      <c r="P608" s="904" t="s">
        <v>1572</v>
      </c>
      <c r="Q608" s="65"/>
      <c r="R608" s="65"/>
      <c r="S608" s="65"/>
      <c r="T608" s="65"/>
    </row>
    <row r="609" spans="1:20" s="65" customFormat="1" ht="28" customHeight="1" x14ac:dyDescent="0.3">
      <c r="A609" s="307"/>
      <c r="B609" s="975"/>
      <c r="C609" s="144"/>
      <c r="D609" s="320"/>
      <c r="E609" s="1291"/>
      <c r="F609" s="895" t="s">
        <v>351</v>
      </c>
      <c r="G609" s="976" t="s">
        <v>210</v>
      </c>
      <c r="H609" s="1309" t="s">
        <v>2206</v>
      </c>
      <c r="I609" s="1310"/>
      <c r="J609" s="1296"/>
      <c r="K609" s="1296"/>
      <c r="L609" s="1299"/>
      <c r="M609" s="1299"/>
      <c r="N609" s="1299"/>
      <c r="O609" s="1302"/>
      <c r="P609" s="904" t="s">
        <v>1573</v>
      </c>
    </row>
    <row r="610" spans="1:20" ht="15" customHeight="1" x14ac:dyDescent="0.3">
      <c r="A610" s="142"/>
      <c r="B610" s="975"/>
      <c r="C610" s="144"/>
      <c r="D610" s="320"/>
      <c r="E610" s="1291"/>
      <c r="F610" s="895" t="s">
        <v>442</v>
      </c>
      <c r="G610" s="976" t="s">
        <v>210</v>
      </c>
      <c r="H610" s="1308" t="s">
        <v>1887</v>
      </c>
      <c r="I610" s="1304"/>
      <c r="J610" s="1296"/>
      <c r="K610" s="1296"/>
      <c r="L610" s="1299"/>
      <c r="M610" s="1299"/>
      <c r="N610" s="1299"/>
      <c r="O610" s="1302"/>
      <c r="P610" s="904" t="s">
        <v>413</v>
      </c>
      <c r="Q610" s="65"/>
      <c r="R610" s="65"/>
      <c r="S610" s="65"/>
      <c r="T610" s="65"/>
    </row>
    <row r="611" spans="1:20" ht="14" x14ac:dyDescent="0.3">
      <c r="A611" s="142"/>
      <c r="B611" s="975"/>
      <c r="C611" s="144"/>
      <c r="D611" s="320"/>
      <c r="E611" s="1291"/>
      <c r="F611" s="895" t="s">
        <v>444</v>
      </c>
      <c r="G611" s="976" t="s">
        <v>210</v>
      </c>
      <c r="H611" s="1303" t="s">
        <v>1346</v>
      </c>
      <c r="I611" s="1304"/>
      <c r="J611" s="1296"/>
      <c r="K611" s="1296"/>
      <c r="L611" s="1299"/>
      <c r="M611" s="1299"/>
      <c r="N611" s="1299"/>
      <c r="O611" s="1302"/>
      <c r="P611" s="904" t="s">
        <v>413</v>
      </c>
      <c r="Q611" s="65"/>
      <c r="R611" s="65"/>
      <c r="S611" s="65"/>
      <c r="T611" s="65"/>
    </row>
    <row r="612" spans="1:20" ht="14" x14ac:dyDescent="0.3">
      <c r="A612" s="142"/>
      <c r="B612" s="975"/>
      <c r="C612" s="144"/>
      <c r="D612" s="320"/>
      <c r="E612" s="1292"/>
      <c r="F612" s="895" t="s">
        <v>445</v>
      </c>
      <c r="G612" s="976" t="s">
        <v>210</v>
      </c>
      <c r="H612" s="1303" t="s">
        <v>1459</v>
      </c>
      <c r="I612" s="1304"/>
      <c r="J612" s="1297"/>
      <c r="K612" s="1297"/>
      <c r="L612" s="1300"/>
      <c r="M612" s="1300"/>
      <c r="N612" s="1300"/>
      <c r="P612" s="904" t="s">
        <v>413</v>
      </c>
      <c r="Q612" s="65"/>
      <c r="R612" s="65"/>
      <c r="S612" s="65"/>
      <c r="T612" s="65"/>
    </row>
    <row r="613" spans="1:20" ht="28" customHeight="1" x14ac:dyDescent="0.3">
      <c r="A613" s="146"/>
      <c r="B613" s="975"/>
      <c r="C613" s="144"/>
      <c r="D613" s="320"/>
      <c r="E613" s="1290" t="s">
        <v>1397</v>
      </c>
      <c r="F613" s="895" t="s">
        <v>446</v>
      </c>
      <c r="G613" s="976" t="s">
        <v>210</v>
      </c>
      <c r="H613" s="1293" t="s">
        <v>1902</v>
      </c>
      <c r="I613" s="1294"/>
      <c r="J613" s="1295" t="s">
        <v>1897</v>
      </c>
      <c r="K613" s="1295" t="s">
        <v>353</v>
      </c>
      <c r="L613" s="1298">
        <v>1</v>
      </c>
      <c r="M613" s="1301">
        <f>(7.2+7.6)/2</f>
        <v>7.4</v>
      </c>
      <c r="N613" s="1298">
        <f>M613</f>
        <v>7.4</v>
      </c>
      <c r="O613" s="1302"/>
      <c r="P613" s="904" t="s">
        <v>413</v>
      </c>
      <c r="Q613" s="65"/>
      <c r="R613" s="65"/>
      <c r="S613" s="65"/>
      <c r="T613" s="65"/>
    </row>
    <row r="614" spans="1:20" s="65" customFormat="1" ht="14" x14ac:dyDescent="0.3">
      <c r="A614" s="324"/>
      <c r="B614" s="975"/>
      <c r="C614" s="144"/>
      <c r="D614" s="320"/>
      <c r="E614" s="1291"/>
      <c r="F614" s="895" t="s">
        <v>431</v>
      </c>
      <c r="G614" s="976" t="s">
        <v>210</v>
      </c>
      <c r="H614" s="1303" t="s">
        <v>1903</v>
      </c>
      <c r="I614" s="1304"/>
      <c r="J614" s="1296"/>
      <c r="K614" s="1296"/>
      <c r="L614" s="1299"/>
      <c r="M614" s="1299"/>
      <c r="N614" s="1299"/>
      <c r="O614" s="1302"/>
      <c r="P614" s="904" t="s">
        <v>1563</v>
      </c>
    </row>
    <row r="615" spans="1:20" s="65" customFormat="1" ht="14" x14ac:dyDescent="0.3">
      <c r="A615" s="324"/>
      <c r="B615" s="975"/>
      <c r="C615" s="144"/>
      <c r="D615" s="320"/>
      <c r="E615" s="1291"/>
      <c r="F615" s="895" t="s">
        <v>433</v>
      </c>
      <c r="G615" s="976" t="s">
        <v>210</v>
      </c>
      <c r="H615" s="1303" t="s">
        <v>1882</v>
      </c>
      <c r="I615" s="1304"/>
      <c r="J615" s="1296"/>
      <c r="K615" s="1296"/>
      <c r="L615" s="1299"/>
      <c r="M615" s="1299"/>
      <c r="N615" s="1299"/>
      <c r="O615" s="1302"/>
      <c r="P615" s="904" t="s">
        <v>413</v>
      </c>
    </row>
    <row r="616" spans="1:20" s="65" customFormat="1" ht="28" customHeight="1" x14ac:dyDescent="0.3">
      <c r="A616" s="324"/>
      <c r="B616" s="975"/>
      <c r="C616" s="144"/>
      <c r="D616" s="320"/>
      <c r="E616" s="1291"/>
      <c r="F616" s="895" t="s">
        <v>434</v>
      </c>
      <c r="G616" s="976" t="s">
        <v>210</v>
      </c>
      <c r="H616" s="1303">
        <v>9</v>
      </c>
      <c r="I616" s="1304"/>
      <c r="J616" s="1296"/>
      <c r="K616" s="1296"/>
      <c r="L616" s="1299"/>
      <c r="M616" s="1299"/>
      <c r="N616" s="1299"/>
      <c r="O616" s="1302"/>
      <c r="P616" s="904" t="s">
        <v>413</v>
      </c>
    </row>
    <row r="617" spans="1:20" s="65" customFormat="1" ht="14" x14ac:dyDescent="0.3">
      <c r="A617" s="324"/>
      <c r="B617" s="975"/>
      <c r="C617" s="144"/>
      <c r="D617" s="320"/>
      <c r="E617" s="1291"/>
      <c r="F617" s="895" t="s">
        <v>435</v>
      </c>
      <c r="G617" s="976" t="s">
        <v>210</v>
      </c>
      <c r="H617" s="1303">
        <v>4</v>
      </c>
      <c r="I617" s="1304"/>
      <c r="J617" s="1296"/>
      <c r="K617" s="1296"/>
      <c r="L617" s="1299"/>
      <c r="M617" s="1299"/>
      <c r="N617" s="1299"/>
      <c r="O617" s="1302"/>
      <c r="P617" s="904" t="s">
        <v>413</v>
      </c>
    </row>
    <row r="618" spans="1:20" s="65" customFormat="1" ht="14" x14ac:dyDescent="0.3">
      <c r="A618" s="324"/>
      <c r="B618" s="975"/>
      <c r="C618" s="144"/>
      <c r="D618" s="320"/>
      <c r="E618" s="1291"/>
      <c r="F618" s="895" t="s">
        <v>436</v>
      </c>
      <c r="G618" s="976" t="s">
        <v>210</v>
      </c>
      <c r="H618" s="1305" t="s">
        <v>1897</v>
      </c>
      <c r="I618" s="1306"/>
      <c r="J618" s="1296"/>
      <c r="K618" s="1296"/>
      <c r="L618" s="1299"/>
      <c r="M618" s="1299"/>
      <c r="N618" s="1299"/>
      <c r="O618" s="1302"/>
      <c r="P618" s="904" t="s">
        <v>413</v>
      </c>
    </row>
    <row r="619" spans="1:20" s="65" customFormat="1" ht="15.75" customHeight="1" x14ac:dyDescent="0.3">
      <c r="A619" s="307"/>
      <c r="B619" s="975"/>
      <c r="C619" s="144"/>
      <c r="D619" s="320"/>
      <c r="E619" s="1291"/>
      <c r="F619" s="895" t="s">
        <v>437</v>
      </c>
      <c r="G619" s="976" t="s">
        <v>210</v>
      </c>
      <c r="H619" s="1303" t="s">
        <v>1905</v>
      </c>
      <c r="I619" s="1304"/>
      <c r="J619" s="1296"/>
      <c r="K619" s="1296"/>
      <c r="L619" s="1299"/>
      <c r="M619" s="1299"/>
      <c r="N619" s="1299"/>
      <c r="O619" s="1302"/>
      <c r="P619" s="904" t="s">
        <v>1564</v>
      </c>
    </row>
    <row r="620" spans="1:20" s="66" customFormat="1" ht="28" customHeight="1" x14ac:dyDescent="0.3">
      <c r="A620" s="316"/>
      <c r="B620" s="975"/>
      <c r="C620" s="144"/>
      <c r="D620" s="320"/>
      <c r="E620" s="1291"/>
      <c r="F620" s="895" t="s">
        <v>438</v>
      </c>
      <c r="G620" s="976" t="s">
        <v>210</v>
      </c>
      <c r="H620" s="1303" t="s">
        <v>1888</v>
      </c>
      <c r="I620" s="1304"/>
      <c r="J620" s="1296"/>
      <c r="K620" s="1296"/>
      <c r="L620" s="1299"/>
      <c r="M620" s="1299"/>
      <c r="N620" s="1299"/>
      <c r="O620" s="1302"/>
      <c r="P620" s="904" t="s">
        <v>1565</v>
      </c>
      <c r="Q620" s="65"/>
      <c r="R620" s="65"/>
      <c r="S620" s="65"/>
      <c r="T620" s="65"/>
    </row>
    <row r="621" spans="1:20" s="65" customFormat="1" ht="14" x14ac:dyDescent="0.3">
      <c r="A621" s="307"/>
      <c r="B621" s="975"/>
      <c r="C621" s="144"/>
      <c r="D621" s="320"/>
      <c r="E621" s="1291"/>
      <c r="F621" s="895" t="s">
        <v>430</v>
      </c>
      <c r="G621" s="976" t="s">
        <v>210</v>
      </c>
      <c r="H621" s="1303" t="s">
        <v>1458</v>
      </c>
      <c r="I621" s="1304"/>
      <c r="J621" s="1296"/>
      <c r="K621" s="1296"/>
      <c r="L621" s="1299"/>
      <c r="M621" s="1299"/>
      <c r="N621" s="1299"/>
      <c r="O621" s="1302"/>
      <c r="P621" s="904" t="s">
        <v>1566</v>
      </c>
    </row>
    <row r="622" spans="1:20" ht="15" customHeight="1" x14ac:dyDescent="0.3">
      <c r="A622" s="142"/>
      <c r="B622" s="975"/>
      <c r="C622" s="144"/>
      <c r="D622" s="320"/>
      <c r="E622" s="1291"/>
      <c r="F622" s="895" t="s">
        <v>439</v>
      </c>
      <c r="G622" s="976" t="s">
        <v>210</v>
      </c>
      <c r="H622" s="1307" t="s">
        <v>1904</v>
      </c>
      <c r="I622" s="1304"/>
      <c r="J622" s="1296"/>
      <c r="K622" s="1296"/>
      <c r="L622" s="1299"/>
      <c r="M622" s="1299"/>
      <c r="N622" s="1299"/>
      <c r="O622" s="1302"/>
      <c r="P622" s="904" t="s">
        <v>1555</v>
      </c>
      <c r="Q622" s="65"/>
      <c r="R622" s="65"/>
      <c r="S622" s="65"/>
      <c r="T622" s="65"/>
    </row>
    <row r="623" spans="1:20" s="65" customFormat="1" ht="14" x14ac:dyDescent="0.3">
      <c r="A623" s="307"/>
      <c r="B623" s="975"/>
      <c r="C623" s="144"/>
      <c r="D623" s="320"/>
      <c r="E623" s="1291"/>
      <c r="F623" s="895" t="s">
        <v>440</v>
      </c>
      <c r="G623" s="976" t="s">
        <v>210</v>
      </c>
      <c r="H623" s="1308" t="s">
        <v>1906</v>
      </c>
      <c r="I623" s="1304"/>
      <c r="J623" s="1296"/>
      <c r="K623" s="1296"/>
      <c r="L623" s="1299"/>
      <c r="M623" s="1299"/>
      <c r="N623" s="1299"/>
      <c r="O623" s="1302"/>
      <c r="P623" s="904" t="s">
        <v>1576</v>
      </c>
    </row>
    <row r="624" spans="1:20" ht="15" customHeight="1" x14ac:dyDescent="0.3">
      <c r="A624" s="142"/>
      <c r="B624" s="975"/>
      <c r="C624" s="144"/>
      <c r="D624" s="320"/>
      <c r="E624" s="1291"/>
      <c r="F624" s="895" t="s">
        <v>366</v>
      </c>
      <c r="G624" s="976" t="s">
        <v>210</v>
      </c>
      <c r="H624" s="1308" t="s">
        <v>1907</v>
      </c>
      <c r="I624" s="1304"/>
      <c r="J624" s="1296"/>
      <c r="K624" s="1296"/>
      <c r="L624" s="1299"/>
      <c r="M624" s="1299"/>
      <c r="N624" s="1299"/>
      <c r="O624" s="1302"/>
      <c r="P624" s="904" t="s">
        <v>1572</v>
      </c>
      <c r="Q624" s="65"/>
      <c r="R624" s="65"/>
      <c r="S624" s="65"/>
      <c r="T624" s="65"/>
    </row>
    <row r="625" spans="1:20" s="65" customFormat="1" ht="28" customHeight="1" x14ac:dyDescent="0.3">
      <c r="A625" s="307"/>
      <c r="B625" s="975"/>
      <c r="C625" s="144"/>
      <c r="D625" s="320"/>
      <c r="E625" s="1291"/>
      <c r="F625" s="895" t="s">
        <v>351</v>
      </c>
      <c r="G625" s="976" t="s">
        <v>210</v>
      </c>
      <c r="H625" s="1309" t="s">
        <v>2207</v>
      </c>
      <c r="I625" s="1310"/>
      <c r="J625" s="1296"/>
      <c r="K625" s="1296"/>
      <c r="L625" s="1299"/>
      <c r="M625" s="1299"/>
      <c r="N625" s="1299"/>
      <c r="O625" s="1302"/>
      <c r="P625" s="904" t="s">
        <v>1573</v>
      </c>
    </row>
    <row r="626" spans="1:20" ht="15" customHeight="1" x14ac:dyDescent="0.3">
      <c r="A626" s="142"/>
      <c r="B626" s="975"/>
      <c r="C626" s="144"/>
      <c r="D626" s="320"/>
      <c r="E626" s="1291"/>
      <c r="F626" s="895" t="s">
        <v>442</v>
      </c>
      <c r="G626" s="976" t="s">
        <v>210</v>
      </c>
      <c r="H626" s="1308" t="s">
        <v>1887</v>
      </c>
      <c r="I626" s="1304"/>
      <c r="J626" s="1296"/>
      <c r="K626" s="1296"/>
      <c r="L626" s="1299"/>
      <c r="M626" s="1299"/>
      <c r="N626" s="1299"/>
      <c r="O626" s="1302"/>
      <c r="P626" s="904" t="s">
        <v>413</v>
      </c>
      <c r="Q626" s="65"/>
      <c r="R626" s="65"/>
      <c r="S626" s="65"/>
      <c r="T626" s="65"/>
    </row>
    <row r="627" spans="1:20" ht="14" x14ac:dyDescent="0.3">
      <c r="A627" s="142"/>
      <c r="B627" s="975"/>
      <c r="C627" s="144"/>
      <c r="D627" s="320"/>
      <c r="E627" s="1291"/>
      <c r="F627" s="895" t="s">
        <v>444</v>
      </c>
      <c r="G627" s="976" t="s">
        <v>210</v>
      </c>
      <c r="H627" s="1303" t="s">
        <v>1346</v>
      </c>
      <c r="I627" s="1304"/>
      <c r="J627" s="1296"/>
      <c r="K627" s="1296"/>
      <c r="L627" s="1299"/>
      <c r="M627" s="1299"/>
      <c r="N627" s="1299"/>
      <c r="O627" s="1302"/>
      <c r="P627" s="904" t="s">
        <v>413</v>
      </c>
      <c r="Q627" s="65"/>
      <c r="R627" s="65"/>
      <c r="S627" s="65"/>
      <c r="T627" s="65"/>
    </row>
    <row r="628" spans="1:20" ht="14" x14ac:dyDescent="0.3">
      <c r="A628" s="142"/>
      <c r="B628" s="975"/>
      <c r="C628" s="144"/>
      <c r="D628" s="320"/>
      <c r="E628" s="1292"/>
      <c r="F628" s="895" t="s">
        <v>445</v>
      </c>
      <c r="G628" s="976" t="s">
        <v>210</v>
      </c>
      <c r="H628" s="1303" t="s">
        <v>1459</v>
      </c>
      <c r="I628" s="1304"/>
      <c r="J628" s="1297"/>
      <c r="K628" s="1297"/>
      <c r="L628" s="1300"/>
      <c r="M628" s="1300"/>
      <c r="N628" s="1300"/>
      <c r="P628" s="904" t="s">
        <v>413</v>
      </c>
      <c r="Q628" s="65"/>
      <c r="R628" s="65"/>
      <c r="S628" s="65"/>
      <c r="T628" s="65"/>
    </row>
    <row r="629" spans="1:20" ht="28" customHeight="1" x14ac:dyDescent="0.3">
      <c r="A629" s="146"/>
      <c r="B629" s="942"/>
      <c r="C629" s="144"/>
      <c r="D629" s="320"/>
      <c r="E629" s="1290" t="s">
        <v>1403</v>
      </c>
      <c r="F629" s="895" t="s">
        <v>446</v>
      </c>
      <c r="G629" s="943" t="s">
        <v>210</v>
      </c>
      <c r="H629" s="1293" t="s">
        <v>1864</v>
      </c>
      <c r="I629" s="1294"/>
      <c r="J629" s="1295" t="s">
        <v>1461</v>
      </c>
      <c r="K629" s="1295" t="s">
        <v>353</v>
      </c>
      <c r="L629" s="1298">
        <v>1</v>
      </c>
      <c r="M629" s="1301">
        <f>(7.6+8)/2</f>
        <v>7.8</v>
      </c>
      <c r="N629" s="1298">
        <f>M629</f>
        <v>7.8</v>
      </c>
      <c r="O629" s="1302"/>
      <c r="P629" s="904" t="s">
        <v>413</v>
      </c>
      <c r="Q629" s="65"/>
      <c r="R629" s="65"/>
      <c r="S629" s="65"/>
      <c r="T629" s="65"/>
    </row>
    <row r="630" spans="1:20" s="65" customFormat="1" ht="14" x14ac:dyDescent="0.3">
      <c r="A630" s="324"/>
      <c r="B630" s="942"/>
      <c r="C630" s="144"/>
      <c r="D630" s="320"/>
      <c r="E630" s="1291"/>
      <c r="F630" s="895" t="s">
        <v>431</v>
      </c>
      <c r="G630" s="943" t="s">
        <v>210</v>
      </c>
      <c r="H630" s="1303" t="s">
        <v>1865</v>
      </c>
      <c r="I630" s="1304"/>
      <c r="J630" s="1296"/>
      <c r="K630" s="1296"/>
      <c r="L630" s="1299"/>
      <c r="M630" s="1299"/>
      <c r="N630" s="1299"/>
      <c r="O630" s="1302"/>
      <c r="P630" s="904" t="s">
        <v>1563</v>
      </c>
    </row>
    <row r="631" spans="1:20" s="65" customFormat="1" ht="14" x14ac:dyDescent="0.3">
      <c r="A631" s="324"/>
      <c r="B631" s="942"/>
      <c r="C631" s="144"/>
      <c r="D631" s="320"/>
      <c r="E631" s="1291"/>
      <c r="F631" s="895" t="s">
        <v>433</v>
      </c>
      <c r="G631" s="943" t="s">
        <v>210</v>
      </c>
      <c r="H631" s="1303" t="s">
        <v>1844</v>
      </c>
      <c r="I631" s="1304"/>
      <c r="J631" s="1296"/>
      <c r="K631" s="1296"/>
      <c r="L631" s="1299"/>
      <c r="M631" s="1299"/>
      <c r="N631" s="1299"/>
      <c r="O631" s="1302"/>
      <c r="P631" s="904" t="s">
        <v>413</v>
      </c>
    </row>
    <row r="632" spans="1:20" s="65" customFormat="1" ht="28" customHeight="1" x14ac:dyDescent="0.3">
      <c r="A632" s="324"/>
      <c r="B632" s="942"/>
      <c r="C632" s="144"/>
      <c r="D632" s="320"/>
      <c r="E632" s="1291"/>
      <c r="F632" s="895" t="s">
        <v>434</v>
      </c>
      <c r="G632" s="943" t="s">
        <v>210</v>
      </c>
      <c r="H632" s="1303">
        <v>13</v>
      </c>
      <c r="I632" s="1304"/>
      <c r="J632" s="1296"/>
      <c r="K632" s="1296"/>
      <c r="L632" s="1299"/>
      <c r="M632" s="1299"/>
      <c r="N632" s="1299"/>
      <c r="O632" s="1302"/>
      <c r="P632" s="904" t="s">
        <v>413</v>
      </c>
    </row>
    <row r="633" spans="1:20" s="65" customFormat="1" ht="14" x14ac:dyDescent="0.3">
      <c r="A633" s="324"/>
      <c r="B633" s="942"/>
      <c r="C633" s="144"/>
      <c r="D633" s="320"/>
      <c r="E633" s="1291"/>
      <c r="F633" s="895" t="s">
        <v>435</v>
      </c>
      <c r="G633" s="943" t="s">
        <v>210</v>
      </c>
      <c r="H633" s="1303">
        <v>2</v>
      </c>
      <c r="I633" s="1304"/>
      <c r="J633" s="1296"/>
      <c r="K633" s="1296"/>
      <c r="L633" s="1299"/>
      <c r="M633" s="1299"/>
      <c r="N633" s="1299"/>
      <c r="O633" s="1302"/>
      <c r="P633" s="904" t="s">
        <v>413</v>
      </c>
    </row>
    <row r="634" spans="1:20" s="65" customFormat="1" ht="14" x14ac:dyDescent="0.3">
      <c r="A634" s="324"/>
      <c r="B634" s="942"/>
      <c r="C634" s="144"/>
      <c r="D634" s="320"/>
      <c r="E634" s="1291"/>
      <c r="F634" s="895" t="s">
        <v>436</v>
      </c>
      <c r="G634" s="943" t="s">
        <v>210</v>
      </c>
      <c r="H634" s="1305" t="s">
        <v>1461</v>
      </c>
      <c r="I634" s="1306"/>
      <c r="J634" s="1296"/>
      <c r="K634" s="1296"/>
      <c r="L634" s="1299"/>
      <c r="M634" s="1299"/>
      <c r="N634" s="1299"/>
      <c r="O634" s="1302"/>
      <c r="P634" s="904" t="s">
        <v>413</v>
      </c>
    </row>
    <row r="635" spans="1:20" s="65" customFormat="1" ht="15.75" customHeight="1" x14ac:dyDescent="0.3">
      <c r="A635" s="307"/>
      <c r="B635" s="942"/>
      <c r="C635" s="144"/>
      <c r="D635" s="320"/>
      <c r="E635" s="1291"/>
      <c r="F635" s="895" t="s">
        <v>437</v>
      </c>
      <c r="G635" s="943" t="s">
        <v>210</v>
      </c>
      <c r="H635" s="1303" t="s">
        <v>1867</v>
      </c>
      <c r="I635" s="1304"/>
      <c r="J635" s="1296"/>
      <c r="K635" s="1296"/>
      <c r="L635" s="1299"/>
      <c r="M635" s="1299"/>
      <c r="N635" s="1299"/>
      <c r="O635" s="1302"/>
      <c r="P635" s="904" t="s">
        <v>1564</v>
      </c>
    </row>
    <row r="636" spans="1:20" s="66" customFormat="1" ht="28" customHeight="1" x14ac:dyDescent="0.3">
      <c r="A636" s="316"/>
      <c r="B636" s="942"/>
      <c r="C636" s="144"/>
      <c r="D636" s="320"/>
      <c r="E636" s="1291"/>
      <c r="F636" s="895" t="s">
        <v>438</v>
      </c>
      <c r="G636" s="943" t="s">
        <v>210</v>
      </c>
      <c r="H636" s="1303" t="s">
        <v>1847</v>
      </c>
      <c r="I636" s="1304"/>
      <c r="J636" s="1296"/>
      <c r="K636" s="1296"/>
      <c r="L636" s="1299"/>
      <c r="M636" s="1299"/>
      <c r="N636" s="1299"/>
      <c r="O636" s="1302"/>
      <c r="P636" s="904" t="s">
        <v>1565</v>
      </c>
      <c r="Q636" s="65"/>
      <c r="R636" s="65"/>
      <c r="S636" s="65"/>
      <c r="T636" s="65"/>
    </row>
    <row r="637" spans="1:20" s="65" customFormat="1" ht="14" x14ac:dyDescent="0.3">
      <c r="A637" s="307"/>
      <c r="B637" s="942"/>
      <c r="C637" s="144"/>
      <c r="D637" s="320"/>
      <c r="E637" s="1291"/>
      <c r="F637" s="895" t="s">
        <v>430</v>
      </c>
      <c r="G637" s="943" t="s">
        <v>210</v>
      </c>
      <c r="H637" s="1303" t="s">
        <v>1458</v>
      </c>
      <c r="I637" s="1304"/>
      <c r="J637" s="1296"/>
      <c r="K637" s="1296"/>
      <c r="L637" s="1299"/>
      <c r="M637" s="1299"/>
      <c r="N637" s="1299"/>
      <c r="O637" s="1302"/>
      <c r="P637" s="904" t="s">
        <v>1566</v>
      </c>
    </row>
    <row r="638" spans="1:20" ht="15" customHeight="1" x14ac:dyDescent="0.3">
      <c r="A638" s="142"/>
      <c r="B638" s="942"/>
      <c r="C638" s="144"/>
      <c r="D638" s="320"/>
      <c r="E638" s="1291"/>
      <c r="F638" s="895" t="s">
        <v>439</v>
      </c>
      <c r="G638" s="943" t="s">
        <v>210</v>
      </c>
      <c r="H638" s="1307" t="s">
        <v>1868</v>
      </c>
      <c r="I638" s="1304"/>
      <c r="J638" s="1296"/>
      <c r="K638" s="1296"/>
      <c r="L638" s="1299"/>
      <c r="M638" s="1299"/>
      <c r="N638" s="1299"/>
      <c r="O638" s="1302"/>
      <c r="P638" s="904" t="s">
        <v>1555</v>
      </c>
      <c r="Q638" s="65"/>
      <c r="R638" s="65"/>
      <c r="S638" s="65"/>
      <c r="T638" s="65"/>
    </row>
    <row r="639" spans="1:20" s="65" customFormat="1" ht="14" x14ac:dyDescent="0.3">
      <c r="A639" s="307"/>
      <c r="B639" s="942"/>
      <c r="C639" s="144"/>
      <c r="D639" s="320"/>
      <c r="E639" s="1291"/>
      <c r="F639" s="895" t="s">
        <v>440</v>
      </c>
      <c r="G639" s="943" t="s">
        <v>210</v>
      </c>
      <c r="H639" s="1308" t="s">
        <v>1869</v>
      </c>
      <c r="I639" s="1304"/>
      <c r="J639" s="1296"/>
      <c r="K639" s="1296"/>
      <c r="L639" s="1299"/>
      <c r="M639" s="1299"/>
      <c r="N639" s="1299"/>
      <c r="O639" s="1302"/>
      <c r="P639" s="904" t="s">
        <v>1576</v>
      </c>
    </row>
    <row r="640" spans="1:20" ht="15" customHeight="1" x14ac:dyDescent="0.3">
      <c r="A640" s="142"/>
      <c r="B640" s="942"/>
      <c r="C640" s="144"/>
      <c r="D640" s="320"/>
      <c r="E640" s="1291"/>
      <c r="F640" s="895" t="s">
        <v>366</v>
      </c>
      <c r="G640" s="943" t="s">
        <v>210</v>
      </c>
      <c r="H640" s="1308" t="s">
        <v>1870</v>
      </c>
      <c r="I640" s="1304"/>
      <c r="J640" s="1296"/>
      <c r="K640" s="1296"/>
      <c r="L640" s="1299"/>
      <c r="M640" s="1299"/>
      <c r="N640" s="1299"/>
      <c r="O640" s="1302"/>
      <c r="P640" s="904" t="s">
        <v>1572</v>
      </c>
      <c r="Q640" s="65"/>
      <c r="R640" s="65"/>
      <c r="S640" s="65"/>
      <c r="T640" s="65"/>
    </row>
    <row r="641" spans="1:20" s="65" customFormat="1" ht="28" customHeight="1" x14ac:dyDescent="0.3">
      <c r="A641" s="307"/>
      <c r="B641" s="942"/>
      <c r="C641" s="144"/>
      <c r="D641" s="320"/>
      <c r="E641" s="1291"/>
      <c r="F641" s="895" t="s">
        <v>351</v>
      </c>
      <c r="G641" s="943" t="s">
        <v>210</v>
      </c>
      <c r="H641" s="1309" t="s">
        <v>2208</v>
      </c>
      <c r="I641" s="1310"/>
      <c r="J641" s="1296"/>
      <c r="K641" s="1296"/>
      <c r="L641" s="1299"/>
      <c r="M641" s="1299"/>
      <c r="N641" s="1299"/>
      <c r="O641" s="1302"/>
      <c r="P641" s="904" t="s">
        <v>1573</v>
      </c>
    </row>
    <row r="642" spans="1:20" ht="15" customHeight="1" x14ac:dyDescent="0.3">
      <c r="A642" s="142"/>
      <c r="B642" s="942"/>
      <c r="C642" s="144"/>
      <c r="D642" s="320"/>
      <c r="E642" s="1291"/>
      <c r="F642" s="895" t="s">
        <v>442</v>
      </c>
      <c r="G642" s="943" t="s">
        <v>210</v>
      </c>
      <c r="H642" s="1308" t="s">
        <v>1851</v>
      </c>
      <c r="I642" s="1304"/>
      <c r="J642" s="1296"/>
      <c r="K642" s="1296"/>
      <c r="L642" s="1299"/>
      <c r="M642" s="1299"/>
      <c r="N642" s="1299"/>
      <c r="O642" s="1302"/>
      <c r="P642" s="904" t="s">
        <v>413</v>
      </c>
      <c r="Q642" s="65"/>
      <c r="R642" s="65"/>
      <c r="S642" s="65"/>
      <c r="T642" s="65"/>
    </row>
    <row r="643" spans="1:20" ht="14" x14ac:dyDescent="0.3">
      <c r="A643" s="142"/>
      <c r="B643" s="942"/>
      <c r="C643" s="144"/>
      <c r="D643" s="320"/>
      <c r="E643" s="1291"/>
      <c r="F643" s="895" t="s">
        <v>444</v>
      </c>
      <c r="G643" s="943" t="s">
        <v>210</v>
      </c>
      <c r="H643" s="1303" t="s">
        <v>1346</v>
      </c>
      <c r="I643" s="1304"/>
      <c r="J643" s="1296"/>
      <c r="K643" s="1296"/>
      <c r="L643" s="1299"/>
      <c r="M643" s="1299"/>
      <c r="N643" s="1299"/>
      <c r="O643" s="1302"/>
      <c r="P643" s="904" t="s">
        <v>413</v>
      </c>
      <c r="Q643" s="65"/>
      <c r="R643" s="65"/>
      <c r="S643" s="65"/>
      <c r="T643" s="65"/>
    </row>
    <row r="644" spans="1:20" ht="14" x14ac:dyDescent="0.3">
      <c r="A644" s="142"/>
      <c r="B644" s="942"/>
      <c r="C644" s="144"/>
      <c r="D644" s="320"/>
      <c r="E644" s="1292"/>
      <c r="F644" s="895" t="s">
        <v>445</v>
      </c>
      <c r="G644" s="943" t="s">
        <v>210</v>
      </c>
      <c r="H644" s="1303" t="s">
        <v>1871</v>
      </c>
      <c r="I644" s="1304"/>
      <c r="J644" s="1297"/>
      <c r="K644" s="1297"/>
      <c r="L644" s="1300"/>
      <c r="M644" s="1300"/>
      <c r="N644" s="1300"/>
      <c r="P644" s="904" t="s">
        <v>413</v>
      </c>
      <c r="Q644" s="65"/>
      <c r="R644" s="65"/>
      <c r="S644" s="65"/>
      <c r="T644" s="65"/>
    </row>
    <row r="645" spans="1:20" ht="28" customHeight="1" x14ac:dyDescent="0.3">
      <c r="A645" s="146"/>
      <c r="B645" s="942"/>
      <c r="C645" s="144"/>
      <c r="D645" s="320"/>
      <c r="E645" s="1290" t="s">
        <v>1413</v>
      </c>
      <c r="F645" s="895" t="s">
        <v>446</v>
      </c>
      <c r="G645" s="943" t="s">
        <v>210</v>
      </c>
      <c r="H645" s="1293" t="s">
        <v>1872</v>
      </c>
      <c r="I645" s="1294"/>
      <c r="J645" s="1295" t="s">
        <v>1874</v>
      </c>
      <c r="K645" s="1295" t="s">
        <v>353</v>
      </c>
      <c r="L645" s="1298">
        <v>1</v>
      </c>
      <c r="M645" s="1301">
        <v>8</v>
      </c>
      <c r="N645" s="1298">
        <f>M645</f>
        <v>8</v>
      </c>
      <c r="O645" s="1302"/>
      <c r="P645" s="904" t="s">
        <v>413</v>
      </c>
      <c r="Q645" s="65"/>
      <c r="R645" s="65"/>
      <c r="S645" s="65"/>
      <c r="T645" s="65"/>
    </row>
    <row r="646" spans="1:20" s="65" customFormat="1" ht="14" x14ac:dyDescent="0.3">
      <c r="A646" s="324"/>
      <c r="B646" s="942"/>
      <c r="C646" s="144"/>
      <c r="D646" s="320"/>
      <c r="E646" s="1291"/>
      <c r="F646" s="895" t="s">
        <v>431</v>
      </c>
      <c r="G646" s="943" t="s">
        <v>210</v>
      </c>
      <c r="H646" s="1303" t="s">
        <v>1873</v>
      </c>
      <c r="I646" s="1304"/>
      <c r="J646" s="1296"/>
      <c r="K646" s="1296"/>
      <c r="L646" s="1299"/>
      <c r="M646" s="1299"/>
      <c r="N646" s="1299"/>
      <c r="O646" s="1302"/>
      <c r="P646" s="904" t="s">
        <v>1563</v>
      </c>
    </row>
    <row r="647" spans="1:20" s="65" customFormat="1" ht="14" x14ac:dyDescent="0.3">
      <c r="A647" s="324"/>
      <c r="B647" s="942"/>
      <c r="C647" s="144"/>
      <c r="D647" s="320"/>
      <c r="E647" s="1291"/>
      <c r="F647" s="895" t="s">
        <v>433</v>
      </c>
      <c r="G647" s="943" t="s">
        <v>210</v>
      </c>
      <c r="H647" s="1303" t="s">
        <v>1844</v>
      </c>
      <c r="I647" s="1304"/>
      <c r="J647" s="1296"/>
      <c r="K647" s="1296"/>
      <c r="L647" s="1299"/>
      <c r="M647" s="1299"/>
      <c r="N647" s="1299"/>
      <c r="O647" s="1302"/>
      <c r="P647" s="904" t="s">
        <v>413</v>
      </c>
    </row>
    <row r="648" spans="1:20" s="65" customFormat="1" ht="28" customHeight="1" x14ac:dyDescent="0.3">
      <c r="A648" s="324"/>
      <c r="B648" s="942"/>
      <c r="C648" s="144"/>
      <c r="D648" s="320"/>
      <c r="E648" s="1291"/>
      <c r="F648" s="895" t="s">
        <v>434</v>
      </c>
      <c r="G648" s="943" t="s">
        <v>210</v>
      </c>
      <c r="H648" s="1303">
        <v>13</v>
      </c>
      <c r="I648" s="1304"/>
      <c r="J648" s="1296"/>
      <c r="K648" s="1296"/>
      <c r="L648" s="1299"/>
      <c r="M648" s="1299"/>
      <c r="N648" s="1299"/>
      <c r="O648" s="1302"/>
      <c r="P648" s="904" t="s">
        <v>413</v>
      </c>
    </row>
    <row r="649" spans="1:20" s="65" customFormat="1" ht="14" x14ac:dyDescent="0.3">
      <c r="A649" s="324"/>
      <c r="B649" s="942"/>
      <c r="C649" s="144"/>
      <c r="D649" s="320"/>
      <c r="E649" s="1291"/>
      <c r="F649" s="895" t="s">
        <v>435</v>
      </c>
      <c r="G649" s="943" t="s">
        <v>210</v>
      </c>
      <c r="H649" s="1303">
        <v>1</v>
      </c>
      <c r="I649" s="1304"/>
      <c r="J649" s="1296"/>
      <c r="K649" s="1296"/>
      <c r="L649" s="1299"/>
      <c r="M649" s="1299"/>
      <c r="N649" s="1299"/>
      <c r="O649" s="1302"/>
      <c r="P649" s="904" t="s">
        <v>413</v>
      </c>
    </row>
    <row r="650" spans="1:20" s="65" customFormat="1" ht="14" x14ac:dyDescent="0.3">
      <c r="A650" s="324"/>
      <c r="B650" s="942"/>
      <c r="C650" s="144"/>
      <c r="D650" s="320"/>
      <c r="E650" s="1291"/>
      <c r="F650" s="895" t="s">
        <v>436</v>
      </c>
      <c r="G650" s="943" t="s">
        <v>210</v>
      </c>
      <c r="H650" s="1305" t="s">
        <v>1461</v>
      </c>
      <c r="I650" s="1306"/>
      <c r="J650" s="1296"/>
      <c r="K650" s="1296"/>
      <c r="L650" s="1299"/>
      <c r="M650" s="1299"/>
      <c r="N650" s="1299"/>
      <c r="O650" s="1302"/>
      <c r="P650" s="904" t="s">
        <v>413</v>
      </c>
    </row>
    <row r="651" spans="1:20" s="65" customFormat="1" ht="15.75" customHeight="1" x14ac:dyDescent="0.3">
      <c r="A651" s="307"/>
      <c r="B651" s="942"/>
      <c r="C651" s="144"/>
      <c r="D651" s="320"/>
      <c r="E651" s="1291"/>
      <c r="F651" s="895" t="s">
        <v>437</v>
      </c>
      <c r="G651" s="943" t="s">
        <v>210</v>
      </c>
      <c r="H651" s="1303" t="s">
        <v>1846</v>
      </c>
      <c r="I651" s="1304"/>
      <c r="J651" s="1296"/>
      <c r="K651" s="1296"/>
      <c r="L651" s="1299"/>
      <c r="M651" s="1299"/>
      <c r="N651" s="1299"/>
      <c r="O651" s="1302"/>
      <c r="P651" s="904" t="s">
        <v>1564</v>
      </c>
    </row>
    <row r="652" spans="1:20" s="66" customFormat="1" ht="28" customHeight="1" x14ac:dyDescent="0.3">
      <c r="A652" s="316"/>
      <c r="B652" s="942"/>
      <c r="C652" s="144"/>
      <c r="D652" s="320"/>
      <c r="E652" s="1291"/>
      <c r="F652" s="895" t="s">
        <v>438</v>
      </c>
      <c r="G652" s="943" t="s">
        <v>210</v>
      </c>
      <c r="H652" s="1303" t="s">
        <v>1847</v>
      </c>
      <c r="I652" s="1304"/>
      <c r="J652" s="1296"/>
      <c r="K652" s="1296"/>
      <c r="L652" s="1299"/>
      <c r="M652" s="1299"/>
      <c r="N652" s="1299"/>
      <c r="O652" s="1302"/>
      <c r="P652" s="904" t="s">
        <v>1565</v>
      </c>
      <c r="Q652" s="65"/>
      <c r="R652" s="65"/>
      <c r="S652" s="65"/>
      <c r="T652" s="65"/>
    </row>
    <row r="653" spans="1:20" s="65" customFormat="1" ht="14" x14ac:dyDescent="0.3">
      <c r="A653" s="307"/>
      <c r="B653" s="942"/>
      <c r="C653" s="144"/>
      <c r="D653" s="320"/>
      <c r="E653" s="1291"/>
      <c r="F653" s="895" t="s">
        <v>430</v>
      </c>
      <c r="G653" s="943" t="s">
        <v>210</v>
      </c>
      <c r="H653" s="1303" t="s">
        <v>1458</v>
      </c>
      <c r="I653" s="1304"/>
      <c r="J653" s="1296"/>
      <c r="K653" s="1296"/>
      <c r="L653" s="1299"/>
      <c r="M653" s="1299"/>
      <c r="N653" s="1299"/>
      <c r="O653" s="1302"/>
      <c r="P653" s="904" t="s">
        <v>1566</v>
      </c>
    </row>
    <row r="654" spans="1:20" ht="15" customHeight="1" x14ac:dyDescent="0.3">
      <c r="A654" s="142"/>
      <c r="B654" s="942"/>
      <c r="C654" s="144"/>
      <c r="D654" s="320"/>
      <c r="E654" s="1291"/>
      <c r="F654" s="895" t="s">
        <v>439</v>
      </c>
      <c r="G654" s="943" t="s">
        <v>210</v>
      </c>
      <c r="H654" s="1307" t="s">
        <v>1877</v>
      </c>
      <c r="I654" s="1304"/>
      <c r="J654" s="1296"/>
      <c r="K654" s="1296"/>
      <c r="L654" s="1299"/>
      <c r="M654" s="1299"/>
      <c r="N654" s="1299"/>
      <c r="O654" s="1302"/>
      <c r="P654" s="904" t="s">
        <v>1555</v>
      </c>
      <c r="Q654" s="65"/>
      <c r="R654" s="65"/>
      <c r="S654" s="65"/>
      <c r="T654" s="65"/>
    </row>
    <row r="655" spans="1:20" s="65" customFormat="1" ht="14" x14ac:dyDescent="0.3">
      <c r="A655" s="307"/>
      <c r="B655" s="942"/>
      <c r="C655" s="144"/>
      <c r="D655" s="320"/>
      <c r="E655" s="1291"/>
      <c r="F655" s="895" t="s">
        <v>440</v>
      </c>
      <c r="G655" s="943" t="s">
        <v>210</v>
      </c>
      <c r="H655" s="1308" t="s">
        <v>1875</v>
      </c>
      <c r="I655" s="1304"/>
      <c r="J655" s="1296"/>
      <c r="K655" s="1296"/>
      <c r="L655" s="1299"/>
      <c r="M655" s="1299"/>
      <c r="N655" s="1299"/>
      <c r="O655" s="1302"/>
      <c r="P655" s="904" t="s">
        <v>1576</v>
      </c>
    </row>
    <row r="656" spans="1:20" ht="15" customHeight="1" x14ac:dyDescent="0.3">
      <c r="A656" s="142"/>
      <c r="B656" s="942"/>
      <c r="C656" s="144"/>
      <c r="D656" s="320"/>
      <c r="E656" s="1291"/>
      <c r="F656" s="895" t="s">
        <v>366</v>
      </c>
      <c r="G656" s="943" t="s">
        <v>210</v>
      </c>
      <c r="H656" s="1308" t="s">
        <v>1876</v>
      </c>
      <c r="I656" s="1304"/>
      <c r="J656" s="1296"/>
      <c r="K656" s="1296"/>
      <c r="L656" s="1299"/>
      <c r="M656" s="1299"/>
      <c r="N656" s="1299"/>
      <c r="O656" s="1302"/>
      <c r="P656" s="904" t="s">
        <v>1572</v>
      </c>
      <c r="Q656" s="65"/>
      <c r="R656" s="65"/>
      <c r="S656" s="65"/>
      <c r="T656" s="65"/>
    </row>
    <row r="657" spans="1:20" s="65" customFormat="1" ht="28" customHeight="1" x14ac:dyDescent="0.3">
      <c r="A657" s="307"/>
      <c r="B657" s="942"/>
      <c r="C657" s="144"/>
      <c r="D657" s="320"/>
      <c r="E657" s="1291"/>
      <c r="F657" s="895" t="s">
        <v>351</v>
      </c>
      <c r="G657" s="943" t="s">
        <v>210</v>
      </c>
      <c r="H657" s="1309" t="s">
        <v>2209</v>
      </c>
      <c r="I657" s="1310"/>
      <c r="J657" s="1296"/>
      <c r="K657" s="1296"/>
      <c r="L657" s="1299"/>
      <c r="M657" s="1299"/>
      <c r="N657" s="1299"/>
      <c r="O657" s="1302"/>
      <c r="P657" s="904" t="s">
        <v>1573</v>
      </c>
    </row>
    <row r="658" spans="1:20" ht="15" customHeight="1" x14ac:dyDescent="0.3">
      <c r="A658" s="142"/>
      <c r="B658" s="942"/>
      <c r="C658" s="144"/>
      <c r="D658" s="320"/>
      <c r="E658" s="1291"/>
      <c r="F658" s="895" t="s">
        <v>442</v>
      </c>
      <c r="G658" s="943" t="s">
        <v>210</v>
      </c>
      <c r="H658" s="1308" t="s">
        <v>1851</v>
      </c>
      <c r="I658" s="1304"/>
      <c r="J658" s="1296"/>
      <c r="K658" s="1296"/>
      <c r="L658" s="1299"/>
      <c r="M658" s="1299"/>
      <c r="N658" s="1299"/>
      <c r="O658" s="1302"/>
      <c r="P658" s="904" t="s">
        <v>413</v>
      </c>
      <c r="Q658" s="65"/>
      <c r="R658" s="65"/>
      <c r="S658" s="65"/>
      <c r="T658" s="65"/>
    </row>
    <row r="659" spans="1:20" ht="14" x14ac:dyDescent="0.3">
      <c r="A659" s="142"/>
      <c r="B659" s="942"/>
      <c r="C659" s="144"/>
      <c r="D659" s="320"/>
      <c r="E659" s="1291"/>
      <c r="F659" s="895" t="s">
        <v>444</v>
      </c>
      <c r="G659" s="943" t="s">
        <v>210</v>
      </c>
      <c r="H659" s="1303" t="s">
        <v>1346</v>
      </c>
      <c r="I659" s="1304"/>
      <c r="J659" s="1296"/>
      <c r="K659" s="1296"/>
      <c r="L659" s="1299"/>
      <c r="M659" s="1299"/>
      <c r="N659" s="1299"/>
      <c r="O659" s="1302"/>
      <c r="P659" s="904" t="s">
        <v>413</v>
      </c>
      <c r="Q659" s="65"/>
      <c r="R659" s="65"/>
      <c r="S659" s="65"/>
      <c r="T659" s="65"/>
    </row>
    <row r="660" spans="1:20" ht="15" customHeight="1" x14ac:dyDescent="0.3">
      <c r="A660" s="142"/>
      <c r="B660" s="942"/>
      <c r="C660" s="144"/>
      <c r="D660" s="320"/>
      <c r="E660" s="1292"/>
      <c r="F660" s="895" t="s">
        <v>445</v>
      </c>
      <c r="G660" s="943" t="s">
        <v>210</v>
      </c>
      <c r="H660" s="1303" t="s">
        <v>1871</v>
      </c>
      <c r="I660" s="1304"/>
      <c r="J660" s="1297"/>
      <c r="K660" s="1297"/>
      <c r="L660" s="1300"/>
      <c r="M660" s="1300"/>
      <c r="N660" s="1300"/>
      <c r="P660" s="904" t="s">
        <v>413</v>
      </c>
      <c r="Q660" s="65"/>
      <c r="R660" s="65"/>
      <c r="S660" s="65"/>
      <c r="T660" s="65"/>
    </row>
    <row r="661" spans="1:20" ht="28" customHeight="1" x14ac:dyDescent="0.3">
      <c r="A661" s="146"/>
      <c r="B661" s="975"/>
      <c r="C661" s="144"/>
      <c r="D661" s="320"/>
      <c r="E661" s="1290" t="s">
        <v>1752</v>
      </c>
      <c r="F661" s="895" t="s">
        <v>446</v>
      </c>
      <c r="G661" s="976" t="s">
        <v>210</v>
      </c>
      <c r="H661" s="1293" t="s">
        <v>1908</v>
      </c>
      <c r="I661" s="1294"/>
      <c r="J661" s="1295" t="s">
        <v>1461</v>
      </c>
      <c r="K661" s="1295" t="s">
        <v>353</v>
      </c>
      <c r="L661" s="1298">
        <v>1</v>
      </c>
      <c r="M661" s="1301">
        <v>9.5</v>
      </c>
      <c r="N661" s="1298">
        <f>M661</f>
        <v>9.5</v>
      </c>
      <c r="O661" s="1302"/>
      <c r="P661" s="904" t="s">
        <v>413</v>
      </c>
      <c r="Q661" s="65"/>
      <c r="R661" s="65"/>
      <c r="S661" s="65"/>
      <c r="T661" s="65"/>
    </row>
    <row r="662" spans="1:20" s="65" customFormat="1" ht="14" x14ac:dyDescent="0.3">
      <c r="A662" s="324"/>
      <c r="B662" s="975"/>
      <c r="C662" s="144"/>
      <c r="D662" s="320"/>
      <c r="E662" s="1291"/>
      <c r="F662" s="895" t="s">
        <v>431</v>
      </c>
      <c r="G662" s="976" t="s">
        <v>210</v>
      </c>
      <c r="H662" s="1303" t="s">
        <v>1909</v>
      </c>
      <c r="I662" s="1304"/>
      <c r="J662" s="1296"/>
      <c r="K662" s="1296"/>
      <c r="L662" s="1299"/>
      <c r="M662" s="1299"/>
      <c r="N662" s="1299"/>
      <c r="O662" s="1302"/>
      <c r="P662" s="904" t="s">
        <v>1563</v>
      </c>
    </row>
    <row r="663" spans="1:20" s="65" customFormat="1" ht="14" x14ac:dyDescent="0.3">
      <c r="A663" s="324"/>
      <c r="B663" s="975"/>
      <c r="C663" s="144"/>
      <c r="D663" s="320"/>
      <c r="E663" s="1291"/>
      <c r="F663" s="895" t="s">
        <v>433</v>
      </c>
      <c r="G663" s="976" t="s">
        <v>210</v>
      </c>
      <c r="H663" s="1303" t="s">
        <v>1882</v>
      </c>
      <c r="I663" s="1304"/>
      <c r="J663" s="1296"/>
      <c r="K663" s="1296"/>
      <c r="L663" s="1299"/>
      <c r="M663" s="1299"/>
      <c r="N663" s="1299"/>
      <c r="O663" s="1302"/>
      <c r="P663" s="904" t="s">
        <v>413</v>
      </c>
    </row>
    <row r="664" spans="1:20" s="65" customFormat="1" ht="28" customHeight="1" x14ac:dyDescent="0.3">
      <c r="A664" s="324"/>
      <c r="B664" s="975"/>
      <c r="C664" s="144"/>
      <c r="D664" s="320"/>
      <c r="E664" s="1291"/>
      <c r="F664" s="895" t="s">
        <v>434</v>
      </c>
      <c r="G664" s="976" t="s">
        <v>210</v>
      </c>
      <c r="H664" s="1303">
        <v>10</v>
      </c>
      <c r="I664" s="1304"/>
      <c r="J664" s="1296"/>
      <c r="K664" s="1296"/>
      <c r="L664" s="1299"/>
      <c r="M664" s="1299"/>
      <c r="N664" s="1299"/>
      <c r="O664" s="1302"/>
      <c r="P664" s="904" t="s">
        <v>413</v>
      </c>
    </row>
    <row r="665" spans="1:20" s="65" customFormat="1" ht="14" x14ac:dyDescent="0.3">
      <c r="A665" s="324"/>
      <c r="B665" s="975"/>
      <c r="C665" s="144"/>
      <c r="D665" s="320"/>
      <c r="E665" s="1291"/>
      <c r="F665" s="895" t="s">
        <v>435</v>
      </c>
      <c r="G665" s="976" t="s">
        <v>210</v>
      </c>
      <c r="H665" s="1303">
        <v>1</v>
      </c>
      <c r="I665" s="1304"/>
      <c r="J665" s="1296"/>
      <c r="K665" s="1296"/>
      <c r="L665" s="1299"/>
      <c r="M665" s="1299"/>
      <c r="N665" s="1299"/>
      <c r="O665" s="1302"/>
      <c r="P665" s="904" t="s">
        <v>413</v>
      </c>
    </row>
    <row r="666" spans="1:20" s="65" customFormat="1" ht="14" x14ac:dyDescent="0.3">
      <c r="A666" s="324"/>
      <c r="B666" s="975"/>
      <c r="C666" s="144"/>
      <c r="D666" s="320"/>
      <c r="E666" s="1291"/>
      <c r="F666" s="895" t="s">
        <v>436</v>
      </c>
      <c r="G666" s="976" t="s">
        <v>210</v>
      </c>
      <c r="H666" s="1305" t="s">
        <v>1461</v>
      </c>
      <c r="I666" s="1306"/>
      <c r="J666" s="1296"/>
      <c r="K666" s="1296"/>
      <c r="L666" s="1299"/>
      <c r="M666" s="1299"/>
      <c r="N666" s="1299"/>
      <c r="O666" s="1302"/>
      <c r="P666" s="904" t="s">
        <v>413</v>
      </c>
    </row>
    <row r="667" spans="1:20" s="65" customFormat="1" ht="15.75" customHeight="1" x14ac:dyDescent="0.3">
      <c r="A667" s="307"/>
      <c r="B667" s="975"/>
      <c r="C667" s="144"/>
      <c r="D667" s="320"/>
      <c r="E667" s="1291"/>
      <c r="F667" s="895" t="s">
        <v>437</v>
      </c>
      <c r="G667" s="976" t="s">
        <v>210</v>
      </c>
      <c r="H667" s="1303" t="s">
        <v>1905</v>
      </c>
      <c r="I667" s="1304"/>
      <c r="J667" s="1296"/>
      <c r="K667" s="1296"/>
      <c r="L667" s="1299"/>
      <c r="M667" s="1299"/>
      <c r="N667" s="1299"/>
      <c r="O667" s="1302"/>
      <c r="P667" s="904" t="s">
        <v>1564</v>
      </c>
    </row>
    <row r="668" spans="1:20" s="66" customFormat="1" ht="28" customHeight="1" x14ac:dyDescent="0.3">
      <c r="A668" s="316"/>
      <c r="B668" s="975"/>
      <c r="C668" s="144"/>
      <c r="D668" s="320"/>
      <c r="E668" s="1291"/>
      <c r="F668" s="895" t="s">
        <v>438</v>
      </c>
      <c r="G668" s="976" t="s">
        <v>210</v>
      </c>
      <c r="H668" s="1303" t="s">
        <v>1888</v>
      </c>
      <c r="I668" s="1304"/>
      <c r="J668" s="1296"/>
      <c r="K668" s="1296"/>
      <c r="L668" s="1299"/>
      <c r="M668" s="1299"/>
      <c r="N668" s="1299"/>
      <c r="O668" s="1302"/>
      <c r="P668" s="904" t="s">
        <v>1565</v>
      </c>
      <c r="Q668" s="65"/>
      <c r="R668" s="65"/>
      <c r="S668" s="65"/>
      <c r="T668" s="65"/>
    </row>
    <row r="669" spans="1:20" s="65" customFormat="1" ht="14" x14ac:dyDescent="0.3">
      <c r="A669" s="307"/>
      <c r="B669" s="975"/>
      <c r="C669" s="144"/>
      <c r="D669" s="320"/>
      <c r="E669" s="1291"/>
      <c r="F669" s="895" t="s">
        <v>430</v>
      </c>
      <c r="G669" s="976" t="s">
        <v>210</v>
      </c>
      <c r="H669" s="1303" t="s">
        <v>1458</v>
      </c>
      <c r="I669" s="1304"/>
      <c r="J669" s="1296"/>
      <c r="K669" s="1296"/>
      <c r="L669" s="1299"/>
      <c r="M669" s="1299"/>
      <c r="N669" s="1299"/>
      <c r="O669" s="1302"/>
      <c r="P669" s="904" t="s">
        <v>1566</v>
      </c>
    </row>
    <row r="670" spans="1:20" ht="15" customHeight="1" x14ac:dyDescent="0.3">
      <c r="A670" s="142"/>
      <c r="B670" s="975"/>
      <c r="C670" s="144"/>
      <c r="D670" s="320"/>
      <c r="E670" s="1291"/>
      <c r="F670" s="895" t="s">
        <v>439</v>
      </c>
      <c r="G670" s="976" t="s">
        <v>210</v>
      </c>
      <c r="H670" s="1307" t="s">
        <v>1910</v>
      </c>
      <c r="I670" s="1304"/>
      <c r="J670" s="1296"/>
      <c r="K670" s="1296"/>
      <c r="L670" s="1299"/>
      <c r="M670" s="1299"/>
      <c r="N670" s="1299"/>
      <c r="O670" s="1302"/>
      <c r="P670" s="904" t="s">
        <v>1555</v>
      </c>
      <c r="Q670" s="65"/>
      <c r="R670" s="65"/>
      <c r="S670" s="65"/>
      <c r="T670" s="65"/>
    </row>
    <row r="671" spans="1:20" s="65" customFormat="1" ht="14" x14ac:dyDescent="0.3">
      <c r="A671" s="307"/>
      <c r="B671" s="975"/>
      <c r="C671" s="144"/>
      <c r="D671" s="320"/>
      <c r="E671" s="1291"/>
      <c r="F671" s="895" t="s">
        <v>440</v>
      </c>
      <c r="G671" s="976" t="s">
        <v>210</v>
      </c>
      <c r="H671" s="1308" t="s">
        <v>1911</v>
      </c>
      <c r="I671" s="1304"/>
      <c r="J671" s="1296"/>
      <c r="K671" s="1296"/>
      <c r="L671" s="1299"/>
      <c r="M671" s="1299"/>
      <c r="N671" s="1299"/>
      <c r="O671" s="1302"/>
      <c r="P671" s="904" t="s">
        <v>1576</v>
      </c>
    </row>
    <row r="672" spans="1:20" ht="15" customHeight="1" x14ac:dyDescent="0.3">
      <c r="A672" s="142"/>
      <c r="B672" s="975"/>
      <c r="C672" s="144"/>
      <c r="D672" s="320"/>
      <c r="E672" s="1291"/>
      <c r="F672" s="895" t="s">
        <v>366</v>
      </c>
      <c r="G672" s="976" t="s">
        <v>210</v>
      </c>
      <c r="H672" s="1308" t="s">
        <v>1912</v>
      </c>
      <c r="I672" s="1304"/>
      <c r="J672" s="1296"/>
      <c r="K672" s="1296"/>
      <c r="L672" s="1299"/>
      <c r="M672" s="1299"/>
      <c r="N672" s="1299"/>
      <c r="O672" s="1302"/>
      <c r="P672" s="904" t="s">
        <v>1572</v>
      </c>
      <c r="Q672" s="65"/>
      <c r="R672" s="65"/>
      <c r="S672" s="65"/>
      <c r="T672" s="65"/>
    </row>
    <row r="673" spans="1:20" s="65" customFormat="1" ht="28" customHeight="1" x14ac:dyDescent="0.3">
      <c r="A673" s="307"/>
      <c r="B673" s="975"/>
      <c r="C673" s="144"/>
      <c r="D673" s="320"/>
      <c r="E673" s="1291"/>
      <c r="F673" s="895" t="s">
        <v>351</v>
      </c>
      <c r="G673" s="976" t="s">
        <v>210</v>
      </c>
      <c r="H673" s="1309" t="s">
        <v>2210</v>
      </c>
      <c r="I673" s="1310"/>
      <c r="J673" s="1296"/>
      <c r="K673" s="1296"/>
      <c r="L673" s="1299"/>
      <c r="M673" s="1299"/>
      <c r="N673" s="1299"/>
      <c r="O673" s="1302"/>
      <c r="P673" s="904" t="s">
        <v>1573</v>
      </c>
    </row>
    <row r="674" spans="1:20" ht="15" customHeight="1" x14ac:dyDescent="0.3">
      <c r="A674" s="142"/>
      <c r="B674" s="975"/>
      <c r="C674" s="144"/>
      <c r="D674" s="320"/>
      <c r="E674" s="1291"/>
      <c r="F674" s="895" t="s">
        <v>442</v>
      </c>
      <c r="G674" s="976" t="s">
        <v>210</v>
      </c>
      <c r="H674" s="1308" t="s">
        <v>1887</v>
      </c>
      <c r="I674" s="1304"/>
      <c r="J674" s="1296"/>
      <c r="K674" s="1296"/>
      <c r="L674" s="1299"/>
      <c r="M674" s="1299"/>
      <c r="N674" s="1299"/>
      <c r="O674" s="1302"/>
      <c r="P674" s="904" t="s">
        <v>413</v>
      </c>
      <c r="Q674" s="65"/>
      <c r="R674" s="65"/>
      <c r="S674" s="65"/>
      <c r="T674" s="65"/>
    </row>
    <row r="675" spans="1:20" ht="14" x14ac:dyDescent="0.3">
      <c r="A675" s="142"/>
      <c r="B675" s="975"/>
      <c r="C675" s="144"/>
      <c r="D675" s="320"/>
      <c r="E675" s="1291"/>
      <c r="F675" s="895" t="s">
        <v>444</v>
      </c>
      <c r="G675" s="976" t="s">
        <v>210</v>
      </c>
      <c r="H675" s="1303" t="s">
        <v>1346</v>
      </c>
      <c r="I675" s="1304"/>
      <c r="J675" s="1296"/>
      <c r="K675" s="1296"/>
      <c r="L675" s="1299"/>
      <c r="M675" s="1299"/>
      <c r="N675" s="1299"/>
      <c r="O675" s="1302"/>
      <c r="P675" s="904" t="s">
        <v>413</v>
      </c>
      <c r="Q675" s="65"/>
      <c r="R675" s="65"/>
      <c r="S675" s="65"/>
      <c r="T675" s="65"/>
    </row>
    <row r="676" spans="1:20" ht="14" x14ac:dyDescent="0.3">
      <c r="A676" s="142"/>
      <c r="B676" s="975"/>
      <c r="C676" s="144"/>
      <c r="D676" s="320"/>
      <c r="E676" s="1292"/>
      <c r="F676" s="895" t="s">
        <v>445</v>
      </c>
      <c r="G676" s="976" t="s">
        <v>210</v>
      </c>
      <c r="H676" s="1303" t="s">
        <v>1459</v>
      </c>
      <c r="I676" s="1304"/>
      <c r="J676" s="1297"/>
      <c r="K676" s="1297"/>
      <c r="L676" s="1300"/>
      <c r="M676" s="1300"/>
      <c r="N676" s="1300"/>
      <c r="P676" s="904" t="s">
        <v>413</v>
      </c>
      <c r="Q676" s="65"/>
      <c r="R676" s="65"/>
      <c r="S676" s="65"/>
      <c r="T676" s="65"/>
    </row>
    <row r="677" spans="1:20" ht="90" customHeight="1" x14ac:dyDescent="0.3">
      <c r="A677" s="142"/>
      <c r="B677" s="881"/>
      <c r="C677" s="144"/>
      <c r="D677" s="320"/>
      <c r="E677" s="1290" t="s">
        <v>1757</v>
      </c>
      <c r="F677" s="895" t="s">
        <v>446</v>
      </c>
      <c r="G677" s="896" t="s">
        <v>210</v>
      </c>
      <c r="H677" s="1293" t="s">
        <v>1462</v>
      </c>
      <c r="I677" s="1400"/>
      <c r="J677" s="1295" t="s">
        <v>1878</v>
      </c>
      <c r="K677" s="1295" t="s">
        <v>353</v>
      </c>
      <c r="L677" s="1298">
        <v>1</v>
      </c>
      <c r="M677" s="1301">
        <v>8</v>
      </c>
      <c r="N677" s="1298">
        <f>M677</f>
        <v>8</v>
      </c>
      <c r="O677" s="1302"/>
      <c r="P677" s="904" t="s">
        <v>413</v>
      </c>
      <c r="Q677" s="66"/>
      <c r="R677" s="66"/>
      <c r="S677" s="66"/>
      <c r="T677" s="66"/>
    </row>
    <row r="678" spans="1:20" ht="28" customHeight="1" x14ac:dyDescent="0.3">
      <c r="A678" s="142"/>
      <c r="B678" s="881"/>
      <c r="C678" s="144"/>
      <c r="D678" s="320"/>
      <c r="E678" s="1403"/>
      <c r="F678" s="895" t="s">
        <v>431</v>
      </c>
      <c r="G678" s="896" t="s">
        <v>210</v>
      </c>
      <c r="H678" s="1303" t="s">
        <v>1541</v>
      </c>
      <c r="I678" s="1396"/>
      <c r="J678" s="1401"/>
      <c r="K678" s="1401"/>
      <c r="L678" s="1407"/>
      <c r="M678" s="1407"/>
      <c r="N678" s="1407"/>
      <c r="O678" s="1302"/>
      <c r="P678" s="904" t="s">
        <v>1563</v>
      </c>
      <c r="Q678" s="65"/>
      <c r="R678" s="65"/>
      <c r="S678" s="65"/>
      <c r="T678" s="65"/>
    </row>
    <row r="679" spans="1:20" ht="28" customHeight="1" x14ac:dyDescent="0.3">
      <c r="A679" s="142"/>
      <c r="B679" s="881"/>
      <c r="C679" s="144"/>
      <c r="D679" s="320"/>
      <c r="E679" s="1403"/>
      <c r="F679" s="895" t="s">
        <v>433</v>
      </c>
      <c r="G679" s="896" t="s">
        <v>210</v>
      </c>
      <c r="H679" s="1303" t="s">
        <v>1844</v>
      </c>
      <c r="I679" s="1396"/>
      <c r="J679" s="1401"/>
      <c r="K679" s="1401"/>
      <c r="L679" s="1407"/>
      <c r="M679" s="1407"/>
      <c r="N679" s="1407"/>
      <c r="O679" s="1302"/>
      <c r="P679" s="904" t="s">
        <v>413</v>
      </c>
      <c r="Q679" s="65"/>
      <c r="R679" s="65"/>
      <c r="S679" s="65"/>
      <c r="T679" s="65"/>
    </row>
    <row r="680" spans="1:20" s="65" customFormat="1" ht="28" customHeight="1" x14ac:dyDescent="0.3">
      <c r="A680" s="307"/>
      <c r="B680" s="881"/>
      <c r="C680" s="144"/>
      <c r="D680" s="320"/>
      <c r="E680" s="1403"/>
      <c r="F680" s="895" t="s">
        <v>434</v>
      </c>
      <c r="G680" s="896" t="s">
        <v>210</v>
      </c>
      <c r="H680" s="1303">
        <v>14</v>
      </c>
      <c r="I680" s="1396"/>
      <c r="J680" s="1401"/>
      <c r="K680" s="1401"/>
      <c r="L680" s="1407"/>
      <c r="M680" s="1407"/>
      <c r="N680" s="1407"/>
      <c r="O680" s="1302"/>
      <c r="P680" s="904" t="s">
        <v>413</v>
      </c>
    </row>
    <row r="681" spans="1:20" s="65" customFormat="1" ht="15" customHeight="1" x14ac:dyDescent="0.3">
      <c r="A681" s="307"/>
      <c r="B681" s="881"/>
      <c r="C681" s="144"/>
      <c r="D681" s="320"/>
      <c r="E681" s="1403"/>
      <c r="F681" s="895" t="s">
        <v>435</v>
      </c>
      <c r="G681" s="896" t="s">
        <v>210</v>
      </c>
      <c r="H681" s="1303">
        <v>1</v>
      </c>
      <c r="I681" s="1396"/>
      <c r="J681" s="1401"/>
      <c r="K681" s="1401"/>
      <c r="L681" s="1407"/>
      <c r="M681" s="1407"/>
      <c r="N681" s="1407"/>
      <c r="O681" s="1302"/>
      <c r="P681" s="904" t="s">
        <v>413</v>
      </c>
      <c r="Q681" s="2"/>
      <c r="R681" s="2"/>
      <c r="S681" s="2"/>
      <c r="T681" s="2"/>
    </row>
    <row r="682" spans="1:20" s="65" customFormat="1" ht="15" customHeight="1" x14ac:dyDescent="0.3">
      <c r="A682" s="307"/>
      <c r="B682" s="881"/>
      <c r="C682" s="144"/>
      <c r="D682" s="320"/>
      <c r="E682" s="1403"/>
      <c r="F682" s="895" t="s">
        <v>436</v>
      </c>
      <c r="G682" s="896" t="s">
        <v>210</v>
      </c>
      <c r="H682" s="1305" t="s">
        <v>1383</v>
      </c>
      <c r="I682" s="1405"/>
      <c r="J682" s="1401"/>
      <c r="K682" s="1401"/>
      <c r="L682" s="1407"/>
      <c r="M682" s="1407"/>
      <c r="N682" s="1407"/>
      <c r="O682" s="1302"/>
      <c r="P682" s="904" t="s">
        <v>413</v>
      </c>
    </row>
    <row r="683" spans="1:20" s="65" customFormat="1" ht="15" customHeight="1" x14ac:dyDescent="0.3">
      <c r="A683" s="307"/>
      <c r="B683" s="881"/>
      <c r="C683" s="144"/>
      <c r="D683" s="320"/>
      <c r="E683" s="1403"/>
      <c r="F683" s="895" t="s">
        <v>437</v>
      </c>
      <c r="G683" s="896" t="s">
        <v>210</v>
      </c>
      <c r="H683" s="1305" t="s">
        <v>1463</v>
      </c>
      <c r="I683" s="1405"/>
      <c r="J683" s="1401"/>
      <c r="K683" s="1401"/>
      <c r="L683" s="1407"/>
      <c r="M683" s="1407"/>
      <c r="N683" s="1407"/>
      <c r="O683" s="1302"/>
      <c r="P683" s="904" t="s">
        <v>1564</v>
      </c>
    </row>
    <row r="684" spans="1:20" ht="21" customHeight="1" x14ac:dyDescent="0.3">
      <c r="A684" s="354"/>
      <c r="B684" s="881"/>
      <c r="C684" s="144"/>
      <c r="D684" s="320"/>
      <c r="E684" s="1403"/>
      <c r="F684" s="895" t="s">
        <v>438</v>
      </c>
      <c r="G684" s="896" t="s">
        <v>210</v>
      </c>
      <c r="H684" s="1303" t="s">
        <v>1464</v>
      </c>
      <c r="I684" s="1396"/>
      <c r="J684" s="1401"/>
      <c r="K684" s="1401"/>
      <c r="L684" s="1407"/>
      <c r="M684" s="1407"/>
      <c r="N684" s="1407"/>
      <c r="O684" s="1302"/>
      <c r="P684" s="904" t="s">
        <v>1565</v>
      </c>
      <c r="Q684" s="65"/>
      <c r="R684" s="65"/>
      <c r="S684" s="65"/>
      <c r="T684" s="65"/>
    </row>
    <row r="685" spans="1:20" ht="18.75" customHeight="1" x14ac:dyDescent="0.3">
      <c r="A685" s="359"/>
      <c r="B685" s="881"/>
      <c r="C685" s="144"/>
      <c r="D685" s="320"/>
      <c r="E685" s="1403"/>
      <c r="F685" s="895" t="s">
        <v>430</v>
      </c>
      <c r="G685" s="896" t="s">
        <v>210</v>
      </c>
      <c r="H685" s="1303" t="s">
        <v>1465</v>
      </c>
      <c r="I685" s="1396"/>
      <c r="J685" s="1401"/>
      <c r="K685" s="1401"/>
      <c r="L685" s="1407"/>
      <c r="M685" s="1407"/>
      <c r="N685" s="1407"/>
      <c r="O685" s="1302"/>
      <c r="P685" s="904" t="s">
        <v>1566</v>
      </c>
      <c r="Q685" s="65"/>
      <c r="R685" s="65"/>
      <c r="S685" s="65"/>
      <c r="T685" s="65"/>
    </row>
    <row r="686" spans="1:20" ht="15" customHeight="1" x14ac:dyDescent="0.3">
      <c r="A686" s="113"/>
      <c r="B686" s="881"/>
      <c r="C686" s="144"/>
      <c r="D686" s="320"/>
      <c r="E686" s="1403"/>
      <c r="F686" s="895" t="s">
        <v>439</v>
      </c>
      <c r="G686" s="896" t="s">
        <v>210</v>
      </c>
      <c r="H686" s="1308" t="s">
        <v>1879</v>
      </c>
      <c r="I686" s="1396"/>
      <c r="J686" s="1401"/>
      <c r="K686" s="1401"/>
      <c r="L686" s="1407"/>
      <c r="M686" s="1407"/>
      <c r="N686" s="1407"/>
      <c r="O686" s="1302"/>
      <c r="P686" s="904" t="s">
        <v>1555</v>
      </c>
      <c r="Q686" s="65"/>
      <c r="R686" s="65"/>
      <c r="S686" s="65"/>
      <c r="T686" s="65"/>
    </row>
    <row r="687" spans="1:20" ht="15" customHeight="1" x14ac:dyDescent="0.3">
      <c r="A687" s="3" t="s">
        <v>302</v>
      </c>
      <c r="B687" s="881"/>
      <c r="C687" s="144"/>
      <c r="D687" s="320"/>
      <c r="E687" s="1403"/>
      <c r="F687" s="895" t="s">
        <v>440</v>
      </c>
      <c r="G687" s="896" t="s">
        <v>210</v>
      </c>
      <c r="H687" s="1397" t="s">
        <v>1466</v>
      </c>
      <c r="I687" s="1396"/>
      <c r="J687" s="1401"/>
      <c r="K687" s="1401"/>
      <c r="L687" s="1407"/>
      <c r="M687" s="1407"/>
      <c r="N687" s="1407"/>
      <c r="O687" s="1302"/>
      <c r="P687" s="904" t="s">
        <v>1576</v>
      </c>
      <c r="Q687" s="65"/>
      <c r="R687" s="65"/>
      <c r="S687" s="65"/>
      <c r="T687" s="65"/>
    </row>
    <row r="688" spans="1:20" ht="15" customHeight="1" x14ac:dyDescent="0.3">
      <c r="A688" s="3"/>
      <c r="B688" s="881"/>
      <c r="C688" s="144"/>
      <c r="D688" s="320"/>
      <c r="E688" s="1403"/>
      <c r="F688" s="895" t="s">
        <v>366</v>
      </c>
      <c r="G688" s="896" t="s">
        <v>210</v>
      </c>
      <c r="H688" s="1397" t="s">
        <v>1466</v>
      </c>
      <c r="I688" s="1396"/>
      <c r="J688" s="1401"/>
      <c r="K688" s="1401"/>
      <c r="L688" s="1407"/>
      <c r="M688" s="1407"/>
      <c r="N688" s="1407"/>
      <c r="O688" s="1302"/>
      <c r="P688" s="904" t="s">
        <v>1572</v>
      </c>
      <c r="Q688" s="66"/>
      <c r="R688" s="66"/>
      <c r="S688" s="66"/>
      <c r="T688" s="66"/>
    </row>
    <row r="689" spans="1:20" ht="15" customHeight="1" x14ac:dyDescent="0.3">
      <c r="A689" s="3"/>
      <c r="B689" s="881"/>
      <c r="C689" s="144"/>
      <c r="D689" s="320"/>
      <c r="E689" s="1403"/>
      <c r="F689" s="895" t="s">
        <v>351</v>
      </c>
      <c r="G689" s="896" t="s">
        <v>210</v>
      </c>
      <c r="H689" s="1309" t="s">
        <v>2211</v>
      </c>
      <c r="I689" s="1398"/>
      <c r="J689" s="1401"/>
      <c r="K689" s="1401"/>
      <c r="L689" s="1407"/>
      <c r="M689" s="1407"/>
      <c r="N689" s="1407"/>
      <c r="O689" s="1302"/>
      <c r="P689" s="904" t="s">
        <v>1573</v>
      </c>
      <c r="Q689" s="65"/>
      <c r="R689" s="65"/>
      <c r="S689" s="65"/>
      <c r="T689" s="65"/>
    </row>
    <row r="690" spans="1:20" ht="15" customHeight="1" x14ac:dyDescent="0.3">
      <c r="A690" s="3"/>
      <c r="B690" s="881"/>
      <c r="C690" s="144"/>
      <c r="D690" s="320"/>
      <c r="E690" s="1403"/>
      <c r="F690" s="895" t="s">
        <v>442</v>
      </c>
      <c r="G690" s="896" t="s">
        <v>210</v>
      </c>
      <c r="H690" s="1399" t="s">
        <v>1467</v>
      </c>
      <c r="I690" s="1396"/>
      <c r="J690" s="1401"/>
      <c r="K690" s="1401"/>
      <c r="L690" s="1407"/>
      <c r="M690" s="1407"/>
      <c r="N690" s="1407"/>
      <c r="O690" s="1302"/>
      <c r="P690" s="904" t="s">
        <v>413</v>
      </c>
    </row>
    <row r="691" spans="1:20" ht="15" customHeight="1" x14ac:dyDescent="0.3">
      <c r="A691" s="3"/>
      <c r="B691" s="881"/>
      <c r="C691" s="144"/>
      <c r="D691" s="320"/>
      <c r="E691" s="1403"/>
      <c r="F691" s="895" t="s">
        <v>444</v>
      </c>
      <c r="G691" s="896" t="s">
        <v>210</v>
      </c>
      <c r="H691" s="1303" t="s">
        <v>1346</v>
      </c>
      <c r="I691" s="1396"/>
      <c r="J691" s="1401"/>
      <c r="K691" s="1401"/>
      <c r="L691" s="1407"/>
      <c r="M691" s="1407"/>
      <c r="N691" s="1407"/>
      <c r="O691" s="1302"/>
      <c r="P691" s="904" t="s">
        <v>413</v>
      </c>
      <c r="Q691" s="65"/>
      <c r="R691" s="65"/>
      <c r="S691" s="65"/>
      <c r="T691" s="65"/>
    </row>
    <row r="692" spans="1:20" ht="15" customHeight="1" x14ac:dyDescent="0.3">
      <c r="A692" s="3"/>
      <c r="B692" s="881"/>
      <c r="C692" s="144"/>
      <c r="D692" s="320"/>
      <c r="E692" s="1404"/>
      <c r="F692" s="895" t="s">
        <v>445</v>
      </c>
      <c r="G692" s="896" t="s">
        <v>210</v>
      </c>
      <c r="H692" s="1303" t="s">
        <v>1871</v>
      </c>
      <c r="I692" s="1304"/>
      <c r="J692" s="1402"/>
      <c r="K692" s="1402"/>
      <c r="L692" s="1408"/>
      <c r="M692" s="1408"/>
      <c r="N692" s="1408"/>
      <c r="P692" s="904" t="s">
        <v>413</v>
      </c>
    </row>
    <row r="693" spans="1:20" ht="28" customHeight="1" x14ac:dyDescent="0.3">
      <c r="A693" s="146"/>
      <c r="B693" s="975"/>
      <c r="C693" s="144"/>
      <c r="D693" s="320"/>
      <c r="E693" s="1290" t="s">
        <v>1764</v>
      </c>
      <c r="F693" s="895" t="s">
        <v>446</v>
      </c>
      <c r="G693" s="976" t="s">
        <v>210</v>
      </c>
      <c r="H693" s="1293" t="s">
        <v>1913</v>
      </c>
      <c r="I693" s="1294"/>
      <c r="J693" s="1295" t="s">
        <v>1897</v>
      </c>
      <c r="K693" s="1295" t="s">
        <v>353</v>
      </c>
      <c r="L693" s="1298">
        <v>1</v>
      </c>
      <c r="M693" s="1301">
        <f>(9+9.5)/2</f>
        <v>9.25</v>
      </c>
      <c r="N693" s="1298">
        <f>M693</f>
        <v>9.25</v>
      </c>
      <c r="O693" s="1302"/>
      <c r="P693" s="904" t="s">
        <v>413</v>
      </c>
      <c r="Q693" s="65"/>
      <c r="R693" s="65"/>
      <c r="S693" s="65"/>
      <c r="T693" s="65"/>
    </row>
    <row r="694" spans="1:20" s="65" customFormat="1" ht="14" x14ac:dyDescent="0.3">
      <c r="A694" s="324"/>
      <c r="B694" s="975"/>
      <c r="C694" s="144"/>
      <c r="D694" s="320"/>
      <c r="E694" s="1291"/>
      <c r="F694" s="895" t="s">
        <v>431</v>
      </c>
      <c r="G694" s="976" t="s">
        <v>210</v>
      </c>
      <c r="H694" s="1303" t="s">
        <v>1914</v>
      </c>
      <c r="I694" s="1304"/>
      <c r="J694" s="1296"/>
      <c r="K694" s="1296"/>
      <c r="L694" s="1299"/>
      <c r="M694" s="1299"/>
      <c r="N694" s="1299"/>
      <c r="O694" s="1302"/>
      <c r="P694" s="904" t="s">
        <v>1563</v>
      </c>
    </row>
    <row r="695" spans="1:20" s="65" customFormat="1" ht="14" x14ac:dyDescent="0.3">
      <c r="A695" s="324"/>
      <c r="B695" s="975"/>
      <c r="C695" s="144"/>
      <c r="D695" s="320"/>
      <c r="E695" s="1291"/>
      <c r="F695" s="895" t="s">
        <v>433</v>
      </c>
      <c r="G695" s="976" t="s">
        <v>210</v>
      </c>
      <c r="H695" s="1303" t="s">
        <v>1882</v>
      </c>
      <c r="I695" s="1304"/>
      <c r="J695" s="1296"/>
      <c r="K695" s="1296"/>
      <c r="L695" s="1299"/>
      <c r="M695" s="1299"/>
      <c r="N695" s="1299"/>
      <c r="O695" s="1302"/>
      <c r="P695" s="904" t="s">
        <v>413</v>
      </c>
    </row>
    <row r="696" spans="1:20" s="65" customFormat="1" ht="28" customHeight="1" x14ac:dyDescent="0.3">
      <c r="A696" s="324"/>
      <c r="B696" s="975"/>
      <c r="C696" s="144"/>
      <c r="D696" s="320"/>
      <c r="E696" s="1291"/>
      <c r="F696" s="895" t="s">
        <v>434</v>
      </c>
      <c r="G696" s="976" t="s">
        <v>210</v>
      </c>
      <c r="H696" s="1303">
        <v>9</v>
      </c>
      <c r="I696" s="1304"/>
      <c r="J696" s="1296"/>
      <c r="K696" s="1296"/>
      <c r="L696" s="1299"/>
      <c r="M696" s="1299"/>
      <c r="N696" s="1299"/>
      <c r="O696" s="1302"/>
      <c r="P696" s="904" t="s">
        <v>413</v>
      </c>
    </row>
    <row r="697" spans="1:20" s="65" customFormat="1" ht="14" x14ac:dyDescent="0.3">
      <c r="A697" s="324"/>
      <c r="B697" s="975"/>
      <c r="C697" s="144"/>
      <c r="D697" s="320"/>
      <c r="E697" s="1291"/>
      <c r="F697" s="895" t="s">
        <v>435</v>
      </c>
      <c r="G697" s="976" t="s">
        <v>210</v>
      </c>
      <c r="H697" s="1303">
        <v>2</v>
      </c>
      <c r="I697" s="1304"/>
      <c r="J697" s="1296"/>
      <c r="K697" s="1296"/>
      <c r="L697" s="1299"/>
      <c r="M697" s="1299"/>
      <c r="N697" s="1299"/>
      <c r="O697" s="1302"/>
      <c r="P697" s="904" t="s">
        <v>413</v>
      </c>
    </row>
    <row r="698" spans="1:20" s="65" customFormat="1" ht="14" x14ac:dyDescent="0.3">
      <c r="A698" s="324"/>
      <c r="B698" s="975"/>
      <c r="C698" s="144"/>
      <c r="D698" s="320"/>
      <c r="E698" s="1291"/>
      <c r="F698" s="895" t="s">
        <v>436</v>
      </c>
      <c r="G698" s="976" t="s">
        <v>210</v>
      </c>
      <c r="H698" s="1305" t="s">
        <v>1897</v>
      </c>
      <c r="I698" s="1306"/>
      <c r="J698" s="1296"/>
      <c r="K698" s="1296"/>
      <c r="L698" s="1299"/>
      <c r="M698" s="1299"/>
      <c r="N698" s="1299"/>
      <c r="O698" s="1302"/>
      <c r="P698" s="904" t="s">
        <v>413</v>
      </c>
    </row>
    <row r="699" spans="1:20" s="65" customFormat="1" ht="15.75" customHeight="1" x14ac:dyDescent="0.3">
      <c r="A699" s="307"/>
      <c r="B699" s="975"/>
      <c r="C699" s="144"/>
      <c r="D699" s="320"/>
      <c r="E699" s="1291"/>
      <c r="F699" s="895" t="s">
        <v>437</v>
      </c>
      <c r="G699" s="976" t="s">
        <v>210</v>
      </c>
      <c r="H699" s="1303" t="s">
        <v>1916</v>
      </c>
      <c r="I699" s="1304"/>
      <c r="J699" s="1296"/>
      <c r="K699" s="1296"/>
      <c r="L699" s="1299"/>
      <c r="M699" s="1299"/>
      <c r="N699" s="1299"/>
      <c r="O699" s="1302"/>
      <c r="P699" s="904" t="s">
        <v>1564</v>
      </c>
    </row>
    <row r="700" spans="1:20" s="66" customFormat="1" ht="28" customHeight="1" x14ac:dyDescent="0.3">
      <c r="A700" s="316"/>
      <c r="B700" s="975"/>
      <c r="C700" s="144"/>
      <c r="D700" s="320"/>
      <c r="E700" s="1291"/>
      <c r="F700" s="895" t="s">
        <v>438</v>
      </c>
      <c r="G700" s="976" t="s">
        <v>210</v>
      </c>
      <c r="H700" s="1303" t="s">
        <v>1888</v>
      </c>
      <c r="I700" s="1304"/>
      <c r="J700" s="1296"/>
      <c r="K700" s="1296"/>
      <c r="L700" s="1299"/>
      <c r="M700" s="1299"/>
      <c r="N700" s="1299"/>
      <c r="O700" s="1302"/>
      <c r="P700" s="904" t="s">
        <v>1565</v>
      </c>
      <c r="Q700" s="65"/>
      <c r="R700" s="65"/>
      <c r="S700" s="65"/>
      <c r="T700" s="65"/>
    </row>
    <row r="701" spans="1:20" s="65" customFormat="1" ht="14" x14ac:dyDescent="0.3">
      <c r="A701" s="307"/>
      <c r="B701" s="975"/>
      <c r="C701" s="144"/>
      <c r="D701" s="320"/>
      <c r="E701" s="1291"/>
      <c r="F701" s="895" t="s">
        <v>430</v>
      </c>
      <c r="G701" s="976" t="s">
        <v>210</v>
      </c>
      <c r="H701" s="1303" t="s">
        <v>1458</v>
      </c>
      <c r="I701" s="1304"/>
      <c r="J701" s="1296"/>
      <c r="K701" s="1296"/>
      <c r="L701" s="1299"/>
      <c r="M701" s="1299"/>
      <c r="N701" s="1299"/>
      <c r="O701" s="1302"/>
      <c r="P701" s="904" t="s">
        <v>1566</v>
      </c>
    </row>
    <row r="702" spans="1:20" ht="15" customHeight="1" x14ac:dyDescent="0.3">
      <c r="A702" s="142"/>
      <c r="B702" s="975"/>
      <c r="C702" s="144"/>
      <c r="D702" s="320"/>
      <c r="E702" s="1291"/>
      <c r="F702" s="895" t="s">
        <v>439</v>
      </c>
      <c r="G702" s="976" t="s">
        <v>210</v>
      </c>
      <c r="H702" s="1307" t="s">
        <v>1915</v>
      </c>
      <c r="I702" s="1304"/>
      <c r="J702" s="1296"/>
      <c r="K702" s="1296"/>
      <c r="L702" s="1299"/>
      <c r="M702" s="1299"/>
      <c r="N702" s="1299"/>
      <c r="O702" s="1302"/>
      <c r="P702" s="904" t="s">
        <v>1555</v>
      </c>
      <c r="Q702" s="65"/>
      <c r="R702" s="65"/>
      <c r="S702" s="65"/>
      <c r="T702" s="65"/>
    </row>
    <row r="703" spans="1:20" s="65" customFormat="1" ht="14" x14ac:dyDescent="0.3">
      <c r="A703" s="307"/>
      <c r="B703" s="975"/>
      <c r="C703" s="144"/>
      <c r="D703" s="320"/>
      <c r="E703" s="1291"/>
      <c r="F703" s="895" t="s">
        <v>440</v>
      </c>
      <c r="G703" s="976" t="s">
        <v>210</v>
      </c>
      <c r="H703" s="1308" t="s">
        <v>1917</v>
      </c>
      <c r="I703" s="1304"/>
      <c r="J703" s="1296"/>
      <c r="K703" s="1296"/>
      <c r="L703" s="1299"/>
      <c r="M703" s="1299"/>
      <c r="N703" s="1299"/>
      <c r="O703" s="1302"/>
      <c r="P703" s="904" t="s">
        <v>1576</v>
      </c>
    </row>
    <row r="704" spans="1:20" ht="15" customHeight="1" x14ac:dyDescent="0.3">
      <c r="A704" s="142"/>
      <c r="B704" s="975"/>
      <c r="C704" s="144"/>
      <c r="D704" s="320"/>
      <c r="E704" s="1291"/>
      <c r="F704" s="895" t="s">
        <v>366</v>
      </c>
      <c r="G704" s="976" t="s">
        <v>210</v>
      </c>
      <c r="H704" s="1308" t="s">
        <v>1918</v>
      </c>
      <c r="I704" s="1304"/>
      <c r="J704" s="1296"/>
      <c r="K704" s="1296"/>
      <c r="L704" s="1299"/>
      <c r="M704" s="1299"/>
      <c r="N704" s="1299"/>
      <c r="O704" s="1302"/>
      <c r="P704" s="904" t="s">
        <v>1572</v>
      </c>
      <c r="Q704" s="65"/>
      <c r="R704" s="65"/>
      <c r="S704" s="65"/>
      <c r="T704" s="65"/>
    </row>
    <row r="705" spans="1:20" s="65" customFormat="1" ht="28" customHeight="1" x14ac:dyDescent="0.3">
      <c r="A705" s="307"/>
      <c r="B705" s="975"/>
      <c r="C705" s="144"/>
      <c r="D705" s="320"/>
      <c r="E705" s="1291"/>
      <c r="F705" s="895" t="s">
        <v>351</v>
      </c>
      <c r="G705" s="976" t="s">
        <v>210</v>
      </c>
      <c r="H705" s="1309" t="s">
        <v>2212</v>
      </c>
      <c r="I705" s="1310"/>
      <c r="J705" s="1296"/>
      <c r="K705" s="1296"/>
      <c r="L705" s="1299"/>
      <c r="M705" s="1299"/>
      <c r="N705" s="1299"/>
      <c r="O705" s="1302"/>
      <c r="P705" s="904" t="s">
        <v>1573</v>
      </c>
    </row>
    <row r="706" spans="1:20" ht="15" customHeight="1" x14ac:dyDescent="0.3">
      <c r="A706" s="142"/>
      <c r="B706" s="975"/>
      <c r="C706" s="144"/>
      <c r="D706" s="320"/>
      <c r="E706" s="1291"/>
      <c r="F706" s="895" t="s">
        <v>442</v>
      </c>
      <c r="G706" s="976" t="s">
        <v>210</v>
      </c>
      <c r="H706" s="1308" t="s">
        <v>1887</v>
      </c>
      <c r="I706" s="1304"/>
      <c r="J706" s="1296"/>
      <c r="K706" s="1296"/>
      <c r="L706" s="1299"/>
      <c r="M706" s="1299"/>
      <c r="N706" s="1299"/>
      <c r="O706" s="1302"/>
      <c r="P706" s="904" t="s">
        <v>413</v>
      </c>
      <c r="Q706" s="65"/>
      <c r="R706" s="65"/>
      <c r="S706" s="65"/>
      <c r="T706" s="65"/>
    </row>
    <row r="707" spans="1:20" ht="14" x14ac:dyDescent="0.3">
      <c r="A707" s="142"/>
      <c r="B707" s="975"/>
      <c r="C707" s="144"/>
      <c r="D707" s="320"/>
      <c r="E707" s="1291"/>
      <c r="F707" s="895" t="s">
        <v>444</v>
      </c>
      <c r="G707" s="976" t="s">
        <v>210</v>
      </c>
      <c r="H707" s="1303" t="s">
        <v>1346</v>
      </c>
      <c r="I707" s="1304"/>
      <c r="J707" s="1296"/>
      <c r="K707" s="1296"/>
      <c r="L707" s="1299"/>
      <c r="M707" s="1299"/>
      <c r="N707" s="1299"/>
      <c r="O707" s="1302"/>
      <c r="P707" s="904" t="s">
        <v>413</v>
      </c>
      <c r="Q707" s="65"/>
      <c r="R707" s="65"/>
      <c r="S707" s="65"/>
      <c r="T707" s="65"/>
    </row>
    <row r="708" spans="1:20" ht="14" x14ac:dyDescent="0.3">
      <c r="A708" s="142"/>
      <c r="B708" s="975"/>
      <c r="C708" s="144"/>
      <c r="D708" s="320"/>
      <c r="E708" s="1292"/>
      <c r="F708" s="895" t="s">
        <v>445</v>
      </c>
      <c r="G708" s="976" t="s">
        <v>210</v>
      </c>
      <c r="H708" s="1303" t="s">
        <v>1459</v>
      </c>
      <c r="I708" s="1304"/>
      <c r="J708" s="1297"/>
      <c r="K708" s="1297"/>
      <c r="L708" s="1300"/>
      <c r="M708" s="1300"/>
      <c r="N708" s="1300"/>
      <c r="P708" s="904" t="s">
        <v>413</v>
      </c>
      <c r="Q708" s="65"/>
      <c r="R708" s="65"/>
      <c r="S708" s="65"/>
      <c r="T708" s="65"/>
    </row>
    <row r="709" spans="1:20" ht="15" customHeight="1" x14ac:dyDescent="0.3">
      <c r="A709" s="146"/>
      <c r="B709" s="975"/>
      <c r="C709" s="144"/>
      <c r="D709" s="320"/>
      <c r="E709" s="1290" t="s">
        <v>1768</v>
      </c>
      <c r="F709" s="895" t="s">
        <v>446</v>
      </c>
      <c r="G709" s="976" t="s">
        <v>210</v>
      </c>
      <c r="H709" s="1293" t="s">
        <v>1919</v>
      </c>
      <c r="I709" s="1294"/>
      <c r="J709" s="1295" t="s">
        <v>1461</v>
      </c>
      <c r="K709" s="1295" t="s">
        <v>353</v>
      </c>
      <c r="L709" s="1298">
        <v>1</v>
      </c>
      <c r="M709" s="1301">
        <f>(3.8+3.4)/2</f>
        <v>3.5999999999999996</v>
      </c>
      <c r="N709" s="1298">
        <f>M709</f>
        <v>3.5999999999999996</v>
      </c>
      <c r="O709" s="1302"/>
      <c r="P709" s="904" t="s">
        <v>413</v>
      </c>
      <c r="Q709" s="65"/>
      <c r="R709" s="65"/>
      <c r="S709" s="65"/>
      <c r="T709" s="65"/>
    </row>
    <row r="710" spans="1:20" ht="15" customHeight="1" x14ac:dyDescent="0.3">
      <c r="A710" s="324"/>
      <c r="B710" s="975"/>
      <c r="C710" s="144"/>
      <c r="D710" s="320"/>
      <c r="E710" s="1291"/>
      <c r="F710" s="895" t="s">
        <v>431</v>
      </c>
      <c r="G710" s="976" t="s">
        <v>210</v>
      </c>
      <c r="H710" s="1303" t="s">
        <v>1920</v>
      </c>
      <c r="I710" s="1304"/>
      <c r="J710" s="1296"/>
      <c r="K710" s="1296"/>
      <c r="L710" s="1299"/>
      <c r="M710" s="1299"/>
      <c r="N710" s="1299"/>
      <c r="O710" s="1302"/>
      <c r="P710" s="904" t="s">
        <v>1563</v>
      </c>
    </row>
    <row r="711" spans="1:20" ht="15" customHeight="1" x14ac:dyDescent="0.3">
      <c r="A711" s="324"/>
      <c r="B711" s="975"/>
      <c r="C711" s="144"/>
      <c r="D711" s="320"/>
      <c r="E711" s="1291"/>
      <c r="F711" s="895" t="s">
        <v>433</v>
      </c>
      <c r="G711" s="976" t="s">
        <v>210</v>
      </c>
      <c r="H711" s="1303" t="s">
        <v>1882</v>
      </c>
      <c r="I711" s="1304"/>
      <c r="J711" s="1296"/>
      <c r="K711" s="1296"/>
      <c r="L711" s="1299"/>
      <c r="M711" s="1299"/>
      <c r="N711" s="1299"/>
      <c r="O711" s="1302"/>
      <c r="P711" s="904" t="s">
        <v>413</v>
      </c>
    </row>
    <row r="712" spans="1:20" ht="15" customHeight="1" x14ac:dyDescent="0.3">
      <c r="A712" s="324"/>
      <c r="B712" s="975"/>
      <c r="C712" s="144"/>
      <c r="D712" s="320"/>
      <c r="E712" s="1291"/>
      <c r="F712" s="895" t="s">
        <v>434</v>
      </c>
      <c r="G712" s="976" t="s">
        <v>210</v>
      </c>
      <c r="H712" s="1303">
        <v>11</v>
      </c>
      <c r="I712" s="1304"/>
      <c r="J712" s="1296"/>
      <c r="K712" s="1296"/>
      <c r="L712" s="1299"/>
      <c r="M712" s="1299"/>
      <c r="N712" s="1299"/>
      <c r="O712" s="1302"/>
      <c r="P712" s="904" t="s">
        <v>413</v>
      </c>
    </row>
    <row r="713" spans="1:20" ht="15" customHeight="1" x14ac:dyDescent="0.3">
      <c r="A713" s="324"/>
      <c r="B713" s="975"/>
      <c r="C713" s="144"/>
      <c r="D713" s="320"/>
      <c r="E713" s="1291"/>
      <c r="F713" s="895" t="s">
        <v>435</v>
      </c>
      <c r="G713" s="976" t="s">
        <v>210</v>
      </c>
      <c r="H713" s="1303">
        <v>1</v>
      </c>
      <c r="I713" s="1304"/>
      <c r="J713" s="1296"/>
      <c r="K713" s="1296"/>
      <c r="L713" s="1299"/>
      <c r="M713" s="1299"/>
      <c r="N713" s="1299"/>
      <c r="O713" s="1302"/>
      <c r="P713" s="904" t="s">
        <v>413</v>
      </c>
    </row>
    <row r="714" spans="1:20" ht="15" customHeight="1" x14ac:dyDescent="0.3">
      <c r="A714" s="324"/>
      <c r="B714" s="975"/>
      <c r="C714" s="144"/>
      <c r="D714" s="320"/>
      <c r="E714" s="1291"/>
      <c r="F714" s="895" t="s">
        <v>436</v>
      </c>
      <c r="G714" s="976" t="s">
        <v>210</v>
      </c>
      <c r="H714" s="1305" t="s">
        <v>1383</v>
      </c>
      <c r="I714" s="1306"/>
      <c r="J714" s="1296"/>
      <c r="K714" s="1296"/>
      <c r="L714" s="1299"/>
      <c r="M714" s="1299"/>
      <c r="N714" s="1299"/>
      <c r="O714" s="1302"/>
      <c r="P714" s="904" t="s">
        <v>413</v>
      </c>
    </row>
    <row r="715" spans="1:20" ht="15" customHeight="1" x14ac:dyDescent="0.3">
      <c r="A715" s="307"/>
      <c r="B715" s="975"/>
      <c r="C715" s="144"/>
      <c r="D715" s="320"/>
      <c r="E715" s="1291"/>
      <c r="F715" s="895" t="s">
        <v>437</v>
      </c>
      <c r="G715" s="976" t="s">
        <v>210</v>
      </c>
      <c r="H715" s="1303" t="s">
        <v>1921</v>
      </c>
      <c r="I715" s="1304"/>
      <c r="J715" s="1296"/>
      <c r="K715" s="1296"/>
      <c r="L715" s="1299"/>
      <c r="M715" s="1299"/>
      <c r="N715" s="1299"/>
      <c r="O715" s="1302"/>
      <c r="P715" s="904" t="s">
        <v>1564</v>
      </c>
    </row>
    <row r="716" spans="1:20" ht="15" customHeight="1" x14ac:dyDescent="0.3">
      <c r="A716" s="316"/>
      <c r="B716" s="975"/>
      <c r="C716" s="144"/>
      <c r="D716" s="320"/>
      <c r="E716" s="1291"/>
      <c r="F716" s="895" t="s">
        <v>438</v>
      </c>
      <c r="G716" s="976" t="s">
        <v>210</v>
      </c>
      <c r="H716" s="1303" t="s">
        <v>1888</v>
      </c>
      <c r="I716" s="1304"/>
      <c r="J716" s="1296"/>
      <c r="K716" s="1296"/>
      <c r="L716" s="1299"/>
      <c r="M716" s="1299"/>
      <c r="N716" s="1299"/>
      <c r="O716" s="1302"/>
      <c r="P716" s="904" t="s">
        <v>1565</v>
      </c>
      <c r="Q716" s="65"/>
      <c r="R716" s="65"/>
      <c r="S716" s="65"/>
      <c r="T716" s="65"/>
    </row>
    <row r="717" spans="1:20" ht="15" customHeight="1" x14ac:dyDescent="0.3">
      <c r="A717" s="307"/>
      <c r="B717" s="975"/>
      <c r="C717" s="144"/>
      <c r="D717" s="320"/>
      <c r="E717" s="1291"/>
      <c r="F717" s="895" t="s">
        <v>430</v>
      </c>
      <c r="G717" s="976" t="s">
        <v>210</v>
      </c>
      <c r="H717" s="1303" t="s">
        <v>1458</v>
      </c>
      <c r="I717" s="1304"/>
      <c r="J717" s="1296"/>
      <c r="K717" s="1296"/>
      <c r="L717" s="1299"/>
      <c r="M717" s="1299"/>
      <c r="N717" s="1299"/>
      <c r="O717" s="1302"/>
      <c r="P717" s="904" t="s">
        <v>1566</v>
      </c>
      <c r="Q717" s="65"/>
      <c r="R717" s="65"/>
      <c r="S717" s="65"/>
      <c r="T717" s="65"/>
    </row>
    <row r="718" spans="1:20" ht="15" customHeight="1" x14ac:dyDescent="0.3">
      <c r="A718" s="142"/>
      <c r="B718" s="975"/>
      <c r="C718" s="144"/>
      <c r="D718" s="320"/>
      <c r="E718" s="1291"/>
      <c r="F718" s="895" t="s">
        <v>439</v>
      </c>
      <c r="G718" s="976" t="s">
        <v>210</v>
      </c>
      <c r="H718" s="1307" t="s">
        <v>1922</v>
      </c>
      <c r="I718" s="1304"/>
      <c r="J718" s="1296"/>
      <c r="K718" s="1296"/>
      <c r="L718" s="1299"/>
      <c r="M718" s="1299"/>
      <c r="N718" s="1299"/>
      <c r="O718" s="1302"/>
      <c r="P718" s="904" t="s">
        <v>1555</v>
      </c>
      <c r="Q718" s="65"/>
      <c r="R718" s="65"/>
      <c r="S718" s="65"/>
      <c r="T718" s="65"/>
    </row>
    <row r="719" spans="1:20" ht="15" customHeight="1" x14ac:dyDescent="0.3">
      <c r="A719" s="307"/>
      <c r="B719" s="975"/>
      <c r="C719" s="144"/>
      <c r="D719" s="320"/>
      <c r="E719" s="1291"/>
      <c r="F719" s="895" t="s">
        <v>440</v>
      </c>
      <c r="G719" s="976" t="s">
        <v>210</v>
      </c>
      <c r="H719" s="1308" t="s">
        <v>1923</v>
      </c>
      <c r="I719" s="1304"/>
      <c r="J719" s="1296"/>
      <c r="K719" s="1296"/>
      <c r="L719" s="1299"/>
      <c r="M719" s="1299"/>
      <c r="N719" s="1299"/>
      <c r="O719" s="1302"/>
      <c r="P719" s="904" t="s">
        <v>1576</v>
      </c>
      <c r="Q719" s="65"/>
      <c r="R719" s="65"/>
      <c r="S719" s="65"/>
      <c r="T719" s="65"/>
    </row>
    <row r="720" spans="1:20" ht="15" customHeight="1" x14ac:dyDescent="0.3">
      <c r="A720" s="142"/>
      <c r="B720" s="975"/>
      <c r="C720" s="144"/>
      <c r="D720" s="320"/>
      <c r="E720" s="1291"/>
      <c r="F720" s="895" t="s">
        <v>366</v>
      </c>
      <c r="G720" s="976" t="s">
        <v>210</v>
      </c>
      <c r="H720" s="1308" t="s">
        <v>1924</v>
      </c>
      <c r="I720" s="1304"/>
      <c r="J720" s="1296"/>
      <c r="K720" s="1296"/>
      <c r="L720" s="1299"/>
      <c r="M720" s="1299"/>
      <c r="N720" s="1299"/>
      <c r="O720" s="1302"/>
      <c r="P720" s="904" t="s">
        <v>1572</v>
      </c>
    </row>
    <row r="721" spans="1:16" ht="15" customHeight="1" x14ac:dyDescent="0.3">
      <c r="A721" s="307"/>
      <c r="B721" s="975"/>
      <c r="C721" s="144"/>
      <c r="D721" s="320"/>
      <c r="E721" s="1291"/>
      <c r="F721" s="895" t="s">
        <v>351</v>
      </c>
      <c r="G721" s="976" t="s">
        <v>210</v>
      </c>
      <c r="H721" s="1309" t="s">
        <v>2213</v>
      </c>
      <c r="I721" s="1310"/>
      <c r="J721" s="1296"/>
      <c r="K721" s="1296"/>
      <c r="L721" s="1299"/>
      <c r="M721" s="1299"/>
      <c r="N721" s="1299"/>
      <c r="O721" s="1302"/>
      <c r="P721" s="904" t="s">
        <v>1573</v>
      </c>
    </row>
    <row r="722" spans="1:16" ht="15" customHeight="1" x14ac:dyDescent="0.3">
      <c r="A722" s="142"/>
      <c r="B722" s="975"/>
      <c r="C722" s="144"/>
      <c r="D722" s="320"/>
      <c r="E722" s="1291"/>
      <c r="F722" s="895" t="s">
        <v>442</v>
      </c>
      <c r="G722" s="976" t="s">
        <v>210</v>
      </c>
      <c r="H722" s="1309" t="s">
        <v>1887</v>
      </c>
      <c r="I722" s="1310"/>
      <c r="J722" s="1296"/>
      <c r="K722" s="1296"/>
      <c r="L722" s="1299"/>
      <c r="M722" s="1299"/>
      <c r="N722" s="1299"/>
      <c r="O722" s="1302"/>
      <c r="P722" s="904" t="s">
        <v>413</v>
      </c>
    </row>
    <row r="723" spans="1:16" ht="15" customHeight="1" x14ac:dyDescent="0.3">
      <c r="A723" s="142"/>
      <c r="B723" s="975"/>
      <c r="C723" s="144"/>
      <c r="D723" s="320"/>
      <c r="E723" s="1291"/>
      <c r="F723" s="895" t="s">
        <v>444</v>
      </c>
      <c r="G723" s="976" t="s">
        <v>210</v>
      </c>
      <c r="H723" s="1303" t="s">
        <v>1346</v>
      </c>
      <c r="I723" s="1304"/>
      <c r="J723" s="1296"/>
      <c r="K723" s="1296"/>
      <c r="L723" s="1299"/>
      <c r="M723" s="1299"/>
      <c r="N723" s="1299"/>
      <c r="O723" s="1302"/>
      <c r="P723" s="904" t="s">
        <v>413</v>
      </c>
    </row>
    <row r="724" spans="1:16" ht="15" customHeight="1" x14ac:dyDescent="0.3">
      <c r="A724" s="142"/>
      <c r="B724" s="975"/>
      <c r="C724" s="144"/>
      <c r="D724" s="320"/>
      <c r="E724" s="1292"/>
      <c r="F724" s="895" t="s">
        <v>445</v>
      </c>
      <c r="G724" s="976" t="s">
        <v>210</v>
      </c>
      <c r="H724" s="1303" t="s">
        <v>1459</v>
      </c>
      <c r="I724" s="1304"/>
      <c r="J724" s="1297"/>
      <c r="K724" s="1297"/>
      <c r="L724" s="1300"/>
      <c r="M724" s="1300"/>
      <c r="N724" s="1300"/>
      <c r="P724" s="904" t="s">
        <v>413</v>
      </c>
    </row>
    <row r="725" spans="1:16" ht="15" customHeight="1" x14ac:dyDescent="0.3">
      <c r="A725" s="146"/>
      <c r="B725" s="975"/>
      <c r="C725" s="144"/>
      <c r="D725" s="320"/>
      <c r="E725" s="1290" t="s">
        <v>1769</v>
      </c>
      <c r="F725" s="895" t="s">
        <v>446</v>
      </c>
      <c r="G725" s="976" t="s">
        <v>210</v>
      </c>
      <c r="H725" s="1293" t="s">
        <v>1925</v>
      </c>
      <c r="I725" s="1294"/>
      <c r="J725" s="1295" t="s">
        <v>1461</v>
      </c>
      <c r="K725" s="1295" t="s">
        <v>353</v>
      </c>
      <c r="L725" s="1298">
        <v>1</v>
      </c>
      <c r="M725" s="1301">
        <f>(3.4+3.8)/2</f>
        <v>3.5999999999999996</v>
      </c>
      <c r="N725" s="1298">
        <f>M725</f>
        <v>3.5999999999999996</v>
      </c>
      <c r="O725" s="1302"/>
      <c r="P725" s="904" t="s">
        <v>413</v>
      </c>
    </row>
    <row r="726" spans="1:16" ht="15" customHeight="1" x14ac:dyDescent="0.3">
      <c r="A726" s="324"/>
      <c r="B726" s="975"/>
      <c r="C726" s="144"/>
      <c r="D726" s="320"/>
      <c r="E726" s="1291"/>
      <c r="F726" s="895" t="s">
        <v>431</v>
      </c>
      <c r="G726" s="976" t="s">
        <v>210</v>
      </c>
      <c r="H726" s="1303" t="s">
        <v>1926</v>
      </c>
      <c r="I726" s="1304"/>
      <c r="J726" s="1296"/>
      <c r="K726" s="1296"/>
      <c r="L726" s="1299"/>
      <c r="M726" s="1299"/>
      <c r="N726" s="1299"/>
      <c r="O726" s="1302"/>
      <c r="P726" s="904" t="s">
        <v>1563</v>
      </c>
    </row>
    <row r="727" spans="1:16" ht="15" customHeight="1" x14ac:dyDescent="0.3">
      <c r="A727" s="324"/>
      <c r="B727" s="975"/>
      <c r="C727" s="144"/>
      <c r="D727" s="320"/>
      <c r="E727" s="1291"/>
      <c r="F727" s="895" t="s">
        <v>433</v>
      </c>
      <c r="G727" s="976" t="s">
        <v>210</v>
      </c>
      <c r="H727" s="1303" t="s">
        <v>1882</v>
      </c>
      <c r="I727" s="1304"/>
      <c r="J727" s="1296"/>
      <c r="K727" s="1296"/>
      <c r="L727" s="1299"/>
      <c r="M727" s="1299"/>
      <c r="N727" s="1299"/>
      <c r="O727" s="1302"/>
      <c r="P727" s="904" t="s">
        <v>413</v>
      </c>
    </row>
    <row r="728" spans="1:16" ht="15" customHeight="1" x14ac:dyDescent="0.3">
      <c r="A728" s="324"/>
      <c r="B728" s="975"/>
      <c r="C728" s="144"/>
      <c r="D728" s="320"/>
      <c r="E728" s="1291"/>
      <c r="F728" s="895" t="s">
        <v>434</v>
      </c>
      <c r="G728" s="976" t="s">
        <v>210</v>
      </c>
      <c r="H728" s="1303">
        <v>11</v>
      </c>
      <c r="I728" s="1304"/>
      <c r="J728" s="1296"/>
      <c r="K728" s="1296"/>
      <c r="L728" s="1299"/>
      <c r="M728" s="1299"/>
      <c r="N728" s="1299"/>
      <c r="O728" s="1302"/>
      <c r="P728" s="904" t="s">
        <v>413</v>
      </c>
    </row>
    <row r="729" spans="1:16" ht="15" customHeight="1" x14ac:dyDescent="0.3">
      <c r="A729" s="324"/>
      <c r="B729" s="975"/>
      <c r="C729" s="144"/>
      <c r="D729" s="320"/>
      <c r="E729" s="1291"/>
      <c r="F729" s="895" t="s">
        <v>435</v>
      </c>
      <c r="G729" s="976" t="s">
        <v>210</v>
      </c>
      <c r="H729" s="1303">
        <v>2</v>
      </c>
      <c r="I729" s="1304"/>
      <c r="J729" s="1296"/>
      <c r="K729" s="1296"/>
      <c r="L729" s="1299"/>
      <c r="M729" s="1299"/>
      <c r="N729" s="1299"/>
      <c r="O729" s="1302"/>
      <c r="P729" s="904" t="s">
        <v>413</v>
      </c>
    </row>
    <row r="730" spans="1:16" ht="15" customHeight="1" x14ac:dyDescent="0.3">
      <c r="A730" s="324"/>
      <c r="B730" s="975"/>
      <c r="C730" s="144"/>
      <c r="D730" s="320"/>
      <c r="E730" s="1291"/>
      <c r="F730" s="895" t="s">
        <v>436</v>
      </c>
      <c r="G730" s="976" t="s">
        <v>210</v>
      </c>
      <c r="H730" s="1305" t="s">
        <v>1383</v>
      </c>
      <c r="I730" s="1306"/>
      <c r="J730" s="1296"/>
      <c r="K730" s="1296"/>
      <c r="L730" s="1299"/>
      <c r="M730" s="1299"/>
      <c r="N730" s="1299"/>
      <c r="O730" s="1302"/>
      <c r="P730" s="904" t="s">
        <v>413</v>
      </c>
    </row>
    <row r="731" spans="1:16" ht="15" customHeight="1" x14ac:dyDescent="0.3">
      <c r="A731" s="307"/>
      <c r="B731" s="975"/>
      <c r="C731" s="144"/>
      <c r="D731" s="320"/>
      <c r="E731" s="1291"/>
      <c r="F731" s="895" t="s">
        <v>437</v>
      </c>
      <c r="G731" s="976" t="s">
        <v>210</v>
      </c>
      <c r="H731" s="1303" t="s">
        <v>1927</v>
      </c>
      <c r="I731" s="1304"/>
      <c r="J731" s="1296"/>
      <c r="K731" s="1296"/>
      <c r="L731" s="1299"/>
      <c r="M731" s="1299"/>
      <c r="N731" s="1299"/>
      <c r="O731" s="1302"/>
      <c r="P731" s="904" t="s">
        <v>1564</v>
      </c>
    </row>
    <row r="732" spans="1:16" ht="15" customHeight="1" x14ac:dyDescent="0.3">
      <c r="A732" s="316"/>
      <c r="B732" s="975"/>
      <c r="C732" s="144"/>
      <c r="D732" s="320"/>
      <c r="E732" s="1291"/>
      <c r="F732" s="895" t="s">
        <v>438</v>
      </c>
      <c r="G732" s="976" t="s">
        <v>210</v>
      </c>
      <c r="H732" s="1303" t="s">
        <v>1888</v>
      </c>
      <c r="I732" s="1304"/>
      <c r="J732" s="1296"/>
      <c r="K732" s="1296"/>
      <c r="L732" s="1299"/>
      <c r="M732" s="1299"/>
      <c r="N732" s="1299"/>
      <c r="O732" s="1302"/>
      <c r="P732" s="904" t="s">
        <v>1565</v>
      </c>
    </row>
    <row r="733" spans="1:16" ht="15" customHeight="1" x14ac:dyDescent="0.3">
      <c r="A733" s="307"/>
      <c r="B733" s="975"/>
      <c r="C733" s="144"/>
      <c r="D733" s="320"/>
      <c r="E733" s="1291"/>
      <c r="F733" s="895" t="s">
        <v>430</v>
      </c>
      <c r="G733" s="976" t="s">
        <v>210</v>
      </c>
      <c r="H733" s="1303" t="s">
        <v>1458</v>
      </c>
      <c r="I733" s="1304"/>
      <c r="J733" s="1296"/>
      <c r="K733" s="1296"/>
      <c r="L733" s="1299"/>
      <c r="M733" s="1299"/>
      <c r="N733" s="1299"/>
      <c r="O733" s="1302"/>
      <c r="P733" s="904" t="s">
        <v>1566</v>
      </c>
    </row>
    <row r="734" spans="1:16" ht="15" customHeight="1" x14ac:dyDescent="0.3">
      <c r="A734" s="142"/>
      <c r="B734" s="975"/>
      <c r="C734" s="144"/>
      <c r="D734" s="320"/>
      <c r="E734" s="1291"/>
      <c r="F734" s="895" t="s">
        <v>439</v>
      </c>
      <c r="G734" s="976" t="s">
        <v>210</v>
      </c>
      <c r="H734" s="1307" t="s">
        <v>1928</v>
      </c>
      <c r="I734" s="1304"/>
      <c r="J734" s="1296"/>
      <c r="K734" s="1296"/>
      <c r="L734" s="1299"/>
      <c r="M734" s="1299"/>
      <c r="N734" s="1299"/>
      <c r="O734" s="1302"/>
      <c r="P734" s="904" t="s">
        <v>1555</v>
      </c>
    </row>
    <row r="735" spans="1:16" ht="15" customHeight="1" x14ac:dyDescent="0.3">
      <c r="A735" s="307"/>
      <c r="B735" s="975"/>
      <c r="C735" s="144"/>
      <c r="D735" s="320"/>
      <c r="E735" s="1291"/>
      <c r="F735" s="895" t="s">
        <v>440</v>
      </c>
      <c r="G735" s="976" t="s">
        <v>210</v>
      </c>
      <c r="H735" s="1308" t="s">
        <v>1929</v>
      </c>
      <c r="I735" s="1304"/>
      <c r="J735" s="1296"/>
      <c r="K735" s="1296"/>
      <c r="L735" s="1299"/>
      <c r="M735" s="1299"/>
      <c r="N735" s="1299"/>
      <c r="O735" s="1302"/>
      <c r="P735" s="904" t="s">
        <v>1576</v>
      </c>
    </row>
    <row r="736" spans="1:16" ht="15" customHeight="1" x14ac:dyDescent="0.3">
      <c r="A736" s="142"/>
      <c r="B736" s="975"/>
      <c r="C736" s="144"/>
      <c r="D736" s="320"/>
      <c r="E736" s="1291"/>
      <c r="F736" s="895" t="s">
        <v>366</v>
      </c>
      <c r="G736" s="976" t="s">
        <v>210</v>
      </c>
      <c r="H736" s="1308" t="s">
        <v>1930</v>
      </c>
      <c r="I736" s="1304"/>
      <c r="J736" s="1296"/>
      <c r="K736" s="1296"/>
      <c r="L736" s="1299"/>
      <c r="M736" s="1299"/>
      <c r="N736" s="1299"/>
      <c r="O736" s="1302"/>
      <c r="P736" s="904" t="s">
        <v>1572</v>
      </c>
    </row>
    <row r="737" spans="1:16" ht="15" customHeight="1" x14ac:dyDescent="0.3">
      <c r="A737" s="307"/>
      <c r="B737" s="975"/>
      <c r="C737" s="144"/>
      <c r="D737" s="320"/>
      <c r="E737" s="1291"/>
      <c r="F737" s="895" t="s">
        <v>351</v>
      </c>
      <c r="G737" s="976" t="s">
        <v>210</v>
      </c>
      <c r="H737" s="1309" t="s">
        <v>2214</v>
      </c>
      <c r="I737" s="1310"/>
      <c r="J737" s="1296"/>
      <c r="K737" s="1296"/>
      <c r="L737" s="1299"/>
      <c r="M737" s="1299"/>
      <c r="N737" s="1299"/>
      <c r="O737" s="1302"/>
      <c r="P737" s="904" t="s">
        <v>1573</v>
      </c>
    </row>
    <row r="738" spans="1:16" ht="15" customHeight="1" x14ac:dyDescent="0.3">
      <c r="A738" s="142"/>
      <c r="B738" s="975"/>
      <c r="C738" s="144"/>
      <c r="D738" s="320"/>
      <c r="E738" s="1291"/>
      <c r="F738" s="895" t="s">
        <v>442</v>
      </c>
      <c r="G738" s="976" t="s">
        <v>210</v>
      </c>
      <c r="H738" s="1308" t="s">
        <v>1887</v>
      </c>
      <c r="I738" s="1304"/>
      <c r="J738" s="1296"/>
      <c r="K738" s="1296"/>
      <c r="L738" s="1299"/>
      <c r="M738" s="1299"/>
      <c r="N738" s="1299"/>
      <c r="O738" s="1302"/>
      <c r="P738" s="904" t="s">
        <v>413</v>
      </c>
    </row>
    <row r="739" spans="1:16" ht="15" customHeight="1" x14ac:dyDescent="0.3">
      <c r="A739" s="142"/>
      <c r="B739" s="975"/>
      <c r="C739" s="144"/>
      <c r="D739" s="320"/>
      <c r="E739" s="1291"/>
      <c r="F739" s="895" t="s">
        <v>444</v>
      </c>
      <c r="G739" s="976" t="s">
        <v>210</v>
      </c>
      <c r="H739" s="1303" t="s">
        <v>1346</v>
      </c>
      <c r="I739" s="1304"/>
      <c r="J739" s="1296"/>
      <c r="K739" s="1296"/>
      <c r="L739" s="1299"/>
      <c r="M739" s="1299"/>
      <c r="N739" s="1299"/>
      <c r="O739" s="1302"/>
      <c r="P739" s="904" t="s">
        <v>413</v>
      </c>
    </row>
    <row r="740" spans="1:16" ht="15" customHeight="1" x14ac:dyDescent="0.3">
      <c r="A740" s="142"/>
      <c r="B740" s="975"/>
      <c r="C740" s="144"/>
      <c r="D740" s="320"/>
      <c r="E740" s="1292"/>
      <c r="F740" s="895" t="s">
        <v>445</v>
      </c>
      <c r="G740" s="976" t="s">
        <v>210</v>
      </c>
      <c r="H740" s="1303" t="s">
        <v>1459</v>
      </c>
      <c r="I740" s="1304"/>
      <c r="J740" s="1297"/>
      <c r="K740" s="1297"/>
      <c r="L740" s="1300"/>
      <c r="M740" s="1300"/>
      <c r="N740" s="1300"/>
      <c r="P740" s="904" t="s">
        <v>413</v>
      </c>
    </row>
    <row r="741" spans="1:16" ht="15" customHeight="1" x14ac:dyDescent="0.3">
      <c r="A741" s="3"/>
      <c r="B741" s="881"/>
      <c r="C741" s="144"/>
      <c r="D741" s="320"/>
      <c r="E741" s="1290" t="s">
        <v>1770</v>
      </c>
      <c r="F741" s="895" t="s">
        <v>446</v>
      </c>
      <c r="G741" s="896" t="s">
        <v>210</v>
      </c>
      <c r="H741" s="1293" t="s">
        <v>1469</v>
      </c>
      <c r="I741" s="1400"/>
      <c r="J741" s="1295" t="s">
        <v>1470</v>
      </c>
      <c r="K741" s="1295" t="s">
        <v>353</v>
      </c>
      <c r="L741" s="1298">
        <v>1</v>
      </c>
      <c r="M741" s="1301">
        <f>(3.4+3.8)/2</f>
        <v>3.5999999999999996</v>
      </c>
      <c r="N741" s="1298">
        <f>M741</f>
        <v>3.5999999999999996</v>
      </c>
      <c r="O741" s="1302"/>
      <c r="P741" s="904" t="s">
        <v>413</v>
      </c>
    </row>
    <row r="742" spans="1:16" ht="15" customHeight="1" x14ac:dyDescent="0.3">
      <c r="A742" s="3"/>
      <c r="B742" s="881"/>
      <c r="C742" s="144"/>
      <c r="D742" s="320"/>
      <c r="E742" s="1403"/>
      <c r="F742" s="895" t="s">
        <v>431</v>
      </c>
      <c r="G742" s="896" t="s">
        <v>210</v>
      </c>
      <c r="H742" s="1303" t="s">
        <v>1542</v>
      </c>
      <c r="I742" s="1396"/>
      <c r="J742" s="1401"/>
      <c r="K742" s="1401"/>
      <c r="L742" s="1407"/>
      <c r="M742" s="1407"/>
      <c r="N742" s="1407"/>
      <c r="O742" s="1302"/>
      <c r="P742" s="904" t="s">
        <v>1563</v>
      </c>
    </row>
    <row r="743" spans="1:16" ht="15" customHeight="1" x14ac:dyDescent="0.3">
      <c r="A743" s="3"/>
      <c r="B743" s="881"/>
      <c r="C743" s="144"/>
      <c r="D743" s="320"/>
      <c r="E743" s="1403"/>
      <c r="F743" s="895" t="s">
        <v>433</v>
      </c>
      <c r="G743" s="896" t="s">
        <v>210</v>
      </c>
      <c r="H743" s="1303" t="s">
        <v>1456</v>
      </c>
      <c r="I743" s="1396"/>
      <c r="J743" s="1401"/>
      <c r="K743" s="1401"/>
      <c r="L743" s="1407"/>
      <c r="M743" s="1407"/>
      <c r="N743" s="1407"/>
      <c r="O743" s="1302"/>
      <c r="P743" s="904" t="s">
        <v>413</v>
      </c>
    </row>
    <row r="744" spans="1:16" ht="15" customHeight="1" x14ac:dyDescent="0.3">
      <c r="A744" s="3"/>
      <c r="B744" s="881"/>
      <c r="C744" s="144"/>
      <c r="D744" s="320"/>
      <c r="E744" s="1403"/>
      <c r="F744" s="895" t="s">
        <v>434</v>
      </c>
      <c r="G744" s="896" t="s">
        <v>210</v>
      </c>
      <c r="H744" s="1303">
        <v>11</v>
      </c>
      <c r="I744" s="1396"/>
      <c r="J744" s="1401"/>
      <c r="K744" s="1401"/>
      <c r="L744" s="1407"/>
      <c r="M744" s="1407"/>
      <c r="N744" s="1407"/>
      <c r="O744" s="1302"/>
      <c r="P744" s="904" t="s">
        <v>413</v>
      </c>
    </row>
    <row r="745" spans="1:16" ht="15" customHeight="1" x14ac:dyDescent="0.3">
      <c r="A745" s="3"/>
      <c r="B745" s="881"/>
      <c r="C745" s="144"/>
      <c r="D745" s="320"/>
      <c r="E745" s="1403"/>
      <c r="F745" s="895" t="s">
        <v>435</v>
      </c>
      <c r="G745" s="896" t="s">
        <v>210</v>
      </c>
      <c r="H745" s="1303">
        <v>2</v>
      </c>
      <c r="I745" s="1396"/>
      <c r="J745" s="1401"/>
      <c r="K745" s="1401"/>
      <c r="L745" s="1407"/>
      <c r="M745" s="1407"/>
      <c r="N745" s="1407"/>
      <c r="O745" s="1302"/>
      <c r="P745" s="904" t="s">
        <v>413</v>
      </c>
    </row>
    <row r="746" spans="1:16" ht="15" customHeight="1" x14ac:dyDescent="0.3">
      <c r="B746" s="881"/>
      <c r="C746" s="144"/>
      <c r="D746" s="320"/>
      <c r="E746" s="1403"/>
      <c r="F746" s="895" t="s">
        <v>436</v>
      </c>
      <c r="G746" s="896" t="s">
        <v>210</v>
      </c>
      <c r="H746" s="1305" t="s">
        <v>1383</v>
      </c>
      <c r="I746" s="1405"/>
      <c r="J746" s="1401"/>
      <c r="K746" s="1401"/>
      <c r="L746" s="1407"/>
      <c r="M746" s="1407"/>
      <c r="N746" s="1407"/>
      <c r="O746" s="1302"/>
      <c r="P746" s="904" t="s">
        <v>413</v>
      </c>
    </row>
    <row r="747" spans="1:16" ht="15" customHeight="1" x14ac:dyDescent="0.3">
      <c r="B747" s="881"/>
      <c r="C747" s="144"/>
      <c r="D747" s="320"/>
      <c r="E747" s="1403"/>
      <c r="F747" s="895" t="s">
        <v>437</v>
      </c>
      <c r="G747" s="896" t="s">
        <v>210</v>
      </c>
      <c r="H747" s="1406" t="s">
        <v>1471</v>
      </c>
      <c r="I747" s="1396"/>
      <c r="J747" s="1401"/>
      <c r="K747" s="1401"/>
      <c r="L747" s="1407"/>
      <c r="M747" s="1407"/>
      <c r="N747" s="1407"/>
      <c r="O747" s="1302"/>
      <c r="P747" s="904" t="s">
        <v>1564</v>
      </c>
    </row>
    <row r="748" spans="1:16" ht="15" customHeight="1" x14ac:dyDescent="0.3">
      <c r="B748" s="881"/>
      <c r="C748" s="144"/>
      <c r="D748" s="320"/>
      <c r="E748" s="1403"/>
      <c r="F748" s="895" t="s">
        <v>438</v>
      </c>
      <c r="G748" s="896" t="s">
        <v>210</v>
      </c>
      <c r="H748" s="1303" t="s">
        <v>1457</v>
      </c>
      <c r="I748" s="1396"/>
      <c r="J748" s="1401"/>
      <c r="K748" s="1401"/>
      <c r="L748" s="1407"/>
      <c r="M748" s="1407"/>
      <c r="N748" s="1407"/>
      <c r="O748" s="1302"/>
      <c r="P748" s="904" t="s">
        <v>1565</v>
      </c>
    </row>
    <row r="749" spans="1:16" ht="15" customHeight="1" x14ac:dyDescent="0.3">
      <c r="B749" s="881"/>
      <c r="C749" s="144"/>
      <c r="D749" s="320"/>
      <c r="E749" s="1403"/>
      <c r="F749" s="895" t="s">
        <v>430</v>
      </c>
      <c r="G749" s="896" t="s">
        <v>210</v>
      </c>
      <c r="H749" s="1303" t="s">
        <v>1458</v>
      </c>
      <c r="I749" s="1396"/>
      <c r="J749" s="1401"/>
      <c r="K749" s="1401"/>
      <c r="L749" s="1407"/>
      <c r="M749" s="1407"/>
      <c r="N749" s="1407"/>
      <c r="O749" s="1302"/>
      <c r="P749" s="904" t="s">
        <v>1566</v>
      </c>
    </row>
    <row r="750" spans="1:16" ht="15" customHeight="1" x14ac:dyDescent="0.3">
      <c r="B750" s="881"/>
      <c r="C750" s="144"/>
      <c r="D750" s="320"/>
      <c r="E750" s="1403"/>
      <c r="F750" s="895" t="s">
        <v>439</v>
      </c>
      <c r="G750" s="896" t="s">
        <v>210</v>
      </c>
      <c r="H750" s="1397" t="s">
        <v>1472</v>
      </c>
      <c r="I750" s="1396"/>
      <c r="J750" s="1401"/>
      <c r="K750" s="1401"/>
      <c r="L750" s="1407"/>
      <c r="M750" s="1407"/>
      <c r="N750" s="1407"/>
      <c r="O750" s="1302"/>
      <c r="P750" s="904" t="s">
        <v>1555</v>
      </c>
    </row>
    <row r="751" spans="1:16" ht="15" customHeight="1" x14ac:dyDescent="0.3">
      <c r="B751" s="881"/>
      <c r="C751" s="144"/>
      <c r="D751" s="320"/>
      <c r="E751" s="1403"/>
      <c r="F751" s="895" t="s">
        <v>440</v>
      </c>
      <c r="G751" s="896" t="s">
        <v>210</v>
      </c>
      <c r="H751" s="1397" t="s">
        <v>1473</v>
      </c>
      <c r="I751" s="1396"/>
      <c r="J751" s="1401"/>
      <c r="K751" s="1401"/>
      <c r="L751" s="1407"/>
      <c r="M751" s="1407"/>
      <c r="N751" s="1407"/>
      <c r="O751" s="1302"/>
      <c r="P751" s="904" t="s">
        <v>1576</v>
      </c>
    </row>
    <row r="752" spans="1:16" ht="15" customHeight="1" x14ac:dyDescent="0.3">
      <c r="B752" s="881"/>
      <c r="C752" s="144"/>
      <c r="D752" s="320"/>
      <c r="E752" s="1403"/>
      <c r="F752" s="895" t="s">
        <v>366</v>
      </c>
      <c r="G752" s="896" t="s">
        <v>210</v>
      </c>
      <c r="H752" s="1397" t="s">
        <v>1474</v>
      </c>
      <c r="I752" s="1396"/>
      <c r="J752" s="1401"/>
      <c r="K752" s="1401"/>
      <c r="L752" s="1407"/>
      <c r="M752" s="1407"/>
      <c r="N752" s="1407"/>
      <c r="O752" s="1302"/>
      <c r="P752" s="904" t="s">
        <v>1572</v>
      </c>
    </row>
    <row r="753" spans="2:16" ht="15" customHeight="1" x14ac:dyDescent="0.3">
      <c r="B753" s="881"/>
      <c r="C753" s="144"/>
      <c r="D753" s="320"/>
      <c r="E753" s="1403"/>
      <c r="F753" s="895" t="s">
        <v>351</v>
      </c>
      <c r="G753" s="896" t="s">
        <v>210</v>
      </c>
      <c r="H753" s="1309" t="s">
        <v>2215</v>
      </c>
      <c r="I753" s="1398"/>
      <c r="J753" s="1401"/>
      <c r="K753" s="1401"/>
      <c r="L753" s="1407"/>
      <c r="M753" s="1407"/>
      <c r="N753" s="1407"/>
      <c r="O753" s="1302"/>
      <c r="P753" s="904" t="s">
        <v>1573</v>
      </c>
    </row>
    <row r="754" spans="2:16" ht="15" customHeight="1" x14ac:dyDescent="0.3">
      <c r="B754" s="881"/>
      <c r="C754" s="144"/>
      <c r="D754" s="320"/>
      <c r="E754" s="1403"/>
      <c r="F754" s="895" t="s">
        <v>442</v>
      </c>
      <c r="G754" s="896" t="s">
        <v>210</v>
      </c>
      <c r="H754" s="1308" t="s">
        <v>1887</v>
      </c>
      <c r="I754" s="1396"/>
      <c r="J754" s="1401"/>
      <c r="K754" s="1401"/>
      <c r="L754" s="1407"/>
      <c r="M754" s="1407"/>
      <c r="N754" s="1407"/>
      <c r="O754" s="1302"/>
      <c r="P754" s="905" t="s">
        <v>1556</v>
      </c>
    </row>
    <row r="755" spans="2:16" ht="15" customHeight="1" x14ac:dyDescent="0.3">
      <c r="B755" s="881"/>
      <c r="C755" s="144"/>
      <c r="D755" s="320"/>
      <c r="E755" s="1403"/>
      <c r="F755" s="895" t="s">
        <v>444</v>
      </c>
      <c r="G755" s="896" t="s">
        <v>210</v>
      </c>
      <c r="H755" s="1303" t="s">
        <v>1346</v>
      </c>
      <c r="I755" s="1396"/>
      <c r="J755" s="1401"/>
      <c r="K755" s="1401"/>
      <c r="L755" s="1407"/>
      <c r="M755" s="1407"/>
      <c r="N755" s="1407"/>
      <c r="O755" s="1302"/>
      <c r="P755" s="904" t="s">
        <v>413</v>
      </c>
    </row>
    <row r="756" spans="2:16" ht="15" customHeight="1" x14ac:dyDescent="0.3">
      <c r="B756" s="881"/>
      <c r="C756" s="144"/>
      <c r="D756" s="320"/>
      <c r="E756" s="1404"/>
      <c r="F756" s="895" t="s">
        <v>445</v>
      </c>
      <c r="G756" s="896" t="s">
        <v>210</v>
      </c>
      <c r="H756" s="1303" t="s">
        <v>1459</v>
      </c>
      <c r="I756" s="1396"/>
      <c r="J756" s="1402"/>
      <c r="K756" s="1402"/>
      <c r="L756" s="1408"/>
      <c r="M756" s="1408"/>
      <c r="N756" s="1408"/>
      <c r="P756" s="904" t="s">
        <v>413</v>
      </c>
    </row>
    <row r="757" spans="2:16" ht="15" customHeight="1" x14ac:dyDescent="0.3">
      <c r="B757" s="296"/>
      <c r="C757" s="322"/>
      <c r="D757" s="323"/>
      <c r="E757" s="295" t="s">
        <v>287</v>
      </c>
      <c r="F757" s="1463" t="s">
        <v>449</v>
      </c>
      <c r="G757" s="1463"/>
      <c r="H757" s="1463"/>
      <c r="I757" s="1463"/>
      <c r="J757" s="318"/>
      <c r="K757" s="321"/>
      <c r="L757" s="293"/>
      <c r="M757" s="511"/>
      <c r="N757" s="502">
        <v>0</v>
      </c>
      <c r="O757" s="66"/>
      <c r="P757" s="904" t="s">
        <v>413</v>
      </c>
    </row>
    <row r="758" spans="2:16" ht="15" customHeight="1" x14ac:dyDescent="0.3">
      <c r="B758" s="296"/>
      <c r="C758" s="322"/>
      <c r="D758" s="323"/>
      <c r="E758" s="401" t="s">
        <v>288</v>
      </c>
      <c r="F758" s="1463" t="s">
        <v>491</v>
      </c>
      <c r="G758" s="1463"/>
      <c r="H758" s="1463"/>
      <c r="I758" s="1463"/>
      <c r="J758" s="318"/>
      <c r="K758" s="321"/>
      <c r="L758" s="293"/>
      <c r="M758" s="511"/>
      <c r="N758" s="502">
        <v>0</v>
      </c>
      <c r="O758" s="66"/>
      <c r="P758" s="904" t="s">
        <v>413</v>
      </c>
    </row>
    <row r="759" spans="2:16" ht="15" customHeight="1" x14ac:dyDescent="0.3">
      <c r="B759" s="296"/>
      <c r="C759" s="325" t="s">
        <v>22</v>
      </c>
      <c r="D759" s="1459" t="s">
        <v>290</v>
      </c>
      <c r="E759" s="1460"/>
      <c r="F759" s="1460"/>
      <c r="G759" s="1460"/>
      <c r="H759" s="1460"/>
      <c r="I759" s="1461"/>
      <c r="J759" s="326"/>
      <c r="K759" s="327"/>
      <c r="L759" s="327"/>
      <c r="M759" s="513"/>
      <c r="N759" s="791">
        <f>N760+N921+N924+N927+N930</f>
        <v>147.71</v>
      </c>
      <c r="O759" s="66"/>
      <c r="P759" s="904" t="s">
        <v>1563</v>
      </c>
    </row>
    <row r="760" spans="2:16" ht="15" customHeight="1" x14ac:dyDescent="0.3">
      <c r="B760" s="296"/>
      <c r="C760" s="322"/>
      <c r="D760" s="328" t="s">
        <v>0</v>
      </c>
      <c r="E760" s="1234" t="s">
        <v>450</v>
      </c>
      <c r="F760" s="1235"/>
      <c r="G760" s="1235"/>
      <c r="H760" s="1235"/>
      <c r="I760" s="1255"/>
      <c r="J760" s="313"/>
      <c r="K760" s="329"/>
      <c r="L760" s="329"/>
      <c r="M760" s="514"/>
      <c r="N760" s="792">
        <f>N761+N918+N919+N920</f>
        <v>147.71</v>
      </c>
      <c r="O760" s="65"/>
      <c r="P760" s="904" t="s">
        <v>413</v>
      </c>
    </row>
    <row r="761" spans="2:16" ht="15" customHeight="1" x14ac:dyDescent="0.3">
      <c r="B761" s="296"/>
      <c r="C761" s="322"/>
      <c r="D761" s="323"/>
      <c r="E761" s="294" t="s">
        <v>133</v>
      </c>
      <c r="F761" s="330" t="s">
        <v>451</v>
      </c>
      <c r="G761" s="331"/>
      <c r="H761" s="331"/>
      <c r="I761" s="332"/>
      <c r="J761" s="330"/>
      <c r="K761" s="333"/>
      <c r="L761" s="333"/>
      <c r="M761" s="515"/>
      <c r="N761" s="793">
        <f>SUM(N762:N917)</f>
        <v>147.71</v>
      </c>
      <c r="O761" s="65"/>
      <c r="P761" s="904" t="s">
        <v>413</v>
      </c>
    </row>
    <row r="762" spans="2:16" ht="15" customHeight="1" x14ac:dyDescent="0.3">
      <c r="B762" s="883"/>
      <c r="C762" s="884"/>
      <c r="D762" s="885"/>
      <c r="E762" s="1382" t="s">
        <v>283</v>
      </c>
      <c r="F762" s="897" t="s">
        <v>446</v>
      </c>
      <c r="G762" s="898" t="s">
        <v>210</v>
      </c>
      <c r="H762" s="1371" t="s">
        <v>1475</v>
      </c>
      <c r="I762" s="1372"/>
      <c r="J762" s="1385">
        <v>2018</v>
      </c>
      <c r="K762" s="1385" t="s">
        <v>1476</v>
      </c>
      <c r="L762" s="1393">
        <v>1</v>
      </c>
      <c r="M762" s="1390">
        <f>(16.2+16.8)/2</f>
        <v>16.5</v>
      </c>
      <c r="N762" s="1393">
        <f>M762</f>
        <v>16.5</v>
      </c>
      <c r="O762" s="65"/>
      <c r="P762" s="904" t="s">
        <v>413</v>
      </c>
    </row>
    <row r="763" spans="2:16" ht="15" customHeight="1" x14ac:dyDescent="0.3">
      <c r="B763" s="883"/>
      <c r="C763" s="884"/>
      <c r="D763" s="885"/>
      <c r="E763" s="1383"/>
      <c r="F763" s="897" t="s">
        <v>431</v>
      </c>
      <c r="G763" s="898" t="s">
        <v>210</v>
      </c>
      <c r="H763" s="1373" t="s">
        <v>1543</v>
      </c>
      <c r="I763" s="1374"/>
      <c r="J763" s="1386"/>
      <c r="K763" s="1386"/>
      <c r="L763" s="1394"/>
      <c r="M763" s="1391"/>
      <c r="N763" s="1394"/>
      <c r="O763" s="65"/>
      <c r="P763" s="904" t="s">
        <v>413</v>
      </c>
    </row>
    <row r="764" spans="2:16" ht="15" customHeight="1" x14ac:dyDescent="0.3">
      <c r="B764" s="883"/>
      <c r="C764" s="884"/>
      <c r="D764" s="885"/>
      <c r="E764" s="1383"/>
      <c r="F764" s="897" t="s">
        <v>1477</v>
      </c>
      <c r="G764" s="898" t="s">
        <v>210</v>
      </c>
      <c r="H764" s="1373" t="s">
        <v>1478</v>
      </c>
      <c r="I764" s="1374"/>
      <c r="J764" s="1386"/>
      <c r="K764" s="1386"/>
      <c r="L764" s="1394"/>
      <c r="M764" s="1391"/>
      <c r="N764" s="1394"/>
      <c r="O764" s="65"/>
      <c r="P764" s="904" t="s">
        <v>1564</v>
      </c>
    </row>
    <row r="765" spans="2:16" ht="15" customHeight="1" x14ac:dyDescent="0.3">
      <c r="B765" s="883"/>
      <c r="C765" s="884"/>
      <c r="D765" s="885"/>
      <c r="E765" s="1383"/>
      <c r="F765" s="897" t="s">
        <v>1479</v>
      </c>
      <c r="G765" s="898" t="s">
        <v>210</v>
      </c>
      <c r="H765" s="1373" t="s">
        <v>1480</v>
      </c>
      <c r="I765" s="1374"/>
      <c r="J765" s="1386"/>
      <c r="K765" s="1386"/>
      <c r="L765" s="1394"/>
      <c r="M765" s="1391"/>
      <c r="N765" s="1394"/>
      <c r="O765" s="65"/>
      <c r="P765" s="904" t="s">
        <v>1565</v>
      </c>
    </row>
    <row r="766" spans="2:16" ht="15" customHeight="1" x14ac:dyDescent="0.3">
      <c r="B766" s="883"/>
      <c r="C766" s="884"/>
      <c r="D766" s="885"/>
      <c r="E766" s="1383"/>
      <c r="F766" s="897" t="s">
        <v>1481</v>
      </c>
      <c r="G766" s="898" t="s">
        <v>210</v>
      </c>
      <c r="H766" s="1373" t="s">
        <v>1482</v>
      </c>
      <c r="I766" s="1374"/>
      <c r="J766" s="1386"/>
      <c r="K766" s="1386"/>
      <c r="L766" s="1394"/>
      <c r="M766" s="1391"/>
      <c r="N766" s="1394"/>
      <c r="O766" s="65"/>
      <c r="P766" s="904" t="s">
        <v>1566</v>
      </c>
    </row>
    <row r="767" spans="2:16" ht="15" customHeight="1" x14ac:dyDescent="0.3">
      <c r="B767" s="883"/>
      <c r="C767" s="884"/>
      <c r="D767" s="885"/>
      <c r="E767" s="1383"/>
      <c r="F767" s="897" t="s">
        <v>1483</v>
      </c>
      <c r="G767" s="898" t="s">
        <v>210</v>
      </c>
      <c r="H767" s="1308" t="s">
        <v>1932</v>
      </c>
      <c r="I767" s="1374"/>
      <c r="J767" s="1386"/>
      <c r="K767" s="1386"/>
      <c r="L767" s="1394"/>
      <c r="M767" s="1391"/>
      <c r="N767" s="1394"/>
      <c r="O767" s="65"/>
      <c r="P767" s="904" t="s">
        <v>1555</v>
      </c>
    </row>
    <row r="768" spans="2:16" ht="15" customHeight="1" x14ac:dyDescent="0.3">
      <c r="B768" s="883"/>
      <c r="C768" s="884"/>
      <c r="D768" s="885"/>
      <c r="E768" s="1383"/>
      <c r="F768" s="897" t="s">
        <v>1484</v>
      </c>
      <c r="G768" s="898" t="s">
        <v>210</v>
      </c>
      <c r="H768" s="1373" t="s">
        <v>1485</v>
      </c>
      <c r="I768" s="1374"/>
      <c r="J768" s="1386"/>
      <c r="K768" s="1386"/>
      <c r="L768" s="1394"/>
      <c r="M768" s="1391"/>
      <c r="N768" s="1394"/>
      <c r="O768" s="65"/>
      <c r="P768" s="904" t="s">
        <v>1576</v>
      </c>
    </row>
    <row r="769" spans="2:16" ht="15" customHeight="1" x14ac:dyDescent="0.3">
      <c r="B769" s="883"/>
      <c r="C769" s="884"/>
      <c r="D769" s="885"/>
      <c r="E769" s="1383"/>
      <c r="F769" s="897" t="s">
        <v>366</v>
      </c>
      <c r="G769" s="898" t="s">
        <v>210</v>
      </c>
      <c r="H769" s="1308" t="s">
        <v>1933</v>
      </c>
      <c r="I769" s="1374"/>
      <c r="J769" s="1386"/>
      <c r="K769" s="1386"/>
      <c r="L769" s="1394"/>
      <c r="M769" s="1391"/>
      <c r="N769" s="1394"/>
      <c r="O769" s="65"/>
      <c r="P769" s="904" t="s">
        <v>1572</v>
      </c>
    </row>
    <row r="770" spans="2:16" ht="15" customHeight="1" x14ac:dyDescent="0.3">
      <c r="B770" s="883"/>
      <c r="C770" s="884"/>
      <c r="D770" s="885"/>
      <c r="E770" s="1383"/>
      <c r="F770" s="897" t="s">
        <v>351</v>
      </c>
      <c r="G770" s="898" t="s">
        <v>210</v>
      </c>
      <c r="H770" s="1309" t="s">
        <v>2217</v>
      </c>
      <c r="I770" s="1375"/>
      <c r="J770" s="1386"/>
      <c r="K770" s="1386"/>
      <c r="L770" s="1394"/>
      <c r="M770" s="1391"/>
      <c r="N770" s="1394"/>
      <c r="O770" s="65"/>
      <c r="P770" s="904" t="s">
        <v>1573</v>
      </c>
    </row>
    <row r="771" spans="2:16" ht="15" customHeight="1" x14ac:dyDescent="0.3">
      <c r="B771" s="883"/>
      <c r="C771" s="884"/>
      <c r="D771" s="885"/>
      <c r="E771" s="1383"/>
      <c r="F771" s="897" t="s">
        <v>1486</v>
      </c>
      <c r="G771" s="898" t="s">
        <v>210</v>
      </c>
      <c r="H771" s="1376" t="s">
        <v>1487</v>
      </c>
      <c r="I771" s="1374"/>
      <c r="J771" s="1386"/>
      <c r="K771" s="1386"/>
      <c r="L771" s="1394"/>
      <c r="M771" s="1391"/>
      <c r="N771" s="1394"/>
      <c r="O771" s="65"/>
      <c r="P771" s="904" t="s">
        <v>413</v>
      </c>
    </row>
    <row r="772" spans="2:16" ht="15" customHeight="1" x14ac:dyDescent="0.3">
      <c r="B772" s="883"/>
      <c r="C772" s="884"/>
      <c r="D772" s="885"/>
      <c r="E772" s="1383"/>
      <c r="F772" s="897" t="s">
        <v>1488</v>
      </c>
      <c r="G772" s="898" t="s">
        <v>210</v>
      </c>
      <c r="H772" s="1309" t="s">
        <v>2216</v>
      </c>
      <c r="I772" s="1375"/>
      <c r="J772" s="1386"/>
      <c r="K772" s="1386"/>
      <c r="L772" s="1394"/>
      <c r="M772" s="1391"/>
      <c r="N772" s="1394"/>
      <c r="O772" s="65"/>
      <c r="P772" s="904" t="s">
        <v>413</v>
      </c>
    </row>
    <row r="773" spans="2:16" ht="15" customHeight="1" x14ac:dyDescent="0.3">
      <c r="B773" s="883"/>
      <c r="C773" s="884"/>
      <c r="D773" s="885"/>
      <c r="E773" s="1383"/>
      <c r="F773" s="897" t="s">
        <v>443</v>
      </c>
      <c r="G773" s="898" t="s">
        <v>210</v>
      </c>
      <c r="H773" s="1307" t="s">
        <v>1938</v>
      </c>
      <c r="I773" s="1374"/>
      <c r="J773" s="1386"/>
      <c r="K773" s="1386"/>
      <c r="L773" s="1394"/>
      <c r="M773" s="1391"/>
      <c r="N773" s="1394"/>
      <c r="O773" s="65"/>
      <c r="P773" s="904" t="s">
        <v>413</v>
      </c>
    </row>
    <row r="774" spans="2:16" ht="15" customHeight="1" x14ac:dyDescent="0.3">
      <c r="B774" s="883"/>
      <c r="C774" s="884"/>
      <c r="D774" s="885"/>
      <c r="E774" s="1384"/>
      <c r="F774" s="897" t="s">
        <v>445</v>
      </c>
      <c r="G774" s="898" t="s">
        <v>210</v>
      </c>
      <c r="H774" s="1377" t="s">
        <v>1935</v>
      </c>
      <c r="I774" s="1374"/>
      <c r="J774" s="1387"/>
      <c r="K774" s="1387"/>
      <c r="L774" s="1395"/>
      <c r="M774" s="1392"/>
      <c r="N774" s="1395"/>
      <c r="O774" s="65"/>
      <c r="P774" s="904" t="s">
        <v>413</v>
      </c>
    </row>
    <row r="775" spans="2:16" ht="15" customHeight="1" x14ac:dyDescent="0.3">
      <c r="B775" s="883"/>
      <c r="C775" s="884"/>
      <c r="D775" s="885"/>
      <c r="E775" s="1382" t="s">
        <v>284</v>
      </c>
      <c r="F775" s="897" t="s">
        <v>446</v>
      </c>
      <c r="G775" s="898" t="s">
        <v>210</v>
      </c>
      <c r="H775" s="1371" t="s">
        <v>1489</v>
      </c>
      <c r="I775" s="1372"/>
      <c r="J775" s="1385">
        <v>2018</v>
      </c>
      <c r="K775" s="1385" t="s">
        <v>1476</v>
      </c>
      <c r="L775" s="1393">
        <v>1</v>
      </c>
      <c r="M775" s="1390">
        <f>(16.2+16.8)/2</f>
        <v>16.5</v>
      </c>
      <c r="N775" s="1393">
        <f>M775</f>
        <v>16.5</v>
      </c>
      <c r="O775" s="65"/>
      <c r="P775" s="904" t="s">
        <v>1563</v>
      </c>
    </row>
    <row r="776" spans="2:16" ht="15" customHeight="1" x14ac:dyDescent="0.3">
      <c r="B776" s="883"/>
      <c r="C776" s="884"/>
      <c r="D776" s="885"/>
      <c r="E776" s="1383"/>
      <c r="F776" s="897" t="s">
        <v>431</v>
      </c>
      <c r="G776" s="898" t="s">
        <v>210</v>
      </c>
      <c r="H776" s="1373" t="s">
        <v>1544</v>
      </c>
      <c r="I776" s="1374"/>
      <c r="J776" s="1386"/>
      <c r="K776" s="1386"/>
      <c r="L776" s="1394"/>
      <c r="M776" s="1391"/>
      <c r="N776" s="1394"/>
      <c r="O776" s="65"/>
      <c r="P776" s="904" t="s">
        <v>413</v>
      </c>
    </row>
    <row r="777" spans="2:16" ht="15" customHeight="1" x14ac:dyDescent="0.3">
      <c r="B777" s="883"/>
      <c r="C777" s="884"/>
      <c r="D777" s="885"/>
      <c r="E777" s="1383"/>
      <c r="F777" s="897" t="s">
        <v>1477</v>
      </c>
      <c r="G777" s="898" t="s">
        <v>210</v>
      </c>
      <c r="H777" s="1373" t="s">
        <v>1478</v>
      </c>
      <c r="I777" s="1374"/>
      <c r="J777" s="1386"/>
      <c r="K777" s="1386"/>
      <c r="L777" s="1394"/>
      <c r="M777" s="1391"/>
      <c r="N777" s="1394"/>
      <c r="O777" s="65"/>
      <c r="P777" s="904" t="s">
        <v>413</v>
      </c>
    </row>
    <row r="778" spans="2:16" ht="15" customHeight="1" x14ac:dyDescent="0.3">
      <c r="B778" s="883"/>
      <c r="C778" s="884"/>
      <c r="D778" s="885"/>
      <c r="E778" s="1383"/>
      <c r="F778" s="897" t="s">
        <v>1479</v>
      </c>
      <c r="G778" s="898" t="s">
        <v>210</v>
      </c>
      <c r="H778" s="1373" t="s">
        <v>1480</v>
      </c>
      <c r="I778" s="1374"/>
      <c r="J778" s="1386"/>
      <c r="K778" s="1386"/>
      <c r="L778" s="1394"/>
      <c r="M778" s="1391"/>
      <c r="N778" s="1394"/>
      <c r="O778" s="65"/>
      <c r="P778" s="904" t="s">
        <v>413</v>
      </c>
    </row>
    <row r="779" spans="2:16" ht="15" customHeight="1" x14ac:dyDescent="0.3">
      <c r="B779" s="883"/>
      <c r="C779" s="884"/>
      <c r="D779" s="885"/>
      <c r="E779" s="1383"/>
      <c r="F779" s="897" t="s">
        <v>1481</v>
      </c>
      <c r="G779" s="898" t="s">
        <v>210</v>
      </c>
      <c r="H779" s="1373" t="s">
        <v>1482</v>
      </c>
      <c r="I779" s="1374"/>
      <c r="J779" s="1386"/>
      <c r="K779" s="1386"/>
      <c r="L779" s="1394"/>
      <c r="M779" s="1391"/>
      <c r="N779" s="1394"/>
      <c r="O779" s="65"/>
      <c r="P779" s="904" t="s">
        <v>413</v>
      </c>
    </row>
    <row r="780" spans="2:16" ht="33" customHeight="1" x14ac:dyDescent="0.3">
      <c r="B780" s="883"/>
      <c r="C780" s="884"/>
      <c r="D780" s="885"/>
      <c r="E780" s="1383"/>
      <c r="F780" s="897" t="s">
        <v>1483</v>
      </c>
      <c r="G780" s="898" t="s">
        <v>210</v>
      </c>
      <c r="H780" s="1308" t="s">
        <v>1932</v>
      </c>
      <c r="I780" s="1374"/>
      <c r="J780" s="1386"/>
      <c r="K780" s="1386"/>
      <c r="L780" s="1394"/>
      <c r="M780" s="1391"/>
      <c r="N780" s="1394"/>
      <c r="O780" s="65"/>
      <c r="P780" s="904" t="s">
        <v>1564</v>
      </c>
    </row>
    <row r="781" spans="2:16" ht="15" customHeight="1" x14ac:dyDescent="0.3">
      <c r="B781" s="883"/>
      <c r="C781" s="884"/>
      <c r="D781" s="885"/>
      <c r="E781" s="1383"/>
      <c r="F781" s="897" t="s">
        <v>1484</v>
      </c>
      <c r="G781" s="898" t="s">
        <v>210</v>
      </c>
      <c r="H781" s="1373" t="s">
        <v>1485</v>
      </c>
      <c r="I781" s="1374"/>
      <c r="J781" s="1386"/>
      <c r="K781" s="1386"/>
      <c r="L781" s="1394"/>
      <c r="M781" s="1391"/>
      <c r="N781" s="1394"/>
      <c r="O781" s="65"/>
      <c r="P781" s="904" t="s">
        <v>1565</v>
      </c>
    </row>
    <row r="782" spans="2:16" ht="15" customHeight="1" x14ac:dyDescent="0.3">
      <c r="B782" s="883"/>
      <c r="C782" s="884"/>
      <c r="D782" s="885"/>
      <c r="E782" s="1383"/>
      <c r="F782" s="897" t="s">
        <v>366</v>
      </c>
      <c r="G782" s="898" t="s">
        <v>210</v>
      </c>
      <c r="H782" s="1376" t="s">
        <v>1490</v>
      </c>
      <c r="I782" s="1374"/>
      <c r="J782" s="1386"/>
      <c r="K782" s="1386"/>
      <c r="L782" s="1394"/>
      <c r="M782" s="1391"/>
      <c r="N782" s="1394"/>
      <c r="O782" s="65"/>
      <c r="P782" s="904" t="s">
        <v>1566</v>
      </c>
    </row>
    <row r="783" spans="2:16" ht="15" customHeight="1" x14ac:dyDescent="0.3">
      <c r="B783" s="883"/>
      <c r="C783" s="884"/>
      <c r="D783" s="885"/>
      <c r="E783" s="1383"/>
      <c r="F783" s="897" t="s">
        <v>351</v>
      </c>
      <c r="G783" s="898" t="s">
        <v>210</v>
      </c>
      <c r="H783" s="1309" t="s">
        <v>2218</v>
      </c>
      <c r="I783" s="1375"/>
      <c r="J783" s="1386"/>
      <c r="K783" s="1386"/>
      <c r="L783" s="1394"/>
      <c r="M783" s="1391"/>
      <c r="N783" s="1394"/>
      <c r="O783" s="65"/>
      <c r="P783" s="904" t="s">
        <v>1555</v>
      </c>
    </row>
    <row r="784" spans="2:16" ht="15" customHeight="1" x14ac:dyDescent="0.3">
      <c r="B784" s="883"/>
      <c r="C784" s="884"/>
      <c r="D784" s="885"/>
      <c r="E784" s="1383"/>
      <c r="F784" s="897" t="s">
        <v>1486</v>
      </c>
      <c r="G784" s="898" t="s">
        <v>210</v>
      </c>
      <c r="H784" s="1381" t="s">
        <v>1487</v>
      </c>
      <c r="I784" s="1375"/>
      <c r="J784" s="1386"/>
      <c r="K784" s="1386"/>
      <c r="L784" s="1394"/>
      <c r="M784" s="1391"/>
      <c r="N784" s="1394"/>
      <c r="O784" s="65"/>
      <c r="P784" s="904" t="s">
        <v>1576</v>
      </c>
    </row>
    <row r="785" spans="2:16" ht="15" customHeight="1" x14ac:dyDescent="0.3">
      <c r="B785" s="883"/>
      <c r="C785" s="884"/>
      <c r="D785" s="885"/>
      <c r="E785" s="1383"/>
      <c r="F785" s="897" t="s">
        <v>1488</v>
      </c>
      <c r="G785" s="898" t="s">
        <v>210</v>
      </c>
      <c r="H785" s="1309" t="s">
        <v>1934</v>
      </c>
      <c r="I785" s="1375"/>
      <c r="J785" s="1386"/>
      <c r="K785" s="1386"/>
      <c r="L785" s="1394"/>
      <c r="M785" s="1391"/>
      <c r="N785" s="1394"/>
      <c r="O785" s="65"/>
      <c r="P785" s="904" t="s">
        <v>1572</v>
      </c>
    </row>
    <row r="786" spans="2:16" ht="15" customHeight="1" x14ac:dyDescent="0.3">
      <c r="B786" s="883"/>
      <c r="C786" s="884"/>
      <c r="D786" s="885"/>
      <c r="E786" s="1383"/>
      <c r="F786" s="897" t="s">
        <v>443</v>
      </c>
      <c r="G786" s="898" t="s">
        <v>210</v>
      </c>
      <c r="H786" s="1307" t="s">
        <v>1937</v>
      </c>
      <c r="I786" s="1374"/>
      <c r="J786" s="1386"/>
      <c r="K786" s="1386"/>
      <c r="L786" s="1394"/>
      <c r="M786" s="1391"/>
      <c r="N786" s="1394"/>
      <c r="O786" s="65"/>
      <c r="P786" s="904" t="s">
        <v>1573</v>
      </c>
    </row>
    <row r="787" spans="2:16" ht="15" customHeight="1" x14ac:dyDescent="0.3">
      <c r="B787" s="883"/>
      <c r="C787" s="884"/>
      <c r="D787" s="885"/>
      <c r="E787" s="1384"/>
      <c r="F787" s="897" t="s">
        <v>445</v>
      </c>
      <c r="G787" s="898" t="s">
        <v>210</v>
      </c>
      <c r="H787" s="1377" t="s">
        <v>1936</v>
      </c>
      <c r="I787" s="1374"/>
      <c r="J787" s="1387"/>
      <c r="K787" s="1387"/>
      <c r="L787" s="1395"/>
      <c r="M787" s="1392"/>
      <c r="N787" s="1395"/>
      <c r="O787" s="65"/>
      <c r="P787" s="904" t="s">
        <v>413</v>
      </c>
    </row>
    <row r="788" spans="2:16" ht="15" customHeight="1" x14ac:dyDescent="0.3">
      <c r="B788" s="883"/>
      <c r="C788" s="884"/>
      <c r="D788" s="885"/>
      <c r="E788" s="1382" t="s">
        <v>285</v>
      </c>
      <c r="F788" s="897" t="s">
        <v>446</v>
      </c>
      <c r="G788" s="898" t="s">
        <v>210</v>
      </c>
      <c r="H788" s="1371" t="s">
        <v>1491</v>
      </c>
      <c r="I788" s="1372"/>
      <c r="J788" s="1385" t="s">
        <v>1460</v>
      </c>
      <c r="K788" s="1385" t="s">
        <v>1476</v>
      </c>
      <c r="L788" s="1393">
        <v>1</v>
      </c>
      <c r="M788" s="1390">
        <f>(16.2+16.8)/2</f>
        <v>16.5</v>
      </c>
      <c r="N788" s="1393">
        <f>M788</f>
        <v>16.5</v>
      </c>
      <c r="O788" s="65"/>
      <c r="P788" s="904" t="s">
        <v>1572</v>
      </c>
    </row>
    <row r="789" spans="2:16" ht="15" customHeight="1" x14ac:dyDescent="0.3">
      <c r="B789" s="883"/>
      <c r="C789" s="884"/>
      <c r="D789" s="885"/>
      <c r="E789" s="1383"/>
      <c r="F789" s="897" t="s">
        <v>431</v>
      </c>
      <c r="G789" s="898" t="s">
        <v>210</v>
      </c>
      <c r="H789" s="1373" t="s">
        <v>1545</v>
      </c>
      <c r="I789" s="1374"/>
      <c r="J789" s="1386"/>
      <c r="K789" s="1386"/>
      <c r="L789" s="1394"/>
      <c r="M789" s="1391"/>
      <c r="N789" s="1394"/>
      <c r="O789" s="65"/>
      <c r="P789" s="904" t="s">
        <v>1573</v>
      </c>
    </row>
    <row r="790" spans="2:16" ht="15" customHeight="1" x14ac:dyDescent="0.3">
      <c r="B790" s="883"/>
      <c r="C790" s="884"/>
      <c r="D790" s="885"/>
      <c r="E790" s="1383"/>
      <c r="F790" s="897" t="s">
        <v>1477</v>
      </c>
      <c r="G790" s="898" t="s">
        <v>210</v>
      </c>
      <c r="H790" s="1373" t="s">
        <v>1492</v>
      </c>
      <c r="I790" s="1374"/>
      <c r="J790" s="1386"/>
      <c r="K790" s="1386"/>
      <c r="L790" s="1394"/>
      <c r="M790" s="1391"/>
      <c r="N790" s="1394"/>
      <c r="O790" s="65"/>
      <c r="P790" s="904" t="s">
        <v>413</v>
      </c>
    </row>
    <row r="791" spans="2:16" ht="15" customHeight="1" x14ac:dyDescent="0.3">
      <c r="B791" s="883"/>
      <c r="C791" s="884"/>
      <c r="D791" s="885"/>
      <c r="E791" s="1383"/>
      <c r="F791" s="897" t="s">
        <v>1479</v>
      </c>
      <c r="G791" s="898" t="s">
        <v>210</v>
      </c>
      <c r="H791" s="1373" t="s">
        <v>1480</v>
      </c>
      <c r="I791" s="1374"/>
      <c r="J791" s="1386"/>
      <c r="K791" s="1386"/>
      <c r="L791" s="1394"/>
      <c r="M791" s="1391"/>
      <c r="N791" s="1394"/>
      <c r="O791" s="65"/>
      <c r="P791" s="904" t="s">
        <v>413</v>
      </c>
    </row>
    <row r="792" spans="2:16" ht="15" customHeight="1" x14ac:dyDescent="0.3">
      <c r="B792" s="883"/>
      <c r="C792" s="884"/>
      <c r="D792" s="885"/>
      <c r="E792" s="1383"/>
      <c r="F792" s="897" t="s">
        <v>1481</v>
      </c>
      <c r="G792" s="898" t="s">
        <v>210</v>
      </c>
      <c r="H792" s="1373" t="s">
        <v>1493</v>
      </c>
      <c r="I792" s="1374"/>
      <c r="J792" s="1386"/>
      <c r="K792" s="1386"/>
      <c r="L792" s="1394"/>
      <c r="M792" s="1391"/>
      <c r="N792" s="1394"/>
      <c r="O792" s="65"/>
      <c r="P792" s="904" t="s">
        <v>413</v>
      </c>
    </row>
    <row r="793" spans="2:16" ht="15" customHeight="1" x14ac:dyDescent="0.3">
      <c r="B793" s="883"/>
      <c r="C793" s="884"/>
      <c r="D793" s="885"/>
      <c r="E793" s="1383"/>
      <c r="F793" s="897" t="s">
        <v>1483</v>
      </c>
      <c r="G793" s="898" t="s">
        <v>210</v>
      </c>
      <c r="H793" s="1308" t="s">
        <v>1939</v>
      </c>
      <c r="I793" s="1374"/>
      <c r="J793" s="1386"/>
      <c r="K793" s="1386"/>
      <c r="L793" s="1394"/>
      <c r="M793" s="1391"/>
      <c r="N793" s="1394"/>
      <c r="O793" s="65"/>
      <c r="P793" s="904" t="s">
        <v>413</v>
      </c>
    </row>
    <row r="794" spans="2:16" ht="15" customHeight="1" x14ac:dyDescent="0.3">
      <c r="B794" s="883"/>
      <c r="C794" s="884"/>
      <c r="D794" s="885"/>
      <c r="E794" s="1383"/>
      <c r="F794" s="897" t="s">
        <v>1484</v>
      </c>
      <c r="G794" s="898" t="s">
        <v>210</v>
      </c>
      <c r="H794" s="1373" t="s">
        <v>1494</v>
      </c>
      <c r="I794" s="1374"/>
      <c r="J794" s="1386"/>
      <c r="K794" s="1386"/>
      <c r="L794" s="1394"/>
      <c r="M794" s="1391"/>
      <c r="N794" s="1394"/>
      <c r="O794" s="65"/>
      <c r="P794" s="904" t="s">
        <v>1563</v>
      </c>
    </row>
    <row r="795" spans="2:16" ht="15" customHeight="1" x14ac:dyDescent="0.3">
      <c r="B795" s="883"/>
      <c r="C795" s="884"/>
      <c r="D795" s="885"/>
      <c r="E795" s="1383"/>
      <c r="F795" s="897" t="s">
        <v>366</v>
      </c>
      <c r="G795" s="898" t="s">
        <v>210</v>
      </c>
      <c r="H795" s="1376" t="s">
        <v>1495</v>
      </c>
      <c r="I795" s="1374"/>
      <c r="J795" s="1386"/>
      <c r="K795" s="1386"/>
      <c r="L795" s="1394"/>
      <c r="M795" s="1391"/>
      <c r="N795" s="1394"/>
      <c r="O795" s="65"/>
      <c r="P795" s="904" t="s">
        <v>413</v>
      </c>
    </row>
    <row r="796" spans="2:16" ht="15" customHeight="1" x14ac:dyDescent="0.3">
      <c r="B796" s="883"/>
      <c r="C796" s="884"/>
      <c r="D796" s="885"/>
      <c r="E796" s="1383"/>
      <c r="F796" s="897" t="s">
        <v>351</v>
      </c>
      <c r="G796" s="898" t="s">
        <v>210</v>
      </c>
      <c r="H796" s="1379" t="s">
        <v>2219</v>
      </c>
      <c r="I796" s="1380"/>
      <c r="J796" s="1386"/>
      <c r="K796" s="1386"/>
      <c r="L796" s="1394"/>
      <c r="M796" s="1391"/>
      <c r="N796" s="1394"/>
      <c r="O796" s="65"/>
      <c r="P796" s="904" t="s">
        <v>413</v>
      </c>
    </row>
    <row r="797" spans="2:16" ht="15" customHeight="1" x14ac:dyDescent="0.3">
      <c r="B797" s="883"/>
      <c r="C797" s="884"/>
      <c r="D797" s="885"/>
      <c r="E797" s="1383"/>
      <c r="F797" s="897" t="s">
        <v>1486</v>
      </c>
      <c r="G797" s="898" t="s">
        <v>210</v>
      </c>
      <c r="H797" s="1376" t="s">
        <v>1487</v>
      </c>
      <c r="I797" s="1374"/>
      <c r="J797" s="1386"/>
      <c r="K797" s="1386"/>
      <c r="L797" s="1394"/>
      <c r="M797" s="1391"/>
      <c r="N797" s="1394"/>
      <c r="O797" s="65"/>
      <c r="P797" s="904" t="s">
        <v>413</v>
      </c>
    </row>
    <row r="798" spans="2:16" ht="15" customHeight="1" x14ac:dyDescent="0.3">
      <c r="B798" s="883"/>
      <c r="C798" s="884"/>
      <c r="D798" s="885"/>
      <c r="E798" s="1383"/>
      <c r="F798" s="897" t="s">
        <v>1488</v>
      </c>
      <c r="G798" s="898" t="s">
        <v>210</v>
      </c>
      <c r="H798" s="1379" t="s">
        <v>1942</v>
      </c>
      <c r="I798" s="1380"/>
      <c r="J798" s="1386"/>
      <c r="K798" s="1386"/>
      <c r="L798" s="1394"/>
      <c r="M798" s="1391"/>
      <c r="N798" s="1394"/>
      <c r="O798" s="65"/>
      <c r="P798" s="904" t="s">
        <v>413</v>
      </c>
    </row>
    <row r="799" spans="2:16" ht="15" customHeight="1" x14ac:dyDescent="0.3">
      <c r="B799" s="883"/>
      <c r="C799" s="884"/>
      <c r="D799" s="885"/>
      <c r="E799" s="1383"/>
      <c r="F799" s="897" t="s">
        <v>443</v>
      </c>
      <c r="G799" s="898" t="s">
        <v>210</v>
      </c>
      <c r="H799" s="1307" t="s">
        <v>1940</v>
      </c>
      <c r="I799" s="1374"/>
      <c r="J799" s="1386"/>
      <c r="K799" s="1386"/>
      <c r="L799" s="1394"/>
      <c r="M799" s="1391"/>
      <c r="N799" s="1394"/>
      <c r="O799" s="65"/>
      <c r="P799" s="904" t="s">
        <v>1564</v>
      </c>
    </row>
    <row r="800" spans="2:16" ht="15" customHeight="1" x14ac:dyDescent="0.3">
      <c r="B800" s="883"/>
      <c r="C800" s="884"/>
      <c r="D800" s="885"/>
      <c r="E800" s="1384"/>
      <c r="F800" s="897" t="s">
        <v>445</v>
      </c>
      <c r="G800" s="898" t="s">
        <v>210</v>
      </c>
      <c r="H800" s="1377" t="s">
        <v>1941</v>
      </c>
      <c r="I800" s="1374"/>
      <c r="J800" s="1387"/>
      <c r="K800" s="1387"/>
      <c r="L800" s="1395"/>
      <c r="M800" s="1392"/>
      <c r="N800" s="1395"/>
      <c r="O800" s="65"/>
      <c r="P800" s="904" t="s">
        <v>1565</v>
      </c>
    </row>
    <row r="801" spans="2:16" ht="15" customHeight="1" x14ac:dyDescent="0.3">
      <c r="B801" s="883"/>
      <c r="C801" s="884"/>
      <c r="D801" s="885"/>
      <c r="E801" s="1382" t="s">
        <v>1371</v>
      </c>
      <c r="F801" s="897" t="s">
        <v>446</v>
      </c>
      <c r="G801" s="898" t="s">
        <v>210</v>
      </c>
      <c r="H801" s="1371" t="s">
        <v>1496</v>
      </c>
      <c r="I801" s="1372"/>
      <c r="J801" s="1385" t="s">
        <v>1460</v>
      </c>
      <c r="K801" s="1385" t="s">
        <v>1476</v>
      </c>
      <c r="L801" s="1393">
        <v>1</v>
      </c>
      <c r="M801" s="1390">
        <f>(16.2+16.8)/2</f>
        <v>16.5</v>
      </c>
      <c r="N801" s="1393">
        <f>M801</f>
        <v>16.5</v>
      </c>
      <c r="O801" s="65"/>
      <c r="P801" s="904" t="s">
        <v>1566</v>
      </c>
    </row>
    <row r="802" spans="2:16" ht="15" customHeight="1" x14ac:dyDescent="0.3">
      <c r="B802" s="883"/>
      <c r="C802" s="884"/>
      <c r="D802" s="885"/>
      <c r="E802" s="1383"/>
      <c r="F802" s="897" t="s">
        <v>431</v>
      </c>
      <c r="G802" s="898" t="s">
        <v>210</v>
      </c>
      <c r="H802" s="1373" t="s">
        <v>1546</v>
      </c>
      <c r="I802" s="1374"/>
      <c r="J802" s="1386"/>
      <c r="K802" s="1386"/>
      <c r="L802" s="1394"/>
      <c r="M802" s="1391"/>
      <c r="N802" s="1394"/>
      <c r="O802" s="65"/>
      <c r="P802" s="904" t="s">
        <v>1555</v>
      </c>
    </row>
    <row r="803" spans="2:16" ht="15" customHeight="1" x14ac:dyDescent="0.3">
      <c r="B803" s="883"/>
      <c r="C803" s="884"/>
      <c r="D803" s="885"/>
      <c r="E803" s="1383"/>
      <c r="F803" s="897" t="s">
        <v>1477</v>
      </c>
      <c r="G803" s="898" t="s">
        <v>210</v>
      </c>
      <c r="H803" s="1373" t="s">
        <v>1492</v>
      </c>
      <c r="I803" s="1374"/>
      <c r="J803" s="1386"/>
      <c r="K803" s="1386"/>
      <c r="L803" s="1394"/>
      <c r="M803" s="1391"/>
      <c r="N803" s="1394"/>
      <c r="O803" s="65"/>
      <c r="P803" s="904" t="s">
        <v>1576</v>
      </c>
    </row>
    <row r="804" spans="2:16" ht="15" customHeight="1" x14ac:dyDescent="0.3">
      <c r="B804" s="883"/>
      <c r="C804" s="884"/>
      <c r="D804" s="885"/>
      <c r="E804" s="1383"/>
      <c r="F804" s="897" t="s">
        <v>1479</v>
      </c>
      <c r="G804" s="898" t="s">
        <v>210</v>
      </c>
      <c r="H804" s="1373" t="s">
        <v>1480</v>
      </c>
      <c r="I804" s="1374"/>
      <c r="J804" s="1386"/>
      <c r="K804" s="1386"/>
      <c r="L804" s="1394"/>
      <c r="M804" s="1391"/>
      <c r="N804" s="1394"/>
      <c r="O804" s="65"/>
      <c r="P804" s="904" t="s">
        <v>1572</v>
      </c>
    </row>
    <row r="805" spans="2:16" ht="15" customHeight="1" x14ac:dyDescent="0.3">
      <c r="B805" s="883"/>
      <c r="C805" s="884"/>
      <c r="D805" s="885"/>
      <c r="E805" s="1383"/>
      <c r="F805" s="897" t="s">
        <v>1481</v>
      </c>
      <c r="G805" s="898" t="s">
        <v>210</v>
      </c>
      <c r="H805" s="1373" t="s">
        <v>1493</v>
      </c>
      <c r="I805" s="1374"/>
      <c r="J805" s="1386"/>
      <c r="K805" s="1386"/>
      <c r="L805" s="1394"/>
      <c r="M805" s="1391"/>
      <c r="N805" s="1394"/>
      <c r="O805" s="65"/>
      <c r="P805" s="904" t="s">
        <v>1573</v>
      </c>
    </row>
    <row r="806" spans="2:16" ht="15" customHeight="1" x14ac:dyDescent="0.3">
      <c r="B806" s="883"/>
      <c r="C806" s="884"/>
      <c r="D806" s="885"/>
      <c r="E806" s="1383"/>
      <c r="F806" s="897" t="s">
        <v>1483</v>
      </c>
      <c r="G806" s="898" t="s">
        <v>210</v>
      </c>
      <c r="H806" s="1308" t="s">
        <v>1939</v>
      </c>
      <c r="I806" s="1374"/>
      <c r="J806" s="1386"/>
      <c r="K806" s="1386"/>
      <c r="L806" s="1394"/>
      <c r="M806" s="1391"/>
      <c r="N806" s="1394"/>
      <c r="O806" s="65"/>
      <c r="P806" s="904" t="s">
        <v>413</v>
      </c>
    </row>
    <row r="807" spans="2:16" ht="15" customHeight="1" x14ac:dyDescent="0.3">
      <c r="B807" s="883"/>
      <c r="C807" s="884"/>
      <c r="D807" s="885"/>
      <c r="E807" s="1383"/>
      <c r="F807" s="897" t="s">
        <v>1484</v>
      </c>
      <c r="G807" s="898" t="s">
        <v>210</v>
      </c>
      <c r="H807" s="1373" t="s">
        <v>1494</v>
      </c>
      <c r="I807" s="1374"/>
      <c r="J807" s="1386"/>
      <c r="K807" s="1386"/>
      <c r="L807" s="1394"/>
      <c r="M807" s="1391"/>
      <c r="N807" s="1394"/>
      <c r="O807" s="65"/>
      <c r="P807" s="904" t="s">
        <v>413</v>
      </c>
    </row>
    <row r="808" spans="2:16" ht="15" customHeight="1" x14ac:dyDescent="0.3">
      <c r="B808" s="883"/>
      <c r="C808" s="884"/>
      <c r="D808" s="885"/>
      <c r="E808" s="1383"/>
      <c r="F808" s="897" t="s">
        <v>366</v>
      </c>
      <c r="G808" s="898" t="s">
        <v>210</v>
      </c>
      <c r="H808" s="1376" t="s">
        <v>1497</v>
      </c>
      <c r="I808" s="1374"/>
      <c r="J808" s="1386"/>
      <c r="K808" s="1386"/>
      <c r="L808" s="1394"/>
      <c r="M808" s="1391"/>
      <c r="N808" s="1394"/>
      <c r="O808" s="65"/>
      <c r="P808" s="904" t="s">
        <v>413</v>
      </c>
    </row>
    <row r="809" spans="2:16" ht="15" customHeight="1" x14ac:dyDescent="0.3">
      <c r="B809" s="883"/>
      <c r="C809" s="884"/>
      <c r="D809" s="885"/>
      <c r="E809" s="1383"/>
      <c r="F809" s="897" t="s">
        <v>351</v>
      </c>
      <c r="G809" s="898" t="s">
        <v>210</v>
      </c>
      <c r="H809" s="1309" t="s">
        <v>2220</v>
      </c>
      <c r="I809" s="1375"/>
      <c r="J809" s="1386"/>
      <c r="K809" s="1386"/>
      <c r="L809" s="1394"/>
      <c r="M809" s="1391"/>
      <c r="N809" s="1394"/>
      <c r="O809" s="65"/>
      <c r="P809" s="904" t="s">
        <v>413</v>
      </c>
    </row>
    <row r="810" spans="2:16" ht="15" customHeight="1" x14ac:dyDescent="0.3">
      <c r="B810" s="883"/>
      <c r="C810" s="884"/>
      <c r="D810" s="885"/>
      <c r="E810" s="1383"/>
      <c r="F810" s="897" t="s">
        <v>1486</v>
      </c>
      <c r="G810" s="898" t="s">
        <v>210</v>
      </c>
      <c r="H810" s="1381" t="s">
        <v>1487</v>
      </c>
      <c r="I810" s="1375"/>
      <c r="J810" s="1386"/>
      <c r="K810" s="1386"/>
      <c r="L810" s="1394"/>
      <c r="M810" s="1391"/>
      <c r="N810" s="1394"/>
      <c r="O810" s="65"/>
      <c r="P810" s="904" t="s">
        <v>1563</v>
      </c>
    </row>
    <row r="811" spans="2:16" ht="15" customHeight="1" x14ac:dyDescent="0.3">
      <c r="B811" s="883"/>
      <c r="C811" s="884"/>
      <c r="D811" s="885"/>
      <c r="E811" s="1383"/>
      <c r="F811" s="897" t="s">
        <v>1488</v>
      </c>
      <c r="G811" s="898" t="s">
        <v>210</v>
      </c>
      <c r="H811" s="1309" t="s">
        <v>1943</v>
      </c>
      <c r="I811" s="1375"/>
      <c r="J811" s="1386"/>
      <c r="K811" s="1386"/>
      <c r="L811" s="1394"/>
      <c r="M811" s="1391"/>
      <c r="N811" s="1394"/>
      <c r="O811" s="65"/>
      <c r="P811" s="904" t="s">
        <v>413</v>
      </c>
    </row>
    <row r="812" spans="2:16" ht="15" customHeight="1" x14ac:dyDescent="0.3">
      <c r="B812" s="883"/>
      <c r="C812" s="884"/>
      <c r="D812" s="885"/>
      <c r="E812" s="1383"/>
      <c r="F812" s="897" t="s">
        <v>443</v>
      </c>
      <c r="G812" s="898" t="s">
        <v>210</v>
      </c>
      <c r="H812" s="1307" t="s">
        <v>1945</v>
      </c>
      <c r="I812" s="1374"/>
      <c r="J812" s="1386"/>
      <c r="K812" s="1386"/>
      <c r="L812" s="1394"/>
      <c r="M812" s="1391"/>
      <c r="N812" s="1394"/>
      <c r="O812" s="65"/>
      <c r="P812" s="904" t="s">
        <v>413</v>
      </c>
    </row>
    <row r="813" spans="2:16" ht="15" customHeight="1" x14ac:dyDescent="0.3">
      <c r="B813" s="883"/>
      <c r="C813" s="884"/>
      <c r="D813" s="885"/>
      <c r="E813" s="1384"/>
      <c r="F813" s="897" t="s">
        <v>445</v>
      </c>
      <c r="G813" s="898" t="s">
        <v>210</v>
      </c>
      <c r="H813" s="1377" t="s">
        <v>1944</v>
      </c>
      <c r="I813" s="1374"/>
      <c r="J813" s="1387"/>
      <c r="K813" s="1387"/>
      <c r="L813" s="1395"/>
      <c r="M813" s="1392"/>
      <c r="N813" s="1395"/>
      <c r="O813" s="65"/>
      <c r="P813" s="904" t="s">
        <v>413</v>
      </c>
    </row>
    <row r="814" spans="2:16" ht="15" customHeight="1" x14ac:dyDescent="0.3">
      <c r="B814" s="883"/>
      <c r="C814" s="884"/>
      <c r="D814" s="885"/>
      <c r="E814" s="1382" t="s">
        <v>1381</v>
      </c>
      <c r="F814" s="897" t="s">
        <v>446</v>
      </c>
      <c r="G814" s="898" t="s">
        <v>210</v>
      </c>
      <c r="H814" s="1371" t="s">
        <v>1498</v>
      </c>
      <c r="I814" s="1372"/>
      <c r="J814" s="1385" t="s">
        <v>1499</v>
      </c>
      <c r="K814" s="1385" t="s">
        <v>1476</v>
      </c>
      <c r="L814" s="1393">
        <v>1</v>
      </c>
      <c r="M814" s="1390">
        <v>17.399999999999999</v>
      </c>
      <c r="N814" s="1393">
        <f>M814</f>
        <v>17.399999999999999</v>
      </c>
      <c r="O814" s="65"/>
      <c r="P814" s="904" t="s">
        <v>413</v>
      </c>
    </row>
    <row r="815" spans="2:16" ht="15" customHeight="1" x14ac:dyDescent="0.3">
      <c r="B815" s="883"/>
      <c r="C815" s="884"/>
      <c r="D815" s="885"/>
      <c r="E815" s="1383"/>
      <c r="F815" s="897" t="s">
        <v>431</v>
      </c>
      <c r="G815" s="898" t="s">
        <v>210</v>
      </c>
      <c r="H815" s="1373" t="s">
        <v>1547</v>
      </c>
      <c r="I815" s="1374"/>
      <c r="J815" s="1386"/>
      <c r="K815" s="1386"/>
      <c r="L815" s="1394"/>
      <c r="M815" s="1391"/>
      <c r="N815" s="1394"/>
      <c r="O815" s="65"/>
      <c r="P815" s="904" t="s">
        <v>1564</v>
      </c>
    </row>
    <row r="816" spans="2:16" ht="15" customHeight="1" x14ac:dyDescent="0.3">
      <c r="B816" s="883"/>
      <c r="C816" s="884"/>
      <c r="D816" s="885"/>
      <c r="E816" s="1383"/>
      <c r="F816" s="897" t="s">
        <v>1477</v>
      </c>
      <c r="G816" s="898" t="s">
        <v>210</v>
      </c>
      <c r="H816" s="1373" t="s">
        <v>1500</v>
      </c>
      <c r="I816" s="1374"/>
      <c r="J816" s="1386"/>
      <c r="K816" s="1386"/>
      <c r="L816" s="1394"/>
      <c r="M816" s="1391"/>
      <c r="N816" s="1394"/>
      <c r="O816" s="65"/>
      <c r="P816" s="904" t="s">
        <v>1565</v>
      </c>
    </row>
    <row r="817" spans="2:16" ht="15" customHeight="1" x14ac:dyDescent="0.3">
      <c r="B817" s="883"/>
      <c r="C817" s="884"/>
      <c r="D817" s="885"/>
      <c r="E817" s="1383"/>
      <c r="F817" s="897" t="s">
        <v>1479</v>
      </c>
      <c r="G817" s="898" t="s">
        <v>210</v>
      </c>
      <c r="H817" s="1373" t="s">
        <v>1501</v>
      </c>
      <c r="I817" s="1374"/>
      <c r="J817" s="1386"/>
      <c r="K817" s="1386"/>
      <c r="L817" s="1394"/>
      <c r="M817" s="1391"/>
      <c r="N817" s="1394"/>
      <c r="O817" s="65"/>
      <c r="P817" s="904" t="s">
        <v>1566</v>
      </c>
    </row>
    <row r="818" spans="2:16" ht="15" customHeight="1" x14ac:dyDescent="0.3">
      <c r="B818" s="883"/>
      <c r="C818" s="884"/>
      <c r="D818" s="885"/>
      <c r="E818" s="1383"/>
      <c r="F818" s="897" t="s">
        <v>1481</v>
      </c>
      <c r="G818" s="898" t="s">
        <v>210</v>
      </c>
      <c r="H818" s="1373" t="s">
        <v>1502</v>
      </c>
      <c r="I818" s="1374"/>
      <c r="J818" s="1386"/>
      <c r="K818" s="1386"/>
      <c r="L818" s="1394"/>
      <c r="M818" s="1391"/>
      <c r="N818" s="1394"/>
      <c r="O818" s="65"/>
      <c r="P818" s="904" t="s">
        <v>1555</v>
      </c>
    </row>
    <row r="819" spans="2:16" ht="15" customHeight="1" x14ac:dyDescent="0.3">
      <c r="B819" s="883"/>
      <c r="C819" s="884"/>
      <c r="D819" s="885"/>
      <c r="E819" s="1383"/>
      <c r="F819" s="897" t="s">
        <v>1483</v>
      </c>
      <c r="G819" s="898" t="s">
        <v>210</v>
      </c>
      <c r="H819" s="1376" t="s">
        <v>1503</v>
      </c>
      <c r="I819" s="1374"/>
      <c r="J819" s="1386"/>
      <c r="K819" s="1386"/>
      <c r="L819" s="1394"/>
      <c r="M819" s="1391"/>
      <c r="N819" s="1394"/>
      <c r="O819" s="65"/>
      <c r="P819" s="904" t="s">
        <v>1576</v>
      </c>
    </row>
    <row r="820" spans="2:16" ht="15" customHeight="1" x14ac:dyDescent="0.3">
      <c r="B820" s="883"/>
      <c r="C820" s="884"/>
      <c r="D820" s="885"/>
      <c r="E820" s="1383"/>
      <c r="F820" s="897" t="s">
        <v>1484</v>
      </c>
      <c r="G820" s="898" t="s">
        <v>210</v>
      </c>
      <c r="H820" s="1373" t="s">
        <v>1504</v>
      </c>
      <c r="I820" s="1374"/>
      <c r="J820" s="1386"/>
      <c r="K820" s="1386"/>
      <c r="L820" s="1394"/>
      <c r="M820" s="1391"/>
      <c r="N820" s="1394"/>
      <c r="O820" s="65"/>
      <c r="P820" s="904" t="s">
        <v>1572</v>
      </c>
    </row>
    <row r="821" spans="2:16" ht="15" customHeight="1" x14ac:dyDescent="0.3">
      <c r="B821" s="883"/>
      <c r="C821" s="884"/>
      <c r="D821" s="885"/>
      <c r="E821" s="1383"/>
      <c r="F821" s="897" t="s">
        <v>366</v>
      </c>
      <c r="G821" s="898" t="s">
        <v>210</v>
      </c>
      <c r="H821" s="1376" t="s">
        <v>1505</v>
      </c>
      <c r="I821" s="1374"/>
      <c r="J821" s="1386"/>
      <c r="K821" s="1386"/>
      <c r="L821" s="1394"/>
      <c r="M821" s="1391"/>
      <c r="N821" s="1394"/>
      <c r="O821" s="65"/>
      <c r="P821" s="904" t="s">
        <v>1573</v>
      </c>
    </row>
    <row r="822" spans="2:16" ht="15" customHeight="1" x14ac:dyDescent="0.3">
      <c r="B822" s="883"/>
      <c r="C822" s="884"/>
      <c r="D822" s="885"/>
      <c r="E822" s="1383"/>
      <c r="F822" s="897" t="s">
        <v>351</v>
      </c>
      <c r="G822" s="898" t="s">
        <v>210</v>
      </c>
      <c r="H822" s="1309" t="s">
        <v>2221</v>
      </c>
      <c r="I822" s="1375"/>
      <c r="J822" s="1386"/>
      <c r="K822" s="1386"/>
      <c r="L822" s="1394"/>
      <c r="M822" s="1391"/>
      <c r="N822" s="1394"/>
      <c r="O822" s="65"/>
      <c r="P822" s="904" t="s">
        <v>413</v>
      </c>
    </row>
    <row r="823" spans="2:16" ht="15" customHeight="1" x14ac:dyDescent="0.3">
      <c r="B823" s="883"/>
      <c r="C823" s="884"/>
      <c r="D823" s="885"/>
      <c r="E823" s="1383"/>
      <c r="F823" s="897" t="s">
        <v>1486</v>
      </c>
      <c r="G823" s="898" t="s">
        <v>210</v>
      </c>
      <c r="H823" s="1381" t="s">
        <v>1506</v>
      </c>
      <c r="I823" s="1375"/>
      <c r="J823" s="1386"/>
      <c r="K823" s="1386"/>
      <c r="L823" s="1394"/>
      <c r="M823" s="1391"/>
      <c r="N823" s="1394"/>
      <c r="O823" s="65"/>
      <c r="P823" s="904" t="s">
        <v>413</v>
      </c>
    </row>
    <row r="824" spans="2:16" ht="15" customHeight="1" x14ac:dyDescent="0.3">
      <c r="B824" s="883"/>
      <c r="C824" s="884"/>
      <c r="D824" s="885"/>
      <c r="E824" s="1383"/>
      <c r="F824" s="897" t="s">
        <v>1488</v>
      </c>
      <c r="G824" s="898" t="s">
        <v>210</v>
      </c>
      <c r="H824" s="1309" t="s">
        <v>1946</v>
      </c>
      <c r="I824" s="1375"/>
      <c r="J824" s="1386"/>
      <c r="K824" s="1386"/>
      <c r="L824" s="1394"/>
      <c r="M824" s="1391"/>
      <c r="N824" s="1394"/>
      <c r="O824" s="65"/>
      <c r="P824" s="904" t="s">
        <v>413</v>
      </c>
    </row>
    <row r="825" spans="2:16" ht="15" customHeight="1" x14ac:dyDescent="0.3">
      <c r="B825" s="883"/>
      <c r="C825" s="884"/>
      <c r="D825" s="885"/>
      <c r="E825" s="1383"/>
      <c r="F825" s="897" t="s">
        <v>443</v>
      </c>
      <c r="G825" s="898" t="s">
        <v>210</v>
      </c>
      <c r="H825" s="1307" t="s">
        <v>1948</v>
      </c>
      <c r="I825" s="1374"/>
      <c r="J825" s="1386"/>
      <c r="K825" s="1386"/>
      <c r="L825" s="1394"/>
      <c r="M825" s="1391"/>
      <c r="N825" s="1394"/>
      <c r="O825" s="65"/>
      <c r="P825" s="904" t="s">
        <v>413</v>
      </c>
    </row>
    <row r="826" spans="2:16" ht="15" customHeight="1" x14ac:dyDescent="0.3">
      <c r="B826" s="883"/>
      <c r="C826" s="884"/>
      <c r="D826" s="885"/>
      <c r="E826" s="1384"/>
      <c r="F826" s="897" t="s">
        <v>445</v>
      </c>
      <c r="G826" s="898" t="s">
        <v>210</v>
      </c>
      <c r="H826" s="1377" t="s">
        <v>1338</v>
      </c>
      <c r="I826" s="1374"/>
      <c r="J826" s="1387"/>
      <c r="K826" s="1387"/>
      <c r="L826" s="1395"/>
      <c r="M826" s="1392"/>
      <c r="N826" s="1395"/>
      <c r="O826" s="65"/>
      <c r="P826" s="904" t="s">
        <v>1563</v>
      </c>
    </row>
    <row r="827" spans="2:16" ht="15" customHeight="1" x14ac:dyDescent="0.3">
      <c r="B827" s="883"/>
      <c r="C827" s="884"/>
      <c r="D827" s="885"/>
      <c r="E827" s="1382" t="s">
        <v>1390</v>
      </c>
      <c r="F827" s="897" t="s">
        <v>446</v>
      </c>
      <c r="G827" s="898" t="s">
        <v>210</v>
      </c>
      <c r="H827" s="1371" t="s">
        <v>1507</v>
      </c>
      <c r="I827" s="1372"/>
      <c r="J827" s="1385" t="s">
        <v>1508</v>
      </c>
      <c r="K827" s="1385" t="s">
        <v>1476</v>
      </c>
      <c r="L827" s="1393">
        <v>1</v>
      </c>
      <c r="M827" s="1390">
        <f>(2.32+2.4)/2</f>
        <v>2.36</v>
      </c>
      <c r="N827" s="1393">
        <f>M827</f>
        <v>2.36</v>
      </c>
      <c r="O827" s="65"/>
      <c r="P827" s="904" t="s">
        <v>413</v>
      </c>
    </row>
    <row r="828" spans="2:16" ht="15" customHeight="1" x14ac:dyDescent="0.3">
      <c r="B828" s="883"/>
      <c r="C828" s="884"/>
      <c r="D828" s="885"/>
      <c r="E828" s="1383"/>
      <c r="F828" s="897" t="s">
        <v>431</v>
      </c>
      <c r="G828" s="898" t="s">
        <v>210</v>
      </c>
      <c r="H828" s="1373" t="s">
        <v>1548</v>
      </c>
      <c r="I828" s="1374"/>
      <c r="J828" s="1386"/>
      <c r="K828" s="1386"/>
      <c r="L828" s="1394"/>
      <c r="M828" s="1391"/>
      <c r="N828" s="1394"/>
      <c r="O828" s="65"/>
      <c r="P828" s="904" t="s">
        <v>413</v>
      </c>
    </row>
    <row r="829" spans="2:16" ht="15" customHeight="1" x14ac:dyDescent="0.3">
      <c r="B829" s="883"/>
      <c r="C829" s="884"/>
      <c r="D829" s="885"/>
      <c r="E829" s="1383"/>
      <c r="F829" s="897" t="s">
        <v>1477</v>
      </c>
      <c r="G829" s="898" t="s">
        <v>210</v>
      </c>
      <c r="H829" s="1373" t="s">
        <v>1613</v>
      </c>
      <c r="I829" s="1374"/>
      <c r="J829" s="1386"/>
      <c r="K829" s="1386"/>
      <c r="L829" s="1394"/>
      <c r="M829" s="1391"/>
      <c r="N829" s="1394"/>
      <c r="O829" s="65"/>
      <c r="P829" s="904" t="s">
        <v>413</v>
      </c>
    </row>
    <row r="830" spans="2:16" ht="15" customHeight="1" x14ac:dyDescent="0.3">
      <c r="B830" s="883"/>
      <c r="C830" s="884"/>
      <c r="D830" s="885"/>
      <c r="E830" s="1383"/>
      <c r="F830" s="897" t="s">
        <v>1479</v>
      </c>
      <c r="G830" s="898" t="s">
        <v>210</v>
      </c>
      <c r="H830" s="1373" t="s">
        <v>1509</v>
      </c>
      <c r="I830" s="1374"/>
      <c r="J830" s="1386"/>
      <c r="K830" s="1386"/>
      <c r="L830" s="1394"/>
      <c r="M830" s="1391"/>
      <c r="N830" s="1394"/>
      <c r="O830" s="65"/>
      <c r="P830" s="904" t="s">
        <v>413</v>
      </c>
    </row>
    <row r="831" spans="2:16" ht="15" customHeight="1" x14ac:dyDescent="0.3">
      <c r="B831" s="883"/>
      <c r="C831" s="884"/>
      <c r="D831" s="885"/>
      <c r="E831" s="1383"/>
      <c r="F831" s="897" t="s">
        <v>1481</v>
      </c>
      <c r="G831" s="898" t="s">
        <v>210</v>
      </c>
      <c r="H831" s="1373" t="s">
        <v>1510</v>
      </c>
      <c r="I831" s="1374"/>
      <c r="J831" s="1386"/>
      <c r="K831" s="1386"/>
      <c r="L831" s="1394"/>
      <c r="M831" s="1391"/>
      <c r="N831" s="1394"/>
      <c r="O831" s="65"/>
      <c r="P831" s="904" t="s">
        <v>1564</v>
      </c>
    </row>
    <row r="832" spans="2:16" ht="15" customHeight="1" x14ac:dyDescent="0.3">
      <c r="B832" s="883"/>
      <c r="C832" s="884"/>
      <c r="D832" s="885"/>
      <c r="E832" s="1383"/>
      <c r="F832" s="897" t="s">
        <v>1483</v>
      </c>
      <c r="G832" s="898" t="s">
        <v>210</v>
      </c>
      <c r="H832" s="1376" t="s">
        <v>1511</v>
      </c>
      <c r="I832" s="1374"/>
      <c r="J832" s="1386"/>
      <c r="K832" s="1386"/>
      <c r="L832" s="1394"/>
      <c r="M832" s="1391"/>
      <c r="N832" s="1394"/>
      <c r="O832" s="65"/>
      <c r="P832" s="904" t="s">
        <v>1565</v>
      </c>
    </row>
    <row r="833" spans="2:16" ht="15" customHeight="1" x14ac:dyDescent="0.3">
      <c r="B833" s="883"/>
      <c r="C833" s="884"/>
      <c r="D833" s="885"/>
      <c r="E833" s="1383"/>
      <c r="F833" s="897" t="s">
        <v>1484</v>
      </c>
      <c r="G833" s="898" t="s">
        <v>210</v>
      </c>
      <c r="H833" s="1373" t="s">
        <v>1512</v>
      </c>
      <c r="I833" s="1374"/>
      <c r="J833" s="1386"/>
      <c r="K833" s="1386"/>
      <c r="L833" s="1394"/>
      <c r="M833" s="1391"/>
      <c r="N833" s="1394"/>
      <c r="O833" s="65"/>
      <c r="P833" s="904" t="s">
        <v>1566</v>
      </c>
    </row>
    <row r="834" spans="2:16" ht="15" customHeight="1" x14ac:dyDescent="0.3">
      <c r="B834" s="883"/>
      <c r="C834" s="884"/>
      <c r="D834" s="885"/>
      <c r="E834" s="1383"/>
      <c r="F834" s="897" t="s">
        <v>366</v>
      </c>
      <c r="G834" s="898" t="s">
        <v>210</v>
      </c>
      <c r="H834" s="1376" t="s">
        <v>1513</v>
      </c>
      <c r="I834" s="1374"/>
      <c r="J834" s="1386"/>
      <c r="K834" s="1386"/>
      <c r="L834" s="1394"/>
      <c r="M834" s="1391"/>
      <c r="N834" s="1394"/>
      <c r="O834" s="65"/>
      <c r="P834" s="904" t="s">
        <v>1555</v>
      </c>
    </row>
    <row r="835" spans="2:16" ht="15" customHeight="1" x14ac:dyDescent="0.3">
      <c r="B835" s="883"/>
      <c r="C835" s="884"/>
      <c r="D835" s="885"/>
      <c r="E835" s="1383"/>
      <c r="F835" s="897" t="s">
        <v>351</v>
      </c>
      <c r="G835" s="898" t="s">
        <v>210</v>
      </c>
      <c r="H835" s="1309" t="s">
        <v>2222</v>
      </c>
      <c r="I835" s="1375"/>
      <c r="J835" s="1386"/>
      <c r="K835" s="1386"/>
      <c r="L835" s="1394"/>
      <c r="M835" s="1391"/>
      <c r="N835" s="1394"/>
      <c r="O835" s="65"/>
      <c r="P835" s="904" t="s">
        <v>1576</v>
      </c>
    </row>
    <row r="836" spans="2:16" ht="15" customHeight="1" x14ac:dyDescent="0.3">
      <c r="B836" s="883"/>
      <c r="C836" s="884"/>
      <c r="D836" s="885"/>
      <c r="E836" s="1383"/>
      <c r="F836" s="897" t="s">
        <v>1486</v>
      </c>
      <c r="G836" s="898" t="s">
        <v>210</v>
      </c>
      <c r="H836" s="1381" t="s">
        <v>1514</v>
      </c>
      <c r="I836" s="1375"/>
      <c r="J836" s="1386"/>
      <c r="K836" s="1386"/>
      <c r="L836" s="1394"/>
      <c r="M836" s="1391"/>
      <c r="N836" s="1394"/>
      <c r="O836" s="65"/>
      <c r="P836" s="904" t="s">
        <v>1572</v>
      </c>
    </row>
    <row r="837" spans="2:16" ht="15" customHeight="1" x14ac:dyDescent="0.3">
      <c r="B837" s="883"/>
      <c r="C837" s="884"/>
      <c r="D837" s="885"/>
      <c r="E837" s="1383"/>
      <c r="F837" s="897" t="s">
        <v>1488</v>
      </c>
      <c r="G837" s="898" t="s">
        <v>210</v>
      </c>
      <c r="H837" s="1309" t="s">
        <v>1947</v>
      </c>
      <c r="I837" s="1375"/>
      <c r="J837" s="1386"/>
      <c r="K837" s="1386"/>
      <c r="L837" s="1394"/>
      <c r="M837" s="1391"/>
      <c r="N837" s="1394"/>
      <c r="O837" s="65"/>
      <c r="P837" s="904" t="s">
        <v>1573</v>
      </c>
    </row>
    <row r="838" spans="2:16" ht="15" customHeight="1" x14ac:dyDescent="0.3">
      <c r="B838" s="883"/>
      <c r="C838" s="884"/>
      <c r="D838" s="885"/>
      <c r="E838" s="1383"/>
      <c r="F838" s="897" t="s">
        <v>443</v>
      </c>
      <c r="G838" s="898" t="s">
        <v>210</v>
      </c>
      <c r="H838" s="1377" t="s">
        <v>1338</v>
      </c>
      <c r="I838" s="1374"/>
      <c r="J838" s="1386"/>
      <c r="K838" s="1386"/>
      <c r="L838" s="1394"/>
      <c r="M838" s="1391"/>
      <c r="N838" s="1394"/>
      <c r="O838" s="65"/>
      <c r="P838" s="905" t="s">
        <v>1577</v>
      </c>
    </row>
    <row r="839" spans="2:16" ht="15" customHeight="1" x14ac:dyDescent="0.3">
      <c r="B839" s="883"/>
      <c r="C839" s="884"/>
      <c r="D839" s="885"/>
      <c r="E839" s="1384"/>
      <c r="F839" s="897" t="s">
        <v>445</v>
      </c>
      <c r="G839" s="898" t="s">
        <v>210</v>
      </c>
      <c r="H839" s="1377" t="s">
        <v>1338</v>
      </c>
      <c r="I839" s="1374"/>
      <c r="J839" s="1387"/>
      <c r="K839" s="1387"/>
      <c r="L839" s="1395"/>
      <c r="M839" s="1392"/>
      <c r="N839" s="1395"/>
      <c r="O839" s="65"/>
      <c r="P839" s="905" t="s">
        <v>1578</v>
      </c>
    </row>
    <row r="840" spans="2:16" ht="15" customHeight="1" x14ac:dyDescent="0.3">
      <c r="B840" s="883"/>
      <c r="C840" s="884"/>
      <c r="D840" s="885"/>
      <c r="E840" s="1382" t="s">
        <v>1403</v>
      </c>
      <c r="F840" s="897" t="s">
        <v>446</v>
      </c>
      <c r="G840" s="898" t="s">
        <v>210</v>
      </c>
      <c r="H840" s="1371" t="s">
        <v>1515</v>
      </c>
      <c r="I840" s="1372"/>
      <c r="J840" s="1385" t="s">
        <v>1508</v>
      </c>
      <c r="K840" s="1385" t="s">
        <v>1476</v>
      </c>
      <c r="L840" s="1393">
        <v>1</v>
      </c>
      <c r="M840" s="1390">
        <f>(2.9+3)/2</f>
        <v>2.95</v>
      </c>
      <c r="N840" s="1393">
        <f>M840</f>
        <v>2.95</v>
      </c>
      <c r="O840" s="65"/>
      <c r="P840" s="908"/>
    </row>
    <row r="841" spans="2:16" ht="15" customHeight="1" x14ac:dyDescent="0.3">
      <c r="B841" s="883"/>
      <c r="C841" s="884"/>
      <c r="D841" s="885"/>
      <c r="E841" s="1383"/>
      <c r="F841" s="897" t="s">
        <v>431</v>
      </c>
      <c r="G841" s="898" t="s">
        <v>210</v>
      </c>
      <c r="H841" s="1373" t="s">
        <v>1549</v>
      </c>
      <c r="I841" s="1374"/>
      <c r="J841" s="1386"/>
      <c r="K841" s="1386"/>
      <c r="L841" s="1394"/>
      <c r="M841" s="1391"/>
      <c r="N841" s="1394"/>
      <c r="O841" s="65"/>
      <c r="P841" s="907" t="s">
        <v>1579</v>
      </c>
    </row>
    <row r="842" spans="2:16" ht="15" customHeight="1" x14ac:dyDescent="0.3">
      <c r="B842" s="883"/>
      <c r="C842" s="884"/>
      <c r="D842" s="885"/>
      <c r="E842" s="1383"/>
      <c r="F842" s="897" t="s">
        <v>1477</v>
      </c>
      <c r="G842" s="898" t="s">
        <v>210</v>
      </c>
      <c r="H842" s="1373" t="s">
        <v>1613</v>
      </c>
      <c r="I842" s="1374"/>
      <c r="J842" s="1386"/>
      <c r="K842" s="1386"/>
      <c r="L842" s="1394"/>
      <c r="M842" s="1391"/>
      <c r="N842" s="1394"/>
      <c r="O842" s="65"/>
      <c r="P842" s="905" t="s">
        <v>1580</v>
      </c>
    </row>
    <row r="843" spans="2:16" ht="15" customHeight="1" x14ac:dyDescent="0.3">
      <c r="B843" s="883"/>
      <c r="C843" s="884"/>
      <c r="D843" s="885"/>
      <c r="E843" s="1383"/>
      <c r="F843" s="897" t="s">
        <v>1479</v>
      </c>
      <c r="G843" s="898" t="s">
        <v>210</v>
      </c>
      <c r="H843" s="1373" t="s">
        <v>1509</v>
      </c>
      <c r="I843" s="1374"/>
      <c r="J843" s="1386"/>
      <c r="K843" s="1386"/>
      <c r="L843" s="1394"/>
      <c r="M843" s="1391"/>
      <c r="N843" s="1394"/>
      <c r="O843" s="65"/>
      <c r="P843" s="904" t="s">
        <v>413</v>
      </c>
    </row>
    <row r="844" spans="2:16" ht="15" customHeight="1" x14ac:dyDescent="0.3">
      <c r="B844" s="883"/>
      <c r="C844" s="884"/>
      <c r="D844" s="885"/>
      <c r="E844" s="1383"/>
      <c r="F844" s="897" t="s">
        <v>1481</v>
      </c>
      <c r="G844" s="898" t="s">
        <v>210</v>
      </c>
      <c r="H844" s="1373" t="s">
        <v>1510</v>
      </c>
      <c r="I844" s="1374"/>
      <c r="J844" s="1386"/>
      <c r="K844" s="1386"/>
      <c r="L844" s="1394"/>
      <c r="M844" s="1391"/>
      <c r="N844" s="1394"/>
      <c r="O844" s="65"/>
      <c r="P844" s="904" t="s">
        <v>413</v>
      </c>
    </row>
    <row r="845" spans="2:16" ht="15" customHeight="1" x14ac:dyDescent="0.3">
      <c r="B845" s="883"/>
      <c r="C845" s="884"/>
      <c r="D845" s="885"/>
      <c r="E845" s="1383"/>
      <c r="F845" s="897" t="s">
        <v>1483</v>
      </c>
      <c r="G845" s="898" t="s">
        <v>210</v>
      </c>
      <c r="H845" s="1376" t="s">
        <v>1516</v>
      </c>
      <c r="I845" s="1374"/>
      <c r="J845" s="1386"/>
      <c r="K845" s="1386"/>
      <c r="L845" s="1394"/>
      <c r="M845" s="1391"/>
      <c r="N845" s="1394"/>
      <c r="O845" s="65"/>
      <c r="P845" s="904" t="s">
        <v>413</v>
      </c>
    </row>
    <row r="846" spans="2:16" ht="15" customHeight="1" x14ac:dyDescent="0.3">
      <c r="B846" s="883"/>
      <c r="C846" s="884"/>
      <c r="D846" s="885"/>
      <c r="E846" s="1383"/>
      <c r="F846" s="897" t="s">
        <v>1484</v>
      </c>
      <c r="G846" s="898" t="s">
        <v>210</v>
      </c>
      <c r="H846" s="1373" t="s">
        <v>1512</v>
      </c>
      <c r="I846" s="1374"/>
      <c r="J846" s="1386"/>
      <c r="K846" s="1386"/>
      <c r="L846" s="1394"/>
      <c r="M846" s="1391"/>
      <c r="N846" s="1394"/>
      <c r="O846" s="65"/>
      <c r="P846" s="904" t="s">
        <v>413</v>
      </c>
    </row>
    <row r="847" spans="2:16" ht="15" customHeight="1" x14ac:dyDescent="0.3">
      <c r="B847" s="883"/>
      <c r="C847" s="884"/>
      <c r="D847" s="885"/>
      <c r="E847" s="1383"/>
      <c r="F847" s="897" t="s">
        <v>366</v>
      </c>
      <c r="G847" s="898" t="s">
        <v>210</v>
      </c>
      <c r="H847" s="1376" t="s">
        <v>1517</v>
      </c>
      <c r="I847" s="1374"/>
      <c r="J847" s="1386"/>
      <c r="K847" s="1386"/>
      <c r="L847" s="1394"/>
      <c r="M847" s="1391"/>
      <c r="N847" s="1394"/>
      <c r="O847" s="65"/>
      <c r="P847" s="904" t="s">
        <v>413</v>
      </c>
    </row>
    <row r="848" spans="2:16" ht="15" customHeight="1" x14ac:dyDescent="0.3">
      <c r="B848" s="883"/>
      <c r="C848" s="884"/>
      <c r="D848" s="885"/>
      <c r="E848" s="1383"/>
      <c r="F848" s="897" t="s">
        <v>351</v>
      </c>
      <c r="G848" s="898" t="s">
        <v>210</v>
      </c>
      <c r="H848" s="1309" t="s">
        <v>2223</v>
      </c>
      <c r="I848" s="1375"/>
      <c r="J848" s="1386"/>
      <c r="K848" s="1386"/>
      <c r="L848" s="1394"/>
      <c r="M848" s="1391"/>
      <c r="N848" s="1394"/>
      <c r="O848" s="65"/>
      <c r="P848" s="904" t="s">
        <v>1581</v>
      </c>
    </row>
    <row r="849" spans="2:16" ht="15" customHeight="1" x14ac:dyDescent="0.3">
      <c r="B849" s="883"/>
      <c r="C849" s="884"/>
      <c r="D849" s="885"/>
      <c r="E849" s="1383"/>
      <c r="F849" s="897" t="s">
        <v>1486</v>
      </c>
      <c r="G849" s="898" t="s">
        <v>210</v>
      </c>
      <c r="H849" s="1381" t="s">
        <v>1514</v>
      </c>
      <c r="I849" s="1375"/>
      <c r="J849" s="1386"/>
      <c r="K849" s="1386"/>
      <c r="L849" s="1394"/>
      <c r="M849" s="1391"/>
      <c r="N849" s="1394"/>
      <c r="O849" s="65"/>
      <c r="P849" s="904" t="s">
        <v>413</v>
      </c>
    </row>
    <row r="850" spans="2:16" ht="15" customHeight="1" x14ac:dyDescent="0.3">
      <c r="B850" s="883"/>
      <c r="C850" s="884"/>
      <c r="D850" s="885"/>
      <c r="E850" s="1383"/>
      <c r="F850" s="897" t="s">
        <v>1488</v>
      </c>
      <c r="G850" s="898" t="s">
        <v>210</v>
      </c>
      <c r="H850" s="1309" t="s">
        <v>1949</v>
      </c>
      <c r="I850" s="1375"/>
      <c r="J850" s="1386"/>
      <c r="K850" s="1386"/>
      <c r="L850" s="1394"/>
      <c r="M850" s="1391"/>
      <c r="N850" s="1394"/>
      <c r="O850" s="65"/>
      <c r="P850" s="904" t="s">
        <v>1582</v>
      </c>
    </row>
    <row r="851" spans="2:16" ht="15" customHeight="1" x14ac:dyDescent="0.3">
      <c r="B851" s="883"/>
      <c r="C851" s="884"/>
      <c r="D851" s="885"/>
      <c r="E851" s="1383"/>
      <c r="F851" s="897" t="s">
        <v>443</v>
      </c>
      <c r="G851" s="898" t="s">
        <v>210</v>
      </c>
      <c r="H851" s="1388" t="s">
        <v>1338</v>
      </c>
      <c r="I851" s="1375"/>
      <c r="J851" s="1386"/>
      <c r="K851" s="1386"/>
      <c r="L851" s="1394"/>
      <c r="M851" s="1391"/>
      <c r="N851" s="1394"/>
      <c r="O851" s="65"/>
      <c r="P851" s="904" t="s">
        <v>1555</v>
      </c>
    </row>
    <row r="852" spans="2:16" ht="15" customHeight="1" x14ac:dyDescent="0.3">
      <c r="B852" s="883"/>
      <c r="C852" s="884"/>
      <c r="D852" s="885"/>
      <c r="E852" s="1384"/>
      <c r="F852" s="897" t="s">
        <v>445</v>
      </c>
      <c r="G852" s="898" t="s">
        <v>210</v>
      </c>
      <c r="H852" s="1377" t="s">
        <v>1338</v>
      </c>
      <c r="I852" s="1374"/>
      <c r="J852" s="1387"/>
      <c r="K852" s="1387"/>
      <c r="L852" s="1395"/>
      <c r="M852" s="1392"/>
      <c r="N852" s="1395"/>
      <c r="O852" s="65"/>
      <c r="P852" s="904" t="s">
        <v>1583</v>
      </c>
    </row>
    <row r="853" spans="2:16" ht="15" customHeight="1" x14ac:dyDescent="0.3">
      <c r="B853" s="883"/>
      <c r="C853" s="884"/>
      <c r="D853" s="885"/>
      <c r="E853" s="1382" t="s">
        <v>1413</v>
      </c>
      <c r="F853" s="897" t="s">
        <v>446</v>
      </c>
      <c r="G853" s="898" t="s">
        <v>210</v>
      </c>
      <c r="H853" s="1371" t="s">
        <v>1518</v>
      </c>
      <c r="I853" s="1372"/>
      <c r="J853" s="1385" t="s">
        <v>1461</v>
      </c>
      <c r="K853" s="1385" t="s">
        <v>1476</v>
      </c>
      <c r="L853" s="1393">
        <v>1</v>
      </c>
      <c r="M853" s="1390">
        <v>11.6</v>
      </c>
      <c r="N853" s="1393">
        <f>M853</f>
        <v>11.6</v>
      </c>
      <c r="O853" s="65"/>
      <c r="P853" s="904" t="s">
        <v>1569</v>
      </c>
    </row>
    <row r="854" spans="2:16" ht="15" customHeight="1" x14ac:dyDescent="0.3">
      <c r="B854" s="883"/>
      <c r="C854" s="884"/>
      <c r="D854" s="885"/>
      <c r="E854" s="1383"/>
      <c r="F854" s="897" t="s">
        <v>431</v>
      </c>
      <c r="G854" s="898" t="s">
        <v>210</v>
      </c>
      <c r="H854" s="1373" t="s">
        <v>1550</v>
      </c>
      <c r="I854" s="1374"/>
      <c r="J854" s="1386"/>
      <c r="K854" s="1386"/>
      <c r="L854" s="1394"/>
      <c r="M854" s="1391"/>
      <c r="N854" s="1394"/>
      <c r="O854" s="65"/>
      <c r="P854" s="904" t="s">
        <v>1584</v>
      </c>
    </row>
    <row r="855" spans="2:16" ht="15" customHeight="1" x14ac:dyDescent="0.3">
      <c r="B855" s="883"/>
      <c r="C855" s="884"/>
      <c r="D855" s="885"/>
      <c r="E855" s="1383"/>
      <c r="F855" s="897" t="s">
        <v>1477</v>
      </c>
      <c r="G855" s="898" t="s">
        <v>210</v>
      </c>
      <c r="H855" s="1373" t="s">
        <v>1519</v>
      </c>
      <c r="I855" s="1374"/>
      <c r="J855" s="1386"/>
      <c r="K855" s="1386"/>
      <c r="L855" s="1394"/>
      <c r="M855" s="1391"/>
      <c r="N855" s="1394"/>
      <c r="O855" s="65"/>
      <c r="P855" s="904" t="s">
        <v>1585</v>
      </c>
    </row>
    <row r="856" spans="2:16" ht="15" customHeight="1" x14ac:dyDescent="0.3">
      <c r="B856" s="883"/>
      <c r="C856" s="884"/>
      <c r="D856" s="885"/>
      <c r="E856" s="1383"/>
      <c r="F856" s="897" t="s">
        <v>1479</v>
      </c>
      <c r="G856" s="898" t="s">
        <v>210</v>
      </c>
      <c r="H856" s="1373" t="s">
        <v>1520</v>
      </c>
      <c r="I856" s="1374"/>
      <c r="J856" s="1386"/>
      <c r="K856" s="1386"/>
      <c r="L856" s="1394"/>
      <c r="M856" s="1391"/>
      <c r="N856" s="1394"/>
      <c r="O856" s="65"/>
      <c r="P856" s="904" t="s">
        <v>413</v>
      </c>
    </row>
    <row r="857" spans="2:16" ht="15" customHeight="1" x14ac:dyDescent="0.3">
      <c r="B857" s="883"/>
      <c r="C857" s="884"/>
      <c r="D857" s="885"/>
      <c r="E857" s="1383"/>
      <c r="F857" s="897" t="s">
        <v>1481</v>
      </c>
      <c r="G857" s="898" t="s">
        <v>210</v>
      </c>
      <c r="H857" s="1373" t="s">
        <v>1521</v>
      </c>
      <c r="I857" s="1374"/>
      <c r="J857" s="1386"/>
      <c r="K857" s="1386"/>
      <c r="L857" s="1394"/>
      <c r="M857" s="1391"/>
      <c r="N857" s="1394"/>
      <c r="O857" s="65"/>
      <c r="P857" s="904" t="s">
        <v>413</v>
      </c>
    </row>
    <row r="858" spans="2:16" ht="15" customHeight="1" x14ac:dyDescent="0.3">
      <c r="B858" s="883"/>
      <c r="C858" s="884"/>
      <c r="D858" s="885"/>
      <c r="E858" s="1383"/>
      <c r="F858" s="897" t="s">
        <v>1483</v>
      </c>
      <c r="G858" s="898" t="s">
        <v>210</v>
      </c>
      <c r="H858" s="1308" t="s">
        <v>1955</v>
      </c>
      <c r="I858" s="1374"/>
      <c r="J858" s="1386"/>
      <c r="K858" s="1386"/>
      <c r="L858" s="1394"/>
      <c r="M858" s="1391"/>
      <c r="N858" s="1394"/>
      <c r="O858" s="65"/>
      <c r="P858" s="904" t="s">
        <v>413</v>
      </c>
    </row>
    <row r="859" spans="2:16" ht="15" customHeight="1" x14ac:dyDescent="0.3">
      <c r="B859" s="883"/>
      <c r="C859" s="884"/>
      <c r="D859" s="885"/>
      <c r="E859" s="1383"/>
      <c r="F859" s="897" t="s">
        <v>1484</v>
      </c>
      <c r="G859" s="898" t="s">
        <v>210</v>
      </c>
      <c r="H859" s="1373" t="s">
        <v>1522</v>
      </c>
      <c r="I859" s="1374"/>
      <c r="J859" s="1386"/>
      <c r="K859" s="1386"/>
      <c r="L859" s="1394"/>
      <c r="M859" s="1391"/>
      <c r="N859" s="1394"/>
      <c r="O859" s="65"/>
      <c r="P859" s="904" t="s">
        <v>413</v>
      </c>
    </row>
    <row r="860" spans="2:16" ht="15" customHeight="1" x14ac:dyDescent="0.3">
      <c r="B860" s="883"/>
      <c r="C860" s="884"/>
      <c r="D860" s="885"/>
      <c r="E860" s="1383"/>
      <c r="F860" s="897" t="s">
        <v>366</v>
      </c>
      <c r="G860" s="898" t="s">
        <v>210</v>
      </c>
      <c r="H860" s="1376" t="s">
        <v>1523</v>
      </c>
      <c r="I860" s="1374"/>
      <c r="J860" s="1386"/>
      <c r="K860" s="1386"/>
      <c r="L860" s="1394"/>
      <c r="M860" s="1391"/>
      <c r="N860" s="1394"/>
      <c r="O860" s="65"/>
      <c r="P860" s="904" t="s">
        <v>413</v>
      </c>
    </row>
    <row r="861" spans="2:16" ht="15" customHeight="1" x14ac:dyDescent="0.3">
      <c r="B861" s="883"/>
      <c r="C861" s="884"/>
      <c r="D861" s="885"/>
      <c r="E861" s="1383"/>
      <c r="F861" s="897" t="s">
        <v>351</v>
      </c>
      <c r="G861" s="898" t="s">
        <v>210</v>
      </c>
      <c r="H861" s="1309" t="s">
        <v>2224</v>
      </c>
      <c r="I861" s="1375"/>
      <c r="J861" s="1386"/>
      <c r="K861" s="1386"/>
      <c r="L861" s="1394"/>
      <c r="M861" s="1391"/>
      <c r="N861" s="1394"/>
      <c r="O861" s="65"/>
      <c r="P861" s="904" t="s">
        <v>1581</v>
      </c>
    </row>
    <row r="862" spans="2:16" ht="15" customHeight="1" x14ac:dyDescent="0.3">
      <c r="B862" s="883"/>
      <c r="C862" s="884"/>
      <c r="D862" s="885"/>
      <c r="E862" s="1383"/>
      <c r="F862" s="897" t="s">
        <v>1486</v>
      </c>
      <c r="G862" s="898" t="s">
        <v>210</v>
      </c>
      <c r="H862" s="1381" t="s">
        <v>1524</v>
      </c>
      <c r="I862" s="1375"/>
      <c r="J862" s="1386"/>
      <c r="K862" s="1386"/>
      <c r="L862" s="1394"/>
      <c r="M862" s="1391"/>
      <c r="N862" s="1394"/>
      <c r="O862" s="65"/>
      <c r="P862" s="904" t="s">
        <v>413</v>
      </c>
    </row>
    <row r="863" spans="2:16" ht="15" customHeight="1" x14ac:dyDescent="0.3">
      <c r="B863" s="883"/>
      <c r="C863" s="884"/>
      <c r="D863" s="885"/>
      <c r="E863" s="1383"/>
      <c r="F863" s="897" t="s">
        <v>1488</v>
      </c>
      <c r="G863" s="898" t="s">
        <v>210</v>
      </c>
      <c r="H863" s="1309" t="s">
        <v>1950</v>
      </c>
      <c r="I863" s="1375"/>
      <c r="J863" s="1386"/>
      <c r="K863" s="1386"/>
      <c r="L863" s="1394"/>
      <c r="M863" s="1391"/>
      <c r="N863" s="1394"/>
      <c r="O863" s="65"/>
      <c r="P863" s="904" t="s">
        <v>1582</v>
      </c>
    </row>
    <row r="864" spans="2:16" ht="15" customHeight="1" x14ac:dyDescent="0.3">
      <c r="B864" s="883"/>
      <c r="C864" s="884"/>
      <c r="D864" s="885"/>
      <c r="E864" s="1383"/>
      <c r="F864" s="897" t="s">
        <v>443</v>
      </c>
      <c r="G864" s="898" t="s">
        <v>210</v>
      </c>
      <c r="H864" s="1389" t="s">
        <v>1951</v>
      </c>
      <c r="I864" s="1375"/>
      <c r="J864" s="1386"/>
      <c r="K864" s="1386"/>
      <c r="L864" s="1394"/>
      <c r="M864" s="1391"/>
      <c r="N864" s="1394"/>
      <c r="O864" s="65"/>
      <c r="P864" s="904" t="s">
        <v>1555</v>
      </c>
    </row>
    <row r="865" spans="2:16" ht="15" customHeight="1" x14ac:dyDescent="0.3">
      <c r="B865" s="883"/>
      <c r="C865" s="884"/>
      <c r="D865" s="885"/>
      <c r="E865" s="1384"/>
      <c r="F865" s="897" t="s">
        <v>445</v>
      </c>
      <c r="G865" s="898" t="s">
        <v>210</v>
      </c>
      <c r="H865" s="1388" t="s">
        <v>1338</v>
      </c>
      <c r="I865" s="1375"/>
      <c r="J865" s="1387"/>
      <c r="K865" s="1387"/>
      <c r="L865" s="1395"/>
      <c r="M865" s="1392"/>
      <c r="N865" s="1395"/>
      <c r="O865" s="65"/>
      <c r="P865" s="904" t="s">
        <v>1583</v>
      </c>
    </row>
    <row r="866" spans="2:16" ht="39" customHeight="1" x14ac:dyDescent="0.3">
      <c r="B866" s="883"/>
      <c r="C866" s="884"/>
      <c r="D866" s="885"/>
      <c r="E866" s="1382" t="s">
        <v>1752</v>
      </c>
      <c r="F866" s="897" t="s">
        <v>446</v>
      </c>
      <c r="G866" s="977" t="s">
        <v>210</v>
      </c>
      <c r="H866" s="1371" t="s">
        <v>1952</v>
      </c>
      <c r="I866" s="1372"/>
      <c r="J866" s="1385" t="s">
        <v>1461</v>
      </c>
      <c r="K866" s="1385" t="s">
        <v>1476</v>
      </c>
      <c r="L866" s="1393">
        <v>1</v>
      </c>
      <c r="M866" s="1390">
        <v>11.6</v>
      </c>
      <c r="N866" s="1393">
        <f>0.4*30</f>
        <v>12</v>
      </c>
      <c r="O866" s="65"/>
      <c r="P866" s="904" t="s">
        <v>1569</v>
      </c>
    </row>
    <row r="867" spans="2:16" ht="15" customHeight="1" x14ac:dyDescent="0.3">
      <c r="B867" s="883"/>
      <c r="C867" s="884"/>
      <c r="D867" s="885"/>
      <c r="E867" s="1383"/>
      <c r="F867" s="897" t="s">
        <v>431</v>
      </c>
      <c r="G867" s="977" t="s">
        <v>210</v>
      </c>
      <c r="H867" s="1373" t="s">
        <v>1953</v>
      </c>
      <c r="I867" s="1374"/>
      <c r="J867" s="1386"/>
      <c r="K867" s="1386"/>
      <c r="L867" s="1394"/>
      <c r="M867" s="1391"/>
      <c r="N867" s="1394"/>
      <c r="O867" s="65"/>
      <c r="P867" s="904" t="s">
        <v>1584</v>
      </c>
    </row>
    <row r="868" spans="2:16" ht="15" customHeight="1" x14ac:dyDescent="0.3">
      <c r="B868" s="883"/>
      <c r="C868" s="884"/>
      <c r="D868" s="885"/>
      <c r="E868" s="1383"/>
      <c r="F868" s="897" t="s">
        <v>1477</v>
      </c>
      <c r="G868" s="977" t="s">
        <v>210</v>
      </c>
      <c r="H868" s="1373" t="s">
        <v>1519</v>
      </c>
      <c r="I868" s="1374"/>
      <c r="J868" s="1386"/>
      <c r="K868" s="1386"/>
      <c r="L868" s="1394"/>
      <c r="M868" s="1391"/>
      <c r="N868" s="1394"/>
      <c r="O868" s="65"/>
      <c r="P868" s="904" t="s">
        <v>1585</v>
      </c>
    </row>
    <row r="869" spans="2:16" ht="15" customHeight="1" x14ac:dyDescent="0.3">
      <c r="B869" s="883"/>
      <c r="C869" s="884"/>
      <c r="D869" s="885"/>
      <c r="E869" s="1383"/>
      <c r="F869" s="897" t="s">
        <v>1479</v>
      </c>
      <c r="G869" s="977" t="s">
        <v>210</v>
      </c>
      <c r="H869" s="1373" t="s">
        <v>1520</v>
      </c>
      <c r="I869" s="1374"/>
      <c r="J869" s="1386"/>
      <c r="K869" s="1386"/>
      <c r="L869" s="1394"/>
      <c r="M869" s="1391"/>
      <c r="N869" s="1394"/>
      <c r="O869" s="65"/>
      <c r="P869" s="904" t="s">
        <v>413</v>
      </c>
    </row>
    <row r="870" spans="2:16" ht="15" customHeight="1" x14ac:dyDescent="0.3">
      <c r="B870" s="883"/>
      <c r="C870" s="884"/>
      <c r="D870" s="885"/>
      <c r="E870" s="1383"/>
      <c r="F870" s="897" t="s">
        <v>1481</v>
      </c>
      <c r="G870" s="977" t="s">
        <v>210</v>
      </c>
      <c r="H870" s="1373" t="s">
        <v>1521</v>
      </c>
      <c r="I870" s="1374"/>
      <c r="J870" s="1386"/>
      <c r="K870" s="1386"/>
      <c r="L870" s="1394"/>
      <c r="M870" s="1391"/>
      <c r="N870" s="1394"/>
      <c r="O870" s="65"/>
      <c r="P870" s="904" t="s">
        <v>413</v>
      </c>
    </row>
    <row r="871" spans="2:16" ht="15" customHeight="1" x14ac:dyDescent="0.3">
      <c r="B871" s="883"/>
      <c r="C871" s="884"/>
      <c r="D871" s="885"/>
      <c r="E871" s="1383"/>
      <c r="F871" s="897" t="s">
        <v>1483</v>
      </c>
      <c r="G871" s="977" t="s">
        <v>210</v>
      </c>
      <c r="H871" s="1308" t="s">
        <v>1955</v>
      </c>
      <c r="I871" s="1374"/>
      <c r="J871" s="1386"/>
      <c r="K871" s="1386"/>
      <c r="L871" s="1394"/>
      <c r="M871" s="1391"/>
      <c r="N871" s="1394"/>
      <c r="O871" s="65"/>
      <c r="P871" s="904" t="s">
        <v>413</v>
      </c>
    </row>
    <row r="872" spans="2:16" ht="15" customHeight="1" x14ac:dyDescent="0.3">
      <c r="B872" s="883"/>
      <c r="C872" s="884"/>
      <c r="D872" s="885"/>
      <c r="E872" s="1383"/>
      <c r="F872" s="897" t="s">
        <v>1484</v>
      </c>
      <c r="G872" s="977" t="s">
        <v>210</v>
      </c>
      <c r="H872" s="1373" t="s">
        <v>1512</v>
      </c>
      <c r="I872" s="1374"/>
      <c r="J872" s="1386"/>
      <c r="K872" s="1386"/>
      <c r="L872" s="1394"/>
      <c r="M872" s="1391"/>
      <c r="N872" s="1394"/>
      <c r="O872" s="65"/>
      <c r="P872" s="904" t="s">
        <v>413</v>
      </c>
    </row>
    <row r="873" spans="2:16" ht="15" customHeight="1" x14ac:dyDescent="0.3">
      <c r="B873" s="883"/>
      <c r="C873" s="884"/>
      <c r="D873" s="885"/>
      <c r="E873" s="1383"/>
      <c r="F873" s="897" t="s">
        <v>366</v>
      </c>
      <c r="G873" s="977" t="s">
        <v>210</v>
      </c>
      <c r="H873" s="1308" t="s">
        <v>1954</v>
      </c>
      <c r="I873" s="1374"/>
      <c r="J873" s="1386"/>
      <c r="K873" s="1386"/>
      <c r="L873" s="1394"/>
      <c r="M873" s="1391"/>
      <c r="N873" s="1394"/>
      <c r="O873" s="65"/>
      <c r="P873" s="904" t="s">
        <v>413</v>
      </c>
    </row>
    <row r="874" spans="2:16" ht="15" customHeight="1" x14ac:dyDescent="0.3">
      <c r="B874" s="883"/>
      <c r="C874" s="884"/>
      <c r="D874" s="885"/>
      <c r="E874" s="1383"/>
      <c r="F874" s="897" t="s">
        <v>351</v>
      </c>
      <c r="G874" s="977" t="s">
        <v>210</v>
      </c>
      <c r="H874" s="1309" t="s">
        <v>2225</v>
      </c>
      <c r="I874" s="1375"/>
      <c r="J874" s="1386"/>
      <c r="K874" s="1386"/>
      <c r="L874" s="1394"/>
      <c r="M874" s="1391"/>
      <c r="N874" s="1394"/>
      <c r="O874" s="65"/>
      <c r="P874" s="904" t="s">
        <v>1581</v>
      </c>
    </row>
    <row r="875" spans="2:16" ht="15" customHeight="1" x14ac:dyDescent="0.3">
      <c r="B875" s="883"/>
      <c r="C875" s="884"/>
      <c r="D875" s="885"/>
      <c r="E875" s="1383"/>
      <c r="F875" s="897" t="s">
        <v>1486</v>
      </c>
      <c r="G875" s="977" t="s">
        <v>210</v>
      </c>
      <c r="H875" s="1381" t="s">
        <v>1524</v>
      </c>
      <c r="I875" s="1375"/>
      <c r="J875" s="1386"/>
      <c r="K875" s="1386"/>
      <c r="L875" s="1394"/>
      <c r="M875" s="1391"/>
      <c r="N875" s="1394"/>
      <c r="O875" s="65"/>
      <c r="P875" s="904" t="s">
        <v>413</v>
      </c>
    </row>
    <row r="876" spans="2:16" ht="15" customHeight="1" x14ac:dyDescent="0.3">
      <c r="B876" s="883"/>
      <c r="C876" s="884"/>
      <c r="D876" s="885"/>
      <c r="E876" s="1383"/>
      <c r="F876" s="897" t="s">
        <v>1488</v>
      </c>
      <c r="G876" s="977" t="s">
        <v>210</v>
      </c>
      <c r="H876" s="1309" t="s">
        <v>1956</v>
      </c>
      <c r="I876" s="1375"/>
      <c r="J876" s="1386"/>
      <c r="K876" s="1386"/>
      <c r="L876" s="1394"/>
      <c r="M876" s="1391"/>
      <c r="N876" s="1394"/>
      <c r="O876" s="65"/>
      <c r="P876" s="904" t="s">
        <v>1582</v>
      </c>
    </row>
    <row r="877" spans="2:16" ht="15" customHeight="1" x14ac:dyDescent="0.3">
      <c r="B877" s="883"/>
      <c r="C877" s="884"/>
      <c r="D877" s="885"/>
      <c r="E877" s="1383"/>
      <c r="F877" s="897" t="s">
        <v>443</v>
      </c>
      <c r="G877" s="977" t="s">
        <v>210</v>
      </c>
      <c r="H877" s="1307" t="s">
        <v>1951</v>
      </c>
      <c r="I877" s="1374"/>
      <c r="J877" s="1386"/>
      <c r="K877" s="1386"/>
      <c r="L877" s="1394"/>
      <c r="M877" s="1391"/>
      <c r="N877" s="1394"/>
      <c r="O877" s="65"/>
      <c r="P877" s="904" t="s">
        <v>1555</v>
      </c>
    </row>
    <row r="878" spans="2:16" ht="15" customHeight="1" x14ac:dyDescent="0.3">
      <c r="B878" s="883"/>
      <c r="C878" s="884"/>
      <c r="D878" s="885"/>
      <c r="E878" s="1384"/>
      <c r="F878" s="897" t="s">
        <v>445</v>
      </c>
      <c r="G878" s="977" t="s">
        <v>210</v>
      </c>
      <c r="H878" s="1377" t="s">
        <v>1338</v>
      </c>
      <c r="I878" s="1374"/>
      <c r="J878" s="1387"/>
      <c r="K878" s="1387"/>
      <c r="L878" s="1395"/>
      <c r="M878" s="1392"/>
      <c r="N878" s="1395"/>
      <c r="O878" s="65"/>
      <c r="P878" s="904" t="s">
        <v>1583</v>
      </c>
    </row>
    <row r="879" spans="2:16" ht="39" customHeight="1" x14ac:dyDescent="0.3">
      <c r="B879" s="883"/>
      <c r="C879" s="884"/>
      <c r="D879" s="885"/>
      <c r="E879" s="1382" t="s">
        <v>1757</v>
      </c>
      <c r="F879" s="897" t="s">
        <v>446</v>
      </c>
      <c r="G879" s="977" t="s">
        <v>210</v>
      </c>
      <c r="H879" s="1371" t="s">
        <v>1957</v>
      </c>
      <c r="I879" s="1372"/>
      <c r="J879" s="1385" t="s">
        <v>1461</v>
      </c>
      <c r="K879" s="1385" t="s">
        <v>1476</v>
      </c>
      <c r="L879" s="1393">
        <v>1</v>
      </c>
      <c r="M879" s="1390">
        <v>11.6</v>
      </c>
      <c r="N879" s="1393">
        <f>M879</f>
        <v>11.6</v>
      </c>
      <c r="O879" s="65"/>
      <c r="P879" s="904" t="s">
        <v>1569</v>
      </c>
    </row>
    <row r="880" spans="2:16" ht="15" customHeight="1" x14ac:dyDescent="0.3">
      <c r="B880" s="883"/>
      <c r="C880" s="884"/>
      <c r="D880" s="885"/>
      <c r="E880" s="1383"/>
      <c r="F880" s="897" t="s">
        <v>431</v>
      </c>
      <c r="G880" s="977" t="s">
        <v>210</v>
      </c>
      <c r="H880" s="1373" t="s">
        <v>1958</v>
      </c>
      <c r="I880" s="1374"/>
      <c r="J880" s="1386"/>
      <c r="K880" s="1386"/>
      <c r="L880" s="1394"/>
      <c r="M880" s="1391"/>
      <c r="N880" s="1394"/>
      <c r="O880" s="65"/>
      <c r="P880" s="904" t="s">
        <v>1584</v>
      </c>
    </row>
    <row r="881" spans="2:16" ht="15" customHeight="1" x14ac:dyDescent="0.3">
      <c r="B881" s="883"/>
      <c r="C881" s="884"/>
      <c r="D881" s="885"/>
      <c r="E881" s="1383"/>
      <c r="F881" s="897" t="s">
        <v>1477</v>
      </c>
      <c r="G881" s="977" t="s">
        <v>210</v>
      </c>
      <c r="H881" s="1373" t="s">
        <v>1959</v>
      </c>
      <c r="I881" s="1374"/>
      <c r="J881" s="1386"/>
      <c r="K881" s="1386"/>
      <c r="L881" s="1394"/>
      <c r="M881" s="1391"/>
      <c r="N881" s="1394"/>
      <c r="O881" s="65"/>
      <c r="P881" s="904" t="s">
        <v>1585</v>
      </c>
    </row>
    <row r="882" spans="2:16" ht="15" customHeight="1" x14ac:dyDescent="0.3">
      <c r="B882" s="883"/>
      <c r="C882" s="884"/>
      <c r="D882" s="885"/>
      <c r="E882" s="1383"/>
      <c r="F882" s="897" t="s">
        <v>1479</v>
      </c>
      <c r="G882" s="977" t="s">
        <v>210</v>
      </c>
      <c r="H882" s="1373" t="s">
        <v>1960</v>
      </c>
      <c r="I882" s="1374"/>
      <c r="J882" s="1386"/>
      <c r="K882" s="1386"/>
      <c r="L882" s="1394"/>
      <c r="M882" s="1391"/>
      <c r="N882" s="1394"/>
      <c r="O882" s="65"/>
      <c r="P882" s="904" t="s">
        <v>413</v>
      </c>
    </row>
    <row r="883" spans="2:16" ht="15" customHeight="1" x14ac:dyDescent="0.3">
      <c r="B883" s="883"/>
      <c r="C883" s="884"/>
      <c r="D883" s="885"/>
      <c r="E883" s="1383"/>
      <c r="F883" s="897" t="s">
        <v>1481</v>
      </c>
      <c r="G883" s="977" t="s">
        <v>210</v>
      </c>
      <c r="H883" s="1493" t="s">
        <v>1965</v>
      </c>
      <c r="I883" s="1374"/>
      <c r="J883" s="1386"/>
      <c r="K883" s="1386"/>
      <c r="L883" s="1394"/>
      <c r="M883" s="1391"/>
      <c r="N883" s="1394"/>
      <c r="O883" s="65"/>
      <c r="P883" s="904" t="s">
        <v>413</v>
      </c>
    </row>
    <row r="884" spans="2:16" ht="15" customHeight="1" x14ac:dyDescent="0.3">
      <c r="B884" s="883"/>
      <c r="C884" s="884"/>
      <c r="D884" s="885"/>
      <c r="E884" s="1383"/>
      <c r="F884" s="897" t="s">
        <v>1483</v>
      </c>
      <c r="G884" s="977" t="s">
        <v>210</v>
      </c>
      <c r="H884" s="1308" t="s">
        <v>1961</v>
      </c>
      <c r="I884" s="1374"/>
      <c r="J884" s="1386"/>
      <c r="K884" s="1386"/>
      <c r="L884" s="1394"/>
      <c r="M884" s="1391"/>
      <c r="N884" s="1394"/>
      <c r="O884" s="65"/>
      <c r="P884" s="904" t="s">
        <v>413</v>
      </c>
    </row>
    <row r="885" spans="2:16" ht="15" customHeight="1" x14ac:dyDescent="0.3">
      <c r="B885" s="883"/>
      <c r="C885" s="884"/>
      <c r="D885" s="885"/>
      <c r="E885" s="1383"/>
      <c r="F885" s="897" t="s">
        <v>1484</v>
      </c>
      <c r="G885" s="977" t="s">
        <v>210</v>
      </c>
      <c r="H885" s="1373" t="s">
        <v>1512</v>
      </c>
      <c r="I885" s="1374"/>
      <c r="J885" s="1386"/>
      <c r="K885" s="1386"/>
      <c r="L885" s="1394"/>
      <c r="M885" s="1391"/>
      <c r="N885" s="1394"/>
      <c r="O885" s="65"/>
      <c r="P885" s="904" t="s">
        <v>413</v>
      </c>
    </row>
    <row r="886" spans="2:16" ht="15" customHeight="1" x14ac:dyDescent="0.3">
      <c r="B886" s="883"/>
      <c r="C886" s="884"/>
      <c r="D886" s="885"/>
      <c r="E886" s="1383"/>
      <c r="F886" s="897" t="s">
        <v>366</v>
      </c>
      <c r="G886" s="977" t="s">
        <v>210</v>
      </c>
      <c r="H886" s="1308" t="s">
        <v>1962</v>
      </c>
      <c r="I886" s="1374"/>
      <c r="J886" s="1386"/>
      <c r="K886" s="1386"/>
      <c r="L886" s="1394"/>
      <c r="M886" s="1391"/>
      <c r="N886" s="1394"/>
      <c r="O886" s="65"/>
      <c r="P886" s="904" t="s">
        <v>413</v>
      </c>
    </row>
    <row r="887" spans="2:16" ht="15" customHeight="1" x14ac:dyDescent="0.3">
      <c r="B887" s="883"/>
      <c r="C887" s="884"/>
      <c r="D887" s="885"/>
      <c r="E887" s="1383"/>
      <c r="F887" s="897" t="s">
        <v>351</v>
      </c>
      <c r="G887" s="977" t="s">
        <v>210</v>
      </c>
      <c r="H887" s="1309" t="s">
        <v>2226</v>
      </c>
      <c r="I887" s="1375"/>
      <c r="J887" s="1386"/>
      <c r="K887" s="1386"/>
      <c r="L887" s="1394"/>
      <c r="M887" s="1391"/>
      <c r="N887" s="1394"/>
      <c r="O887" s="65"/>
      <c r="P887" s="904" t="s">
        <v>1581</v>
      </c>
    </row>
    <row r="888" spans="2:16" ht="15" customHeight="1" x14ac:dyDescent="0.3">
      <c r="B888" s="883"/>
      <c r="C888" s="884"/>
      <c r="D888" s="885"/>
      <c r="E888" s="1383"/>
      <c r="F888" s="897" t="s">
        <v>1486</v>
      </c>
      <c r="G888" s="977" t="s">
        <v>210</v>
      </c>
      <c r="H888" s="1381" t="s">
        <v>1524</v>
      </c>
      <c r="I888" s="1375"/>
      <c r="J888" s="1386"/>
      <c r="K888" s="1386"/>
      <c r="L888" s="1394"/>
      <c r="M888" s="1391"/>
      <c r="N888" s="1394"/>
      <c r="O888" s="65"/>
      <c r="P888" s="904" t="s">
        <v>413</v>
      </c>
    </row>
    <row r="889" spans="2:16" ht="15" customHeight="1" x14ac:dyDescent="0.3">
      <c r="B889" s="883"/>
      <c r="C889" s="884"/>
      <c r="D889" s="885"/>
      <c r="E889" s="1383"/>
      <c r="F889" s="897" t="s">
        <v>1488</v>
      </c>
      <c r="G889" s="977" t="s">
        <v>210</v>
      </c>
      <c r="H889" s="1309" t="s">
        <v>1963</v>
      </c>
      <c r="I889" s="1375"/>
      <c r="J889" s="1386"/>
      <c r="K889" s="1386"/>
      <c r="L889" s="1394"/>
      <c r="M889" s="1391"/>
      <c r="N889" s="1394"/>
      <c r="O889" s="65"/>
      <c r="P889" s="904" t="s">
        <v>1582</v>
      </c>
    </row>
    <row r="890" spans="2:16" ht="15" customHeight="1" x14ac:dyDescent="0.3">
      <c r="B890" s="883"/>
      <c r="C890" s="884"/>
      <c r="D890" s="885"/>
      <c r="E890" s="1383"/>
      <c r="F890" s="897" t="s">
        <v>443</v>
      </c>
      <c r="G890" s="977" t="s">
        <v>210</v>
      </c>
      <c r="H890" s="1307" t="s">
        <v>1964</v>
      </c>
      <c r="I890" s="1374"/>
      <c r="J890" s="1386"/>
      <c r="K890" s="1386"/>
      <c r="L890" s="1394"/>
      <c r="M890" s="1391"/>
      <c r="N890" s="1394"/>
      <c r="O890" s="65"/>
      <c r="P890" s="904" t="s">
        <v>1555</v>
      </c>
    </row>
    <row r="891" spans="2:16" ht="15" customHeight="1" x14ac:dyDescent="0.3">
      <c r="B891" s="883"/>
      <c r="C891" s="884"/>
      <c r="D891" s="885"/>
      <c r="E891" s="1384"/>
      <c r="F891" s="897" t="s">
        <v>445</v>
      </c>
      <c r="G891" s="977" t="s">
        <v>210</v>
      </c>
      <c r="H891" s="1377" t="s">
        <v>1338</v>
      </c>
      <c r="I891" s="1374"/>
      <c r="J891" s="1387"/>
      <c r="K891" s="1387"/>
      <c r="L891" s="1395"/>
      <c r="M891" s="1392"/>
      <c r="N891" s="1395"/>
      <c r="O891" s="65"/>
      <c r="P891" s="904" t="s">
        <v>1583</v>
      </c>
    </row>
    <row r="892" spans="2:16" ht="39" customHeight="1" x14ac:dyDescent="0.3">
      <c r="B892" s="883"/>
      <c r="C892" s="884"/>
      <c r="D892" s="885"/>
      <c r="E892" s="1382" t="s">
        <v>1764</v>
      </c>
      <c r="F892" s="897" t="s">
        <v>446</v>
      </c>
      <c r="G892" s="977" t="s">
        <v>210</v>
      </c>
      <c r="H892" s="1371" t="s">
        <v>1966</v>
      </c>
      <c r="I892" s="1372"/>
      <c r="J892" s="1385" t="s">
        <v>1383</v>
      </c>
      <c r="K892" s="1385" t="s">
        <v>1476</v>
      </c>
      <c r="L892" s="1393">
        <v>1</v>
      </c>
      <c r="M892" s="1390">
        <v>11.6</v>
      </c>
      <c r="N892" s="1393">
        <f>0.4*30</f>
        <v>12</v>
      </c>
      <c r="O892" s="65"/>
      <c r="P892" s="904" t="s">
        <v>1569</v>
      </c>
    </row>
    <row r="893" spans="2:16" ht="15" customHeight="1" x14ac:dyDescent="0.3">
      <c r="B893" s="883"/>
      <c r="C893" s="884"/>
      <c r="D893" s="885"/>
      <c r="E893" s="1383"/>
      <c r="F893" s="897" t="s">
        <v>431</v>
      </c>
      <c r="G893" s="977" t="s">
        <v>210</v>
      </c>
      <c r="H893" s="1373" t="s">
        <v>1972</v>
      </c>
      <c r="I893" s="1374"/>
      <c r="J893" s="1386"/>
      <c r="K893" s="1386"/>
      <c r="L893" s="1394"/>
      <c r="M893" s="1391"/>
      <c r="N893" s="1394"/>
      <c r="O893" s="65"/>
      <c r="P893" s="904" t="s">
        <v>1584</v>
      </c>
    </row>
    <row r="894" spans="2:16" ht="15" customHeight="1" x14ac:dyDescent="0.3">
      <c r="B894" s="883"/>
      <c r="C894" s="884"/>
      <c r="D894" s="885"/>
      <c r="E894" s="1383"/>
      <c r="F894" s="897" t="s">
        <v>1477</v>
      </c>
      <c r="G894" s="977" t="s">
        <v>210</v>
      </c>
      <c r="H894" s="1373" t="s">
        <v>1968</v>
      </c>
      <c r="I894" s="1374"/>
      <c r="J894" s="1386"/>
      <c r="K894" s="1386"/>
      <c r="L894" s="1394"/>
      <c r="M894" s="1391"/>
      <c r="N894" s="1394"/>
      <c r="O894" s="65"/>
      <c r="P894" s="904" t="s">
        <v>1585</v>
      </c>
    </row>
    <row r="895" spans="2:16" ht="15" customHeight="1" x14ac:dyDescent="0.3">
      <c r="B895" s="883"/>
      <c r="C895" s="884"/>
      <c r="D895" s="885"/>
      <c r="E895" s="1383"/>
      <c r="F895" s="897" t="s">
        <v>1479</v>
      </c>
      <c r="G895" s="977" t="s">
        <v>210</v>
      </c>
      <c r="H895" s="1373" t="s">
        <v>1970</v>
      </c>
      <c r="I895" s="1374"/>
      <c r="J895" s="1386"/>
      <c r="K895" s="1386"/>
      <c r="L895" s="1394"/>
      <c r="M895" s="1391"/>
      <c r="N895" s="1394"/>
      <c r="O895" s="65"/>
      <c r="P895" s="904" t="s">
        <v>413</v>
      </c>
    </row>
    <row r="896" spans="2:16" ht="15" customHeight="1" x14ac:dyDescent="0.3">
      <c r="B896" s="883"/>
      <c r="C896" s="884"/>
      <c r="D896" s="885"/>
      <c r="E896" s="1383"/>
      <c r="F896" s="897" t="s">
        <v>1481</v>
      </c>
      <c r="G896" s="977" t="s">
        <v>210</v>
      </c>
      <c r="H896" s="1493" t="s">
        <v>1969</v>
      </c>
      <c r="I896" s="1374"/>
      <c r="J896" s="1386"/>
      <c r="K896" s="1386"/>
      <c r="L896" s="1394"/>
      <c r="M896" s="1391"/>
      <c r="N896" s="1394"/>
      <c r="O896" s="65"/>
      <c r="P896" s="904" t="s">
        <v>413</v>
      </c>
    </row>
    <row r="897" spans="2:16" ht="15" customHeight="1" x14ac:dyDescent="0.3">
      <c r="B897" s="883"/>
      <c r="C897" s="884"/>
      <c r="D897" s="885"/>
      <c r="E897" s="1383"/>
      <c r="F897" s="897" t="s">
        <v>1483</v>
      </c>
      <c r="G897" s="977" t="s">
        <v>210</v>
      </c>
      <c r="H897" s="1308" t="s">
        <v>1967</v>
      </c>
      <c r="I897" s="1374"/>
      <c r="J897" s="1386"/>
      <c r="K897" s="1386"/>
      <c r="L897" s="1394"/>
      <c r="M897" s="1391"/>
      <c r="N897" s="1394"/>
      <c r="O897" s="65"/>
      <c r="P897" s="904" t="s">
        <v>413</v>
      </c>
    </row>
    <row r="898" spans="2:16" ht="15" customHeight="1" x14ac:dyDescent="0.3">
      <c r="B898" s="883"/>
      <c r="C898" s="884"/>
      <c r="D898" s="885"/>
      <c r="E898" s="1383"/>
      <c r="F898" s="897" t="s">
        <v>1484</v>
      </c>
      <c r="G898" s="977" t="s">
        <v>210</v>
      </c>
      <c r="H898" s="1373" t="s">
        <v>1522</v>
      </c>
      <c r="I898" s="1374"/>
      <c r="J898" s="1386"/>
      <c r="K898" s="1386"/>
      <c r="L898" s="1394"/>
      <c r="M898" s="1391"/>
      <c r="N898" s="1394"/>
      <c r="O898" s="65"/>
      <c r="P898" s="904" t="s">
        <v>413</v>
      </c>
    </row>
    <row r="899" spans="2:16" ht="15" customHeight="1" x14ac:dyDescent="0.3">
      <c r="B899" s="883"/>
      <c r="C899" s="884"/>
      <c r="D899" s="885"/>
      <c r="E899" s="1383"/>
      <c r="F899" s="897" t="s">
        <v>366</v>
      </c>
      <c r="G899" s="977" t="s">
        <v>210</v>
      </c>
      <c r="H899" s="1308" t="s">
        <v>1971</v>
      </c>
      <c r="I899" s="1374"/>
      <c r="J899" s="1386"/>
      <c r="K899" s="1386"/>
      <c r="L899" s="1394"/>
      <c r="M899" s="1391"/>
      <c r="N899" s="1394"/>
      <c r="O899" s="65"/>
      <c r="P899" s="904" t="s">
        <v>413</v>
      </c>
    </row>
    <row r="900" spans="2:16" ht="15" customHeight="1" x14ac:dyDescent="0.3">
      <c r="B900" s="883"/>
      <c r="C900" s="884"/>
      <c r="D900" s="885"/>
      <c r="E900" s="1383"/>
      <c r="F900" s="897" t="s">
        <v>351</v>
      </c>
      <c r="G900" s="977" t="s">
        <v>210</v>
      </c>
      <c r="H900" s="1309" t="s">
        <v>2227</v>
      </c>
      <c r="I900" s="1375"/>
      <c r="J900" s="1386"/>
      <c r="K900" s="1386"/>
      <c r="L900" s="1394"/>
      <c r="M900" s="1391"/>
      <c r="N900" s="1394"/>
      <c r="O900" s="65"/>
      <c r="P900" s="904" t="s">
        <v>1581</v>
      </c>
    </row>
    <row r="901" spans="2:16" ht="15" customHeight="1" x14ac:dyDescent="0.3">
      <c r="B901" s="883"/>
      <c r="C901" s="884"/>
      <c r="D901" s="885"/>
      <c r="E901" s="1383"/>
      <c r="F901" s="897" t="s">
        <v>1486</v>
      </c>
      <c r="G901" s="977" t="s">
        <v>210</v>
      </c>
      <c r="H901" s="1309" t="s">
        <v>1514</v>
      </c>
      <c r="I901" s="1375"/>
      <c r="J901" s="1386"/>
      <c r="K901" s="1386"/>
      <c r="L901" s="1394"/>
      <c r="M901" s="1391"/>
      <c r="N901" s="1394"/>
      <c r="O901" s="65"/>
      <c r="P901" s="904" t="s">
        <v>413</v>
      </c>
    </row>
    <row r="902" spans="2:16" ht="15" customHeight="1" x14ac:dyDescent="0.3">
      <c r="B902" s="883"/>
      <c r="C902" s="884"/>
      <c r="D902" s="885"/>
      <c r="E902" s="1383"/>
      <c r="F902" s="897" t="s">
        <v>1488</v>
      </c>
      <c r="G902" s="977" t="s">
        <v>210</v>
      </c>
      <c r="H902" s="1309" t="s">
        <v>1976</v>
      </c>
      <c r="I902" s="1375"/>
      <c r="J902" s="1386"/>
      <c r="K902" s="1386"/>
      <c r="L902" s="1394"/>
      <c r="M902" s="1391"/>
      <c r="N902" s="1394"/>
      <c r="O902" s="65"/>
      <c r="P902" s="904" t="s">
        <v>1582</v>
      </c>
    </row>
    <row r="903" spans="2:16" ht="15" customHeight="1" x14ac:dyDescent="0.3">
      <c r="B903" s="883"/>
      <c r="C903" s="884"/>
      <c r="D903" s="885"/>
      <c r="E903" s="1383"/>
      <c r="F903" s="897" t="s">
        <v>443</v>
      </c>
      <c r="G903" s="977" t="s">
        <v>210</v>
      </c>
      <c r="H903" s="1307"/>
      <c r="I903" s="1374"/>
      <c r="J903" s="1386"/>
      <c r="K903" s="1386"/>
      <c r="L903" s="1394"/>
      <c r="M903" s="1391"/>
      <c r="N903" s="1394"/>
      <c r="O903" s="65"/>
      <c r="P903" s="904" t="s">
        <v>1555</v>
      </c>
    </row>
    <row r="904" spans="2:16" ht="15" customHeight="1" x14ac:dyDescent="0.3">
      <c r="B904" s="883"/>
      <c r="C904" s="884"/>
      <c r="D904" s="885"/>
      <c r="E904" s="1384"/>
      <c r="F904" s="897" t="s">
        <v>445</v>
      </c>
      <c r="G904" s="977" t="s">
        <v>210</v>
      </c>
      <c r="H904" s="1377" t="s">
        <v>1978</v>
      </c>
      <c r="I904" s="1374"/>
      <c r="J904" s="1387"/>
      <c r="K904" s="1387"/>
      <c r="L904" s="1395"/>
      <c r="M904" s="1392"/>
      <c r="N904" s="1395"/>
      <c r="O904" s="65"/>
      <c r="P904" s="904" t="s">
        <v>1583</v>
      </c>
    </row>
    <row r="905" spans="2:16" ht="39" customHeight="1" x14ac:dyDescent="0.3">
      <c r="B905" s="883"/>
      <c r="C905" s="884"/>
      <c r="D905" s="885"/>
      <c r="E905" s="1382" t="s">
        <v>1768</v>
      </c>
      <c r="F905" s="897" t="s">
        <v>446</v>
      </c>
      <c r="G905" s="977" t="s">
        <v>210</v>
      </c>
      <c r="H905" s="1371" t="s">
        <v>1975</v>
      </c>
      <c r="I905" s="1372"/>
      <c r="J905" s="1385" t="s">
        <v>1383</v>
      </c>
      <c r="K905" s="1385" t="s">
        <v>1476</v>
      </c>
      <c r="L905" s="1393">
        <v>1</v>
      </c>
      <c r="M905" s="1390">
        <f>(11.6+12)/2</f>
        <v>11.8</v>
      </c>
      <c r="N905" s="1393">
        <f>M905</f>
        <v>11.8</v>
      </c>
      <c r="O905" s="65"/>
      <c r="P905" s="904" t="s">
        <v>1569</v>
      </c>
    </row>
    <row r="906" spans="2:16" ht="15" customHeight="1" x14ac:dyDescent="0.3">
      <c r="B906" s="883"/>
      <c r="C906" s="884"/>
      <c r="D906" s="885"/>
      <c r="E906" s="1383"/>
      <c r="F906" s="897" t="s">
        <v>431</v>
      </c>
      <c r="G906" s="977" t="s">
        <v>210</v>
      </c>
      <c r="H906" s="1373" t="s">
        <v>1974</v>
      </c>
      <c r="I906" s="1374"/>
      <c r="J906" s="1386"/>
      <c r="K906" s="1386"/>
      <c r="L906" s="1394"/>
      <c r="M906" s="1391"/>
      <c r="N906" s="1394"/>
      <c r="O906" s="65"/>
      <c r="P906" s="904" t="s">
        <v>1584</v>
      </c>
    </row>
    <row r="907" spans="2:16" ht="15" customHeight="1" x14ac:dyDescent="0.3">
      <c r="B907" s="883"/>
      <c r="C907" s="884"/>
      <c r="D907" s="885"/>
      <c r="E907" s="1383"/>
      <c r="F907" s="897" t="s">
        <v>1477</v>
      </c>
      <c r="G907" s="977" t="s">
        <v>210</v>
      </c>
      <c r="H907" s="1373" t="s">
        <v>1968</v>
      </c>
      <c r="I907" s="1374"/>
      <c r="J907" s="1386"/>
      <c r="K907" s="1386"/>
      <c r="L907" s="1394"/>
      <c r="M907" s="1391"/>
      <c r="N907" s="1394"/>
      <c r="O907" s="65"/>
      <c r="P907" s="904" t="s">
        <v>1585</v>
      </c>
    </row>
    <row r="908" spans="2:16" ht="15" customHeight="1" x14ac:dyDescent="0.3">
      <c r="B908" s="883"/>
      <c r="C908" s="884"/>
      <c r="D908" s="885"/>
      <c r="E908" s="1383"/>
      <c r="F908" s="897" t="s">
        <v>1479</v>
      </c>
      <c r="G908" s="977" t="s">
        <v>210</v>
      </c>
      <c r="H908" s="1373" t="s">
        <v>1970</v>
      </c>
      <c r="I908" s="1374"/>
      <c r="J908" s="1386"/>
      <c r="K908" s="1386"/>
      <c r="L908" s="1394"/>
      <c r="M908" s="1391"/>
      <c r="N908" s="1394"/>
      <c r="O908" s="65"/>
      <c r="P908" s="904" t="s">
        <v>413</v>
      </c>
    </row>
    <row r="909" spans="2:16" ht="15" customHeight="1" x14ac:dyDescent="0.3">
      <c r="B909" s="883"/>
      <c r="C909" s="884"/>
      <c r="D909" s="885"/>
      <c r="E909" s="1383"/>
      <c r="F909" s="897" t="s">
        <v>1481</v>
      </c>
      <c r="G909" s="977" t="s">
        <v>210</v>
      </c>
      <c r="H909" s="1493" t="s">
        <v>1969</v>
      </c>
      <c r="I909" s="1374"/>
      <c r="J909" s="1386"/>
      <c r="K909" s="1386"/>
      <c r="L909" s="1394"/>
      <c r="M909" s="1391"/>
      <c r="N909" s="1394"/>
      <c r="O909" s="65"/>
      <c r="P909" s="904" t="s">
        <v>413</v>
      </c>
    </row>
    <row r="910" spans="2:16" ht="15" customHeight="1" x14ac:dyDescent="0.3">
      <c r="B910" s="883"/>
      <c r="C910" s="884"/>
      <c r="D910" s="885"/>
      <c r="E910" s="1383"/>
      <c r="F910" s="897" t="s">
        <v>1483</v>
      </c>
      <c r="G910" s="977" t="s">
        <v>210</v>
      </c>
      <c r="H910" s="1308" t="s">
        <v>1967</v>
      </c>
      <c r="I910" s="1374"/>
      <c r="J910" s="1386"/>
      <c r="K910" s="1386"/>
      <c r="L910" s="1394"/>
      <c r="M910" s="1391"/>
      <c r="N910" s="1394"/>
      <c r="O910" s="65"/>
      <c r="P910" s="904" t="s">
        <v>413</v>
      </c>
    </row>
    <row r="911" spans="2:16" ht="15" customHeight="1" x14ac:dyDescent="0.3">
      <c r="B911" s="883"/>
      <c r="C911" s="884"/>
      <c r="D911" s="885"/>
      <c r="E911" s="1383"/>
      <c r="F911" s="897" t="s">
        <v>1484</v>
      </c>
      <c r="G911" s="977" t="s">
        <v>210</v>
      </c>
      <c r="H911" s="1373" t="s">
        <v>1522</v>
      </c>
      <c r="I911" s="1374"/>
      <c r="J911" s="1386"/>
      <c r="K911" s="1386"/>
      <c r="L911" s="1394"/>
      <c r="M911" s="1391"/>
      <c r="N911" s="1394"/>
      <c r="O911" s="65"/>
      <c r="P911" s="904" t="s">
        <v>413</v>
      </c>
    </row>
    <row r="912" spans="2:16" ht="15" customHeight="1" x14ac:dyDescent="0.3">
      <c r="B912" s="883"/>
      <c r="C912" s="884"/>
      <c r="D912" s="885"/>
      <c r="E912" s="1383"/>
      <c r="F912" s="897" t="s">
        <v>366</v>
      </c>
      <c r="G912" s="977" t="s">
        <v>210</v>
      </c>
      <c r="H912" s="1308" t="s">
        <v>1973</v>
      </c>
      <c r="I912" s="1374"/>
      <c r="J912" s="1386"/>
      <c r="K912" s="1386"/>
      <c r="L912" s="1394"/>
      <c r="M912" s="1391"/>
      <c r="N912" s="1394"/>
      <c r="O912" s="65"/>
      <c r="P912" s="904" t="s">
        <v>413</v>
      </c>
    </row>
    <row r="913" spans="2:16" ht="15" customHeight="1" x14ac:dyDescent="0.3">
      <c r="B913" s="883"/>
      <c r="C913" s="884"/>
      <c r="D913" s="885"/>
      <c r="E913" s="1383"/>
      <c r="F913" s="897" t="s">
        <v>351</v>
      </c>
      <c r="G913" s="977" t="s">
        <v>210</v>
      </c>
      <c r="H913" s="1309" t="s">
        <v>2228</v>
      </c>
      <c r="I913" s="1375"/>
      <c r="J913" s="1386"/>
      <c r="K913" s="1386"/>
      <c r="L913" s="1394"/>
      <c r="M913" s="1391"/>
      <c r="N913" s="1394"/>
      <c r="O913" s="65"/>
      <c r="P913" s="904" t="s">
        <v>1581</v>
      </c>
    </row>
    <row r="914" spans="2:16" ht="15" customHeight="1" x14ac:dyDescent="0.3">
      <c r="B914" s="883"/>
      <c r="C914" s="884"/>
      <c r="D914" s="885"/>
      <c r="E914" s="1383"/>
      <c r="F914" s="897" t="s">
        <v>1486</v>
      </c>
      <c r="G914" s="977" t="s">
        <v>210</v>
      </c>
      <c r="H914" s="1309" t="s">
        <v>1514</v>
      </c>
      <c r="I914" s="1375"/>
      <c r="J914" s="1386"/>
      <c r="K914" s="1386"/>
      <c r="L914" s="1394"/>
      <c r="M914" s="1391"/>
      <c r="N914" s="1394"/>
      <c r="O914" s="65"/>
      <c r="P914" s="904" t="s">
        <v>413</v>
      </c>
    </row>
    <row r="915" spans="2:16" ht="15" customHeight="1" x14ac:dyDescent="0.3">
      <c r="B915" s="883"/>
      <c r="C915" s="884"/>
      <c r="D915" s="885"/>
      <c r="E915" s="1383"/>
      <c r="F915" s="897" t="s">
        <v>1488</v>
      </c>
      <c r="G915" s="977" t="s">
        <v>210</v>
      </c>
      <c r="H915" s="1309" t="s">
        <v>1977</v>
      </c>
      <c r="I915" s="1375"/>
      <c r="J915" s="1386"/>
      <c r="K915" s="1386"/>
      <c r="L915" s="1394"/>
      <c r="M915" s="1391"/>
      <c r="N915" s="1394"/>
      <c r="O915" s="65"/>
      <c r="P915" s="904" t="s">
        <v>1582</v>
      </c>
    </row>
    <row r="916" spans="2:16" ht="15" customHeight="1" x14ac:dyDescent="0.3">
      <c r="B916" s="883"/>
      <c r="C916" s="884"/>
      <c r="D916" s="885"/>
      <c r="E916" s="1383"/>
      <c r="F916" s="897" t="s">
        <v>443</v>
      </c>
      <c r="G916" s="977" t="s">
        <v>210</v>
      </c>
      <c r="H916" s="1307"/>
      <c r="I916" s="1374"/>
      <c r="J916" s="1386"/>
      <c r="K916" s="1386"/>
      <c r="L916" s="1394"/>
      <c r="M916" s="1391"/>
      <c r="N916" s="1394"/>
      <c r="O916" s="65"/>
      <c r="P916" s="904" t="s">
        <v>1555</v>
      </c>
    </row>
    <row r="917" spans="2:16" ht="15" customHeight="1" x14ac:dyDescent="0.3">
      <c r="B917" s="883"/>
      <c r="C917" s="884"/>
      <c r="D917" s="885"/>
      <c r="E917" s="1384"/>
      <c r="F917" s="897" t="s">
        <v>445</v>
      </c>
      <c r="G917" s="977" t="s">
        <v>210</v>
      </c>
      <c r="H917" s="1377" t="s">
        <v>1979</v>
      </c>
      <c r="I917" s="1374"/>
      <c r="J917" s="1387"/>
      <c r="K917" s="1387"/>
      <c r="L917" s="1395"/>
      <c r="M917" s="1392"/>
      <c r="N917" s="1395"/>
      <c r="O917" s="65"/>
      <c r="P917" s="904" t="s">
        <v>1583</v>
      </c>
    </row>
    <row r="918" spans="2:16" ht="15" customHeight="1" x14ac:dyDescent="0.3">
      <c r="B918" s="296"/>
      <c r="C918" s="322"/>
      <c r="D918" s="323"/>
      <c r="E918" s="294" t="s">
        <v>135</v>
      </c>
      <c r="F918" s="330" t="s">
        <v>452</v>
      </c>
      <c r="G918" s="331"/>
      <c r="H918" s="331"/>
      <c r="I918" s="332"/>
      <c r="J918" s="330"/>
      <c r="K918" s="333"/>
      <c r="L918" s="333"/>
      <c r="M918" s="515"/>
      <c r="N918" s="793">
        <v>0</v>
      </c>
      <c r="O918" s="65"/>
      <c r="P918" s="904" t="s">
        <v>1569</v>
      </c>
    </row>
    <row r="919" spans="2:16" ht="15" customHeight="1" x14ac:dyDescent="0.3">
      <c r="B919" s="296"/>
      <c r="C919" s="322"/>
      <c r="D919" s="323"/>
      <c r="E919" s="294" t="s">
        <v>137</v>
      </c>
      <c r="F919" s="330" t="s">
        <v>136</v>
      </c>
      <c r="G919" s="331"/>
      <c r="H919" s="331"/>
      <c r="I919" s="332"/>
      <c r="J919" s="330"/>
      <c r="K919" s="333"/>
      <c r="L919" s="333"/>
      <c r="M919" s="515"/>
      <c r="N919" s="793">
        <v>0</v>
      </c>
      <c r="O919" s="65"/>
      <c r="P919" s="904" t="s">
        <v>1584</v>
      </c>
    </row>
    <row r="920" spans="2:16" ht="15" customHeight="1" x14ac:dyDescent="0.3">
      <c r="B920" s="296"/>
      <c r="C920" s="334"/>
      <c r="D920" s="335"/>
      <c r="E920" s="321" t="s">
        <v>286</v>
      </c>
      <c r="F920" s="337" t="s">
        <v>139</v>
      </c>
      <c r="G920" s="338"/>
      <c r="H920" s="338"/>
      <c r="I920" s="339"/>
      <c r="J920" s="340"/>
      <c r="K920" s="294"/>
      <c r="L920" s="293"/>
      <c r="M920" s="515"/>
      <c r="N920" s="793">
        <v>0</v>
      </c>
      <c r="O920" s="66"/>
      <c r="P920" s="904" t="s">
        <v>1585</v>
      </c>
    </row>
    <row r="921" spans="2:16" ht="15" customHeight="1" x14ac:dyDescent="0.3">
      <c r="B921" s="296"/>
      <c r="C921" s="322"/>
      <c r="D921" s="328" t="s">
        <v>21</v>
      </c>
      <c r="E921" s="1446" t="s">
        <v>292</v>
      </c>
      <c r="F921" s="1447"/>
      <c r="G921" s="1447"/>
      <c r="H921" s="1447"/>
      <c r="I921" s="1448"/>
      <c r="J921" s="399"/>
      <c r="K921" s="400"/>
      <c r="L921" s="400"/>
      <c r="M921" s="517"/>
      <c r="N921" s="794">
        <f>N922+N923</f>
        <v>0</v>
      </c>
      <c r="O921" s="65"/>
      <c r="P921" s="904" t="s">
        <v>413</v>
      </c>
    </row>
    <row r="922" spans="2:16" ht="15" customHeight="1" x14ac:dyDescent="0.3">
      <c r="B922" s="296"/>
      <c r="C922" s="322"/>
      <c r="D922" s="323"/>
      <c r="E922" s="294" t="s">
        <v>133</v>
      </c>
      <c r="F922" s="330" t="s">
        <v>453</v>
      </c>
      <c r="G922" s="331"/>
      <c r="H922" s="331"/>
      <c r="I922" s="332"/>
      <c r="J922" s="330"/>
      <c r="K922" s="333"/>
      <c r="L922" s="333"/>
      <c r="M922" s="515"/>
      <c r="N922" s="793">
        <v>0</v>
      </c>
      <c r="O922" s="65"/>
      <c r="P922" s="904" t="s">
        <v>413</v>
      </c>
    </row>
    <row r="923" spans="2:16" ht="15" customHeight="1" x14ac:dyDescent="0.3">
      <c r="B923" s="296"/>
      <c r="C923" s="334"/>
      <c r="D923" s="335"/>
      <c r="E923" s="336" t="s">
        <v>135</v>
      </c>
      <c r="F923" s="337" t="s">
        <v>139</v>
      </c>
      <c r="G923" s="338"/>
      <c r="H923" s="338"/>
      <c r="I923" s="332"/>
      <c r="J923" s="340"/>
      <c r="K923" s="294"/>
      <c r="L923" s="293"/>
      <c r="M923" s="516"/>
      <c r="N923" s="793">
        <v>0</v>
      </c>
      <c r="O923" s="65"/>
      <c r="P923" s="904" t="s">
        <v>413</v>
      </c>
    </row>
    <row r="924" spans="2:16" ht="15" customHeight="1" x14ac:dyDescent="0.3">
      <c r="B924" s="378"/>
      <c r="C924" s="186"/>
      <c r="D924" s="291" t="s">
        <v>25</v>
      </c>
      <c r="E924" s="1234" t="s">
        <v>293</v>
      </c>
      <c r="F924" s="1235"/>
      <c r="G924" s="1235"/>
      <c r="H924" s="1235"/>
      <c r="I924" s="1255"/>
      <c r="J924" s="313"/>
      <c r="K924" s="329"/>
      <c r="L924" s="329"/>
      <c r="M924" s="514"/>
      <c r="N924" s="792">
        <f>N925+N926</f>
        <v>0</v>
      </c>
      <c r="P924" s="904" t="s">
        <v>413</v>
      </c>
    </row>
    <row r="925" spans="2:16" ht="15" customHeight="1" x14ac:dyDescent="0.3">
      <c r="B925" s="296"/>
      <c r="C925" s="322"/>
      <c r="D925" s="323"/>
      <c r="E925" s="294" t="s">
        <v>133</v>
      </c>
      <c r="F925" s="330" t="s">
        <v>136</v>
      </c>
      <c r="G925" s="331"/>
      <c r="H925" s="331"/>
      <c r="I925" s="332"/>
      <c r="J925" s="330"/>
      <c r="K925" s="333"/>
      <c r="L925" s="333"/>
      <c r="M925" s="515"/>
      <c r="N925" s="793">
        <v>0</v>
      </c>
      <c r="O925" s="65"/>
      <c r="P925" s="904" t="s">
        <v>413</v>
      </c>
    </row>
    <row r="926" spans="2:16" ht="15" customHeight="1" x14ac:dyDescent="0.3">
      <c r="B926" s="296"/>
      <c r="C926" s="334"/>
      <c r="D926" s="335"/>
      <c r="E926" s="336" t="s">
        <v>135</v>
      </c>
      <c r="F926" s="337" t="s">
        <v>139</v>
      </c>
      <c r="G926" s="338"/>
      <c r="H926" s="338"/>
      <c r="I926" s="332"/>
      <c r="J926" s="340"/>
      <c r="K926" s="294"/>
      <c r="L926" s="293"/>
      <c r="M926" s="516"/>
      <c r="N926" s="793">
        <v>0</v>
      </c>
      <c r="O926" s="65"/>
      <c r="P926" s="904" t="s">
        <v>1581</v>
      </c>
    </row>
    <row r="927" spans="2:16" ht="15" customHeight="1" x14ac:dyDescent="0.3">
      <c r="B927" s="296"/>
      <c r="C927" s="322"/>
      <c r="D927" s="291" t="s">
        <v>91</v>
      </c>
      <c r="E927" s="1234" t="s">
        <v>294</v>
      </c>
      <c r="F927" s="1235"/>
      <c r="G927" s="1235"/>
      <c r="H927" s="1235"/>
      <c r="I927" s="1255"/>
      <c r="J927" s="313"/>
      <c r="K927" s="329"/>
      <c r="L927" s="329"/>
      <c r="M927" s="514"/>
      <c r="N927" s="792">
        <f>N928+N929</f>
        <v>0</v>
      </c>
      <c r="O927" s="65"/>
      <c r="P927" s="904" t="s">
        <v>413</v>
      </c>
    </row>
    <row r="928" spans="2:16" ht="15" customHeight="1" x14ac:dyDescent="0.3">
      <c r="B928" s="296"/>
      <c r="C928" s="322"/>
      <c r="D928" s="323"/>
      <c r="E928" s="294" t="s">
        <v>133</v>
      </c>
      <c r="F928" s="330" t="s">
        <v>136</v>
      </c>
      <c r="G928" s="331"/>
      <c r="H928" s="331"/>
      <c r="I928" s="332"/>
      <c r="J928" s="330"/>
      <c r="K928" s="333"/>
      <c r="L928" s="333"/>
      <c r="M928" s="515"/>
      <c r="N928" s="793">
        <v>0</v>
      </c>
      <c r="O928" s="65"/>
      <c r="P928" s="904" t="s">
        <v>1582</v>
      </c>
    </row>
    <row r="929" spans="2:16" ht="15" customHeight="1" x14ac:dyDescent="0.3">
      <c r="B929" s="296"/>
      <c r="C929" s="334"/>
      <c r="D929" s="335"/>
      <c r="E929" s="336" t="s">
        <v>135</v>
      </c>
      <c r="F929" s="337" t="s">
        <v>139</v>
      </c>
      <c r="G929" s="338"/>
      <c r="H929" s="338"/>
      <c r="I929" s="332"/>
      <c r="J929" s="340"/>
      <c r="K929" s="294"/>
      <c r="L929" s="293"/>
      <c r="M929" s="516"/>
      <c r="N929" s="793">
        <v>0</v>
      </c>
      <c r="O929" s="65"/>
      <c r="P929" s="904" t="s">
        <v>1555</v>
      </c>
    </row>
    <row r="930" spans="2:16" ht="15" customHeight="1" x14ac:dyDescent="0.3">
      <c r="B930" s="296"/>
      <c r="C930" s="341"/>
      <c r="D930" s="342" t="s">
        <v>404</v>
      </c>
      <c r="E930" s="1449" t="s">
        <v>454</v>
      </c>
      <c r="F930" s="1449"/>
      <c r="G930" s="1449"/>
      <c r="H930" s="1449"/>
      <c r="I930" s="1449"/>
      <c r="J930" s="313"/>
      <c r="K930" s="314"/>
      <c r="L930" s="315"/>
      <c r="M930" s="510"/>
      <c r="N930" s="795">
        <v>0</v>
      </c>
      <c r="O930" s="65"/>
      <c r="P930" s="904" t="s">
        <v>1583</v>
      </c>
    </row>
    <row r="931" spans="2:16" ht="15" customHeight="1" x14ac:dyDescent="0.3">
      <c r="B931" s="296"/>
      <c r="C931" s="343" t="s">
        <v>28</v>
      </c>
      <c r="D931" s="1450" t="s">
        <v>455</v>
      </c>
      <c r="E931" s="1451"/>
      <c r="F931" s="1451"/>
      <c r="G931" s="1451"/>
      <c r="H931" s="1451"/>
      <c r="I931" s="1452"/>
      <c r="J931" s="344"/>
      <c r="K931" s="345"/>
      <c r="L931" s="346"/>
      <c r="M931" s="518"/>
      <c r="N931" s="796">
        <v>0</v>
      </c>
      <c r="O931" s="66"/>
      <c r="P931" s="904" t="s">
        <v>1569</v>
      </c>
    </row>
    <row r="932" spans="2:16" ht="15" customHeight="1" x14ac:dyDescent="0.3">
      <c r="B932" s="347" t="s">
        <v>9</v>
      </c>
      <c r="C932" s="1453" t="s">
        <v>297</v>
      </c>
      <c r="D932" s="1454"/>
      <c r="E932" s="1454"/>
      <c r="F932" s="1454"/>
      <c r="G932" s="1454"/>
      <c r="H932" s="1454"/>
      <c r="I932" s="1455"/>
      <c r="J932" s="308"/>
      <c r="K932" s="309"/>
      <c r="L932" s="310"/>
      <c r="M932" s="519"/>
      <c r="N932" s="797">
        <v>0</v>
      </c>
      <c r="O932" s="65"/>
      <c r="P932" s="904" t="s">
        <v>1584</v>
      </c>
    </row>
    <row r="933" spans="2:16" ht="15" customHeight="1" x14ac:dyDescent="0.3">
      <c r="B933" s="381"/>
      <c r="C933" s="138"/>
      <c r="D933" s="1234" t="s">
        <v>138</v>
      </c>
      <c r="E933" s="1235"/>
      <c r="F933" s="1235"/>
      <c r="G933" s="1235"/>
      <c r="H933" s="1235"/>
      <c r="I933" s="1255"/>
      <c r="J933" s="348"/>
      <c r="K933" s="349"/>
      <c r="L933" s="292"/>
      <c r="M933" s="520"/>
      <c r="N933" s="798"/>
      <c r="P933" s="904" t="s">
        <v>1585</v>
      </c>
    </row>
    <row r="934" spans="2:16" ht="15" customHeight="1" x14ac:dyDescent="0.3">
      <c r="B934" s="347" t="s">
        <v>11</v>
      </c>
      <c r="C934" s="1456" t="s">
        <v>298</v>
      </c>
      <c r="D934" s="1457"/>
      <c r="E934" s="1457"/>
      <c r="F934" s="1457"/>
      <c r="G934" s="1457"/>
      <c r="H934" s="1457"/>
      <c r="I934" s="1458"/>
      <c r="J934" s="308"/>
      <c r="K934" s="309"/>
      <c r="L934" s="310"/>
      <c r="M934" s="519"/>
      <c r="N934" s="797">
        <v>0</v>
      </c>
      <c r="O934" s="65"/>
      <c r="P934" s="904" t="s">
        <v>413</v>
      </c>
    </row>
    <row r="935" spans="2:16" ht="15" customHeight="1" x14ac:dyDescent="0.3">
      <c r="B935" s="378"/>
      <c r="C935" s="350"/>
      <c r="D935" s="1234" t="s">
        <v>138</v>
      </c>
      <c r="E935" s="1235"/>
      <c r="F935" s="1235"/>
      <c r="G935" s="1235"/>
      <c r="H935" s="1235"/>
      <c r="I935" s="1255"/>
      <c r="J935" s="348"/>
      <c r="K935" s="349"/>
      <c r="L935" s="292"/>
      <c r="M935" s="520"/>
      <c r="N935" s="798"/>
      <c r="P935" s="904" t="s">
        <v>413</v>
      </c>
    </row>
    <row r="936" spans="2:16" ht="15" customHeight="1" x14ac:dyDescent="0.3">
      <c r="B936" s="347" t="s">
        <v>13</v>
      </c>
      <c r="C936" s="1456" t="s">
        <v>456</v>
      </c>
      <c r="D936" s="1457"/>
      <c r="E936" s="1457"/>
      <c r="F936" s="1457"/>
      <c r="G936" s="1457"/>
      <c r="H936" s="1457"/>
      <c r="I936" s="1458"/>
      <c r="J936" s="351"/>
      <c r="K936" s="309"/>
      <c r="L936" s="310"/>
      <c r="M936" s="519"/>
      <c r="N936" s="797">
        <f>N937+N938+N939+N940+N941+N942</f>
        <v>0</v>
      </c>
      <c r="O936" s="65"/>
      <c r="P936" s="904" t="s">
        <v>413</v>
      </c>
    </row>
    <row r="937" spans="2:16" ht="15" customHeight="1" x14ac:dyDescent="0.3">
      <c r="B937" s="378"/>
      <c r="C937" s="352">
        <v>1</v>
      </c>
      <c r="D937" s="1234" t="s">
        <v>457</v>
      </c>
      <c r="E937" s="1235"/>
      <c r="F937" s="1235"/>
      <c r="G937" s="1235"/>
      <c r="H937" s="1235"/>
      <c r="I937" s="1255"/>
      <c r="J937" s="313"/>
      <c r="K937" s="314"/>
      <c r="L937" s="315"/>
      <c r="M937" s="510"/>
      <c r="N937" s="795">
        <v>0</v>
      </c>
      <c r="P937" s="904" t="s">
        <v>413</v>
      </c>
    </row>
    <row r="938" spans="2:16" ht="15" customHeight="1" x14ac:dyDescent="0.3">
      <c r="B938" s="378"/>
      <c r="C938" s="352">
        <v>2</v>
      </c>
      <c r="D938" s="1234" t="s">
        <v>458</v>
      </c>
      <c r="E938" s="1235"/>
      <c r="F938" s="1235"/>
      <c r="G938" s="1235"/>
      <c r="H938" s="1235"/>
      <c r="I938" s="1255"/>
      <c r="J938" s="313"/>
      <c r="K938" s="314"/>
      <c r="L938" s="315"/>
      <c r="M938" s="510"/>
      <c r="N938" s="795">
        <v>0</v>
      </c>
      <c r="P938" s="904" t="s">
        <v>413</v>
      </c>
    </row>
    <row r="939" spans="2:16" ht="15" customHeight="1" x14ac:dyDescent="0.3">
      <c r="B939" s="378"/>
      <c r="C939" s="352">
        <v>3</v>
      </c>
      <c r="D939" s="1234" t="s">
        <v>459</v>
      </c>
      <c r="E939" s="1235"/>
      <c r="F939" s="1235"/>
      <c r="G939" s="1235"/>
      <c r="H939" s="1235"/>
      <c r="I939" s="1255"/>
      <c r="J939" s="313"/>
      <c r="K939" s="314"/>
      <c r="L939" s="315"/>
      <c r="M939" s="510"/>
      <c r="N939" s="795">
        <v>0</v>
      </c>
      <c r="P939" s="904" t="s">
        <v>1581</v>
      </c>
    </row>
    <row r="940" spans="2:16" ht="15" customHeight="1" x14ac:dyDescent="0.3">
      <c r="B940" s="378"/>
      <c r="C940" s="352">
        <v>4</v>
      </c>
      <c r="D940" s="1234" t="s">
        <v>460</v>
      </c>
      <c r="E940" s="1235"/>
      <c r="F940" s="1235"/>
      <c r="G940" s="1235"/>
      <c r="H940" s="1235"/>
      <c r="I940" s="1255"/>
      <c r="J940" s="313"/>
      <c r="K940" s="314"/>
      <c r="L940" s="315"/>
      <c r="M940" s="510"/>
      <c r="N940" s="795">
        <v>0</v>
      </c>
      <c r="P940" s="904" t="s">
        <v>413</v>
      </c>
    </row>
    <row r="941" spans="2:16" ht="15" customHeight="1" x14ac:dyDescent="0.3">
      <c r="B941" s="378"/>
      <c r="C941" s="352">
        <v>5</v>
      </c>
      <c r="D941" s="1234" t="s">
        <v>461</v>
      </c>
      <c r="E941" s="1235"/>
      <c r="F941" s="1235"/>
      <c r="G941" s="1235"/>
      <c r="H941" s="1235"/>
      <c r="I941" s="1255"/>
      <c r="J941" s="313"/>
      <c r="K941" s="314"/>
      <c r="L941" s="315"/>
      <c r="M941" s="510"/>
      <c r="N941" s="795">
        <v>0</v>
      </c>
      <c r="P941" s="904" t="s">
        <v>1582</v>
      </c>
    </row>
    <row r="942" spans="2:16" ht="28.5" customHeight="1" x14ac:dyDescent="0.3">
      <c r="B942" s="378"/>
      <c r="C942" s="352">
        <v>6</v>
      </c>
      <c r="D942" s="1234" t="s">
        <v>462</v>
      </c>
      <c r="E942" s="1235"/>
      <c r="F942" s="1235"/>
      <c r="G942" s="1235"/>
      <c r="H942" s="1235"/>
      <c r="I942" s="1255"/>
      <c r="J942" s="313"/>
      <c r="K942" s="314"/>
      <c r="L942" s="315"/>
      <c r="M942" s="510"/>
      <c r="N942" s="795">
        <v>0</v>
      </c>
      <c r="P942" s="904" t="s">
        <v>1555</v>
      </c>
    </row>
    <row r="943" spans="2:16" ht="33" customHeight="1" x14ac:dyDescent="0.3">
      <c r="B943" s="347" t="s">
        <v>94</v>
      </c>
      <c r="C943" s="1456" t="s">
        <v>463</v>
      </c>
      <c r="D943" s="1457"/>
      <c r="E943" s="1457"/>
      <c r="F943" s="1457"/>
      <c r="G943" s="1457"/>
      <c r="H943" s="1457"/>
      <c r="I943" s="1458"/>
      <c r="J943" s="351"/>
      <c r="K943" s="309"/>
      <c r="L943" s="310"/>
      <c r="M943" s="519"/>
      <c r="N943" s="797">
        <f>N944+N945+N946</f>
        <v>0</v>
      </c>
      <c r="O943" s="65"/>
      <c r="P943" s="904" t="s">
        <v>1583</v>
      </c>
    </row>
    <row r="944" spans="2:16" ht="15" customHeight="1" x14ac:dyDescent="0.3">
      <c r="B944" s="296"/>
      <c r="C944" s="352">
        <v>1</v>
      </c>
      <c r="D944" s="1234" t="s">
        <v>140</v>
      </c>
      <c r="E944" s="1235"/>
      <c r="F944" s="1235"/>
      <c r="G944" s="1235"/>
      <c r="H944" s="1235"/>
      <c r="I944" s="1255"/>
      <c r="J944" s="313"/>
      <c r="K944" s="314"/>
      <c r="L944" s="315"/>
      <c r="M944" s="510"/>
      <c r="N944" s="795">
        <v>0</v>
      </c>
      <c r="O944" s="65"/>
      <c r="P944" s="904" t="s">
        <v>1569</v>
      </c>
    </row>
    <row r="945" spans="2:16" ht="15" customHeight="1" x14ac:dyDescent="0.3">
      <c r="B945" s="296"/>
      <c r="C945" s="352">
        <v>2</v>
      </c>
      <c r="D945" s="1234" t="s">
        <v>141</v>
      </c>
      <c r="E945" s="1235"/>
      <c r="F945" s="1235"/>
      <c r="G945" s="1235"/>
      <c r="H945" s="1235"/>
      <c r="I945" s="1255"/>
      <c r="J945" s="313"/>
      <c r="K945" s="314"/>
      <c r="L945" s="315"/>
      <c r="M945" s="510"/>
      <c r="N945" s="795">
        <v>0</v>
      </c>
      <c r="O945" s="65"/>
      <c r="P945" s="904" t="s">
        <v>1584</v>
      </c>
    </row>
    <row r="946" spans="2:16" ht="15" customHeight="1" x14ac:dyDescent="0.3">
      <c r="B946" s="296"/>
      <c r="C946" s="52">
        <v>3</v>
      </c>
      <c r="D946" s="1446" t="s">
        <v>142</v>
      </c>
      <c r="E946" s="1447"/>
      <c r="F946" s="1447"/>
      <c r="G946" s="1447"/>
      <c r="H946" s="1447"/>
      <c r="I946" s="1448"/>
      <c r="J946" s="353"/>
      <c r="K946" s="314"/>
      <c r="L946" s="315"/>
      <c r="M946" s="510"/>
      <c r="N946" s="795">
        <v>0</v>
      </c>
      <c r="O946" s="65"/>
      <c r="P946" s="904" t="s">
        <v>1585</v>
      </c>
    </row>
    <row r="947" spans="2:16" ht="15" customHeight="1" x14ac:dyDescent="0.3">
      <c r="B947" s="381"/>
      <c r="C947" s="355"/>
      <c r="D947" s="356"/>
      <c r="E947" s="377"/>
      <c r="F947" s="377"/>
      <c r="G947" s="377"/>
      <c r="H947" s="377"/>
      <c r="I947" s="377"/>
      <c r="J947" s="357"/>
      <c r="K947" s="297"/>
      <c r="L947" s="358"/>
      <c r="M947" s="507"/>
      <c r="N947" s="504"/>
      <c r="P947" s="904" t="s">
        <v>413</v>
      </c>
    </row>
    <row r="948" spans="2:16" ht="15" customHeight="1" x14ac:dyDescent="0.3">
      <c r="B948" s="182"/>
      <c r="C948" s="1271" t="s">
        <v>221</v>
      </c>
      <c r="D948" s="1272"/>
      <c r="E948" s="1272"/>
      <c r="F948" s="1272"/>
      <c r="G948" s="1272"/>
      <c r="H948" s="1272"/>
      <c r="I948" s="1272"/>
      <c r="J948" s="1272"/>
      <c r="K948" s="1272"/>
      <c r="L948" s="1273"/>
      <c r="M948" s="300"/>
      <c r="N948" s="683">
        <f>N22</f>
        <v>522.69000000000005</v>
      </c>
      <c r="P948" s="904" t="s">
        <v>413</v>
      </c>
    </row>
    <row r="949" spans="2:16" ht="15" customHeight="1" x14ac:dyDescent="0.3">
      <c r="B949" s="113"/>
      <c r="C949" s="379"/>
      <c r="D949" s="360"/>
      <c r="E949" s="379"/>
      <c r="F949" s="379"/>
      <c r="G949" s="379"/>
      <c r="H949" s="379"/>
      <c r="I949" s="379"/>
      <c r="J949" s="379"/>
      <c r="K949" s="379"/>
      <c r="L949" s="379"/>
      <c r="M949" s="361"/>
      <c r="N949" s="361"/>
      <c r="P949" s="904" t="s">
        <v>413</v>
      </c>
    </row>
    <row r="950" spans="2:16" ht="15" customHeight="1" x14ac:dyDescent="0.3">
      <c r="B950" s="3"/>
      <c r="C950" s="301"/>
      <c r="D950" s="362"/>
      <c r="E950" s="301"/>
      <c r="F950" s="3"/>
      <c r="G950" s="3"/>
      <c r="H950" s="3"/>
      <c r="I950" s="3"/>
      <c r="J950" s="281"/>
      <c r="K950" s="282"/>
      <c r="L950" s="281"/>
      <c r="M950" s="498"/>
      <c r="N950" s="498"/>
      <c r="P950" s="904" t="s">
        <v>413</v>
      </c>
    </row>
    <row r="951" spans="2:16" ht="15" customHeight="1" x14ac:dyDescent="0.3">
      <c r="B951" s="3"/>
      <c r="C951" s="301"/>
      <c r="D951" s="362"/>
      <c r="E951" s="301"/>
      <c r="F951" s="3"/>
      <c r="G951" s="3"/>
      <c r="H951" s="3"/>
      <c r="I951" s="3"/>
      <c r="J951" s="3"/>
      <c r="K951" s="282"/>
      <c r="L951" s="3"/>
      <c r="M951" s="498"/>
      <c r="N951" s="498"/>
      <c r="P951" s="904" t="s">
        <v>413</v>
      </c>
    </row>
    <row r="952" spans="2:16" ht="15" customHeight="1" x14ac:dyDescent="0.3">
      <c r="B952" s="3"/>
      <c r="C952" s="301"/>
      <c r="D952" s="362"/>
      <c r="E952" s="301"/>
      <c r="F952" s="3"/>
      <c r="G952" s="3"/>
      <c r="H952" s="3"/>
      <c r="I952" s="3"/>
      <c r="J952" s="2" t="str">
        <f>PENDIDIKAN!J609</f>
        <v>Padang, 30 September 2021</v>
      </c>
      <c r="K952" s="282"/>
      <c r="P952" s="904" t="s">
        <v>1581</v>
      </c>
    </row>
    <row r="953" spans="2:16" ht="15" customHeight="1" x14ac:dyDescent="0.3">
      <c r="B953" s="3"/>
      <c r="C953" s="301"/>
      <c r="D953" s="362"/>
      <c r="E953" s="301"/>
      <c r="F953" s="3"/>
      <c r="G953" s="3"/>
      <c r="H953" s="3"/>
      <c r="I953" s="3"/>
      <c r="J953" s="2" t="str">
        <f>PENDIDIKAN!J610</f>
        <v>Ketua Jurusan Fisika</v>
      </c>
      <c r="K953" s="282"/>
      <c r="N953" s="506"/>
      <c r="P953" s="904" t="s">
        <v>413</v>
      </c>
    </row>
    <row r="954" spans="2:16" ht="15" customHeight="1" x14ac:dyDescent="0.3">
      <c r="B954" s="3"/>
      <c r="C954" s="301"/>
      <c r="D954" s="362"/>
      <c r="E954" s="301"/>
      <c r="F954" s="3"/>
      <c r="G954" s="3"/>
      <c r="H954" s="3"/>
      <c r="I954" s="3"/>
      <c r="J954" s="2" t="str">
        <f>PENDIDIKAN!J611</f>
        <v>Fakultas MIPA Univesitas Andalas</v>
      </c>
      <c r="K954" s="282"/>
      <c r="P954" s="904" t="s">
        <v>1582</v>
      </c>
    </row>
    <row r="955" spans="2:16" ht="15" customHeight="1" x14ac:dyDescent="0.3">
      <c r="B955" s="3"/>
      <c r="C955" s="301"/>
      <c r="D955" s="362"/>
      <c r="E955" s="301"/>
      <c r="F955" s="3"/>
      <c r="G955" s="3"/>
      <c r="H955" s="3"/>
      <c r="I955" s="3"/>
      <c r="K955" s="282"/>
      <c r="P955" s="904" t="s">
        <v>1555</v>
      </c>
    </row>
    <row r="956" spans="2:16" ht="15" customHeight="1" x14ac:dyDescent="0.3">
      <c r="B956" s="3"/>
      <c r="C956" s="301"/>
      <c r="D956" s="362"/>
      <c r="E956" s="301"/>
      <c r="F956" s="3"/>
      <c r="G956" s="3"/>
      <c r="H956" s="3"/>
      <c r="I956" s="3"/>
      <c r="K956" s="282"/>
      <c r="P956" s="904" t="s">
        <v>1583</v>
      </c>
    </row>
    <row r="957" spans="2:16" ht="15" customHeight="1" x14ac:dyDescent="0.3">
      <c r="B957" s="3"/>
      <c r="C957" s="301"/>
      <c r="D957" s="362"/>
      <c r="E957" s="301"/>
      <c r="F957" s="3"/>
      <c r="G957" s="3"/>
      <c r="H957" s="3"/>
      <c r="I957" s="3"/>
      <c r="K957" s="282"/>
      <c r="P957" s="904" t="s">
        <v>1569</v>
      </c>
    </row>
    <row r="958" spans="2:16" ht="15" customHeight="1" x14ac:dyDescent="0.3">
      <c r="B958" s="3"/>
      <c r="C958" s="301"/>
      <c r="D958" s="362"/>
      <c r="E958" s="301"/>
      <c r="F958" s="3"/>
      <c r="G958" s="3"/>
      <c r="H958" s="3"/>
      <c r="I958" s="3"/>
      <c r="K958" s="282"/>
      <c r="P958" s="904" t="s">
        <v>1584</v>
      </c>
    </row>
    <row r="959" spans="2:16" ht="15" customHeight="1" x14ac:dyDescent="0.3">
      <c r="B959" s="3"/>
      <c r="C959" s="301"/>
      <c r="D959" s="362"/>
      <c r="E959" s="301"/>
      <c r="F959" s="3"/>
      <c r="G959" s="3"/>
      <c r="H959" s="3"/>
      <c r="I959" s="3"/>
      <c r="J959" s="521" t="str">
        <f>PENDIDIKAN!J616</f>
        <v>Dr. Afdhal Muttaqin, M.Si</v>
      </c>
      <c r="K959" s="282"/>
      <c r="P959" s="904" t="s">
        <v>1585</v>
      </c>
    </row>
    <row r="960" spans="2:16" ht="15" customHeight="1" x14ac:dyDescent="0.3">
      <c r="B960" s="3"/>
      <c r="C960" s="301"/>
      <c r="D960" s="362"/>
      <c r="E960" s="301"/>
      <c r="F960" s="3"/>
      <c r="G960" s="3"/>
      <c r="H960" s="3"/>
      <c r="I960" s="3"/>
      <c r="J960" s="2" t="str">
        <f>PENDIDIKAN!J617</f>
        <v>NIP. 197704292005011002</v>
      </c>
      <c r="K960" s="282"/>
      <c r="P960" s="904" t="s">
        <v>413</v>
      </c>
    </row>
    <row r="961" spans="16:16" ht="15" customHeight="1" x14ac:dyDescent="0.3">
      <c r="P961" s="904" t="s">
        <v>413</v>
      </c>
    </row>
    <row r="962" spans="16:16" ht="15" customHeight="1" x14ac:dyDescent="0.3">
      <c r="P962" s="904" t="s">
        <v>413</v>
      </c>
    </row>
    <row r="963" spans="16:16" ht="15" customHeight="1" x14ac:dyDescent="0.3">
      <c r="P963" s="904" t="s">
        <v>413</v>
      </c>
    </row>
    <row r="964" spans="16:16" ht="15" customHeight="1" x14ac:dyDescent="0.3">
      <c r="P964" s="904" t="s">
        <v>413</v>
      </c>
    </row>
    <row r="965" spans="16:16" ht="15" customHeight="1" x14ac:dyDescent="0.3">
      <c r="P965" s="904" t="s">
        <v>1581</v>
      </c>
    </row>
    <row r="966" spans="16:16" ht="15" customHeight="1" x14ac:dyDescent="0.3">
      <c r="P966" s="904" t="s">
        <v>413</v>
      </c>
    </row>
    <row r="967" spans="16:16" ht="15" customHeight="1" x14ac:dyDescent="0.3">
      <c r="P967" s="904" t="s">
        <v>1582</v>
      </c>
    </row>
    <row r="968" spans="16:16" ht="15" customHeight="1" x14ac:dyDescent="0.3">
      <c r="P968" s="904" t="s">
        <v>1555</v>
      </c>
    </row>
    <row r="969" spans="16:16" ht="15" customHeight="1" x14ac:dyDescent="0.3">
      <c r="P969" s="904" t="s">
        <v>1583</v>
      </c>
    </row>
    <row r="970" spans="16:16" ht="15" customHeight="1" x14ac:dyDescent="0.3">
      <c r="P970" s="904" t="s">
        <v>1569</v>
      </c>
    </row>
    <row r="971" spans="16:16" ht="15" customHeight="1" x14ac:dyDescent="0.3">
      <c r="P971" s="904" t="s">
        <v>1584</v>
      </c>
    </row>
    <row r="972" spans="16:16" ht="15" customHeight="1" x14ac:dyDescent="0.3">
      <c r="P972" s="904" t="s">
        <v>1585</v>
      </c>
    </row>
    <row r="973" spans="16:16" ht="15" customHeight="1" x14ac:dyDescent="0.3">
      <c r="P973" s="904" t="s">
        <v>413</v>
      </c>
    </row>
    <row r="974" spans="16:16" ht="15" customHeight="1" x14ac:dyDescent="0.3">
      <c r="P974" s="904" t="s">
        <v>413</v>
      </c>
    </row>
    <row r="975" spans="16:16" ht="15" customHeight="1" x14ac:dyDescent="0.3">
      <c r="P975" s="904" t="s">
        <v>413</v>
      </c>
    </row>
    <row r="976" spans="16:16" ht="15" customHeight="1" x14ac:dyDescent="0.3">
      <c r="P976" s="904" t="s">
        <v>413</v>
      </c>
    </row>
    <row r="977" spans="16:16" ht="15" customHeight="1" x14ac:dyDescent="0.3">
      <c r="P977" s="904" t="s">
        <v>413</v>
      </c>
    </row>
    <row r="978" spans="16:16" ht="15" customHeight="1" x14ac:dyDescent="0.3">
      <c r="P978" s="904" t="s">
        <v>1581</v>
      </c>
    </row>
    <row r="979" spans="16:16" ht="15" customHeight="1" x14ac:dyDescent="0.3">
      <c r="P979" s="904" t="s">
        <v>413</v>
      </c>
    </row>
    <row r="980" spans="16:16" ht="15" customHeight="1" x14ac:dyDescent="0.3">
      <c r="P980" s="904" t="s">
        <v>1582</v>
      </c>
    </row>
    <row r="981" spans="16:16" ht="15" customHeight="1" x14ac:dyDescent="0.3">
      <c r="P981" s="904" t="s">
        <v>1555</v>
      </c>
    </row>
    <row r="982" spans="16:16" ht="15" customHeight="1" x14ac:dyDescent="0.3">
      <c r="P982" s="904" t="s">
        <v>1583</v>
      </c>
    </row>
    <row r="983" spans="16:16" ht="15" customHeight="1" x14ac:dyDescent="0.3">
      <c r="P983" s="904" t="s">
        <v>1569</v>
      </c>
    </row>
    <row r="984" spans="16:16" ht="15" customHeight="1" x14ac:dyDescent="0.3">
      <c r="P984" s="904" t="s">
        <v>1584</v>
      </c>
    </row>
    <row r="985" spans="16:16" ht="15" customHeight="1" x14ac:dyDescent="0.3">
      <c r="P985" s="904" t="s">
        <v>1585</v>
      </c>
    </row>
    <row r="986" spans="16:16" ht="15" customHeight="1" x14ac:dyDescent="0.3">
      <c r="P986" s="904" t="s">
        <v>413</v>
      </c>
    </row>
    <row r="987" spans="16:16" ht="15" customHeight="1" x14ac:dyDescent="0.3">
      <c r="P987" s="904" t="s">
        <v>413</v>
      </c>
    </row>
    <row r="988" spans="16:16" ht="15" customHeight="1" x14ac:dyDescent="0.3">
      <c r="P988" s="904" t="s">
        <v>413</v>
      </c>
    </row>
    <row r="989" spans="16:16" ht="15" customHeight="1" x14ac:dyDescent="0.3">
      <c r="P989" s="904" t="s">
        <v>413</v>
      </c>
    </row>
    <row r="990" spans="16:16" ht="15" customHeight="1" x14ac:dyDescent="0.3">
      <c r="P990" s="904" t="s">
        <v>413</v>
      </c>
    </row>
    <row r="991" spans="16:16" ht="15" customHeight="1" x14ac:dyDescent="0.3">
      <c r="P991" s="904" t="s">
        <v>1581</v>
      </c>
    </row>
    <row r="992" spans="16:16" ht="15" customHeight="1" x14ac:dyDescent="0.3">
      <c r="P992" s="904" t="s">
        <v>413</v>
      </c>
    </row>
    <row r="993" spans="16:16" ht="15" customHeight="1" x14ac:dyDescent="0.3">
      <c r="P993" s="904" t="s">
        <v>1582</v>
      </c>
    </row>
    <row r="994" spans="16:16" ht="15" customHeight="1" x14ac:dyDescent="0.3">
      <c r="P994" s="904" t="s">
        <v>1555</v>
      </c>
    </row>
    <row r="995" spans="16:16" ht="15" customHeight="1" x14ac:dyDescent="0.3">
      <c r="P995" s="904" t="s">
        <v>1583</v>
      </c>
    </row>
    <row r="996" spans="16:16" ht="15" customHeight="1" x14ac:dyDescent="0.3">
      <c r="P996" s="904" t="s">
        <v>1569</v>
      </c>
    </row>
    <row r="997" spans="16:16" ht="15" customHeight="1" x14ac:dyDescent="0.3">
      <c r="P997" s="904" t="s">
        <v>1584</v>
      </c>
    </row>
    <row r="998" spans="16:16" ht="15" customHeight="1" x14ac:dyDescent="0.3">
      <c r="P998" s="904" t="s">
        <v>1585</v>
      </c>
    </row>
    <row r="999" spans="16:16" ht="15" customHeight="1" x14ac:dyDescent="0.3">
      <c r="P999" s="904" t="s">
        <v>413</v>
      </c>
    </row>
    <row r="1000" spans="16:16" ht="15" customHeight="1" x14ac:dyDescent="0.3">
      <c r="P1000" s="904" t="s">
        <v>413</v>
      </c>
    </row>
    <row r="1001" spans="16:16" ht="15" customHeight="1" x14ac:dyDescent="0.3">
      <c r="P1001" s="904" t="s">
        <v>413</v>
      </c>
    </row>
    <row r="1002" spans="16:16" ht="15" customHeight="1" x14ac:dyDescent="0.3">
      <c r="P1002" s="904" t="s">
        <v>413</v>
      </c>
    </row>
    <row r="1003" spans="16:16" ht="15" customHeight="1" x14ac:dyDescent="0.3">
      <c r="P1003" s="904" t="s">
        <v>413</v>
      </c>
    </row>
    <row r="1004" spans="16:16" ht="15" customHeight="1" x14ac:dyDescent="0.3">
      <c r="P1004" s="904" t="s">
        <v>1581</v>
      </c>
    </row>
    <row r="1005" spans="16:16" ht="15" customHeight="1" x14ac:dyDescent="0.3">
      <c r="P1005" s="904" t="s">
        <v>413</v>
      </c>
    </row>
    <row r="1006" spans="16:16" ht="15" customHeight="1" x14ac:dyDescent="0.3">
      <c r="P1006" s="904" t="s">
        <v>1582</v>
      </c>
    </row>
    <row r="1007" spans="16:16" ht="15" customHeight="1" x14ac:dyDescent="0.3">
      <c r="P1007" s="904" t="s">
        <v>1555</v>
      </c>
    </row>
    <row r="1008" spans="16:16" ht="15" customHeight="1" x14ac:dyDescent="0.3">
      <c r="P1008" s="904" t="s">
        <v>1583</v>
      </c>
    </row>
    <row r="1009" spans="16:16" ht="15" customHeight="1" x14ac:dyDescent="0.3">
      <c r="P1009" s="904" t="s">
        <v>1569</v>
      </c>
    </row>
    <row r="1010" spans="16:16" ht="15" customHeight="1" x14ac:dyDescent="0.3">
      <c r="P1010" s="904" t="s">
        <v>1584</v>
      </c>
    </row>
    <row r="1011" spans="16:16" ht="15" customHeight="1" x14ac:dyDescent="0.3">
      <c r="P1011" s="904" t="s">
        <v>1585</v>
      </c>
    </row>
    <row r="1012" spans="16:16" ht="15" customHeight="1" x14ac:dyDescent="0.3">
      <c r="P1012" s="905" t="s">
        <v>1586</v>
      </c>
    </row>
    <row r="1013" spans="16:16" ht="15" customHeight="1" x14ac:dyDescent="0.3">
      <c r="P1013" s="904" t="s">
        <v>413</v>
      </c>
    </row>
    <row r="1014" spans="16:16" ht="15" customHeight="1" x14ac:dyDescent="0.3">
      <c r="P1014" s="904" t="s">
        <v>413</v>
      </c>
    </row>
    <row r="1015" spans="16:16" ht="15" customHeight="1" x14ac:dyDescent="0.3">
      <c r="P1015" s="904" t="s">
        <v>413</v>
      </c>
    </row>
    <row r="1016" spans="16:16" ht="15" customHeight="1" x14ac:dyDescent="0.3">
      <c r="P1016" s="904" t="s">
        <v>413</v>
      </c>
    </row>
    <row r="1017" spans="16:16" ht="15" customHeight="1" x14ac:dyDescent="0.3">
      <c r="P1017" s="904" t="s">
        <v>413</v>
      </c>
    </row>
    <row r="1018" spans="16:16" ht="15" customHeight="1" x14ac:dyDescent="0.3">
      <c r="P1018" s="904" t="s">
        <v>1581</v>
      </c>
    </row>
    <row r="1019" spans="16:16" ht="15" customHeight="1" x14ac:dyDescent="0.3">
      <c r="P1019" s="904" t="s">
        <v>413</v>
      </c>
    </row>
    <row r="1020" spans="16:16" ht="15" customHeight="1" x14ac:dyDescent="0.3">
      <c r="P1020" s="904" t="s">
        <v>1582</v>
      </c>
    </row>
    <row r="1021" spans="16:16" ht="15" customHeight="1" x14ac:dyDescent="0.3">
      <c r="P1021" s="904" t="s">
        <v>1555</v>
      </c>
    </row>
    <row r="1022" spans="16:16" ht="15" customHeight="1" x14ac:dyDescent="0.3">
      <c r="P1022" s="904" t="s">
        <v>1587</v>
      </c>
    </row>
    <row r="1023" spans="16:16" ht="15" customHeight="1" x14ac:dyDescent="0.3">
      <c r="P1023" s="904" t="s">
        <v>1569</v>
      </c>
    </row>
    <row r="1024" spans="16:16" ht="15" customHeight="1" x14ac:dyDescent="0.3">
      <c r="P1024" s="904" t="s">
        <v>1584</v>
      </c>
    </row>
    <row r="1025" spans="16:16" ht="15" customHeight="1" x14ac:dyDescent="0.3">
      <c r="P1025" s="904" t="s">
        <v>1585</v>
      </c>
    </row>
    <row r="1026" spans="16:16" ht="15" customHeight="1" x14ac:dyDescent="0.3">
      <c r="P1026" s="905" t="s">
        <v>1557</v>
      </c>
    </row>
    <row r="1027" spans="16:16" ht="15" customHeight="1" x14ac:dyDescent="0.3">
      <c r="P1027" s="904" t="s">
        <v>413</v>
      </c>
    </row>
    <row r="1028" spans="16:16" ht="15" customHeight="1" x14ac:dyDescent="0.3">
      <c r="P1028" s="904" t="s">
        <v>413</v>
      </c>
    </row>
    <row r="1029" spans="16:16" ht="15" customHeight="1" x14ac:dyDescent="0.3">
      <c r="P1029" s="904" t="s">
        <v>413</v>
      </c>
    </row>
    <row r="1030" spans="16:16" ht="15" customHeight="1" x14ac:dyDescent="0.3">
      <c r="P1030" s="904" t="s">
        <v>413</v>
      </c>
    </row>
    <row r="1031" spans="16:16" ht="15" customHeight="1" x14ac:dyDescent="0.3">
      <c r="P1031" s="904" t="s">
        <v>413</v>
      </c>
    </row>
    <row r="1032" spans="16:16" ht="15" customHeight="1" x14ac:dyDescent="0.3">
      <c r="P1032" s="904" t="s">
        <v>1581</v>
      </c>
    </row>
    <row r="1033" spans="16:16" ht="15" customHeight="1" x14ac:dyDescent="0.3">
      <c r="P1033" s="904" t="s">
        <v>413</v>
      </c>
    </row>
    <row r="1034" spans="16:16" ht="15" customHeight="1" x14ac:dyDescent="0.3">
      <c r="P1034" s="904" t="s">
        <v>1582</v>
      </c>
    </row>
    <row r="1035" spans="16:16" ht="15" customHeight="1" x14ac:dyDescent="0.3">
      <c r="P1035" s="904" t="s">
        <v>1555</v>
      </c>
    </row>
    <row r="1036" spans="16:16" ht="15" customHeight="1" x14ac:dyDescent="0.3">
      <c r="P1036" s="904" t="s">
        <v>1583</v>
      </c>
    </row>
    <row r="1037" spans="16:16" ht="15" customHeight="1" x14ac:dyDescent="0.3">
      <c r="P1037" s="904" t="s">
        <v>1569</v>
      </c>
    </row>
    <row r="1038" spans="16:16" ht="15" customHeight="1" x14ac:dyDescent="0.3">
      <c r="P1038" s="904" t="s">
        <v>1584</v>
      </c>
    </row>
    <row r="1039" spans="16:16" ht="15" customHeight="1" x14ac:dyDescent="0.3">
      <c r="P1039" s="904" t="s">
        <v>1585</v>
      </c>
    </row>
    <row r="1040" spans="16:16" ht="15" customHeight="1" x14ac:dyDescent="0.3">
      <c r="P1040" s="905" t="s">
        <v>1558</v>
      </c>
    </row>
    <row r="1041" spans="16:16" ht="15" customHeight="1" x14ac:dyDescent="0.3">
      <c r="P1041" s="904" t="s">
        <v>413</v>
      </c>
    </row>
    <row r="1042" spans="16:16" ht="15" customHeight="1" x14ac:dyDescent="0.3">
      <c r="P1042" s="904" t="s">
        <v>413</v>
      </c>
    </row>
    <row r="1043" spans="16:16" ht="15" customHeight="1" x14ac:dyDescent="0.3">
      <c r="P1043" s="904" t="s">
        <v>413</v>
      </c>
    </row>
    <row r="1044" spans="16:16" ht="15" customHeight="1" x14ac:dyDescent="0.3">
      <c r="P1044" s="904" t="s">
        <v>413</v>
      </c>
    </row>
    <row r="1045" spans="16:16" ht="15" customHeight="1" x14ac:dyDescent="0.3">
      <c r="P1045" s="904" t="s">
        <v>413</v>
      </c>
    </row>
    <row r="1046" spans="16:16" ht="15" customHeight="1" x14ac:dyDescent="0.3">
      <c r="P1046" s="904" t="s">
        <v>1581</v>
      </c>
    </row>
    <row r="1047" spans="16:16" ht="15" customHeight="1" x14ac:dyDescent="0.3">
      <c r="P1047" s="904" t="s">
        <v>413</v>
      </c>
    </row>
    <row r="1048" spans="16:16" ht="15" customHeight="1" x14ac:dyDescent="0.3">
      <c r="P1048" s="904" t="s">
        <v>1582</v>
      </c>
    </row>
    <row r="1049" spans="16:16" ht="15" customHeight="1" x14ac:dyDescent="0.3">
      <c r="P1049" s="904" t="s">
        <v>1555</v>
      </c>
    </row>
    <row r="1050" spans="16:16" ht="15" customHeight="1" x14ac:dyDescent="0.3">
      <c r="P1050" s="905"/>
    </row>
    <row r="1051" spans="16:16" ht="15" customHeight="1" x14ac:dyDescent="0.3">
      <c r="P1051" s="905" t="s">
        <v>1558</v>
      </c>
    </row>
    <row r="1052" spans="16:16" ht="15" customHeight="1" x14ac:dyDescent="0.3">
      <c r="P1052" s="905" t="s">
        <v>1588</v>
      </c>
    </row>
    <row r="1053" spans="16:16" ht="15" customHeight="1" x14ac:dyDescent="0.3">
      <c r="P1053" s="904"/>
    </row>
    <row r="1054" spans="16:16" ht="15" customHeight="1" x14ac:dyDescent="0.3">
      <c r="P1054" s="905" t="s">
        <v>1588</v>
      </c>
    </row>
    <row r="1055" spans="16:16" ht="15" customHeight="1" x14ac:dyDescent="0.3">
      <c r="P1055" s="905" t="s">
        <v>1589</v>
      </c>
    </row>
    <row r="1056" spans="16:16" ht="15" customHeight="1" x14ac:dyDescent="0.3">
      <c r="P1056" s="905"/>
    </row>
    <row r="1057" spans="16:16" ht="15" customHeight="1" x14ac:dyDescent="0.3">
      <c r="P1057" s="905" t="s">
        <v>1558</v>
      </c>
    </row>
    <row r="1058" spans="16:16" ht="15" customHeight="1" x14ac:dyDescent="0.3">
      <c r="P1058" s="905" t="s">
        <v>1588</v>
      </c>
    </row>
    <row r="1059" spans="16:16" ht="15" customHeight="1" x14ac:dyDescent="0.3">
      <c r="P1059" s="907" t="s">
        <v>1590</v>
      </c>
    </row>
    <row r="1060" spans="16:16" ht="15" customHeight="1" x14ac:dyDescent="0.3">
      <c r="P1060" s="907" t="s">
        <v>1591</v>
      </c>
    </row>
    <row r="1061" spans="16:16" ht="15" customHeight="1" x14ac:dyDescent="0.3">
      <c r="P1061" s="904" t="s">
        <v>413</v>
      </c>
    </row>
    <row r="1062" spans="16:16" ht="15" customHeight="1" x14ac:dyDescent="0.3">
      <c r="P1062" s="904" t="s">
        <v>413</v>
      </c>
    </row>
    <row r="1063" spans="16:16" ht="15" customHeight="1" x14ac:dyDescent="0.3">
      <c r="P1063" s="904" t="s">
        <v>1592</v>
      </c>
    </row>
    <row r="1064" spans="16:16" ht="15" customHeight="1" x14ac:dyDescent="0.3">
      <c r="P1064" s="904" t="s">
        <v>1555</v>
      </c>
    </row>
    <row r="1065" spans="16:16" ht="15" customHeight="1" x14ac:dyDescent="0.3">
      <c r="P1065" s="904" t="s">
        <v>1593</v>
      </c>
    </row>
    <row r="1066" spans="16:16" ht="15" customHeight="1" x14ac:dyDescent="0.3">
      <c r="P1066" s="905" t="s">
        <v>1557</v>
      </c>
    </row>
    <row r="1067" spans="16:16" ht="15" customHeight="1" x14ac:dyDescent="0.3">
      <c r="P1067" s="904"/>
    </row>
    <row r="1068" spans="16:16" ht="15" customHeight="1" x14ac:dyDescent="0.3">
      <c r="P1068" s="905" t="s">
        <v>1558</v>
      </c>
    </row>
    <row r="1069" spans="16:16" ht="15" customHeight="1" x14ac:dyDescent="0.3">
      <c r="P1069" s="904"/>
    </row>
    <row r="1070" spans="16:16" ht="15" customHeight="1" x14ac:dyDescent="0.3">
      <c r="P1070" s="905"/>
    </row>
    <row r="1071" spans="16:16" ht="15" customHeight="1" x14ac:dyDescent="0.3">
      <c r="P1071" s="905" t="s">
        <v>1594</v>
      </c>
    </row>
    <row r="1072" spans="16:16" ht="15" customHeight="1" x14ac:dyDescent="0.3">
      <c r="P1072" s="905" t="s">
        <v>1595</v>
      </c>
    </row>
    <row r="1073" spans="16:16" ht="15" customHeight="1" x14ac:dyDescent="0.3">
      <c r="P1073" s="905" t="s">
        <v>1553</v>
      </c>
    </row>
    <row r="1074" spans="16:16" ht="15" customHeight="1" x14ac:dyDescent="0.3">
      <c r="P1074" s="905" t="s">
        <v>1596</v>
      </c>
    </row>
    <row r="1075" spans="16:16" ht="15" customHeight="1" x14ac:dyDescent="0.3">
      <c r="P1075" s="905" t="s">
        <v>1556</v>
      </c>
    </row>
    <row r="1076" spans="16:16" ht="15" customHeight="1" x14ac:dyDescent="0.3">
      <c r="P1076" s="907" t="s">
        <v>1597</v>
      </c>
    </row>
    <row r="1077" spans="16:16" ht="15" customHeight="1" x14ac:dyDescent="0.3">
      <c r="P1077" s="905"/>
    </row>
    <row r="1078" spans="16:16" ht="15" customHeight="1" x14ac:dyDescent="0.3">
      <c r="P1078" s="905" t="s">
        <v>1556</v>
      </c>
    </row>
    <row r="1079" spans="16:16" ht="15" customHeight="1" x14ac:dyDescent="0.3">
      <c r="P1079" s="905" t="s">
        <v>1557</v>
      </c>
    </row>
    <row r="1080" spans="16:16" ht="15" customHeight="1" x14ac:dyDescent="0.3">
      <c r="P1080" s="905" t="s">
        <v>1558</v>
      </c>
    </row>
    <row r="1081" spans="16:16" ht="15" customHeight="1" x14ac:dyDescent="0.3">
      <c r="P1081" s="904"/>
    </row>
    <row r="1082" spans="16:16" ht="15" customHeight="1" x14ac:dyDescent="0.3">
      <c r="P1082" s="904"/>
    </row>
    <row r="1083" spans="16:16" ht="15" customHeight="1" x14ac:dyDescent="0.3">
      <c r="P1083" s="900"/>
    </row>
    <row r="1084" spans="16:16" ht="15" customHeight="1" x14ac:dyDescent="0.3">
      <c r="P1084" s="900"/>
    </row>
    <row r="1085" spans="16:16" ht="15" customHeight="1" x14ac:dyDescent="0.3">
      <c r="P1085" s="900"/>
    </row>
    <row r="1086" spans="16:16" ht="15" customHeight="1" x14ac:dyDescent="0.3">
      <c r="P1086" s="901"/>
    </row>
    <row r="1087" spans="16:16" ht="15" customHeight="1" x14ac:dyDescent="0.3">
      <c r="P1087" s="901"/>
    </row>
    <row r="1088" spans="16:16" ht="15" customHeight="1" x14ac:dyDescent="0.3">
      <c r="P1088" s="901"/>
    </row>
    <row r="1089" spans="16:16" ht="15" customHeight="1" x14ac:dyDescent="0.3">
      <c r="P1089" s="901"/>
    </row>
    <row r="1090" spans="16:16" ht="15" customHeight="1" x14ac:dyDescent="0.3">
      <c r="P1090" s="901"/>
    </row>
    <row r="1091" spans="16:16" ht="15" customHeight="1" x14ac:dyDescent="0.3">
      <c r="P1091" s="901"/>
    </row>
    <row r="1092" spans="16:16" ht="15" customHeight="1" x14ac:dyDescent="0.3">
      <c r="P1092" s="901"/>
    </row>
    <row r="1093" spans="16:16" ht="15" customHeight="1" x14ac:dyDescent="0.3">
      <c r="P1093" s="899"/>
    </row>
    <row r="1094" spans="16:16" ht="15" customHeight="1" x14ac:dyDescent="0.3">
      <c r="P1094" s="901"/>
    </row>
    <row r="1095" spans="16:16" ht="15" customHeight="1" x14ac:dyDescent="0.3">
      <c r="P1095" s="900"/>
    </row>
    <row r="1096" spans="16:16" ht="15" customHeight="1" x14ac:dyDescent="0.3">
      <c r="P1096" s="900"/>
    </row>
    <row r="1097" spans="16:16" ht="15" customHeight="1" x14ac:dyDescent="0.3">
      <c r="P1097" s="900"/>
    </row>
    <row r="1098" spans="16:16" ht="15" customHeight="1" x14ac:dyDescent="0.3">
      <c r="P1098" s="900"/>
    </row>
    <row r="1099" spans="16:16" ht="15" customHeight="1" x14ac:dyDescent="0.3">
      <c r="P1099" s="900"/>
    </row>
    <row r="1100" spans="16:16" ht="15" customHeight="1" x14ac:dyDescent="0.3">
      <c r="P1100" s="900"/>
    </row>
    <row r="1101" spans="16:16" ht="15" customHeight="1" x14ac:dyDescent="0.3">
      <c r="P1101" s="900"/>
    </row>
    <row r="1102" spans="16:16" ht="15" customHeight="1" x14ac:dyDescent="0.3">
      <c r="P1102" s="900"/>
    </row>
    <row r="1103" spans="16:16" ht="15" customHeight="1" x14ac:dyDescent="0.3">
      <c r="P1103" s="900"/>
    </row>
    <row r="1104" spans="16:16" ht="15" customHeight="1" x14ac:dyDescent="0.3">
      <c r="P1104" s="900"/>
    </row>
    <row r="1105" spans="16:16" ht="15" customHeight="1" x14ac:dyDescent="0.3">
      <c r="P1105" s="900"/>
    </row>
    <row r="1106" spans="16:16" ht="15" customHeight="1" x14ac:dyDescent="0.3">
      <c r="P1106" s="900"/>
    </row>
    <row r="1107" spans="16:16" ht="15" customHeight="1" x14ac:dyDescent="0.3">
      <c r="P1107" s="900"/>
    </row>
    <row r="1108" spans="16:16" ht="15" customHeight="1" x14ac:dyDescent="0.3">
      <c r="P1108" s="900"/>
    </row>
    <row r="1109" spans="16:16" ht="15" customHeight="1" x14ac:dyDescent="0.3">
      <c r="P1109" s="900"/>
    </row>
    <row r="1110" spans="16:16" ht="15" customHeight="1" x14ac:dyDescent="0.3">
      <c r="P1110" s="900"/>
    </row>
    <row r="1111" spans="16:16" ht="15" customHeight="1" x14ac:dyDescent="0.3">
      <c r="P1111" s="900"/>
    </row>
    <row r="1112" spans="16:16" ht="15" customHeight="1" x14ac:dyDescent="0.3">
      <c r="P1112" s="900"/>
    </row>
    <row r="1113" spans="16:16" ht="15" customHeight="1" x14ac:dyDescent="0.3">
      <c r="P1113" s="900"/>
    </row>
    <row r="1114" spans="16:16" ht="15" customHeight="1" x14ac:dyDescent="0.3">
      <c r="P1114" s="900"/>
    </row>
    <row r="1115" spans="16:16" ht="15" customHeight="1" x14ac:dyDescent="0.3">
      <c r="P1115" s="900"/>
    </row>
    <row r="1116" spans="16:16" ht="15" customHeight="1" x14ac:dyDescent="0.3">
      <c r="P1116" s="900"/>
    </row>
    <row r="1117" spans="16:16" ht="15" customHeight="1" x14ac:dyDescent="0.3">
      <c r="P1117" s="900"/>
    </row>
    <row r="1118" spans="16:16" ht="15" customHeight="1" x14ac:dyDescent="0.3">
      <c r="P1118" s="900"/>
    </row>
    <row r="1119" spans="16:16" ht="15" customHeight="1" x14ac:dyDescent="0.3">
      <c r="P1119" s="900"/>
    </row>
    <row r="1120" spans="16:16" ht="15" customHeight="1" x14ac:dyDescent="0.3">
      <c r="P1120" s="900"/>
    </row>
    <row r="1121" spans="16:16" ht="15" customHeight="1" x14ac:dyDescent="0.3">
      <c r="P1121" s="900"/>
    </row>
    <row r="1122" spans="16:16" ht="15" customHeight="1" x14ac:dyDescent="0.3">
      <c r="P1122" s="900"/>
    </row>
    <row r="1123" spans="16:16" ht="15" customHeight="1" x14ac:dyDescent="0.3">
      <c r="P1123" s="900"/>
    </row>
    <row r="1124" spans="16:16" ht="15" customHeight="1" x14ac:dyDescent="0.3">
      <c r="P1124" s="900"/>
    </row>
    <row r="1125" spans="16:16" ht="15" customHeight="1" x14ac:dyDescent="0.3">
      <c r="P1125" s="900"/>
    </row>
    <row r="1126" spans="16:16" ht="15" customHeight="1" x14ac:dyDescent="0.3">
      <c r="P1126" s="900"/>
    </row>
    <row r="1127" spans="16:16" ht="15" customHeight="1" x14ac:dyDescent="0.3">
      <c r="P1127" s="900"/>
    </row>
    <row r="1128" spans="16:16" ht="15" customHeight="1" x14ac:dyDescent="0.3">
      <c r="P1128" s="900"/>
    </row>
    <row r="1129" spans="16:16" ht="15" customHeight="1" x14ac:dyDescent="0.3">
      <c r="P1129" s="900"/>
    </row>
    <row r="1130" spans="16:16" ht="15" customHeight="1" x14ac:dyDescent="0.3">
      <c r="P1130" s="900"/>
    </row>
    <row r="1131" spans="16:16" ht="15" customHeight="1" x14ac:dyDescent="0.3">
      <c r="P1131" s="900"/>
    </row>
    <row r="1132" spans="16:16" ht="15" customHeight="1" x14ac:dyDescent="0.3">
      <c r="P1132" s="900"/>
    </row>
    <row r="1133" spans="16:16" ht="15" customHeight="1" x14ac:dyDescent="0.3">
      <c r="P1133" s="900"/>
    </row>
    <row r="1134" spans="16:16" ht="15" customHeight="1" x14ac:dyDescent="0.3">
      <c r="P1134" s="900"/>
    </row>
    <row r="1135" spans="16:16" ht="15" customHeight="1" x14ac:dyDescent="0.3">
      <c r="P1135" s="900"/>
    </row>
    <row r="1136" spans="16:16" ht="15" customHeight="1" x14ac:dyDescent="0.3">
      <c r="P1136" s="900"/>
    </row>
    <row r="1137" spans="16:16" ht="15" customHeight="1" x14ac:dyDescent="0.3">
      <c r="P1137" s="900"/>
    </row>
    <row r="1138" spans="16:16" ht="15" customHeight="1" x14ac:dyDescent="0.3">
      <c r="P1138" s="900"/>
    </row>
    <row r="1139" spans="16:16" ht="15" customHeight="1" x14ac:dyDescent="0.3">
      <c r="P1139" s="900"/>
    </row>
    <row r="1140" spans="16:16" ht="15" customHeight="1" x14ac:dyDescent="0.3">
      <c r="P1140" s="900"/>
    </row>
    <row r="1141" spans="16:16" ht="15" customHeight="1" x14ac:dyDescent="0.3">
      <c r="P1141" s="900"/>
    </row>
    <row r="1142" spans="16:16" ht="15" customHeight="1" x14ac:dyDescent="0.3">
      <c r="P1142" s="900"/>
    </row>
    <row r="1143" spans="16:16" ht="15" customHeight="1" x14ac:dyDescent="0.3">
      <c r="P1143" s="900"/>
    </row>
    <row r="1144" spans="16:16" ht="15" customHeight="1" x14ac:dyDescent="0.3">
      <c r="P1144" s="900"/>
    </row>
    <row r="1145" spans="16:16" ht="15" customHeight="1" x14ac:dyDescent="0.3">
      <c r="P1145" s="900"/>
    </row>
    <row r="1146" spans="16:16" ht="15" customHeight="1" x14ac:dyDescent="0.3">
      <c r="P1146" s="900"/>
    </row>
    <row r="1147" spans="16:16" ht="15" customHeight="1" x14ac:dyDescent="0.3">
      <c r="P1147" s="900"/>
    </row>
    <row r="1148" spans="16:16" ht="15" customHeight="1" x14ac:dyDescent="0.3">
      <c r="P1148" s="900"/>
    </row>
    <row r="1149" spans="16:16" ht="15" customHeight="1" x14ac:dyDescent="0.3">
      <c r="P1149" s="900"/>
    </row>
    <row r="1150" spans="16:16" ht="15" customHeight="1" x14ac:dyDescent="0.3">
      <c r="P1150" s="900"/>
    </row>
    <row r="1151" spans="16:16" ht="15" customHeight="1" x14ac:dyDescent="0.3">
      <c r="P1151" s="900"/>
    </row>
    <row r="1152" spans="16:16" ht="15" customHeight="1" x14ac:dyDescent="0.3">
      <c r="P1152" s="900"/>
    </row>
    <row r="1153" spans="16:16" ht="15" customHeight="1" x14ac:dyDescent="0.3">
      <c r="P1153" s="900"/>
    </row>
    <row r="1154" spans="16:16" ht="15" customHeight="1" x14ac:dyDescent="0.3">
      <c r="P1154" s="900"/>
    </row>
    <row r="1155" spans="16:16" ht="15" customHeight="1" x14ac:dyDescent="0.3">
      <c r="P1155" s="900"/>
    </row>
    <row r="1156" spans="16:16" ht="15" customHeight="1" x14ac:dyDescent="0.3">
      <c r="P1156" s="900"/>
    </row>
    <row r="1157" spans="16:16" ht="15" customHeight="1" x14ac:dyDescent="0.3">
      <c r="P1157" s="900"/>
    </row>
    <row r="1158" spans="16:16" ht="15" customHeight="1" x14ac:dyDescent="0.3">
      <c r="P1158" s="900"/>
    </row>
    <row r="1159" spans="16:16" ht="15" customHeight="1" x14ac:dyDescent="0.3">
      <c r="P1159" s="900"/>
    </row>
    <row r="1160" spans="16:16" ht="15" customHeight="1" x14ac:dyDescent="0.3">
      <c r="P1160" s="900"/>
    </row>
    <row r="1161" spans="16:16" ht="15" customHeight="1" x14ac:dyDescent="0.3">
      <c r="P1161" s="900"/>
    </row>
    <row r="1162" spans="16:16" ht="15" customHeight="1" x14ac:dyDescent="0.3">
      <c r="P1162" s="900"/>
    </row>
    <row r="1163" spans="16:16" ht="15" customHeight="1" x14ac:dyDescent="0.3">
      <c r="P1163" s="900"/>
    </row>
    <row r="1164" spans="16:16" ht="15" customHeight="1" x14ac:dyDescent="0.3">
      <c r="P1164" s="900"/>
    </row>
    <row r="1165" spans="16:16" ht="15" customHeight="1" x14ac:dyDescent="0.3">
      <c r="P1165" s="900"/>
    </row>
    <row r="1166" spans="16:16" ht="15" customHeight="1" x14ac:dyDescent="0.3">
      <c r="P1166" s="900"/>
    </row>
    <row r="1167" spans="16:16" ht="15" customHeight="1" x14ac:dyDescent="0.3">
      <c r="P1167" s="900"/>
    </row>
    <row r="1168" spans="16:16" ht="15" customHeight="1" x14ac:dyDescent="0.3">
      <c r="P1168" s="900"/>
    </row>
    <row r="1169" spans="16:16" ht="15" customHeight="1" x14ac:dyDescent="0.3">
      <c r="P1169" s="900"/>
    </row>
    <row r="1170" spans="16:16" ht="15" customHeight="1" x14ac:dyDescent="0.3">
      <c r="P1170" s="900"/>
    </row>
    <row r="1171" spans="16:16" ht="15" customHeight="1" x14ac:dyDescent="0.3">
      <c r="P1171" s="900"/>
    </row>
    <row r="1172" spans="16:16" ht="15" customHeight="1" x14ac:dyDescent="0.3">
      <c r="P1172" s="900"/>
    </row>
    <row r="1173" spans="16:16" ht="15" customHeight="1" x14ac:dyDescent="0.3">
      <c r="P1173" s="900"/>
    </row>
    <row r="1174" spans="16:16" ht="15" customHeight="1" x14ac:dyDescent="0.3">
      <c r="P1174" s="900"/>
    </row>
    <row r="1175" spans="16:16" ht="15" customHeight="1" x14ac:dyDescent="0.3">
      <c r="P1175" s="900"/>
    </row>
    <row r="1176" spans="16:16" ht="15" customHeight="1" x14ac:dyDescent="0.3">
      <c r="P1176" s="900"/>
    </row>
    <row r="1177" spans="16:16" ht="15" customHeight="1" x14ac:dyDescent="0.3">
      <c r="P1177" s="900"/>
    </row>
    <row r="1178" spans="16:16" ht="15" customHeight="1" x14ac:dyDescent="0.3">
      <c r="P1178" s="900"/>
    </row>
    <row r="1179" spans="16:16" ht="15" customHeight="1" x14ac:dyDescent="0.3">
      <c r="P1179" s="900"/>
    </row>
    <row r="1180" spans="16:16" ht="15" customHeight="1" x14ac:dyDescent="0.3">
      <c r="P1180" s="900"/>
    </row>
    <row r="1181" spans="16:16" ht="15" customHeight="1" x14ac:dyDescent="0.3">
      <c r="P1181" s="900"/>
    </row>
    <row r="1182" spans="16:16" ht="15" customHeight="1" x14ac:dyDescent="0.3">
      <c r="P1182" s="900"/>
    </row>
    <row r="1183" spans="16:16" ht="15" customHeight="1" x14ac:dyDescent="0.3">
      <c r="P1183" s="900"/>
    </row>
    <row r="1184" spans="16:16" ht="15" customHeight="1" x14ac:dyDescent="0.3">
      <c r="P1184" s="900"/>
    </row>
    <row r="1185" spans="16:16" ht="15" customHeight="1" x14ac:dyDescent="0.3">
      <c r="P1185" s="900"/>
    </row>
    <row r="1186" spans="16:16" ht="15" customHeight="1" x14ac:dyDescent="0.3">
      <c r="P1186" s="900"/>
    </row>
    <row r="1187" spans="16:16" ht="15" customHeight="1" x14ac:dyDescent="0.3">
      <c r="P1187" s="900"/>
    </row>
    <row r="1188" spans="16:16" ht="15" customHeight="1" x14ac:dyDescent="0.3">
      <c r="P1188" s="900"/>
    </row>
    <row r="1189" spans="16:16" ht="15" customHeight="1" x14ac:dyDescent="0.3">
      <c r="P1189" s="900"/>
    </row>
    <row r="1190" spans="16:16" ht="15" customHeight="1" x14ac:dyDescent="0.3">
      <c r="P1190" s="900"/>
    </row>
    <row r="1191" spans="16:16" ht="15" customHeight="1" x14ac:dyDescent="0.3">
      <c r="P1191" s="900"/>
    </row>
    <row r="1192" spans="16:16" ht="15" customHeight="1" x14ac:dyDescent="0.3">
      <c r="P1192" s="900"/>
    </row>
    <row r="1193" spans="16:16" ht="15" customHeight="1" x14ac:dyDescent="0.3">
      <c r="P1193" s="900"/>
    </row>
    <row r="1194" spans="16:16" ht="15" customHeight="1" x14ac:dyDescent="0.3">
      <c r="P1194" s="900"/>
    </row>
    <row r="1195" spans="16:16" ht="15" customHeight="1" x14ac:dyDescent="0.3">
      <c r="P1195" s="900"/>
    </row>
    <row r="1196" spans="16:16" ht="15" customHeight="1" x14ac:dyDescent="0.3">
      <c r="P1196" s="900"/>
    </row>
    <row r="1197" spans="16:16" ht="15" customHeight="1" x14ac:dyDescent="0.3">
      <c r="P1197" s="900"/>
    </row>
    <row r="1198" spans="16:16" ht="15" customHeight="1" x14ac:dyDescent="0.3">
      <c r="P1198" s="900"/>
    </row>
    <row r="1199" spans="16:16" ht="15" customHeight="1" x14ac:dyDescent="0.3">
      <c r="P1199" s="900"/>
    </row>
    <row r="1200" spans="16:16" ht="15" customHeight="1" x14ac:dyDescent="0.3">
      <c r="P1200" s="900"/>
    </row>
    <row r="1201" spans="16:16" ht="15" customHeight="1" x14ac:dyDescent="0.3">
      <c r="P1201" s="900"/>
    </row>
    <row r="1202" spans="16:16" ht="15" customHeight="1" x14ac:dyDescent="0.3">
      <c r="P1202" s="900"/>
    </row>
    <row r="1203" spans="16:16" ht="15" customHeight="1" x14ac:dyDescent="0.3">
      <c r="P1203" s="900"/>
    </row>
    <row r="1204" spans="16:16" ht="15" customHeight="1" x14ac:dyDescent="0.3">
      <c r="P1204" s="900"/>
    </row>
    <row r="1205" spans="16:16" ht="15" customHeight="1" x14ac:dyDescent="0.3">
      <c r="P1205" s="900"/>
    </row>
    <row r="1206" spans="16:16" ht="15" customHeight="1" x14ac:dyDescent="0.3">
      <c r="P1206" s="900"/>
    </row>
    <row r="1207" spans="16:16" ht="15" customHeight="1" x14ac:dyDescent="0.3">
      <c r="P1207" s="900"/>
    </row>
    <row r="1208" spans="16:16" ht="15" customHeight="1" x14ac:dyDescent="0.3">
      <c r="P1208" s="900"/>
    </row>
    <row r="1209" spans="16:16" ht="15" customHeight="1" x14ac:dyDescent="0.3">
      <c r="P1209" s="900"/>
    </row>
    <row r="1210" spans="16:16" ht="15" customHeight="1" x14ac:dyDescent="0.3">
      <c r="P1210" s="900"/>
    </row>
    <row r="1211" spans="16:16" ht="15" customHeight="1" x14ac:dyDescent="0.3">
      <c r="P1211" s="900"/>
    </row>
    <row r="1212" spans="16:16" ht="15" customHeight="1" x14ac:dyDescent="0.3">
      <c r="P1212" s="900"/>
    </row>
    <row r="1213" spans="16:16" ht="15" customHeight="1" x14ac:dyDescent="0.3">
      <c r="P1213" s="900"/>
    </row>
    <row r="1214" spans="16:16" ht="15" customHeight="1" x14ac:dyDescent="0.3">
      <c r="P1214" s="900"/>
    </row>
    <row r="1215" spans="16:16" ht="15" customHeight="1" x14ac:dyDescent="0.3">
      <c r="P1215" s="900"/>
    </row>
    <row r="1216" spans="16:16" ht="15" customHeight="1" x14ac:dyDescent="0.3">
      <c r="P1216" s="900"/>
    </row>
    <row r="1217" spans="16:16" ht="15" customHeight="1" x14ac:dyDescent="0.3">
      <c r="P1217" s="900"/>
    </row>
    <row r="1218" spans="16:16" ht="15" customHeight="1" x14ac:dyDescent="0.3">
      <c r="P1218" s="900"/>
    </row>
    <row r="1219" spans="16:16" ht="15" customHeight="1" x14ac:dyDescent="0.3">
      <c r="P1219" s="900"/>
    </row>
    <row r="1220" spans="16:16" ht="15" customHeight="1" x14ac:dyDescent="0.3">
      <c r="P1220" s="900"/>
    </row>
    <row r="1221" spans="16:16" ht="15" customHeight="1" x14ac:dyDescent="0.3">
      <c r="P1221" s="900"/>
    </row>
    <row r="1222" spans="16:16" ht="15" customHeight="1" x14ac:dyDescent="0.3">
      <c r="P1222" s="900"/>
    </row>
    <row r="1223" spans="16:16" ht="15" customHeight="1" x14ac:dyDescent="0.3">
      <c r="P1223" s="900"/>
    </row>
    <row r="1224" spans="16:16" ht="15" customHeight="1" x14ac:dyDescent="0.3">
      <c r="P1224" s="900"/>
    </row>
    <row r="1225" spans="16:16" ht="15" customHeight="1" x14ac:dyDescent="0.3">
      <c r="P1225" s="900"/>
    </row>
    <row r="1226" spans="16:16" ht="15" customHeight="1" x14ac:dyDescent="0.3">
      <c r="P1226" s="900"/>
    </row>
    <row r="1227" spans="16:16" ht="15" customHeight="1" x14ac:dyDescent="0.3">
      <c r="P1227" s="900"/>
    </row>
    <row r="1228" spans="16:16" ht="15" customHeight="1" x14ac:dyDescent="0.3">
      <c r="P1228" s="900"/>
    </row>
    <row r="1229" spans="16:16" ht="15" customHeight="1" x14ac:dyDescent="0.3">
      <c r="P1229" s="900"/>
    </row>
    <row r="1230" spans="16:16" ht="15" customHeight="1" x14ac:dyDescent="0.3">
      <c r="P1230" s="900"/>
    </row>
    <row r="1231" spans="16:16" ht="15" customHeight="1" x14ac:dyDescent="0.3">
      <c r="P1231" s="900"/>
    </row>
    <row r="1232" spans="16:16" ht="15" customHeight="1" x14ac:dyDescent="0.3">
      <c r="P1232" s="900"/>
    </row>
    <row r="1233" spans="16:16" ht="15" customHeight="1" x14ac:dyDescent="0.3">
      <c r="P1233" s="900"/>
    </row>
    <row r="1234" spans="16:16" ht="15" customHeight="1" x14ac:dyDescent="0.3">
      <c r="P1234" s="900"/>
    </row>
    <row r="1235" spans="16:16" ht="15" customHeight="1" x14ac:dyDescent="0.3">
      <c r="P1235" s="900"/>
    </row>
    <row r="1236" spans="16:16" ht="15" customHeight="1" x14ac:dyDescent="0.3">
      <c r="P1236" s="900"/>
    </row>
    <row r="1237" spans="16:16" ht="15" customHeight="1" x14ac:dyDescent="0.3">
      <c r="P1237" s="900"/>
    </row>
    <row r="1238" spans="16:16" ht="15" customHeight="1" x14ac:dyDescent="0.3">
      <c r="P1238" s="900"/>
    </row>
    <row r="1239" spans="16:16" ht="15" customHeight="1" x14ac:dyDescent="0.3">
      <c r="P1239" s="900"/>
    </row>
    <row r="1240" spans="16:16" ht="15" customHeight="1" x14ac:dyDescent="0.3">
      <c r="P1240" s="900"/>
    </row>
    <row r="1241" spans="16:16" ht="15" customHeight="1" x14ac:dyDescent="0.3">
      <c r="P1241" s="900"/>
    </row>
    <row r="1242" spans="16:16" ht="15" customHeight="1" x14ac:dyDescent="0.3">
      <c r="P1242" s="900"/>
    </row>
    <row r="1243" spans="16:16" ht="15" customHeight="1" x14ac:dyDescent="0.3">
      <c r="P1243" s="900"/>
    </row>
    <row r="1244" spans="16:16" ht="15" customHeight="1" x14ac:dyDescent="0.3">
      <c r="P1244" s="900"/>
    </row>
    <row r="1245" spans="16:16" ht="15" customHeight="1" x14ac:dyDescent="0.3">
      <c r="P1245" s="900"/>
    </row>
    <row r="1246" spans="16:16" ht="15" customHeight="1" x14ac:dyDescent="0.3">
      <c r="P1246" s="900"/>
    </row>
    <row r="1247" spans="16:16" ht="15" customHeight="1" x14ac:dyDescent="0.3">
      <c r="P1247" s="900"/>
    </row>
    <row r="1248" spans="16:16" ht="15" customHeight="1" x14ac:dyDescent="0.3">
      <c r="P1248" s="900"/>
    </row>
    <row r="1249" spans="16:16" ht="15" customHeight="1" x14ac:dyDescent="0.3">
      <c r="P1249" s="900"/>
    </row>
    <row r="1250" spans="16:16" ht="15" customHeight="1" x14ac:dyDescent="0.3">
      <c r="P1250" s="900"/>
    </row>
    <row r="1251" spans="16:16" ht="15" customHeight="1" x14ac:dyDescent="0.3">
      <c r="P1251" s="900"/>
    </row>
    <row r="1252" spans="16:16" ht="15" customHeight="1" x14ac:dyDescent="0.3">
      <c r="P1252" s="900"/>
    </row>
    <row r="1253" spans="16:16" ht="15" customHeight="1" x14ac:dyDescent="0.3">
      <c r="P1253" s="900"/>
    </row>
    <row r="1254" spans="16:16" ht="15" customHeight="1" x14ac:dyDescent="0.3">
      <c r="P1254" s="900"/>
    </row>
    <row r="1255" spans="16:16" ht="15" customHeight="1" x14ac:dyDescent="0.3">
      <c r="P1255" s="900"/>
    </row>
    <row r="1256" spans="16:16" ht="15" customHeight="1" x14ac:dyDescent="0.3">
      <c r="P1256" s="900"/>
    </row>
    <row r="1257" spans="16:16" ht="15" customHeight="1" x14ac:dyDescent="0.3">
      <c r="P1257" s="900"/>
    </row>
    <row r="1258" spans="16:16" ht="15" customHeight="1" x14ac:dyDescent="0.3">
      <c r="P1258" s="900"/>
    </row>
    <row r="1259" spans="16:16" ht="15" customHeight="1" x14ac:dyDescent="0.3">
      <c r="P1259" s="900"/>
    </row>
    <row r="1260" spans="16:16" ht="15" customHeight="1" x14ac:dyDescent="0.3">
      <c r="P1260" s="900"/>
    </row>
    <row r="1261" spans="16:16" ht="15" customHeight="1" x14ac:dyDescent="0.3">
      <c r="P1261" s="900"/>
    </row>
    <row r="1262" spans="16:16" ht="15" customHeight="1" x14ac:dyDescent="0.3">
      <c r="P1262" s="900"/>
    </row>
    <row r="1263" spans="16:16" ht="15" customHeight="1" x14ac:dyDescent="0.3">
      <c r="P1263" s="900"/>
    </row>
    <row r="1264" spans="16:16" ht="15" customHeight="1" x14ac:dyDescent="0.3">
      <c r="P1264" s="900"/>
    </row>
    <row r="1265" spans="16:16" ht="15" customHeight="1" x14ac:dyDescent="0.3">
      <c r="P1265" s="900"/>
    </row>
    <row r="1266" spans="16:16" ht="15" customHeight="1" x14ac:dyDescent="0.3">
      <c r="P1266" s="900"/>
    </row>
    <row r="1267" spans="16:16" ht="15" customHeight="1" x14ac:dyDescent="0.3">
      <c r="P1267" s="900"/>
    </row>
    <row r="1268" spans="16:16" ht="15" customHeight="1" x14ac:dyDescent="0.3">
      <c r="P1268" s="900"/>
    </row>
    <row r="1269" spans="16:16" ht="15" customHeight="1" x14ac:dyDescent="0.3">
      <c r="P1269" s="900"/>
    </row>
    <row r="1270" spans="16:16" ht="15" customHeight="1" x14ac:dyDescent="0.3">
      <c r="P1270" s="900"/>
    </row>
    <row r="1271" spans="16:16" ht="15" customHeight="1" x14ac:dyDescent="0.3">
      <c r="P1271" s="900"/>
    </row>
    <row r="1272" spans="16:16" ht="15" customHeight="1" x14ac:dyDescent="0.3">
      <c r="P1272" s="900"/>
    </row>
    <row r="1273" spans="16:16" ht="15" customHeight="1" x14ac:dyDescent="0.3">
      <c r="P1273" s="900"/>
    </row>
    <row r="1274" spans="16:16" ht="15" customHeight="1" x14ac:dyDescent="0.3">
      <c r="P1274" s="900"/>
    </row>
    <row r="1275" spans="16:16" ht="15" customHeight="1" x14ac:dyDescent="0.3">
      <c r="P1275" s="900"/>
    </row>
    <row r="1276" spans="16:16" ht="15" customHeight="1" x14ac:dyDescent="0.3">
      <c r="P1276" s="900"/>
    </row>
    <row r="1277" spans="16:16" ht="15" customHeight="1" x14ac:dyDescent="0.3">
      <c r="P1277" s="900"/>
    </row>
    <row r="1278" spans="16:16" ht="15" customHeight="1" x14ac:dyDescent="0.3">
      <c r="P1278" s="900"/>
    </row>
    <row r="1279" spans="16:16" ht="15" customHeight="1" x14ac:dyDescent="0.3">
      <c r="P1279" s="900"/>
    </row>
    <row r="1280" spans="16:16" ht="15" customHeight="1" x14ac:dyDescent="0.3">
      <c r="P1280" s="900"/>
    </row>
    <row r="1281" spans="16:16" ht="15" customHeight="1" x14ac:dyDescent="0.3">
      <c r="P1281" s="900"/>
    </row>
    <row r="1282" spans="16:16" ht="15" customHeight="1" x14ac:dyDescent="0.3">
      <c r="P1282" s="900"/>
    </row>
    <row r="1283" spans="16:16" ht="15" customHeight="1" x14ac:dyDescent="0.3">
      <c r="P1283" s="900"/>
    </row>
    <row r="1284" spans="16:16" ht="15" customHeight="1" x14ac:dyDescent="0.3">
      <c r="P1284" s="900"/>
    </row>
    <row r="1285" spans="16:16" ht="15" customHeight="1" x14ac:dyDescent="0.3">
      <c r="P1285" s="900"/>
    </row>
    <row r="1286" spans="16:16" ht="15" customHeight="1" x14ac:dyDescent="0.3">
      <c r="P1286" s="900"/>
    </row>
    <row r="1287" spans="16:16" ht="15" customHeight="1" x14ac:dyDescent="0.3">
      <c r="P1287" s="900"/>
    </row>
    <row r="1288" spans="16:16" ht="15" customHeight="1" x14ac:dyDescent="0.3">
      <c r="P1288" s="900"/>
    </row>
    <row r="1289" spans="16:16" ht="15" customHeight="1" x14ac:dyDescent="0.3">
      <c r="P1289" s="900"/>
    </row>
    <row r="1290" spans="16:16" ht="15" customHeight="1" x14ac:dyDescent="0.3">
      <c r="P1290" s="900"/>
    </row>
    <row r="1291" spans="16:16" ht="15" customHeight="1" x14ac:dyDescent="0.3">
      <c r="P1291" s="900"/>
    </row>
    <row r="1292" spans="16:16" ht="15" customHeight="1" x14ac:dyDescent="0.3">
      <c r="P1292" s="900"/>
    </row>
    <row r="1293" spans="16:16" ht="15" customHeight="1" x14ac:dyDescent="0.3">
      <c r="P1293" s="900"/>
    </row>
    <row r="1294" spans="16:16" ht="15" customHeight="1" x14ac:dyDescent="0.3">
      <c r="P1294" s="900"/>
    </row>
    <row r="1295" spans="16:16" ht="15" customHeight="1" x14ac:dyDescent="0.3">
      <c r="P1295" s="900"/>
    </row>
    <row r="1296" spans="16:16" ht="15" customHeight="1" x14ac:dyDescent="0.3">
      <c r="P1296" s="900"/>
    </row>
    <row r="1297" spans="16:16" ht="15" customHeight="1" x14ac:dyDescent="0.3">
      <c r="P1297" s="900"/>
    </row>
    <row r="1298" spans="16:16" ht="15" customHeight="1" x14ac:dyDescent="0.3">
      <c r="P1298" s="900"/>
    </row>
    <row r="1299" spans="16:16" ht="15" customHeight="1" x14ac:dyDescent="0.3">
      <c r="P1299" s="900"/>
    </row>
    <row r="1300" spans="16:16" ht="15" customHeight="1" x14ac:dyDescent="0.3">
      <c r="P1300" s="900"/>
    </row>
    <row r="1301" spans="16:16" ht="15" customHeight="1" x14ac:dyDescent="0.3">
      <c r="P1301" s="900"/>
    </row>
    <row r="1302" spans="16:16" ht="15" customHeight="1" x14ac:dyDescent="0.3">
      <c r="P1302" s="900"/>
    </row>
    <row r="1303" spans="16:16" ht="15" customHeight="1" x14ac:dyDescent="0.3">
      <c r="P1303" s="900"/>
    </row>
    <row r="1304" spans="16:16" ht="15" customHeight="1" x14ac:dyDescent="0.3">
      <c r="P1304" s="900"/>
    </row>
    <row r="1305" spans="16:16" ht="15" customHeight="1" x14ac:dyDescent="0.3">
      <c r="P1305" s="900"/>
    </row>
    <row r="1306" spans="16:16" ht="15" customHeight="1" x14ac:dyDescent="0.3">
      <c r="P1306" s="900"/>
    </row>
    <row r="1307" spans="16:16" ht="15" customHeight="1" x14ac:dyDescent="0.3">
      <c r="P1307" s="900"/>
    </row>
    <row r="1308" spans="16:16" ht="15" customHeight="1" x14ac:dyDescent="0.3">
      <c r="P1308" s="900"/>
    </row>
    <row r="1309" spans="16:16" ht="15" customHeight="1" x14ac:dyDescent="0.3">
      <c r="P1309" s="900"/>
    </row>
    <row r="1310" spans="16:16" ht="15" customHeight="1" x14ac:dyDescent="0.3">
      <c r="P1310" s="900"/>
    </row>
    <row r="1311" spans="16:16" ht="15" customHeight="1" x14ac:dyDescent="0.3">
      <c r="P1311" s="900"/>
    </row>
    <row r="1312" spans="16:16" ht="15" customHeight="1" x14ac:dyDescent="0.3">
      <c r="P1312" s="900"/>
    </row>
    <row r="1313" spans="16:16" ht="15" customHeight="1" x14ac:dyDescent="0.3">
      <c r="P1313" s="900"/>
    </row>
    <row r="1314" spans="16:16" ht="15" customHeight="1" x14ac:dyDescent="0.3">
      <c r="P1314" s="900"/>
    </row>
    <row r="1315" spans="16:16" ht="15" customHeight="1" x14ac:dyDescent="0.3">
      <c r="P1315" s="900"/>
    </row>
    <row r="1316" spans="16:16" ht="15" customHeight="1" x14ac:dyDescent="0.3">
      <c r="P1316" s="900"/>
    </row>
    <row r="1317" spans="16:16" ht="15" customHeight="1" x14ac:dyDescent="0.3">
      <c r="P1317" s="900"/>
    </row>
    <row r="1318" spans="16:16" ht="15" customHeight="1" x14ac:dyDescent="0.3">
      <c r="P1318" s="900"/>
    </row>
    <row r="1319" spans="16:16" ht="15" customHeight="1" x14ac:dyDescent="0.3">
      <c r="P1319" s="900"/>
    </row>
    <row r="1320" spans="16:16" ht="15" customHeight="1" x14ac:dyDescent="0.3">
      <c r="P1320" s="900"/>
    </row>
    <row r="1321" spans="16:16" ht="15" customHeight="1" x14ac:dyDescent="0.3">
      <c r="P1321" s="900"/>
    </row>
    <row r="1322" spans="16:16" ht="15" customHeight="1" x14ac:dyDescent="0.3">
      <c r="P1322" s="900"/>
    </row>
    <row r="1323" spans="16:16" ht="15" customHeight="1" x14ac:dyDescent="0.3">
      <c r="P1323" s="900"/>
    </row>
    <row r="1324" spans="16:16" ht="15" customHeight="1" x14ac:dyDescent="0.3">
      <c r="P1324" s="900"/>
    </row>
    <row r="1325" spans="16:16" ht="15" customHeight="1" x14ac:dyDescent="0.3">
      <c r="P1325" s="900"/>
    </row>
    <row r="1326" spans="16:16" ht="15" customHeight="1" x14ac:dyDescent="0.3">
      <c r="P1326" s="900"/>
    </row>
    <row r="1327" spans="16:16" ht="15" customHeight="1" x14ac:dyDescent="0.3">
      <c r="P1327" s="900"/>
    </row>
    <row r="1328" spans="16:16" ht="15" customHeight="1" x14ac:dyDescent="0.3">
      <c r="P1328" s="900"/>
    </row>
    <row r="1329" spans="16:16" ht="15" customHeight="1" x14ac:dyDescent="0.3">
      <c r="P1329" s="900"/>
    </row>
    <row r="1330" spans="16:16" ht="15" customHeight="1" x14ac:dyDescent="0.3">
      <c r="P1330" s="900"/>
    </row>
    <row r="1331" spans="16:16" ht="15" customHeight="1" x14ac:dyDescent="0.3">
      <c r="P1331" s="900"/>
    </row>
    <row r="1332" spans="16:16" ht="15" customHeight="1" x14ac:dyDescent="0.3">
      <c r="P1332" s="900"/>
    </row>
    <row r="1333" spans="16:16" ht="15" customHeight="1" x14ac:dyDescent="0.3">
      <c r="P1333" s="900"/>
    </row>
    <row r="1334" spans="16:16" ht="15" customHeight="1" x14ac:dyDescent="0.3">
      <c r="P1334" s="900"/>
    </row>
    <row r="1335" spans="16:16" ht="15" customHeight="1" x14ac:dyDescent="0.3">
      <c r="P1335" s="900"/>
    </row>
    <row r="1336" spans="16:16" ht="15" customHeight="1" x14ac:dyDescent="0.3">
      <c r="P1336" s="900"/>
    </row>
    <row r="1337" spans="16:16" ht="15" customHeight="1" x14ac:dyDescent="0.3">
      <c r="P1337" s="900"/>
    </row>
    <row r="1338" spans="16:16" ht="15" customHeight="1" x14ac:dyDescent="0.3">
      <c r="P1338" s="900"/>
    </row>
    <row r="1339" spans="16:16" ht="15" customHeight="1" x14ac:dyDescent="0.3">
      <c r="P1339" s="900"/>
    </row>
    <row r="1340" spans="16:16" ht="15" customHeight="1" x14ac:dyDescent="0.3">
      <c r="P1340" s="900"/>
    </row>
    <row r="1341" spans="16:16" ht="15" customHeight="1" x14ac:dyDescent="0.3">
      <c r="P1341" s="900"/>
    </row>
    <row r="1342" spans="16:16" ht="15" customHeight="1" x14ac:dyDescent="0.3">
      <c r="P1342" s="900"/>
    </row>
    <row r="1343" spans="16:16" ht="15" customHeight="1" x14ac:dyDescent="0.3">
      <c r="P1343" s="900"/>
    </row>
    <row r="1344" spans="16:16" ht="15" customHeight="1" x14ac:dyDescent="0.3">
      <c r="P1344" s="900"/>
    </row>
    <row r="1345" spans="16:16" ht="15" customHeight="1" x14ac:dyDescent="0.3">
      <c r="P1345" s="900"/>
    </row>
    <row r="1346" spans="16:16" ht="15" customHeight="1" x14ac:dyDescent="0.3">
      <c r="P1346" s="900"/>
    </row>
    <row r="1347" spans="16:16" ht="15" customHeight="1" x14ac:dyDescent="0.3">
      <c r="P1347" s="900"/>
    </row>
    <row r="1348" spans="16:16" ht="15" customHeight="1" x14ac:dyDescent="0.3">
      <c r="P1348" s="900"/>
    </row>
    <row r="1349" spans="16:16" ht="15" customHeight="1" x14ac:dyDescent="0.3">
      <c r="P1349" s="900"/>
    </row>
    <row r="1350" spans="16:16" ht="15" customHeight="1" x14ac:dyDescent="0.3">
      <c r="P1350" s="900"/>
    </row>
    <row r="1351" spans="16:16" ht="15" customHeight="1" x14ac:dyDescent="0.3">
      <c r="P1351" s="900"/>
    </row>
    <row r="1352" spans="16:16" ht="15" customHeight="1" x14ac:dyDescent="0.3">
      <c r="P1352" s="900"/>
    </row>
    <row r="1353" spans="16:16" ht="15" customHeight="1" x14ac:dyDescent="0.3">
      <c r="P1353" s="900"/>
    </row>
    <row r="1354" spans="16:16" ht="15" customHeight="1" x14ac:dyDescent="0.3">
      <c r="P1354" s="900"/>
    </row>
    <row r="1355" spans="16:16" ht="15" customHeight="1" x14ac:dyDescent="0.3">
      <c r="P1355" s="900"/>
    </row>
    <row r="1356" spans="16:16" ht="15" customHeight="1" x14ac:dyDescent="0.3">
      <c r="P1356" s="900"/>
    </row>
    <row r="1357" spans="16:16" ht="15" customHeight="1" x14ac:dyDescent="0.3">
      <c r="P1357" s="900"/>
    </row>
    <row r="1358" spans="16:16" ht="15" customHeight="1" x14ac:dyDescent="0.3">
      <c r="P1358" s="900"/>
    </row>
    <row r="1359" spans="16:16" ht="15" customHeight="1" x14ac:dyDescent="0.3">
      <c r="P1359" s="900"/>
    </row>
    <row r="1360" spans="16:16" ht="15" customHeight="1" x14ac:dyDescent="0.3">
      <c r="P1360" s="900"/>
    </row>
    <row r="1361" spans="16:16" ht="15" customHeight="1" x14ac:dyDescent="0.3">
      <c r="P1361" s="900"/>
    </row>
    <row r="1362" spans="16:16" ht="15" customHeight="1" x14ac:dyDescent="0.3">
      <c r="P1362" s="900"/>
    </row>
    <row r="1363" spans="16:16" ht="15" customHeight="1" x14ac:dyDescent="0.3">
      <c r="P1363" s="900"/>
    </row>
    <row r="1364" spans="16:16" ht="15" customHeight="1" x14ac:dyDescent="0.3">
      <c r="P1364" s="900"/>
    </row>
    <row r="1365" spans="16:16" ht="15" customHeight="1" x14ac:dyDescent="0.3">
      <c r="P1365" s="900"/>
    </row>
    <row r="1366" spans="16:16" ht="15" customHeight="1" x14ac:dyDescent="0.3">
      <c r="P1366" s="900"/>
    </row>
    <row r="1367" spans="16:16" ht="15" customHeight="1" x14ac:dyDescent="0.3">
      <c r="P1367" s="900"/>
    </row>
    <row r="1368" spans="16:16" ht="15" customHeight="1" x14ac:dyDescent="0.3">
      <c r="P1368" s="900"/>
    </row>
    <row r="1369" spans="16:16" ht="15" customHeight="1" x14ac:dyDescent="0.3">
      <c r="P1369" s="900"/>
    </row>
    <row r="1370" spans="16:16" ht="15" customHeight="1" x14ac:dyDescent="0.3">
      <c r="P1370" s="900"/>
    </row>
    <row r="1371" spans="16:16" ht="15" customHeight="1" x14ac:dyDescent="0.3">
      <c r="P1371" s="900"/>
    </row>
    <row r="1372" spans="16:16" ht="15" customHeight="1" x14ac:dyDescent="0.3">
      <c r="P1372" s="900"/>
    </row>
    <row r="1373" spans="16:16" ht="15" customHeight="1" x14ac:dyDescent="0.3">
      <c r="P1373" s="900"/>
    </row>
    <row r="1374" spans="16:16" ht="15" customHeight="1" x14ac:dyDescent="0.3">
      <c r="P1374" s="900"/>
    </row>
    <row r="1375" spans="16:16" ht="15" customHeight="1" x14ac:dyDescent="0.3">
      <c r="P1375" s="900"/>
    </row>
    <row r="1376" spans="16:16" ht="15" customHeight="1" x14ac:dyDescent="0.3">
      <c r="P1376" s="900"/>
    </row>
    <row r="1377" spans="16:16" ht="15" customHeight="1" x14ac:dyDescent="0.3">
      <c r="P1377" s="900"/>
    </row>
    <row r="1378" spans="16:16" ht="15" customHeight="1" x14ac:dyDescent="0.3">
      <c r="P1378" s="900"/>
    </row>
    <row r="1379" spans="16:16" ht="15" customHeight="1" x14ac:dyDescent="0.3">
      <c r="P1379" s="900"/>
    </row>
    <row r="1380" spans="16:16" ht="15" customHeight="1" x14ac:dyDescent="0.3">
      <c r="P1380" s="900"/>
    </row>
    <row r="1381" spans="16:16" ht="15" customHeight="1" x14ac:dyDescent="0.3">
      <c r="P1381" s="900"/>
    </row>
    <row r="1382" spans="16:16" ht="15" customHeight="1" x14ac:dyDescent="0.3">
      <c r="P1382" s="900"/>
    </row>
    <row r="1383" spans="16:16" ht="15" customHeight="1" x14ac:dyDescent="0.3">
      <c r="P1383" s="900"/>
    </row>
    <row r="1384" spans="16:16" ht="15" customHeight="1" x14ac:dyDescent="0.3">
      <c r="P1384" s="900"/>
    </row>
    <row r="1385" spans="16:16" ht="15" customHeight="1" x14ac:dyDescent="0.3">
      <c r="P1385" s="900"/>
    </row>
    <row r="1386" spans="16:16" ht="15" customHeight="1" x14ac:dyDescent="0.3">
      <c r="P1386" s="900"/>
    </row>
    <row r="1387" spans="16:16" ht="15" customHeight="1" x14ac:dyDescent="0.3">
      <c r="P1387" s="900"/>
    </row>
    <row r="1388" spans="16:16" ht="15" customHeight="1" x14ac:dyDescent="0.3">
      <c r="P1388" s="900"/>
    </row>
    <row r="1389" spans="16:16" ht="15" customHeight="1" x14ac:dyDescent="0.3">
      <c r="P1389" s="900"/>
    </row>
    <row r="1390" spans="16:16" ht="15" customHeight="1" x14ac:dyDescent="0.3">
      <c r="P1390" s="900"/>
    </row>
    <row r="1391" spans="16:16" ht="15" customHeight="1" x14ac:dyDescent="0.3">
      <c r="P1391" s="900"/>
    </row>
    <row r="1392" spans="16:16" ht="15" customHeight="1" x14ac:dyDescent="0.3">
      <c r="P1392" s="900"/>
    </row>
    <row r="1393" spans="16:16" ht="15" customHeight="1" x14ac:dyDescent="0.3">
      <c r="P1393" s="900"/>
    </row>
    <row r="1394" spans="16:16" ht="15" customHeight="1" x14ac:dyDescent="0.3">
      <c r="P1394" s="900"/>
    </row>
    <row r="1395" spans="16:16" ht="15" customHeight="1" x14ac:dyDescent="0.3">
      <c r="P1395" s="900"/>
    </row>
    <row r="1396" spans="16:16" ht="15" customHeight="1" x14ac:dyDescent="0.3">
      <c r="P1396" s="900"/>
    </row>
    <row r="1397" spans="16:16" ht="15" customHeight="1" x14ac:dyDescent="0.3">
      <c r="P1397" s="900"/>
    </row>
    <row r="1398" spans="16:16" ht="15" customHeight="1" x14ac:dyDescent="0.3">
      <c r="P1398" s="900"/>
    </row>
    <row r="1399" spans="16:16" ht="15" customHeight="1" x14ac:dyDescent="0.3">
      <c r="P1399" s="900"/>
    </row>
    <row r="1400" spans="16:16" ht="15" customHeight="1" x14ac:dyDescent="0.3">
      <c r="P1400" s="900"/>
    </row>
    <row r="1401" spans="16:16" ht="15" customHeight="1" x14ac:dyDescent="0.3">
      <c r="P1401" s="900"/>
    </row>
    <row r="1402" spans="16:16" ht="15" customHeight="1" x14ac:dyDescent="0.3">
      <c r="P1402" s="900"/>
    </row>
    <row r="1403" spans="16:16" ht="15" customHeight="1" x14ac:dyDescent="0.3">
      <c r="P1403" s="900"/>
    </row>
    <row r="1404" spans="16:16" ht="15" customHeight="1" x14ac:dyDescent="0.3">
      <c r="P1404" s="900"/>
    </row>
    <row r="1405" spans="16:16" ht="15" customHeight="1" x14ac:dyDescent="0.3">
      <c r="P1405" s="900"/>
    </row>
    <row r="1406" spans="16:16" ht="15" customHeight="1" x14ac:dyDescent="0.3">
      <c r="P1406" s="900"/>
    </row>
    <row r="1407" spans="16:16" ht="15" customHeight="1" x14ac:dyDescent="0.3">
      <c r="P1407" s="900"/>
    </row>
    <row r="1408" spans="16:16" ht="15" customHeight="1" x14ac:dyDescent="0.3">
      <c r="P1408" s="900"/>
    </row>
    <row r="1409" spans="16:16" ht="15" customHeight="1" x14ac:dyDescent="0.3">
      <c r="P1409" s="900"/>
    </row>
    <row r="1410" spans="16:16" ht="15" customHeight="1" x14ac:dyDescent="0.3">
      <c r="P1410" s="900"/>
    </row>
    <row r="1411" spans="16:16" ht="15" customHeight="1" x14ac:dyDescent="0.3">
      <c r="P1411" s="900"/>
    </row>
    <row r="1412" spans="16:16" ht="15" customHeight="1" x14ac:dyDescent="0.3">
      <c r="P1412" s="900"/>
    </row>
    <row r="1413" spans="16:16" ht="15" customHeight="1" x14ac:dyDescent="0.3">
      <c r="P1413" s="900"/>
    </row>
    <row r="1414" spans="16:16" ht="15" customHeight="1" x14ac:dyDescent="0.3">
      <c r="P1414" s="900"/>
    </row>
    <row r="1415" spans="16:16" ht="15" customHeight="1" x14ac:dyDescent="0.3">
      <c r="P1415" s="900"/>
    </row>
    <row r="1416" spans="16:16" ht="15" customHeight="1" x14ac:dyDescent="0.3">
      <c r="P1416" s="900"/>
    </row>
    <row r="1417" spans="16:16" ht="15" customHeight="1" x14ac:dyDescent="0.3">
      <c r="P1417" s="900"/>
    </row>
    <row r="1418" spans="16:16" ht="15" customHeight="1" x14ac:dyDescent="0.3">
      <c r="P1418" s="900"/>
    </row>
    <row r="1419" spans="16:16" ht="15" customHeight="1" x14ac:dyDescent="0.3">
      <c r="P1419" s="900"/>
    </row>
  </sheetData>
  <mergeCells count="1278">
    <mergeCell ref="E905:E917"/>
    <mergeCell ref="H905:I905"/>
    <mergeCell ref="J905:J917"/>
    <mergeCell ref="K905:K917"/>
    <mergeCell ref="L905:L917"/>
    <mergeCell ref="M905:M917"/>
    <mergeCell ref="N905:N917"/>
    <mergeCell ref="H906:I906"/>
    <mergeCell ref="H907:I907"/>
    <mergeCell ref="H908:I908"/>
    <mergeCell ref="H909:I909"/>
    <mergeCell ref="H910:I910"/>
    <mergeCell ref="H911:I911"/>
    <mergeCell ref="H912:I912"/>
    <mergeCell ref="H913:I913"/>
    <mergeCell ref="H914:I914"/>
    <mergeCell ref="H915:I915"/>
    <mergeCell ref="H916:I916"/>
    <mergeCell ref="H917:I917"/>
    <mergeCell ref="E892:E904"/>
    <mergeCell ref="H892:I892"/>
    <mergeCell ref="J892:J904"/>
    <mergeCell ref="K892:K904"/>
    <mergeCell ref="L892:L904"/>
    <mergeCell ref="M892:M904"/>
    <mergeCell ref="N892:N904"/>
    <mergeCell ref="H893:I893"/>
    <mergeCell ref="H894:I894"/>
    <mergeCell ref="H895:I895"/>
    <mergeCell ref="H896:I896"/>
    <mergeCell ref="H897:I897"/>
    <mergeCell ref="H898:I898"/>
    <mergeCell ref="H899:I899"/>
    <mergeCell ref="H900:I900"/>
    <mergeCell ref="H901:I901"/>
    <mergeCell ref="H902:I902"/>
    <mergeCell ref="H903:I903"/>
    <mergeCell ref="H904:I904"/>
    <mergeCell ref="E879:E891"/>
    <mergeCell ref="H879:I879"/>
    <mergeCell ref="J879:J891"/>
    <mergeCell ref="K879:K891"/>
    <mergeCell ref="L879:L891"/>
    <mergeCell ref="M879:M891"/>
    <mergeCell ref="N879:N891"/>
    <mergeCell ref="H880:I880"/>
    <mergeCell ref="H881:I881"/>
    <mergeCell ref="H882:I882"/>
    <mergeCell ref="H883:I883"/>
    <mergeCell ref="H884:I884"/>
    <mergeCell ref="H885:I885"/>
    <mergeCell ref="H886:I886"/>
    <mergeCell ref="H887:I887"/>
    <mergeCell ref="H888:I888"/>
    <mergeCell ref="H889:I889"/>
    <mergeCell ref="H890:I890"/>
    <mergeCell ref="H891:I891"/>
    <mergeCell ref="E866:E878"/>
    <mergeCell ref="H866:I866"/>
    <mergeCell ref="J866:J878"/>
    <mergeCell ref="K866:K878"/>
    <mergeCell ref="L866:L878"/>
    <mergeCell ref="M866:M878"/>
    <mergeCell ref="N866:N878"/>
    <mergeCell ref="H867:I867"/>
    <mergeCell ref="H868:I868"/>
    <mergeCell ref="H869:I869"/>
    <mergeCell ref="H870:I870"/>
    <mergeCell ref="H871:I871"/>
    <mergeCell ref="H872:I872"/>
    <mergeCell ref="H873:I873"/>
    <mergeCell ref="H874:I874"/>
    <mergeCell ref="H875:I875"/>
    <mergeCell ref="H876:I876"/>
    <mergeCell ref="H877:I877"/>
    <mergeCell ref="H878:I878"/>
    <mergeCell ref="K725:K740"/>
    <mergeCell ref="L725:L740"/>
    <mergeCell ref="M725:M740"/>
    <mergeCell ref="N725:N740"/>
    <mergeCell ref="O725:O739"/>
    <mergeCell ref="H726:I726"/>
    <mergeCell ref="H727:I727"/>
    <mergeCell ref="H728:I728"/>
    <mergeCell ref="H729:I729"/>
    <mergeCell ref="H730:I730"/>
    <mergeCell ref="H731:I731"/>
    <mergeCell ref="H732:I732"/>
    <mergeCell ref="H733:I733"/>
    <mergeCell ref="H734:I734"/>
    <mergeCell ref="H735:I735"/>
    <mergeCell ref="H736:I736"/>
    <mergeCell ref="H737:I737"/>
    <mergeCell ref="H738:I738"/>
    <mergeCell ref="H739:I739"/>
    <mergeCell ref="H740:I740"/>
    <mergeCell ref="K709:K724"/>
    <mergeCell ref="L709:L724"/>
    <mergeCell ref="M709:M724"/>
    <mergeCell ref="N709:N724"/>
    <mergeCell ref="O709:O723"/>
    <mergeCell ref="H710:I710"/>
    <mergeCell ref="H711:I711"/>
    <mergeCell ref="H712:I712"/>
    <mergeCell ref="H713:I713"/>
    <mergeCell ref="H714:I714"/>
    <mergeCell ref="H715:I715"/>
    <mergeCell ref="H716:I716"/>
    <mergeCell ref="H717:I717"/>
    <mergeCell ref="H718:I718"/>
    <mergeCell ref="H719:I719"/>
    <mergeCell ref="H720:I720"/>
    <mergeCell ref="H721:I721"/>
    <mergeCell ref="H722:I722"/>
    <mergeCell ref="H723:I723"/>
    <mergeCell ref="H724:I724"/>
    <mergeCell ref="K693:K708"/>
    <mergeCell ref="L693:L708"/>
    <mergeCell ref="M693:M708"/>
    <mergeCell ref="N693:N708"/>
    <mergeCell ref="O693:O707"/>
    <mergeCell ref="H694:I694"/>
    <mergeCell ref="H695:I695"/>
    <mergeCell ref="H696:I696"/>
    <mergeCell ref="H697:I697"/>
    <mergeCell ref="H698:I698"/>
    <mergeCell ref="H699:I699"/>
    <mergeCell ref="H700:I700"/>
    <mergeCell ref="H701:I701"/>
    <mergeCell ref="H702:I702"/>
    <mergeCell ref="H703:I703"/>
    <mergeCell ref="H704:I704"/>
    <mergeCell ref="H705:I705"/>
    <mergeCell ref="H706:I706"/>
    <mergeCell ref="H707:I707"/>
    <mergeCell ref="H708:I708"/>
    <mergeCell ref="E661:E676"/>
    <mergeCell ref="H661:I661"/>
    <mergeCell ref="J661:J676"/>
    <mergeCell ref="K661:K676"/>
    <mergeCell ref="L661:L676"/>
    <mergeCell ref="M661:M676"/>
    <mergeCell ref="N661:N676"/>
    <mergeCell ref="O661:O675"/>
    <mergeCell ref="H662:I662"/>
    <mergeCell ref="H663:I663"/>
    <mergeCell ref="H664:I664"/>
    <mergeCell ref="H665:I665"/>
    <mergeCell ref="H666:I666"/>
    <mergeCell ref="H667:I667"/>
    <mergeCell ref="H668:I668"/>
    <mergeCell ref="H669:I669"/>
    <mergeCell ref="H670:I670"/>
    <mergeCell ref="H671:I671"/>
    <mergeCell ref="H672:I672"/>
    <mergeCell ref="H673:I673"/>
    <mergeCell ref="H674:I674"/>
    <mergeCell ref="H675:I675"/>
    <mergeCell ref="H676:I676"/>
    <mergeCell ref="E613:E628"/>
    <mergeCell ref="H613:I613"/>
    <mergeCell ref="J613:J628"/>
    <mergeCell ref="K613:K628"/>
    <mergeCell ref="L613:L628"/>
    <mergeCell ref="M613:M628"/>
    <mergeCell ref="N613:N628"/>
    <mergeCell ref="O613:O627"/>
    <mergeCell ref="H614:I614"/>
    <mergeCell ref="H615:I615"/>
    <mergeCell ref="H616:I616"/>
    <mergeCell ref="H617:I617"/>
    <mergeCell ref="H618:I618"/>
    <mergeCell ref="H619:I619"/>
    <mergeCell ref="H620:I620"/>
    <mergeCell ref="H621:I621"/>
    <mergeCell ref="H622:I622"/>
    <mergeCell ref="H623:I623"/>
    <mergeCell ref="H624:I624"/>
    <mergeCell ref="H625:I625"/>
    <mergeCell ref="H626:I626"/>
    <mergeCell ref="H627:I627"/>
    <mergeCell ref="H628:I628"/>
    <mergeCell ref="L597:L612"/>
    <mergeCell ref="M597:M612"/>
    <mergeCell ref="N597:N612"/>
    <mergeCell ref="O597:O611"/>
    <mergeCell ref="H598:I598"/>
    <mergeCell ref="H599:I599"/>
    <mergeCell ref="H600:I600"/>
    <mergeCell ref="H601:I601"/>
    <mergeCell ref="H602:I602"/>
    <mergeCell ref="H603:I603"/>
    <mergeCell ref="H604:I604"/>
    <mergeCell ref="H605:I605"/>
    <mergeCell ref="H606:I606"/>
    <mergeCell ref="H607:I607"/>
    <mergeCell ref="H608:I608"/>
    <mergeCell ref="H609:I609"/>
    <mergeCell ref="H610:I610"/>
    <mergeCell ref="H611:I611"/>
    <mergeCell ref="H612:I612"/>
    <mergeCell ref="O565:O579"/>
    <mergeCell ref="H566:I566"/>
    <mergeCell ref="H567:I567"/>
    <mergeCell ref="H568:I568"/>
    <mergeCell ref="H569:I569"/>
    <mergeCell ref="H570:I570"/>
    <mergeCell ref="H571:I571"/>
    <mergeCell ref="H572:I572"/>
    <mergeCell ref="H573:I573"/>
    <mergeCell ref="H574:I574"/>
    <mergeCell ref="H575:I575"/>
    <mergeCell ref="H576:I576"/>
    <mergeCell ref="H577:I577"/>
    <mergeCell ref="H578:I578"/>
    <mergeCell ref="H579:I579"/>
    <mergeCell ref="H580:I580"/>
    <mergeCell ref="E581:E596"/>
    <mergeCell ref="H581:I581"/>
    <mergeCell ref="J581:J596"/>
    <mergeCell ref="K581:K596"/>
    <mergeCell ref="L581:L596"/>
    <mergeCell ref="M581:M596"/>
    <mergeCell ref="N581:N596"/>
    <mergeCell ref="O581:O595"/>
    <mergeCell ref="H582:I582"/>
    <mergeCell ref="H583:I583"/>
    <mergeCell ref="H584:I584"/>
    <mergeCell ref="H585:I585"/>
    <mergeCell ref="H586:I586"/>
    <mergeCell ref="H587:I587"/>
    <mergeCell ref="H588:I588"/>
    <mergeCell ref="H589:I589"/>
    <mergeCell ref="A1:N1"/>
    <mergeCell ref="A2:N2"/>
    <mergeCell ref="B20:I20"/>
    <mergeCell ref="B21:I21"/>
    <mergeCell ref="B22:I22"/>
    <mergeCell ref="C23:I23"/>
    <mergeCell ref="F27:I27"/>
    <mergeCell ref="F39:I39"/>
    <mergeCell ref="D24:I24"/>
    <mergeCell ref="E25:I25"/>
    <mergeCell ref="F26:I26"/>
    <mergeCell ref="N30:N38"/>
    <mergeCell ref="M30:M38"/>
    <mergeCell ref="L30:L38"/>
    <mergeCell ref="K30:K38"/>
    <mergeCell ref="J30:J38"/>
    <mergeCell ref="E565:E580"/>
    <mergeCell ref="H565:I565"/>
    <mergeCell ref="J565:J580"/>
    <mergeCell ref="K565:K580"/>
    <mergeCell ref="L565:L580"/>
    <mergeCell ref="M565:M580"/>
    <mergeCell ref="N565:N580"/>
    <mergeCell ref="E28:I28"/>
    <mergeCell ref="F29:I29"/>
    <mergeCell ref="E30:E38"/>
    <mergeCell ref="H35:I35"/>
    <mergeCell ref="H36:I36"/>
    <mergeCell ref="H37:I37"/>
    <mergeCell ref="H38:I38"/>
    <mergeCell ref="H30:I30"/>
    <mergeCell ref="H31:I31"/>
    <mergeCell ref="F758:I758"/>
    <mergeCell ref="E40:I40"/>
    <mergeCell ref="F41:I41"/>
    <mergeCell ref="E760:I760"/>
    <mergeCell ref="H282:I282"/>
    <mergeCell ref="H283:I283"/>
    <mergeCell ref="H284:I284"/>
    <mergeCell ref="H285:I285"/>
    <mergeCell ref="H286:I286"/>
    <mergeCell ref="H287:I287"/>
    <mergeCell ref="H288:I288"/>
    <mergeCell ref="H289:I289"/>
    <mergeCell ref="L102:L121"/>
    <mergeCell ref="L142:L161"/>
    <mergeCell ref="L162:L181"/>
    <mergeCell ref="L222:L241"/>
    <mergeCell ref="F382:I382"/>
    <mergeCell ref="F757:I757"/>
    <mergeCell ref="F419:I419"/>
    <mergeCell ref="F516:I516"/>
    <mergeCell ref="H590:I590"/>
    <mergeCell ref="H591:I591"/>
    <mergeCell ref="H592:I592"/>
    <mergeCell ref="H593:I593"/>
    <mergeCell ref="H594:I594"/>
    <mergeCell ref="H595:I595"/>
    <mergeCell ref="H596:I596"/>
    <mergeCell ref="E597:E612"/>
    <mergeCell ref="H597:I597"/>
    <mergeCell ref="J597:J612"/>
    <mergeCell ref="K597:K612"/>
    <mergeCell ref="H319:I319"/>
    <mergeCell ref="O222:O241"/>
    <mergeCell ref="O162:O181"/>
    <mergeCell ref="D759:I759"/>
    <mergeCell ref="O242:O261"/>
    <mergeCell ref="H254:I254"/>
    <mergeCell ref="H255:I255"/>
    <mergeCell ref="H256:I256"/>
    <mergeCell ref="H257:I257"/>
    <mergeCell ref="H258:I258"/>
    <mergeCell ref="H259:I259"/>
    <mergeCell ref="H260:I260"/>
    <mergeCell ref="H261:I261"/>
    <mergeCell ref="O302:O321"/>
    <mergeCell ref="O282:O301"/>
    <mergeCell ref="H299:I299"/>
    <mergeCell ref="H300:I300"/>
    <mergeCell ref="H301:I301"/>
    <mergeCell ref="H281:I281"/>
    <mergeCell ref="H339:I339"/>
    <mergeCell ref="H340:I340"/>
    <mergeCell ref="H341:I341"/>
    <mergeCell ref="H326:I326"/>
    <mergeCell ref="H327:I327"/>
    <mergeCell ref="H328:I328"/>
    <mergeCell ref="H329:I329"/>
    <mergeCell ref="H330:I330"/>
    <mergeCell ref="H331:I331"/>
    <mergeCell ref="H332:I332"/>
    <mergeCell ref="H333:I333"/>
    <mergeCell ref="H334:I334"/>
    <mergeCell ref="H317:I317"/>
    <mergeCell ref="H318:I318"/>
    <mergeCell ref="H32:I32"/>
    <mergeCell ref="H33:I33"/>
    <mergeCell ref="H34:I34"/>
    <mergeCell ref="O102:O121"/>
    <mergeCell ref="O142:O161"/>
    <mergeCell ref="D944:I944"/>
    <mergeCell ref="E921:I921"/>
    <mergeCell ref="D945:I945"/>
    <mergeCell ref="C948:L948"/>
    <mergeCell ref="D946:I946"/>
    <mergeCell ref="E924:I924"/>
    <mergeCell ref="E927:I927"/>
    <mergeCell ref="E930:I930"/>
    <mergeCell ref="D931:I931"/>
    <mergeCell ref="C932:I932"/>
    <mergeCell ref="D933:I933"/>
    <mergeCell ref="C934:I934"/>
    <mergeCell ref="D935:I935"/>
    <mergeCell ref="C936:I936"/>
    <mergeCell ref="D937:I937"/>
    <mergeCell ref="D938:I938"/>
    <mergeCell ref="D939:I939"/>
    <mergeCell ref="D940:I940"/>
    <mergeCell ref="D941:I941"/>
    <mergeCell ref="D942:I942"/>
    <mergeCell ref="C943:I943"/>
    <mergeCell ref="O262:O281"/>
    <mergeCell ref="O322:O341"/>
    <mergeCell ref="H335:I335"/>
    <mergeCell ref="H336:I336"/>
    <mergeCell ref="H337:I337"/>
    <mergeCell ref="H338:I338"/>
    <mergeCell ref="H320:I320"/>
    <mergeCell ref="H321:I321"/>
    <mergeCell ref="H322:I322"/>
    <mergeCell ref="M102:M121"/>
    <mergeCell ref="M142:M161"/>
    <mergeCell ref="M162:M181"/>
    <mergeCell ref="M222:M241"/>
    <mergeCell ref="M242:M261"/>
    <mergeCell ref="M262:M281"/>
    <mergeCell ref="M282:M301"/>
    <mergeCell ref="M302:M321"/>
    <mergeCell ref="M322:M341"/>
    <mergeCell ref="M182:M201"/>
    <mergeCell ref="M202:M221"/>
    <mergeCell ref="N102:N121"/>
    <mergeCell ref="N142:N161"/>
    <mergeCell ref="N162:N181"/>
    <mergeCell ref="N222:N241"/>
    <mergeCell ref="N242:N261"/>
    <mergeCell ref="N262:N281"/>
    <mergeCell ref="N282:N301"/>
    <mergeCell ref="N302:N321"/>
    <mergeCell ref="N322:N341"/>
    <mergeCell ref="N122:N141"/>
    <mergeCell ref="N182:N201"/>
    <mergeCell ref="N202:N221"/>
    <mergeCell ref="J102:J121"/>
    <mergeCell ref="J142:J161"/>
    <mergeCell ref="J162:J181"/>
    <mergeCell ref="J222:J241"/>
    <mergeCell ref="J242:J261"/>
    <mergeCell ref="J262:J281"/>
    <mergeCell ref="J282:J301"/>
    <mergeCell ref="J302:J321"/>
    <mergeCell ref="J322:J341"/>
    <mergeCell ref="J182:J201"/>
    <mergeCell ref="J202:J221"/>
    <mergeCell ref="L242:L261"/>
    <mergeCell ref="L262:L281"/>
    <mergeCell ref="L282:L301"/>
    <mergeCell ref="L302:L321"/>
    <mergeCell ref="L322:L341"/>
    <mergeCell ref="K102:K121"/>
    <mergeCell ref="K142:K161"/>
    <mergeCell ref="K162:K181"/>
    <mergeCell ref="K222:K241"/>
    <mergeCell ref="K242:K261"/>
    <mergeCell ref="K262:K281"/>
    <mergeCell ref="K282:K301"/>
    <mergeCell ref="K302:K321"/>
    <mergeCell ref="K322:K341"/>
    <mergeCell ref="K182:K201"/>
    <mergeCell ref="L182:L201"/>
    <mergeCell ref="K202:K221"/>
    <mergeCell ref="L202:L221"/>
    <mergeCell ref="H323:I323"/>
    <mergeCell ref="H324:I324"/>
    <mergeCell ref="H325:I325"/>
    <mergeCell ref="H308:I308"/>
    <mergeCell ref="H309:I309"/>
    <mergeCell ref="H310:I310"/>
    <mergeCell ref="H311:I311"/>
    <mergeCell ref="H312:I312"/>
    <mergeCell ref="H313:I313"/>
    <mergeCell ref="H314:I314"/>
    <mergeCell ref="H315:I315"/>
    <mergeCell ref="H316:I316"/>
    <mergeCell ref="E102:E121"/>
    <mergeCell ref="E142:E161"/>
    <mergeCell ref="E162:E181"/>
    <mergeCell ref="E222:E241"/>
    <mergeCell ref="E242:E261"/>
    <mergeCell ref="E262:E281"/>
    <mergeCell ref="E282:E301"/>
    <mergeCell ref="E302:E321"/>
    <mergeCell ref="E322:E341"/>
    <mergeCell ref="E182:E201"/>
    <mergeCell ref="E202:E221"/>
    <mergeCell ref="H272:I272"/>
    <mergeCell ref="H273:I273"/>
    <mergeCell ref="H274:I274"/>
    <mergeCell ref="H275:I275"/>
    <mergeCell ref="H276:I276"/>
    <mergeCell ref="H277:I277"/>
    <mergeCell ref="H278:I278"/>
    <mergeCell ref="H279:I279"/>
    <mergeCell ref="H280:I280"/>
    <mergeCell ref="H302:I302"/>
    <mergeCell ref="H303:I303"/>
    <mergeCell ref="H304:I304"/>
    <mergeCell ref="H305:I305"/>
    <mergeCell ref="H306:I306"/>
    <mergeCell ref="H307:I307"/>
    <mergeCell ref="H290:I290"/>
    <mergeCell ref="H291:I291"/>
    <mergeCell ref="H292:I292"/>
    <mergeCell ref="H293:I293"/>
    <mergeCell ref="H294:I294"/>
    <mergeCell ref="H295:I295"/>
    <mergeCell ref="H296:I296"/>
    <mergeCell ref="H297:I297"/>
    <mergeCell ref="H298:I298"/>
    <mergeCell ref="H246:I246"/>
    <mergeCell ref="H247:I247"/>
    <mergeCell ref="H248:I248"/>
    <mergeCell ref="H249:I249"/>
    <mergeCell ref="H250:I250"/>
    <mergeCell ref="H251:I251"/>
    <mergeCell ref="H252:I252"/>
    <mergeCell ref="H253:I253"/>
    <mergeCell ref="H263:I263"/>
    <mergeCell ref="H264:I264"/>
    <mergeCell ref="H265:I265"/>
    <mergeCell ref="H266:I266"/>
    <mergeCell ref="H267:I267"/>
    <mergeCell ref="H268:I268"/>
    <mergeCell ref="H269:I269"/>
    <mergeCell ref="H270:I270"/>
    <mergeCell ref="H271:I271"/>
    <mergeCell ref="H181:I181"/>
    <mergeCell ref="H222:I222"/>
    <mergeCell ref="H223:I223"/>
    <mergeCell ref="H224:I224"/>
    <mergeCell ref="H225:I225"/>
    <mergeCell ref="H226:I226"/>
    <mergeCell ref="H227:I227"/>
    <mergeCell ref="H228:I228"/>
    <mergeCell ref="H229:I229"/>
    <mergeCell ref="H182:I182"/>
    <mergeCell ref="H202:I202"/>
    <mergeCell ref="H230:I230"/>
    <mergeCell ref="H231:I231"/>
    <mergeCell ref="H232:I232"/>
    <mergeCell ref="H233:I233"/>
    <mergeCell ref="H234:I234"/>
    <mergeCell ref="H235:I235"/>
    <mergeCell ref="H159:I159"/>
    <mergeCell ref="H160:I160"/>
    <mergeCell ref="H161:I161"/>
    <mergeCell ref="H162:I162"/>
    <mergeCell ref="H163:I163"/>
    <mergeCell ref="H164:I164"/>
    <mergeCell ref="H165:I165"/>
    <mergeCell ref="H166:I166"/>
    <mergeCell ref="H167:I167"/>
    <mergeCell ref="H168:I168"/>
    <mergeCell ref="H178:I178"/>
    <mergeCell ref="H179:I179"/>
    <mergeCell ref="H180:I180"/>
    <mergeCell ref="H169:I169"/>
    <mergeCell ref="H170:I170"/>
    <mergeCell ref="H171:I171"/>
    <mergeCell ref="H172:I172"/>
    <mergeCell ref="H173:I173"/>
    <mergeCell ref="H174:I174"/>
    <mergeCell ref="H175:I175"/>
    <mergeCell ref="H176:I176"/>
    <mergeCell ref="H177:I177"/>
    <mergeCell ref="H142:I142"/>
    <mergeCell ref="H143:I143"/>
    <mergeCell ref="H144:I144"/>
    <mergeCell ref="H145:I145"/>
    <mergeCell ref="H146:I146"/>
    <mergeCell ref="H147:I147"/>
    <mergeCell ref="H148:I148"/>
    <mergeCell ref="H149:I149"/>
    <mergeCell ref="H150:I150"/>
    <mergeCell ref="H151:I151"/>
    <mergeCell ref="H152:I152"/>
    <mergeCell ref="H153:I153"/>
    <mergeCell ref="H154:I154"/>
    <mergeCell ref="H155:I155"/>
    <mergeCell ref="H156:I156"/>
    <mergeCell ref="H157:I157"/>
    <mergeCell ref="H158:I158"/>
    <mergeCell ref="H105:I105"/>
    <mergeCell ref="H106:I106"/>
    <mergeCell ref="H107:I107"/>
    <mergeCell ref="H108:I108"/>
    <mergeCell ref="H109:I109"/>
    <mergeCell ref="H110:I110"/>
    <mergeCell ref="H111:I111"/>
    <mergeCell ref="H112:I112"/>
    <mergeCell ref="H113:I113"/>
    <mergeCell ref="H114:I114"/>
    <mergeCell ref="H115:I115"/>
    <mergeCell ref="H116:I116"/>
    <mergeCell ref="H117:I117"/>
    <mergeCell ref="H118:I118"/>
    <mergeCell ref="H119:I119"/>
    <mergeCell ref="H120:I120"/>
    <mergeCell ref="H121:I121"/>
    <mergeCell ref="M383:M400"/>
    <mergeCell ref="M401:M418"/>
    <mergeCell ref="L383:L400"/>
    <mergeCell ref="L401:L418"/>
    <mergeCell ref="K383:K400"/>
    <mergeCell ref="K401:K418"/>
    <mergeCell ref="J383:J400"/>
    <mergeCell ref="J401:J418"/>
    <mergeCell ref="O383:O400"/>
    <mergeCell ref="N383:N400"/>
    <mergeCell ref="H393:I393"/>
    <mergeCell ref="H394:I394"/>
    <mergeCell ref="H395:I395"/>
    <mergeCell ref="H396:I396"/>
    <mergeCell ref="H102:I102"/>
    <mergeCell ref="H103:I103"/>
    <mergeCell ref="E383:E400"/>
    <mergeCell ref="H397:I397"/>
    <mergeCell ref="H398:I398"/>
    <mergeCell ref="H399:I399"/>
    <mergeCell ref="H400:I400"/>
    <mergeCell ref="H384:I384"/>
    <mergeCell ref="H385:I385"/>
    <mergeCell ref="H386:I386"/>
    <mergeCell ref="H387:I387"/>
    <mergeCell ref="H388:I388"/>
    <mergeCell ref="H389:I389"/>
    <mergeCell ref="H390:I390"/>
    <mergeCell ref="H391:I391"/>
    <mergeCell ref="H392:I392"/>
    <mergeCell ref="H383:I383"/>
    <mergeCell ref="H104:I104"/>
    <mergeCell ref="O500:O514"/>
    <mergeCell ref="E420:E435"/>
    <mergeCell ref="E436:E451"/>
    <mergeCell ref="E452:E467"/>
    <mergeCell ref="O420:O434"/>
    <mergeCell ref="E401:E418"/>
    <mergeCell ref="H411:I411"/>
    <mergeCell ref="H412:I412"/>
    <mergeCell ref="H413:I413"/>
    <mergeCell ref="H414:I414"/>
    <mergeCell ref="H415:I415"/>
    <mergeCell ref="H416:I416"/>
    <mergeCell ref="H417:I417"/>
    <mergeCell ref="H418:I418"/>
    <mergeCell ref="H402:I402"/>
    <mergeCell ref="H403:I403"/>
    <mergeCell ref="H404:I404"/>
    <mergeCell ref="H405:I405"/>
    <mergeCell ref="H406:I406"/>
    <mergeCell ref="H407:I407"/>
    <mergeCell ref="H408:I408"/>
    <mergeCell ref="H409:I409"/>
    <mergeCell ref="H410:I410"/>
    <mergeCell ref="H401:I401"/>
    <mergeCell ref="N401:N418"/>
    <mergeCell ref="O401:O418"/>
    <mergeCell ref="O436:O450"/>
    <mergeCell ref="H455:I455"/>
    <mergeCell ref="H456:I456"/>
    <mergeCell ref="H457:I457"/>
    <mergeCell ref="H458:I458"/>
    <mergeCell ref="H459:I459"/>
    <mergeCell ref="N452:N467"/>
    <mergeCell ref="M452:M467"/>
    <mergeCell ref="L452:L467"/>
    <mergeCell ref="K452:K467"/>
    <mergeCell ref="J452:J467"/>
    <mergeCell ref="H465:I465"/>
    <mergeCell ref="H466:I466"/>
    <mergeCell ref="H467:I467"/>
    <mergeCell ref="O452:O466"/>
    <mergeCell ref="N420:N435"/>
    <mergeCell ref="N436:N451"/>
    <mergeCell ref="M420:M435"/>
    <mergeCell ref="M436:M451"/>
    <mergeCell ref="L420:L435"/>
    <mergeCell ref="L436:L451"/>
    <mergeCell ref="K420:K435"/>
    <mergeCell ref="K436:K451"/>
    <mergeCell ref="J420:J435"/>
    <mergeCell ref="J436:J451"/>
    <mergeCell ref="H460:I460"/>
    <mergeCell ref="H461:I461"/>
    <mergeCell ref="H462:I462"/>
    <mergeCell ref="H463:I463"/>
    <mergeCell ref="H464:I464"/>
    <mergeCell ref="N484:N499"/>
    <mergeCell ref="M484:M499"/>
    <mergeCell ref="L484:L499"/>
    <mergeCell ref="K484:K499"/>
    <mergeCell ref="J484:J499"/>
    <mergeCell ref="E500:E515"/>
    <mergeCell ref="E484:E499"/>
    <mergeCell ref="H512:I512"/>
    <mergeCell ref="H513:I513"/>
    <mergeCell ref="H514:I514"/>
    <mergeCell ref="H515:I515"/>
    <mergeCell ref="H499:I499"/>
    <mergeCell ref="H500:I500"/>
    <mergeCell ref="O484:O498"/>
    <mergeCell ref="N500:N515"/>
    <mergeCell ref="M500:M515"/>
    <mergeCell ref="L500:L515"/>
    <mergeCell ref="K500:K515"/>
    <mergeCell ref="J500:J515"/>
    <mergeCell ref="H508:I508"/>
    <mergeCell ref="H509:I509"/>
    <mergeCell ref="H484:I484"/>
    <mergeCell ref="H485:I485"/>
    <mergeCell ref="H486:I486"/>
    <mergeCell ref="H487:I487"/>
    <mergeCell ref="H488:I488"/>
    <mergeCell ref="H489:I489"/>
    <mergeCell ref="H510:I510"/>
    <mergeCell ref="H511:I511"/>
    <mergeCell ref="H507:I507"/>
    <mergeCell ref="H490:I490"/>
    <mergeCell ref="H491:I491"/>
    <mergeCell ref="H501:I501"/>
    <mergeCell ref="H438:I438"/>
    <mergeCell ref="H439:I439"/>
    <mergeCell ref="H440:I440"/>
    <mergeCell ref="H441:I441"/>
    <mergeCell ref="H442:I442"/>
    <mergeCell ref="H443:I443"/>
    <mergeCell ref="H444:I444"/>
    <mergeCell ref="H445:I445"/>
    <mergeCell ref="H446:I446"/>
    <mergeCell ref="H447:I447"/>
    <mergeCell ref="H448:I448"/>
    <mergeCell ref="H449:I449"/>
    <mergeCell ref="H450:I450"/>
    <mergeCell ref="H451:I451"/>
    <mergeCell ref="H452:I452"/>
    <mergeCell ref="H453:I453"/>
    <mergeCell ref="H454:I454"/>
    <mergeCell ref="H492:I492"/>
    <mergeCell ref="H493:I493"/>
    <mergeCell ref="H494:I494"/>
    <mergeCell ref="H495:I495"/>
    <mergeCell ref="H496:I496"/>
    <mergeCell ref="H497:I497"/>
    <mergeCell ref="H498:I498"/>
    <mergeCell ref="L677:L692"/>
    <mergeCell ref="L741:L756"/>
    <mergeCell ref="K517:K532"/>
    <mergeCell ref="K677:K692"/>
    <mergeCell ref="K741:K756"/>
    <mergeCell ref="N517:N532"/>
    <mergeCell ref="N677:N692"/>
    <mergeCell ref="N741:N756"/>
    <mergeCell ref="M517:M532"/>
    <mergeCell ref="M677:M692"/>
    <mergeCell ref="M741:M756"/>
    <mergeCell ref="O517:O531"/>
    <mergeCell ref="O741:O755"/>
    <mergeCell ref="O677:O691"/>
    <mergeCell ref="H420:I420"/>
    <mergeCell ref="H421:I421"/>
    <mergeCell ref="H422:I422"/>
    <mergeCell ref="H423:I423"/>
    <mergeCell ref="H424:I424"/>
    <mergeCell ref="H425:I425"/>
    <mergeCell ref="H426:I426"/>
    <mergeCell ref="H427:I427"/>
    <mergeCell ref="H428:I428"/>
    <mergeCell ref="H429:I429"/>
    <mergeCell ref="H430:I430"/>
    <mergeCell ref="H431:I431"/>
    <mergeCell ref="H432:I432"/>
    <mergeCell ref="H433:I433"/>
    <mergeCell ref="H434:I434"/>
    <mergeCell ref="H435:I435"/>
    <mergeCell ref="H436:I436"/>
    <mergeCell ref="H437:I437"/>
    <mergeCell ref="E677:E692"/>
    <mergeCell ref="E741:E756"/>
    <mergeCell ref="H751:I751"/>
    <mergeCell ref="H752:I752"/>
    <mergeCell ref="H753:I753"/>
    <mergeCell ref="H754:I754"/>
    <mergeCell ref="H755:I755"/>
    <mergeCell ref="H756:I756"/>
    <mergeCell ref="H742:I742"/>
    <mergeCell ref="H743:I743"/>
    <mergeCell ref="H744:I744"/>
    <mergeCell ref="H745:I745"/>
    <mergeCell ref="H746:I746"/>
    <mergeCell ref="H747:I747"/>
    <mergeCell ref="H680:I680"/>
    <mergeCell ref="H681:I681"/>
    <mergeCell ref="H682:I682"/>
    <mergeCell ref="H683:I683"/>
    <mergeCell ref="H684:I684"/>
    <mergeCell ref="H748:I748"/>
    <mergeCell ref="E693:E708"/>
    <mergeCell ref="H693:I693"/>
    <mergeCell ref="E709:E724"/>
    <mergeCell ref="H709:I709"/>
    <mergeCell ref="E725:E740"/>
    <mergeCell ref="H725:I725"/>
    <mergeCell ref="H677:I677"/>
    <mergeCell ref="H678:I678"/>
    <mergeCell ref="H679:I679"/>
    <mergeCell ref="H749:I749"/>
    <mergeCell ref="H750:I750"/>
    <mergeCell ref="H685:I685"/>
    <mergeCell ref="H686:I686"/>
    <mergeCell ref="H687:I687"/>
    <mergeCell ref="H688:I688"/>
    <mergeCell ref="H689:I689"/>
    <mergeCell ref="H690:I690"/>
    <mergeCell ref="H691:I691"/>
    <mergeCell ref="H692:I692"/>
    <mergeCell ref="H741:I741"/>
    <mergeCell ref="J517:J532"/>
    <mergeCell ref="J677:J692"/>
    <mergeCell ref="J741:J756"/>
    <mergeCell ref="J693:J708"/>
    <mergeCell ref="J709:J724"/>
    <mergeCell ref="J725:J740"/>
    <mergeCell ref="M788:M800"/>
    <mergeCell ref="M801:M813"/>
    <mergeCell ref="M814:M826"/>
    <mergeCell ref="K801:K813"/>
    <mergeCell ref="K814:K826"/>
    <mergeCell ref="H802:I802"/>
    <mergeCell ref="H803:I803"/>
    <mergeCell ref="H804:I804"/>
    <mergeCell ref="H805:I805"/>
    <mergeCell ref="H806:I806"/>
    <mergeCell ref="H807:I807"/>
    <mergeCell ref="H808:I808"/>
    <mergeCell ref="H809:I809"/>
    <mergeCell ref="H810:I810"/>
    <mergeCell ref="H811:I811"/>
    <mergeCell ref="H812:I812"/>
    <mergeCell ref="H813:I813"/>
    <mergeCell ref="H814:I814"/>
    <mergeCell ref="M827:M839"/>
    <mergeCell ref="M840:M852"/>
    <mergeCell ref="M853:M865"/>
    <mergeCell ref="M762:M774"/>
    <mergeCell ref="M775:M787"/>
    <mergeCell ref="N788:N800"/>
    <mergeCell ref="N801:N813"/>
    <mergeCell ref="N814:N826"/>
    <mergeCell ref="N827:N839"/>
    <mergeCell ref="N840:N852"/>
    <mergeCell ref="N853:N865"/>
    <mergeCell ref="N762:N774"/>
    <mergeCell ref="N775:N787"/>
    <mergeCell ref="E762:E774"/>
    <mergeCell ref="E775:E787"/>
    <mergeCell ref="J788:J800"/>
    <mergeCell ref="J801:J813"/>
    <mergeCell ref="J814:J826"/>
    <mergeCell ref="J827:J839"/>
    <mergeCell ref="J840:J852"/>
    <mergeCell ref="J853:J865"/>
    <mergeCell ref="J762:J774"/>
    <mergeCell ref="J775:J787"/>
    <mergeCell ref="L788:L800"/>
    <mergeCell ref="L801:L813"/>
    <mergeCell ref="L814:L826"/>
    <mergeCell ref="L827:L839"/>
    <mergeCell ref="L840:L852"/>
    <mergeCell ref="L853:L865"/>
    <mergeCell ref="L762:L774"/>
    <mergeCell ref="L775:L787"/>
    <mergeCell ref="K788:K800"/>
    <mergeCell ref="K827:K839"/>
    <mergeCell ref="K840:K852"/>
    <mergeCell ref="K853:K865"/>
    <mergeCell ref="K762:K774"/>
    <mergeCell ref="K775:K787"/>
    <mergeCell ref="H865:I865"/>
    <mergeCell ref="H856:I856"/>
    <mergeCell ref="H857:I857"/>
    <mergeCell ref="H858:I858"/>
    <mergeCell ref="H863:I863"/>
    <mergeCell ref="H864:I864"/>
    <mergeCell ref="H847:I847"/>
    <mergeCell ref="H848:I848"/>
    <mergeCell ref="H849:I849"/>
    <mergeCell ref="H850:I850"/>
    <mergeCell ref="H851:I851"/>
    <mergeCell ref="H852:I852"/>
    <mergeCell ref="H853:I853"/>
    <mergeCell ref="H854:I854"/>
    <mergeCell ref="H855:I855"/>
    <mergeCell ref="H824:I824"/>
    <mergeCell ref="H825:I825"/>
    <mergeCell ref="H826:I826"/>
    <mergeCell ref="H827:I827"/>
    <mergeCell ref="H828:I828"/>
    <mergeCell ref="H829:I829"/>
    <mergeCell ref="H830:I830"/>
    <mergeCell ref="H831:I831"/>
    <mergeCell ref="H832:I832"/>
    <mergeCell ref="H799:I799"/>
    <mergeCell ref="H800:I800"/>
    <mergeCell ref="H801:I801"/>
    <mergeCell ref="E788:E800"/>
    <mergeCell ref="E801:E813"/>
    <mergeCell ref="E814:E826"/>
    <mergeCell ref="E827:E839"/>
    <mergeCell ref="E840:E852"/>
    <mergeCell ref="E853:E865"/>
    <mergeCell ref="H859:I859"/>
    <mergeCell ref="H833:I833"/>
    <mergeCell ref="H834:I834"/>
    <mergeCell ref="H835:I835"/>
    <mergeCell ref="H836:I836"/>
    <mergeCell ref="H837:I837"/>
    <mergeCell ref="H838:I838"/>
    <mergeCell ref="H839:I839"/>
    <mergeCell ref="H840:I840"/>
    <mergeCell ref="H841:I841"/>
    <mergeCell ref="H842:I842"/>
    <mergeCell ref="H843:I843"/>
    <mergeCell ref="H844:I844"/>
    <mergeCell ref="H845:I845"/>
    <mergeCell ref="H846:I846"/>
    <mergeCell ref="H860:I860"/>
    <mergeCell ref="H861:I861"/>
    <mergeCell ref="H862:I862"/>
    <mergeCell ref="H816:I816"/>
    <mergeCell ref="H817:I817"/>
    <mergeCell ref="H818:I818"/>
    <mergeCell ref="H819:I819"/>
    <mergeCell ref="H820:I820"/>
    <mergeCell ref="H821:I821"/>
    <mergeCell ref="H822:I822"/>
    <mergeCell ref="H823:I823"/>
    <mergeCell ref="H815:I815"/>
    <mergeCell ref="H788:I788"/>
    <mergeCell ref="H789:I789"/>
    <mergeCell ref="H790:I790"/>
    <mergeCell ref="H791:I791"/>
    <mergeCell ref="H792:I792"/>
    <mergeCell ref="H793:I793"/>
    <mergeCell ref="H794:I794"/>
    <mergeCell ref="H795:I795"/>
    <mergeCell ref="H796:I796"/>
    <mergeCell ref="H797:I797"/>
    <mergeCell ref="H798:I798"/>
    <mergeCell ref="H778:I778"/>
    <mergeCell ref="H779:I779"/>
    <mergeCell ref="H780:I780"/>
    <mergeCell ref="H781:I781"/>
    <mergeCell ref="H782:I782"/>
    <mergeCell ref="H783:I783"/>
    <mergeCell ref="H784:I784"/>
    <mergeCell ref="H785:I785"/>
    <mergeCell ref="H786:I786"/>
    <mergeCell ref="H787:I787"/>
    <mergeCell ref="H58:I58"/>
    <mergeCell ref="H762:I762"/>
    <mergeCell ref="H763:I763"/>
    <mergeCell ref="H764:I764"/>
    <mergeCell ref="H765:I765"/>
    <mergeCell ref="H766:I766"/>
    <mergeCell ref="H767:I767"/>
    <mergeCell ref="H768:I768"/>
    <mergeCell ref="H769:I769"/>
    <mergeCell ref="H770:I770"/>
    <mergeCell ref="H771:I771"/>
    <mergeCell ref="H772:I772"/>
    <mergeCell ref="H773:I773"/>
    <mergeCell ref="H774:I774"/>
    <mergeCell ref="H775:I775"/>
    <mergeCell ref="H776:I776"/>
    <mergeCell ref="H777:I777"/>
    <mergeCell ref="H517:I517"/>
    <mergeCell ref="H518:I518"/>
    <mergeCell ref="H519:I519"/>
    <mergeCell ref="H520:I520"/>
    <mergeCell ref="H521:I521"/>
    <mergeCell ref="H522:I522"/>
    <mergeCell ref="H523:I523"/>
    <mergeCell ref="H524:I524"/>
    <mergeCell ref="H525:I525"/>
    <mergeCell ref="H526:I526"/>
    <mergeCell ref="H527:I527"/>
    <mergeCell ref="H528:I528"/>
    <mergeCell ref="H529:I529"/>
    <mergeCell ref="H530:I530"/>
    <mergeCell ref="H531:I531"/>
    <mergeCell ref="H59:I59"/>
    <mergeCell ref="H60:I60"/>
    <mergeCell ref="H61:I61"/>
    <mergeCell ref="E62:E81"/>
    <mergeCell ref="H62:I62"/>
    <mergeCell ref="J62:J81"/>
    <mergeCell ref="K62:K81"/>
    <mergeCell ref="L62:L81"/>
    <mergeCell ref="M62:M81"/>
    <mergeCell ref="E42:E61"/>
    <mergeCell ref="H42:I42"/>
    <mergeCell ref="J42:J61"/>
    <mergeCell ref="K42:K61"/>
    <mergeCell ref="L42:L61"/>
    <mergeCell ref="M42:M61"/>
    <mergeCell ref="N42:N61"/>
    <mergeCell ref="O42:O61"/>
    <mergeCell ref="H43:I43"/>
    <mergeCell ref="H44:I44"/>
    <mergeCell ref="H45:I45"/>
    <mergeCell ref="H46:I46"/>
    <mergeCell ref="H47:I47"/>
    <mergeCell ref="H48:I48"/>
    <mergeCell ref="H49:I49"/>
    <mergeCell ref="H50:I50"/>
    <mergeCell ref="H51:I51"/>
    <mergeCell ref="H52:I52"/>
    <mergeCell ref="H53:I53"/>
    <mergeCell ref="H54:I54"/>
    <mergeCell ref="H55:I55"/>
    <mergeCell ref="H56:I56"/>
    <mergeCell ref="H57:I57"/>
    <mergeCell ref="H98:I98"/>
    <mergeCell ref="N62:N81"/>
    <mergeCell ref="O62:O81"/>
    <mergeCell ref="H63:I63"/>
    <mergeCell ref="H64:I64"/>
    <mergeCell ref="H65:I65"/>
    <mergeCell ref="H66:I66"/>
    <mergeCell ref="H67:I67"/>
    <mergeCell ref="H68:I68"/>
    <mergeCell ref="H69:I69"/>
    <mergeCell ref="H70:I70"/>
    <mergeCell ref="H71:I71"/>
    <mergeCell ref="H72:I72"/>
    <mergeCell ref="H73:I73"/>
    <mergeCell ref="H74:I74"/>
    <mergeCell ref="H75:I75"/>
    <mergeCell ref="H76:I76"/>
    <mergeCell ref="H77:I77"/>
    <mergeCell ref="H78:I78"/>
    <mergeCell ref="H79:I79"/>
    <mergeCell ref="H80:I80"/>
    <mergeCell ref="H81:I81"/>
    <mergeCell ref="H99:I99"/>
    <mergeCell ref="H100:I100"/>
    <mergeCell ref="H101:I101"/>
    <mergeCell ref="E122:E141"/>
    <mergeCell ref="H122:I122"/>
    <mergeCell ref="J122:J141"/>
    <mergeCell ref="K122:K141"/>
    <mergeCell ref="L122:L141"/>
    <mergeCell ref="M122:M141"/>
    <mergeCell ref="E82:E101"/>
    <mergeCell ref="H82:I82"/>
    <mergeCell ref="J82:J101"/>
    <mergeCell ref="K82:K101"/>
    <mergeCell ref="L82:L101"/>
    <mergeCell ref="M82:M101"/>
    <mergeCell ref="N82:N101"/>
    <mergeCell ref="O82:O101"/>
    <mergeCell ref="H83:I83"/>
    <mergeCell ref="H84:I84"/>
    <mergeCell ref="H85:I85"/>
    <mergeCell ref="H86:I86"/>
    <mergeCell ref="H87:I87"/>
    <mergeCell ref="H88:I88"/>
    <mergeCell ref="H89:I89"/>
    <mergeCell ref="H90:I90"/>
    <mergeCell ref="H91:I91"/>
    <mergeCell ref="H92:I92"/>
    <mergeCell ref="H93:I93"/>
    <mergeCell ref="H94:I94"/>
    <mergeCell ref="H95:I95"/>
    <mergeCell ref="H96:I96"/>
    <mergeCell ref="H97:I97"/>
    <mergeCell ref="O122:O141"/>
    <mergeCell ref="H123:I123"/>
    <mergeCell ref="H124:I124"/>
    <mergeCell ref="H125:I125"/>
    <mergeCell ref="H126:I126"/>
    <mergeCell ref="H127:I127"/>
    <mergeCell ref="H128:I128"/>
    <mergeCell ref="H129:I129"/>
    <mergeCell ref="H130:I130"/>
    <mergeCell ref="H131:I131"/>
    <mergeCell ref="H132:I132"/>
    <mergeCell ref="H133:I133"/>
    <mergeCell ref="H134:I134"/>
    <mergeCell ref="H135:I135"/>
    <mergeCell ref="H136:I136"/>
    <mergeCell ref="H137:I137"/>
    <mergeCell ref="H138:I138"/>
    <mergeCell ref="H139:I139"/>
    <mergeCell ref="H140:I140"/>
    <mergeCell ref="H141:I141"/>
    <mergeCell ref="O182:O201"/>
    <mergeCell ref="H183:I183"/>
    <mergeCell ref="H184:I184"/>
    <mergeCell ref="H185:I185"/>
    <mergeCell ref="H186:I186"/>
    <mergeCell ref="H187:I187"/>
    <mergeCell ref="H188:I188"/>
    <mergeCell ref="H189:I189"/>
    <mergeCell ref="H190:I190"/>
    <mergeCell ref="H191:I191"/>
    <mergeCell ref="H192:I192"/>
    <mergeCell ref="H193:I193"/>
    <mergeCell ref="H194:I194"/>
    <mergeCell ref="H195:I195"/>
    <mergeCell ref="H196:I196"/>
    <mergeCell ref="H197:I197"/>
    <mergeCell ref="H198:I198"/>
    <mergeCell ref="H199:I199"/>
    <mergeCell ref="H200:I200"/>
    <mergeCell ref="H201:I201"/>
    <mergeCell ref="H358:I358"/>
    <mergeCell ref="O202:O221"/>
    <mergeCell ref="H203:I203"/>
    <mergeCell ref="H204:I204"/>
    <mergeCell ref="H205:I205"/>
    <mergeCell ref="H206:I206"/>
    <mergeCell ref="H207:I207"/>
    <mergeCell ref="H208:I208"/>
    <mergeCell ref="H209:I209"/>
    <mergeCell ref="H210:I210"/>
    <mergeCell ref="H211:I211"/>
    <mergeCell ref="H212:I212"/>
    <mergeCell ref="H213:I213"/>
    <mergeCell ref="H214:I214"/>
    <mergeCell ref="H215:I215"/>
    <mergeCell ref="H216:I216"/>
    <mergeCell ref="H217:I217"/>
    <mergeCell ref="H218:I218"/>
    <mergeCell ref="H219:I219"/>
    <mergeCell ref="H220:I220"/>
    <mergeCell ref="H221:I221"/>
    <mergeCell ref="H236:I236"/>
    <mergeCell ref="H237:I237"/>
    <mergeCell ref="H238:I238"/>
    <mergeCell ref="H239:I239"/>
    <mergeCell ref="H240:I240"/>
    <mergeCell ref="H241:I241"/>
    <mergeCell ref="H242:I242"/>
    <mergeCell ref="H243:I243"/>
    <mergeCell ref="H244:I244"/>
    <mergeCell ref="H262:I262"/>
    <mergeCell ref="H245:I245"/>
    <mergeCell ref="H359:I359"/>
    <mergeCell ref="H360:I360"/>
    <mergeCell ref="H361:I361"/>
    <mergeCell ref="E362:E381"/>
    <mergeCell ref="H362:I362"/>
    <mergeCell ref="J362:J381"/>
    <mergeCell ref="K362:K381"/>
    <mergeCell ref="L362:L381"/>
    <mergeCell ref="M362:M381"/>
    <mergeCell ref="E342:E361"/>
    <mergeCell ref="H342:I342"/>
    <mergeCell ref="J342:J361"/>
    <mergeCell ref="K342:K361"/>
    <mergeCell ref="L342:L361"/>
    <mergeCell ref="M342:M361"/>
    <mergeCell ref="N342:N361"/>
    <mergeCell ref="O342:O361"/>
    <mergeCell ref="H343:I343"/>
    <mergeCell ref="H344:I344"/>
    <mergeCell ref="H345:I345"/>
    <mergeCell ref="H346:I346"/>
    <mergeCell ref="H347:I347"/>
    <mergeCell ref="H348:I348"/>
    <mergeCell ref="H349:I349"/>
    <mergeCell ref="H350:I350"/>
    <mergeCell ref="H351:I351"/>
    <mergeCell ref="H352:I352"/>
    <mergeCell ref="H353:I353"/>
    <mergeCell ref="H354:I354"/>
    <mergeCell ref="H355:I355"/>
    <mergeCell ref="H356:I356"/>
    <mergeCell ref="H357:I357"/>
    <mergeCell ref="N362:N381"/>
    <mergeCell ref="O362:O381"/>
    <mergeCell ref="H363:I363"/>
    <mergeCell ref="H364:I364"/>
    <mergeCell ref="H365:I365"/>
    <mergeCell ref="H366:I366"/>
    <mergeCell ref="H367:I367"/>
    <mergeCell ref="H368:I368"/>
    <mergeCell ref="H369:I369"/>
    <mergeCell ref="H370:I370"/>
    <mergeCell ref="H371:I371"/>
    <mergeCell ref="H372:I372"/>
    <mergeCell ref="H373:I373"/>
    <mergeCell ref="H374:I374"/>
    <mergeCell ref="H375:I375"/>
    <mergeCell ref="H376:I376"/>
    <mergeCell ref="H377:I377"/>
    <mergeCell ref="H378:I378"/>
    <mergeCell ref="H379:I379"/>
    <mergeCell ref="H380:I380"/>
    <mergeCell ref="H381:I381"/>
    <mergeCell ref="E533:E548"/>
    <mergeCell ref="E468:E483"/>
    <mergeCell ref="H468:I468"/>
    <mergeCell ref="J468:J483"/>
    <mergeCell ref="K468:K483"/>
    <mergeCell ref="L468:L483"/>
    <mergeCell ref="M468:M483"/>
    <mergeCell ref="N468:N483"/>
    <mergeCell ref="O468:O482"/>
    <mergeCell ref="H469:I469"/>
    <mergeCell ref="H470:I470"/>
    <mergeCell ref="H471:I471"/>
    <mergeCell ref="H472:I472"/>
    <mergeCell ref="H473:I473"/>
    <mergeCell ref="H474:I474"/>
    <mergeCell ref="H475:I475"/>
    <mergeCell ref="H476:I476"/>
    <mergeCell ref="H477:I477"/>
    <mergeCell ref="H478:I478"/>
    <mergeCell ref="H479:I479"/>
    <mergeCell ref="H480:I480"/>
    <mergeCell ref="H481:I481"/>
    <mergeCell ref="H482:I482"/>
    <mergeCell ref="H483:I483"/>
    <mergeCell ref="H532:I532"/>
    <mergeCell ref="E517:E532"/>
    <mergeCell ref="L517:L532"/>
    <mergeCell ref="H502:I502"/>
    <mergeCell ref="H503:I503"/>
    <mergeCell ref="H504:I504"/>
    <mergeCell ref="H505:I505"/>
    <mergeCell ref="H506:I506"/>
    <mergeCell ref="H533:I533"/>
    <mergeCell ref="N533:N548"/>
    <mergeCell ref="O533:O547"/>
    <mergeCell ref="H534:I534"/>
    <mergeCell ref="H535:I535"/>
    <mergeCell ref="H536:I536"/>
    <mergeCell ref="H537:I537"/>
    <mergeCell ref="H538:I538"/>
    <mergeCell ref="H539:I539"/>
    <mergeCell ref="H540:I540"/>
    <mergeCell ref="H541:I541"/>
    <mergeCell ref="H542:I542"/>
    <mergeCell ref="H543:I543"/>
    <mergeCell ref="H544:I544"/>
    <mergeCell ref="H545:I545"/>
    <mergeCell ref="H546:I546"/>
    <mergeCell ref="H547:I547"/>
    <mergeCell ref="H548:I548"/>
    <mergeCell ref="J533:J548"/>
    <mergeCell ref="K533:K548"/>
    <mergeCell ref="L533:L548"/>
    <mergeCell ref="M533:M548"/>
    <mergeCell ref="E549:E564"/>
    <mergeCell ref="H549:I549"/>
    <mergeCell ref="J549:J564"/>
    <mergeCell ref="K549:K564"/>
    <mergeCell ref="L549:L564"/>
    <mergeCell ref="M549:M564"/>
    <mergeCell ref="N549:N564"/>
    <mergeCell ref="O549:O563"/>
    <mergeCell ref="H550:I550"/>
    <mergeCell ref="H551:I551"/>
    <mergeCell ref="H552:I552"/>
    <mergeCell ref="H553:I553"/>
    <mergeCell ref="H554:I554"/>
    <mergeCell ref="H555:I555"/>
    <mergeCell ref="H556:I556"/>
    <mergeCell ref="H557:I557"/>
    <mergeCell ref="H558:I558"/>
    <mergeCell ref="H559:I559"/>
    <mergeCell ref="H560:I560"/>
    <mergeCell ref="H561:I561"/>
    <mergeCell ref="H562:I562"/>
    <mergeCell ref="H563:I563"/>
    <mergeCell ref="H564:I564"/>
    <mergeCell ref="E629:E644"/>
    <mergeCell ref="H629:I629"/>
    <mergeCell ref="J629:J644"/>
    <mergeCell ref="K629:K644"/>
    <mergeCell ref="L629:L644"/>
    <mergeCell ref="M629:M644"/>
    <mergeCell ref="N629:N644"/>
    <mergeCell ref="O629:O643"/>
    <mergeCell ref="H630:I630"/>
    <mergeCell ref="H631:I631"/>
    <mergeCell ref="H632:I632"/>
    <mergeCell ref="H633:I633"/>
    <mergeCell ref="H634:I634"/>
    <mergeCell ref="H635:I635"/>
    <mergeCell ref="H636:I636"/>
    <mergeCell ref="H637:I637"/>
    <mergeCell ref="H638:I638"/>
    <mergeCell ref="H639:I639"/>
    <mergeCell ref="H640:I640"/>
    <mergeCell ref="H641:I641"/>
    <mergeCell ref="H642:I642"/>
    <mergeCell ref="H643:I643"/>
    <mergeCell ref="H644:I644"/>
    <mergeCell ref="E645:E660"/>
    <mergeCell ref="H645:I645"/>
    <mergeCell ref="J645:J660"/>
    <mergeCell ref="K645:K660"/>
    <mergeCell ref="L645:L660"/>
    <mergeCell ref="M645:M660"/>
    <mergeCell ref="N645:N660"/>
    <mergeCell ref="O645:O659"/>
    <mergeCell ref="H646:I646"/>
    <mergeCell ref="H647:I647"/>
    <mergeCell ref="H648:I648"/>
    <mergeCell ref="H649:I649"/>
    <mergeCell ref="H650:I650"/>
    <mergeCell ref="H651:I651"/>
    <mergeCell ref="H652:I652"/>
    <mergeCell ref="H653:I653"/>
    <mergeCell ref="H654:I654"/>
    <mergeCell ref="H655:I655"/>
    <mergeCell ref="H656:I656"/>
    <mergeCell ref="H657:I657"/>
    <mergeCell ref="H658:I658"/>
    <mergeCell ref="H659:I659"/>
    <mergeCell ref="H660:I660"/>
  </mergeCells>
  <hyperlinks>
    <hyperlink ref="H113" r:id="rId1" xr:uid="{00000000-0004-0000-0400-000000000000}"/>
    <hyperlink ref="H111" r:id="rId2" xr:uid="{00000000-0004-0000-0400-000001000000}"/>
    <hyperlink ref="H118" r:id="rId3" xr:uid="{00000000-0004-0000-0400-000002000000}"/>
    <hyperlink ref="H152" r:id="rId4" xr:uid="{00000000-0004-0000-0400-000003000000}"/>
    <hyperlink ref="H153" r:id="rId5" tooltip="http://www.iapjournals.ac.cn/fileDQKXJZ/journal/article/dqkxjz/2018/11/PDF/20180026.pdf" xr:uid="{00000000-0004-0000-0400-000004000000}"/>
    <hyperlink ref="H158" r:id="rId6" xr:uid="{00000000-0004-0000-0400-000005000000}"/>
    <hyperlink ref="H178" r:id="rId7" xr:uid="{00000000-0004-0000-0400-000006000000}"/>
    <hyperlink ref="H173" r:id="rId8" xr:uid="{00000000-0004-0000-0400-000007000000}"/>
    <hyperlink ref="H172" r:id="rId9" tooltip="http://www.iapjournals.ac.cn/aas/en/article/doi/10.1007/s00376-020-9176-9" xr:uid="{00000000-0004-0000-0400-000008000000}"/>
    <hyperlink ref="H231" r:id="rId10" xr:uid="{00000000-0004-0000-0400-000009000000}"/>
    <hyperlink ref="H232" r:id="rId11" xr:uid="{00000000-0004-0000-0400-00000A000000}"/>
    <hyperlink ref="H233" r:id="rId12" xr:uid="{00000000-0004-0000-0400-00000B000000}"/>
    <hyperlink ref="H238" r:id="rId13" xr:uid="{00000000-0004-0000-0400-00000C000000}"/>
    <hyperlink ref="H251" r:id="rId14" xr:uid="{00000000-0004-0000-0400-00000D000000}"/>
    <hyperlink ref="H253" r:id="rId15" xr:uid="{00000000-0004-0000-0400-00000E000000}"/>
    <hyperlink ref="H252" r:id="rId16" xr:uid="{00000000-0004-0000-0400-00000F000000}"/>
    <hyperlink ref="H258" r:id="rId17" xr:uid="{00000000-0004-0000-0400-000010000000}"/>
    <hyperlink ref="H272" r:id="rId18" xr:uid="{00000000-0004-0000-0400-000011000000}"/>
    <hyperlink ref="H273" r:id="rId19" xr:uid="{00000000-0004-0000-0400-000012000000}"/>
    <hyperlink ref="H278" r:id="rId20" xr:uid="{00000000-0004-0000-0400-000013000000}"/>
    <hyperlink ref="H271" r:id="rId21" xr:uid="{00000000-0004-0000-0400-000014000000}"/>
    <hyperlink ref="H298" r:id="rId22" xr:uid="{00000000-0004-0000-0400-000015000000}"/>
    <hyperlink ref="H293" r:id="rId23" xr:uid="{00000000-0004-0000-0400-000016000000}"/>
    <hyperlink ref="H292" r:id="rId24" xr:uid="{00000000-0004-0000-0400-000017000000}"/>
    <hyperlink ref="H291" r:id="rId25" xr:uid="{00000000-0004-0000-0400-000018000000}"/>
    <hyperlink ref="H311" r:id="rId26" xr:uid="{00000000-0004-0000-0400-000019000000}"/>
    <hyperlink ref="H312" r:id="rId27" tooltip="https://www.sciencedirect.com/science/article/pii/S0169809522000370" xr:uid="{00000000-0004-0000-0400-00001A000000}"/>
    <hyperlink ref="H313" r:id="rId28" xr:uid="{00000000-0004-0000-0400-00001B000000}"/>
    <hyperlink ref="H318" r:id="rId29" xr:uid="{00000000-0004-0000-0400-00001C000000}"/>
    <hyperlink ref="H338" r:id="rId30" xr:uid="{00000000-0004-0000-0400-00001D000000}"/>
    <hyperlink ref="H332" r:id="rId31" xr:uid="{00000000-0004-0000-0400-00001E000000}"/>
    <hyperlink ref="H333" r:id="rId32" xr:uid="{00000000-0004-0000-0400-00001F000000}"/>
    <hyperlink ref="H393" r:id="rId33" xr:uid="{00000000-0004-0000-0400-000020000000}"/>
    <hyperlink ref="H394" r:id="rId34" xr:uid="{00000000-0004-0000-0400-000021000000}"/>
    <hyperlink ref="H397" r:id="rId35" xr:uid="{00000000-0004-0000-0400-000022000000}"/>
    <hyperlink ref="H411" r:id="rId36" xr:uid="{00000000-0004-0000-0400-000023000000}"/>
    <hyperlink ref="H415" r:id="rId37" xr:uid="{00000000-0004-0000-0400-000024000000}"/>
    <hyperlink ref="H429" r:id="rId38" tooltip="https://doi.org/10.7454/mss.v20i4.6706" xr:uid="{00000000-0004-0000-0400-000025000000}"/>
    <hyperlink ref="H430" r:id="rId39" xr:uid="{00000000-0004-0000-0400-000026000000}"/>
    <hyperlink ref="H431" r:id="rId40" xr:uid="{00000000-0004-0000-0400-000027000000}"/>
    <hyperlink ref="H433" r:id="rId41" xr:uid="{00000000-0004-0000-0400-000028000000}"/>
    <hyperlink ref="H445" r:id="rId42" tooltip="https://doi.org/10.7454/mss.v20i3.6245" xr:uid="{00000000-0004-0000-0400-000029000000}"/>
    <hyperlink ref="H446" r:id="rId43" tooltip="https://scholarhub.ui.ac.id/science/vol20/iss3/7/" xr:uid="{00000000-0004-0000-0400-00002A000000}"/>
    <hyperlink ref="H447" r:id="rId44" tooltip="https://scholarhub.ui.ac.id/science/vol20/iss3/7/" xr:uid="{00000000-0004-0000-0400-00002B000000}"/>
    <hyperlink ref="H461" r:id="rId45" tooltip="https://doi.org/10.7454/mss.v20i3.6245" xr:uid="{00000000-0004-0000-0400-00002C000000}"/>
    <hyperlink ref="H465" r:id="rId46" xr:uid="{00000000-0004-0000-0400-00002D000000}"/>
    <hyperlink ref="H462" r:id="rId47" xr:uid="{00000000-0004-0000-0400-00002E000000}"/>
    <hyperlink ref="H463" r:id="rId48" xr:uid="{00000000-0004-0000-0400-00002F000000}"/>
    <hyperlink ref="H493" r:id="rId49" xr:uid="{00000000-0004-0000-0400-000030000000}"/>
    <hyperlink ref="H494" r:id="rId50" xr:uid="{00000000-0004-0000-0400-000031000000}"/>
    <hyperlink ref="H495" r:id="rId51" xr:uid="{00000000-0004-0000-0400-000032000000}"/>
    <hyperlink ref="H497" r:id="rId52" xr:uid="{00000000-0004-0000-0400-000033000000}"/>
    <hyperlink ref="H510" r:id="rId53" xr:uid="{00000000-0004-0000-0400-000034000000}"/>
    <hyperlink ref="H511" r:id="rId54" xr:uid="{00000000-0004-0000-0400-000035000000}"/>
    <hyperlink ref="H527" r:id="rId55" xr:uid="{00000000-0004-0000-0400-000036000000}"/>
    <hyperlink ref="H528" r:id="rId56" xr:uid="{00000000-0004-0000-0400-000037000000}"/>
    <hyperlink ref="H530" r:id="rId57" xr:uid="{00000000-0004-0000-0400-000038000000}"/>
    <hyperlink ref="H688" r:id="rId58" tooltip="http://jif.fmipa.unand.ac.id/index.php/jif/article/view/450/237" xr:uid="{00000000-0004-0000-0400-000039000000}"/>
    <hyperlink ref="H687" r:id="rId59" xr:uid="{00000000-0004-0000-0400-00003A000000}"/>
    <hyperlink ref="H690" r:id="rId60" xr:uid="{00000000-0004-0000-0400-00003B000000}"/>
    <hyperlink ref="H751" r:id="rId61" xr:uid="{00000000-0004-0000-0400-00003C000000}"/>
    <hyperlink ref="H752" r:id="rId62" xr:uid="{00000000-0004-0000-0400-00003D000000}"/>
    <hyperlink ref="H750" r:id="rId63" xr:uid="{00000000-0004-0000-0400-00003E000000}"/>
    <hyperlink ref="H767" r:id="rId64" xr:uid="{00000000-0004-0000-0400-00003F000000}"/>
    <hyperlink ref="H769" r:id="rId65" xr:uid="{00000000-0004-0000-0400-000040000000}"/>
    <hyperlink ref="H771" r:id="rId66" xr:uid="{00000000-0004-0000-0400-000041000000}"/>
    <hyperlink ref="H780" r:id="rId67" xr:uid="{00000000-0004-0000-0400-000042000000}"/>
    <hyperlink ref="H782" r:id="rId68" tooltip="https://ieeexplore.ieee.org/abstract/document/8597606" xr:uid="{00000000-0004-0000-0400-000043000000}"/>
    <hyperlink ref="H784" r:id="rId69" xr:uid="{00000000-0004-0000-0400-000044000000}"/>
    <hyperlink ref="H795" r:id="rId70" xr:uid="{00000000-0004-0000-0400-000045000000}"/>
    <hyperlink ref="H793" r:id="rId71" xr:uid="{00000000-0004-0000-0400-000046000000}"/>
    <hyperlink ref="H797" r:id="rId72" xr:uid="{00000000-0004-0000-0400-000047000000}"/>
    <hyperlink ref="H808" r:id="rId73" tooltip="https://ieeexplore.ieee.org/abstract/document/9017233" xr:uid="{00000000-0004-0000-0400-000048000000}"/>
    <hyperlink ref="H806" r:id="rId74" xr:uid="{00000000-0004-0000-0400-000049000000}"/>
    <hyperlink ref="H810" r:id="rId75" xr:uid="{00000000-0004-0000-0400-00004A000000}"/>
    <hyperlink ref="H819" r:id="rId76" xr:uid="{00000000-0004-0000-0400-00004B000000}"/>
    <hyperlink ref="H821" r:id="rId77" xr:uid="{00000000-0004-0000-0400-00004C000000}"/>
    <hyperlink ref="H823" r:id="rId78" xr:uid="{00000000-0004-0000-0400-00004D000000}"/>
    <hyperlink ref="H832" r:id="rId79" xr:uid="{00000000-0004-0000-0400-00004E000000}"/>
    <hyperlink ref="H834" r:id="rId80" xr:uid="{00000000-0004-0000-0400-00004F000000}"/>
    <hyperlink ref="H836" r:id="rId81" xr:uid="{00000000-0004-0000-0400-000050000000}"/>
    <hyperlink ref="H849" r:id="rId82" xr:uid="{00000000-0004-0000-0400-000051000000}"/>
    <hyperlink ref="H845" r:id="rId83" xr:uid="{00000000-0004-0000-0400-000052000000}"/>
    <hyperlink ref="H847" r:id="rId84" xr:uid="{00000000-0004-0000-0400-000053000000}"/>
    <hyperlink ref="H858" r:id="rId85" xr:uid="{00000000-0004-0000-0400-000054000000}"/>
    <hyperlink ref="H860" r:id="rId86" xr:uid="{00000000-0004-0000-0400-000055000000}"/>
    <hyperlink ref="H862" r:id="rId87" xr:uid="{00000000-0004-0000-0400-000056000000}"/>
    <hyperlink ref="H112:I112" r:id="rId88" display="https://www.sciencedirect.com/science/article/pii/S0169809517301096?via%3Dihub" xr:uid="{00000000-0004-0000-0400-000057000000}"/>
    <hyperlink ref="H58" r:id="rId89" xr:uid="{00000000-0004-0000-0400-000058000000}"/>
    <hyperlink ref="H51" r:id="rId90" xr:uid="{00000000-0004-0000-0400-000059000000}"/>
    <hyperlink ref="H52" r:id="rId91" xr:uid="{00000000-0004-0000-0400-00005A000000}"/>
    <hyperlink ref="H53" r:id="rId92" xr:uid="{00000000-0004-0000-0400-00005B000000}"/>
    <hyperlink ref="H57" r:id="rId93" xr:uid="{00000000-0004-0000-0400-00005C000000}"/>
    <hyperlink ref="H37" r:id="rId94" xr:uid="{00000000-0004-0000-0400-00005D000000}"/>
    <hyperlink ref="H71" r:id="rId95" xr:uid="{00000000-0004-0000-0400-00005E000000}"/>
    <hyperlink ref="H73" r:id="rId96" xr:uid="{00000000-0004-0000-0400-00005F000000}"/>
    <hyperlink ref="H72" r:id="rId97" xr:uid="{00000000-0004-0000-0400-000060000000}"/>
    <hyperlink ref="H59" r:id="rId98" xr:uid="{00000000-0004-0000-0400-000061000000}"/>
    <hyperlink ref="H78" r:id="rId99" xr:uid="{00000000-0004-0000-0400-000062000000}"/>
    <hyperlink ref="H79" r:id="rId100" xr:uid="{00000000-0004-0000-0400-000063000000}"/>
    <hyperlink ref="H77" r:id="rId101" xr:uid="{00000000-0004-0000-0400-000064000000}"/>
    <hyperlink ref="H91" r:id="rId102" xr:uid="{00000000-0004-0000-0400-000065000000}"/>
    <hyperlink ref="H93" r:id="rId103" xr:uid="{00000000-0004-0000-0400-000066000000}"/>
    <hyperlink ref="H92" r:id="rId104" xr:uid="{00000000-0004-0000-0400-000067000000}"/>
    <hyperlink ref="H98" r:id="rId105" xr:uid="{00000000-0004-0000-0400-000068000000}"/>
    <hyperlink ref="H99" r:id="rId106" xr:uid="{00000000-0004-0000-0400-000069000000}"/>
    <hyperlink ref="H97" r:id="rId107" xr:uid="{00000000-0004-0000-0400-00006A000000}"/>
    <hyperlink ref="H112" r:id="rId108" xr:uid="{00000000-0004-0000-0400-00006B000000}"/>
    <hyperlink ref="H117" r:id="rId109" xr:uid="{00000000-0004-0000-0400-00006C000000}"/>
    <hyperlink ref="H119" r:id="rId110" xr:uid="{00000000-0004-0000-0400-00006D000000}"/>
    <hyperlink ref="H138" r:id="rId111" xr:uid="{00000000-0004-0000-0400-00006E000000}"/>
    <hyperlink ref="H137" r:id="rId112" xr:uid="{00000000-0004-0000-0400-00006F000000}"/>
    <hyperlink ref="H139" r:id="rId113" xr:uid="{00000000-0004-0000-0400-000070000000}"/>
    <hyperlink ref="H131" r:id="rId114" xr:uid="{00000000-0004-0000-0400-000071000000}"/>
    <hyperlink ref="H133" r:id="rId115" xr:uid="{00000000-0004-0000-0400-000072000000}"/>
    <hyperlink ref="H132" r:id="rId116" xr:uid="{00000000-0004-0000-0400-000073000000}"/>
    <hyperlink ref="H157" r:id="rId117" xr:uid="{00000000-0004-0000-0400-000074000000}"/>
    <hyperlink ref="H159" r:id="rId118" xr:uid="{00000000-0004-0000-0400-000075000000}"/>
    <hyperlink ref="H177" r:id="rId119" xr:uid="{00000000-0004-0000-0400-000076000000}"/>
    <hyperlink ref="H179" r:id="rId120" xr:uid="{00000000-0004-0000-0400-000077000000}"/>
    <hyperlink ref="H193" r:id="rId121" xr:uid="{00000000-0004-0000-0400-000078000000}"/>
    <hyperlink ref="H192" r:id="rId122" xr:uid="{00000000-0004-0000-0400-000079000000}"/>
    <hyperlink ref="H197" r:id="rId123" xr:uid="{00000000-0004-0000-0400-00007A000000}"/>
    <hyperlink ref="H191" r:id="rId124" xr:uid="{00000000-0004-0000-0400-00007B000000}"/>
    <hyperlink ref="H198" r:id="rId125" xr:uid="{00000000-0004-0000-0400-00007C000000}"/>
    <hyperlink ref="H213" r:id="rId126" xr:uid="{00000000-0004-0000-0400-00007D000000}"/>
    <hyperlink ref="H212" r:id="rId127" xr:uid="{00000000-0004-0000-0400-00007E000000}"/>
    <hyperlink ref="H217" r:id="rId128" xr:uid="{00000000-0004-0000-0400-00007F000000}"/>
    <hyperlink ref="H211" r:id="rId129" xr:uid="{00000000-0004-0000-0400-000080000000}"/>
    <hyperlink ref="H218" r:id="rId130" xr:uid="{00000000-0004-0000-0400-000081000000}"/>
    <hyperlink ref="H219" r:id="rId131" xr:uid="{00000000-0004-0000-0400-000082000000}"/>
    <hyperlink ref="H237" r:id="rId132" xr:uid="{00000000-0004-0000-0400-000083000000}"/>
    <hyperlink ref="H239" r:id="rId133" xr:uid="{00000000-0004-0000-0400-000084000000}"/>
    <hyperlink ref="H257" r:id="rId134" xr:uid="{00000000-0004-0000-0400-000085000000}"/>
    <hyperlink ref="H259" r:id="rId135" xr:uid="{00000000-0004-0000-0400-000086000000}"/>
    <hyperlink ref="H277" r:id="rId136" xr:uid="{00000000-0004-0000-0400-000087000000}"/>
    <hyperlink ref="H279" r:id="rId137" xr:uid="{00000000-0004-0000-0400-000088000000}"/>
    <hyperlink ref="H297" r:id="rId138" xr:uid="{00000000-0004-0000-0400-000089000000}"/>
    <hyperlink ref="H299" r:id="rId139" xr:uid="{00000000-0004-0000-0400-00008A000000}"/>
    <hyperlink ref="H317" r:id="rId140" xr:uid="{00000000-0004-0000-0400-00008B000000}"/>
    <hyperlink ref="H319" r:id="rId141" xr:uid="{00000000-0004-0000-0400-00008C000000}"/>
    <hyperlink ref="H337" r:id="rId142" xr:uid="{00000000-0004-0000-0400-00008D000000}"/>
    <hyperlink ref="H358" r:id="rId143" xr:uid="{00000000-0004-0000-0400-00008E000000}"/>
    <hyperlink ref="H352" r:id="rId144" xr:uid="{00000000-0004-0000-0400-00008F000000}"/>
    <hyperlink ref="H353" r:id="rId145" xr:uid="{00000000-0004-0000-0400-000090000000}"/>
    <hyperlink ref="H357" r:id="rId146" xr:uid="{00000000-0004-0000-0400-000091000000}"/>
    <hyperlink ref="H351" r:id="rId147" xr:uid="{00000000-0004-0000-0400-000092000000}"/>
    <hyperlink ref="H359" r:id="rId148" xr:uid="{00000000-0004-0000-0400-000093000000}"/>
    <hyperlink ref="H378" r:id="rId149" xr:uid="{00000000-0004-0000-0400-000094000000}"/>
    <hyperlink ref="H372" r:id="rId150" xr:uid="{00000000-0004-0000-0400-000095000000}"/>
    <hyperlink ref="H373" r:id="rId151" xr:uid="{00000000-0004-0000-0400-000096000000}"/>
    <hyperlink ref="H377" r:id="rId152" xr:uid="{00000000-0004-0000-0400-000097000000}"/>
    <hyperlink ref="H371" r:id="rId153" xr:uid="{00000000-0004-0000-0400-000098000000}"/>
    <hyperlink ref="H379" r:id="rId154" display="https://bit.ly/3AFVaki" xr:uid="{00000000-0004-0000-0400-000099000000}"/>
    <hyperlink ref="H392" r:id="rId155" xr:uid="{00000000-0004-0000-0400-00009A000000}"/>
    <hyperlink ref="H396" r:id="rId156" xr:uid="{00000000-0004-0000-0400-00009B000000}"/>
    <hyperlink ref="H398" r:id="rId157" xr:uid="{00000000-0004-0000-0400-00009C000000}"/>
    <hyperlink ref="H412" r:id="rId158" xr:uid="{00000000-0004-0000-0400-00009D000000}"/>
    <hyperlink ref="H414" r:id="rId159" xr:uid="{00000000-0004-0000-0400-00009E000000}"/>
    <hyperlink ref="H449" r:id="rId160" xr:uid="{00000000-0004-0000-0400-00009F000000}"/>
    <hyperlink ref="H477" r:id="rId161" xr:uid="{00000000-0004-0000-0400-0000A0000000}"/>
    <hyperlink ref="H478" r:id="rId162" xr:uid="{00000000-0004-0000-0400-0000A1000000}"/>
    <hyperlink ref="H479" r:id="rId163" xr:uid="{00000000-0004-0000-0400-0000A2000000}"/>
    <hyperlink ref="H481" r:id="rId164" xr:uid="{00000000-0004-0000-0400-0000A3000000}"/>
    <hyperlink ref="H513" r:id="rId165" xr:uid="{00000000-0004-0000-0400-0000A4000000}"/>
    <hyperlink ref="H543" r:id="rId166" xr:uid="{00000000-0004-0000-0400-0000A5000000}"/>
    <hyperlink ref="H544" r:id="rId167" xr:uid="{00000000-0004-0000-0400-0000A6000000}"/>
    <hyperlink ref="H546" r:id="rId168" xr:uid="{00000000-0004-0000-0400-0000A7000000}"/>
    <hyperlink ref="H559" r:id="rId169" xr:uid="{00000000-0004-0000-0400-0000A8000000}"/>
    <hyperlink ref="H560" r:id="rId170" xr:uid="{00000000-0004-0000-0400-0000A9000000}"/>
    <hyperlink ref="H562" r:id="rId171" xr:uid="{00000000-0004-0000-0400-0000AA000000}"/>
    <hyperlink ref="H639" r:id="rId172" xr:uid="{00000000-0004-0000-0400-0000AB000000}"/>
    <hyperlink ref="H640" r:id="rId173" xr:uid="{00000000-0004-0000-0400-0000AC000000}"/>
    <hyperlink ref="H642" r:id="rId174" xr:uid="{00000000-0004-0000-0400-0000AD000000}"/>
    <hyperlink ref="H542" r:id="rId175" xr:uid="{00000000-0004-0000-0400-0000AE000000}"/>
    <hyperlink ref="H558" r:id="rId176" xr:uid="{00000000-0004-0000-0400-0000AF000000}"/>
    <hyperlink ref="H655" r:id="rId177" xr:uid="{00000000-0004-0000-0400-0000B0000000}"/>
    <hyperlink ref="H656" r:id="rId178" xr:uid="{00000000-0004-0000-0400-0000B1000000}"/>
    <hyperlink ref="H658" r:id="rId179" xr:uid="{00000000-0004-0000-0400-0000B2000000}"/>
    <hyperlink ref="H638" r:id="rId180" xr:uid="{00000000-0004-0000-0400-0000B3000000}"/>
    <hyperlink ref="H654" r:id="rId181" xr:uid="{00000000-0004-0000-0400-0000B4000000}"/>
    <hyperlink ref="H686" r:id="rId182" xr:uid="{00000000-0004-0000-0400-0000B5000000}"/>
    <hyperlink ref="H575" r:id="rId183" xr:uid="{00000000-0004-0000-0400-0000B6000000}"/>
    <hyperlink ref="H576" r:id="rId184" xr:uid="{00000000-0004-0000-0400-0000B7000000}"/>
    <hyperlink ref="H578" r:id="rId185" xr:uid="{00000000-0004-0000-0400-0000B8000000}"/>
    <hyperlink ref="H574" r:id="rId186" xr:uid="{00000000-0004-0000-0400-0000B9000000}"/>
    <hyperlink ref="H591" r:id="rId187" xr:uid="{00000000-0004-0000-0400-0000BA000000}"/>
    <hyperlink ref="H592" r:id="rId188" xr:uid="{00000000-0004-0000-0400-0000BB000000}"/>
    <hyperlink ref="H594" r:id="rId189" xr:uid="{00000000-0004-0000-0400-0000BC000000}"/>
    <hyperlink ref="H590" r:id="rId190" xr:uid="{00000000-0004-0000-0400-0000BD000000}"/>
    <hyperlink ref="H607" r:id="rId191" xr:uid="{00000000-0004-0000-0400-0000BE000000}"/>
    <hyperlink ref="H608" r:id="rId192" xr:uid="{00000000-0004-0000-0400-0000BF000000}"/>
    <hyperlink ref="H610" r:id="rId193" xr:uid="{00000000-0004-0000-0400-0000C0000000}"/>
    <hyperlink ref="H606" r:id="rId194" xr:uid="{00000000-0004-0000-0400-0000C1000000}"/>
    <hyperlink ref="H623" r:id="rId195" xr:uid="{00000000-0004-0000-0400-0000C2000000}"/>
    <hyperlink ref="H624" r:id="rId196" xr:uid="{00000000-0004-0000-0400-0000C3000000}"/>
    <hyperlink ref="H626" r:id="rId197" xr:uid="{00000000-0004-0000-0400-0000C4000000}"/>
    <hyperlink ref="H622" r:id="rId198" xr:uid="{00000000-0004-0000-0400-0000C5000000}"/>
    <hyperlink ref="H671" r:id="rId199" xr:uid="{00000000-0004-0000-0400-0000C6000000}"/>
    <hyperlink ref="H672" r:id="rId200" xr:uid="{00000000-0004-0000-0400-0000C7000000}"/>
    <hyperlink ref="H674" r:id="rId201" xr:uid="{00000000-0004-0000-0400-0000C8000000}"/>
    <hyperlink ref="H670" r:id="rId202" xr:uid="{00000000-0004-0000-0400-0000C9000000}"/>
    <hyperlink ref="H703" r:id="rId203" xr:uid="{00000000-0004-0000-0400-0000CA000000}"/>
    <hyperlink ref="H704" r:id="rId204" xr:uid="{00000000-0004-0000-0400-0000CB000000}"/>
    <hyperlink ref="H706" r:id="rId205" xr:uid="{00000000-0004-0000-0400-0000CC000000}"/>
    <hyperlink ref="H702" r:id="rId206" xr:uid="{00000000-0004-0000-0400-0000CD000000}"/>
    <hyperlink ref="H719" r:id="rId207" xr:uid="{00000000-0004-0000-0400-0000CE000000}"/>
    <hyperlink ref="H720" r:id="rId208" xr:uid="{00000000-0004-0000-0400-0000CF000000}"/>
    <hyperlink ref="H722" r:id="rId209" xr:uid="{00000000-0004-0000-0400-0000D0000000}"/>
    <hyperlink ref="H718" r:id="rId210" xr:uid="{00000000-0004-0000-0400-0000D1000000}"/>
    <hyperlink ref="H735" r:id="rId211" xr:uid="{00000000-0004-0000-0400-0000D2000000}"/>
    <hyperlink ref="H736" r:id="rId212" xr:uid="{00000000-0004-0000-0400-0000D3000000}"/>
    <hyperlink ref="H738" r:id="rId213" xr:uid="{00000000-0004-0000-0400-0000D4000000}"/>
    <hyperlink ref="H734" r:id="rId214" display="https://doi.org/10.25077/jfu.10.1.8-14.2021" xr:uid="{00000000-0004-0000-0400-0000D5000000}"/>
    <hyperlink ref="H785" r:id="rId215" xr:uid="{00000000-0004-0000-0400-0000D6000000}"/>
    <hyperlink ref="H786" r:id="rId216" xr:uid="{00000000-0004-0000-0400-0000D7000000}"/>
    <hyperlink ref="H773" r:id="rId217" xr:uid="{00000000-0004-0000-0400-0000D8000000}"/>
    <hyperlink ref="H799" r:id="rId218" xr:uid="{00000000-0004-0000-0400-0000D9000000}"/>
    <hyperlink ref="H798" r:id="rId219" xr:uid="{00000000-0004-0000-0400-0000DA000000}"/>
    <hyperlink ref="H811" r:id="rId220" xr:uid="{00000000-0004-0000-0400-0000DB000000}"/>
    <hyperlink ref="H812" r:id="rId221" xr:uid="{00000000-0004-0000-0400-0000DC000000}"/>
    <hyperlink ref="H824" r:id="rId222" xr:uid="{00000000-0004-0000-0400-0000DD000000}"/>
    <hyperlink ref="H837" r:id="rId223" xr:uid="{00000000-0004-0000-0400-0000DE000000}"/>
    <hyperlink ref="H825" r:id="rId224" xr:uid="{00000000-0004-0000-0400-0000DF000000}"/>
    <hyperlink ref="H850" r:id="rId225" xr:uid="{00000000-0004-0000-0400-0000E0000000}"/>
    <hyperlink ref="H863" r:id="rId226" xr:uid="{00000000-0004-0000-0400-0000E1000000}"/>
    <hyperlink ref="H864" r:id="rId227" xr:uid="{00000000-0004-0000-0400-0000E2000000}"/>
    <hyperlink ref="H871" r:id="rId228" xr:uid="{00000000-0004-0000-0400-0000E3000000}"/>
    <hyperlink ref="H873" r:id="rId229" xr:uid="{00000000-0004-0000-0400-0000E4000000}"/>
    <hyperlink ref="H875" r:id="rId230" xr:uid="{00000000-0004-0000-0400-0000E5000000}"/>
    <hyperlink ref="H876" r:id="rId231" xr:uid="{00000000-0004-0000-0400-0000E6000000}"/>
    <hyperlink ref="H877" r:id="rId232" xr:uid="{00000000-0004-0000-0400-0000E7000000}"/>
    <hyperlink ref="H884" r:id="rId233" xr:uid="{00000000-0004-0000-0400-0000E8000000}"/>
    <hyperlink ref="H886" r:id="rId234" xr:uid="{00000000-0004-0000-0400-0000E9000000}"/>
    <hyperlink ref="H888" r:id="rId235" xr:uid="{00000000-0004-0000-0400-0000EA000000}"/>
    <hyperlink ref="H889" r:id="rId236" xr:uid="{00000000-0004-0000-0400-0000EB000000}"/>
    <hyperlink ref="H890" r:id="rId237" xr:uid="{00000000-0004-0000-0400-0000EC000000}"/>
    <hyperlink ref="H897" r:id="rId238" xr:uid="{00000000-0004-0000-0400-0000ED000000}"/>
    <hyperlink ref="H899" r:id="rId239" xr:uid="{00000000-0004-0000-0400-0000EE000000}"/>
    <hyperlink ref="H901" r:id="rId240" xr:uid="{00000000-0004-0000-0400-0000EF000000}"/>
    <hyperlink ref="H902" r:id="rId241" xr:uid="{00000000-0004-0000-0400-0000F0000000}"/>
    <hyperlink ref="H912" r:id="rId242" xr:uid="{00000000-0004-0000-0400-0000F1000000}"/>
    <hyperlink ref="H914" r:id="rId243" xr:uid="{00000000-0004-0000-0400-0000F2000000}"/>
    <hyperlink ref="H915" r:id="rId244" xr:uid="{00000000-0004-0000-0400-0000F3000000}"/>
    <hyperlink ref="H910" r:id="rId245" xr:uid="{00000000-0004-0000-0400-0000F4000000}"/>
    <hyperlink ref="H276" r:id="rId246" xr:uid="{00000000-0004-0000-0400-0000F5000000}"/>
    <hyperlink ref="H38" r:id="rId247" xr:uid="{00000000-0004-0000-0400-0000F6000000}"/>
    <hyperlink ref="H56" r:id="rId248" xr:uid="{00000000-0004-0000-0400-0000F7000000}"/>
    <hyperlink ref="H76" r:id="rId249" xr:uid="{00000000-0004-0000-0400-0000F8000000}"/>
    <hyperlink ref="H96" r:id="rId250" xr:uid="{00000000-0004-0000-0400-0000F9000000}"/>
    <hyperlink ref="H116" r:id="rId251" xr:uid="{00000000-0004-0000-0400-0000FA000000}"/>
    <hyperlink ref="H136" r:id="rId252" xr:uid="{00000000-0004-0000-0400-0000FB000000}"/>
    <hyperlink ref="H156" r:id="rId253" xr:uid="{00000000-0004-0000-0400-0000FC000000}"/>
    <hyperlink ref="H176" r:id="rId254" xr:uid="{00000000-0004-0000-0400-0000FD000000}"/>
    <hyperlink ref="H196" r:id="rId255" xr:uid="{00000000-0004-0000-0400-0000FE000000}"/>
    <hyperlink ref="H216" r:id="rId256" xr:uid="{00000000-0004-0000-0400-0000FF000000}"/>
    <hyperlink ref="H236" r:id="rId257" xr:uid="{00000000-0004-0000-0400-000000010000}"/>
    <hyperlink ref="H256" r:id="rId258" xr:uid="{00000000-0004-0000-0400-000001010000}"/>
    <hyperlink ref="H296" r:id="rId259" xr:uid="{00000000-0004-0000-0400-000002010000}"/>
    <hyperlink ref="H316" r:id="rId260" xr:uid="{00000000-0004-0000-0400-000003010000}"/>
    <hyperlink ref="H336" r:id="rId261" xr:uid="{00000000-0004-0000-0400-000004010000}"/>
    <hyperlink ref="H356" r:id="rId262" xr:uid="{00000000-0004-0000-0400-000005010000}"/>
    <hyperlink ref="H376" r:id="rId263" xr:uid="{00000000-0004-0000-0400-000006010000}"/>
    <hyperlink ref="H413" r:id="rId264" xr:uid="{00000000-0004-0000-0400-000007010000}"/>
    <hyperlink ref="H432" r:id="rId265" xr:uid="{00000000-0004-0000-0400-000008010000}"/>
    <hyperlink ref="H448" r:id="rId266" xr:uid="{00000000-0004-0000-0400-000009010000}"/>
    <hyperlink ref="H464" r:id="rId267" xr:uid="{00000000-0004-0000-0400-00000A010000}"/>
    <hyperlink ref="H480" r:id="rId268" xr:uid="{00000000-0004-0000-0400-00000B010000}"/>
    <hyperlink ref="H496" r:id="rId269" xr:uid="{00000000-0004-0000-0400-00000C010000}"/>
    <hyperlink ref="H512" r:id="rId270" xr:uid="{00000000-0004-0000-0400-00000D010000}"/>
    <hyperlink ref="H529" r:id="rId271" xr:uid="{00000000-0004-0000-0400-00000E010000}"/>
    <hyperlink ref="H545" r:id="rId272" xr:uid="{00000000-0004-0000-0400-00000F010000}"/>
    <hyperlink ref="H561" r:id="rId273" xr:uid="{00000000-0004-0000-0400-000010010000}"/>
    <hyperlink ref="H593" r:id="rId274" xr:uid="{00000000-0004-0000-0400-000011010000}"/>
    <hyperlink ref="H609" r:id="rId275" xr:uid="{00000000-0004-0000-0400-000012010000}"/>
    <hyperlink ref="H625" r:id="rId276" xr:uid="{00000000-0004-0000-0400-000013010000}"/>
    <hyperlink ref="H641" r:id="rId277" xr:uid="{00000000-0004-0000-0400-000014010000}"/>
    <hyperlink ref="H657" r:id="rId278" xr:uid="{00000000-0004-0000-0400-000015010000}"/>
    <hyperlink ref="H673" r:id="rId279" xr:uid="{00000000-0004-0000-0400-000016010000}"/>
    <hyperlink ref="H689" r:id="rId280" xr:uid="{00000000-0004-0000-0400-000017010000}"/>
    <hyperlink ref="H705" r:id="rId281" xr:uid="{00000000-0004-0000-0400-000018010000}"/>
    <hyperlink ref="H721" r:id="rId282" xr:uid="{00000000-0004-0000-0400-000019010000}"/>
    <hyperlink ref="H737" r:id="rId283" xr:uid="{00000000-0004-0000-0400-00001A010000}"/>
    <hyperlink ref="H753" r:id="rId284" xr:uid="{00000000-0004-0000-0400-00001B010000}"/>
    <hyperlink ref="H754" r:id="rId285" xr:uid="{00000000-0004-0000-0400-00001C010000}"/>
    <hyperlink ref="H770" r:id="rId286" xr:uid="{00000000-0004-0000-0400-00001D010000}"/>
    <hyperlink ref="H772" r:id="rId287" xr:uid="{00000000-0004-0000-0400-00001E010000}"/>
    <hyperlink ref="H783" r:id="rId288" xr:uid="{00000000-0004-0000-0400-00001F010000}"/>
    <hyperlink ref="H796" r:id="rId289" xr:uid="{00000000-0004-0000-0400-000020010000}"/>
    <hyperlink ref="H809" r:id="rId290" xr:uid="{00000000-0004-0000-0400-000021010000}"/>
    <hyperlink ref="H822" r:id="rId291" xr:uid="{00000000-0004-0000-0400-000022010000}"/>
    <hyperlink ref="H835" r:id="rId292" xr:uid="{00000000-0004-0000-0400-000023010000}"/>
    <hyperlink ref="H848" r:id="rId293" xr:uid="{00000000-0004-0000-0400-000024010000}"/>
    <hyperlink ref="H861" r:id="rId294" xr:uid="{00000000-0004-0000-0400-000025010000}"/>
    <hyperlink ref="H874" r:id="rId295" xr:uid="{00000000-0004-0000-0400-000026010000}"/>
    <hyperlink ref="H887" r:id="rId296" xr:uid="{00000000-0004-0000-0400-000027010000}"/>
    <hyperlink ref="H900" r:id="rId297" xr:uid="{00000000-0004-0000-0400-000028010000}"/>
    <hyperlink ref="H913" r:id="rId298" xr:uid="{00000000-0004-0000-0400-000029010000}"/>
  </hyperlinks>
  <pageMargins left="0.4" right="0.3" top="0.3" bottom="0.3" header="0" footer="0"/>
  <pageSetup paperSize="9" scale="57" firstPageNumber="59" fitToHeight="0" orientation="portrait" useFirstPageNumber="1" horizontalDpi="300" verticalDpi="300" r:id="rId299"/>
  <rowBreaks count="2" manualBreakCount="2">
    <brk id="221" max="13" man="1"/>
    <brk id="524" max="13" man="1"/>
  </row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O84"/>
  <sheetViews>
    <sheetView tabSelected="1" view="pageBreakPreview" topLeftCell="A20" zoomScale="70" zoomScaleSheetLayoutView="70" workbookViewId="0">
      <pane xSplit="1" ySplit="2" topLeftCell="C64" activePane="bottomRight" state="frozen"/>
      <selection activeCell="A20" sqref="A20"/>
      <selection pane="topRight" activeCell="B20" sqref="B20"/>
      <selection pane="bottomLeft" activeCell="A22" sqref="A22"/>
      <selection pane="bottomRight" activeCell="M74" sqref="M74"/>
    </sheetView>
  </sheetViews>
  <sheetFormatPr defaultColWidth="9.1796875" defaultRowHeight="15" customHeight="1" x14ac:dyDescent="0.3"/>
  <cols>
    <col min="1" max="1" width="4.453125" style="493" customWidth="1"/>
    <col min="2" max="2" width="3.26953125" style="493" customWidth="1"/>
    <col min="3" max="3" width="3.1796875" style="493" customWidth="1"/>
    <col min="4" max="4" width="3.453125" style="493" customWidth="1"/>
    <col min="5" max="5" width="26" style="493" customWidth="1"/>
    <col min="6" max="6" width="1.81640625" style="493" customWidth="1"/>
    <col min="7" max="7" width="18.1796875" style="493" customWidth="1"/>
    <col min="8" max="8" width="26.453125" style="493" customWidth="1"/>
    <col min="9" max="9" width="11.7265625" style="493" customWidth="1"/>
    <col min="10" max="10" width="11.26953125" style="493" customWidth="1"/>
    <col min="11" max="11" width="8.26953125" style="493" customWidth="1"/>
    <col min="12" max="12" width="9.453125" style="493" customWidth="1"/>
    <col min="13" max="13" width="47.7265625" style="493" customWidth="1"/>
    <col min="14" max="14" width="24.453125" style="493" customWidth="1"/>
    <col min="15" max="16384" width="9.1796875" style="493"/>
  </cols>
  <sheetData>
    <row r="1" spans="1:14" ht="15" customHeight="1" x14ac:dyDescent="0.3">
      <c r="A1" s="1263" t="s">
        <v>207</v>
      </c>
      <c r="B1" s="1263"/>
      <c r="C1" s="1263"/>
      <c r="D1" s="1263"/>
      <c r="E1" s="1263"/>
      <c r="F1" s="1263"/>
      <c r="G1" s="1263"/>
      <c r="H1" s="1263"/>
      <c r="I1" s="1263"/>
      <c r="J1" s="1263"/>
      <c r="K1" s="1263"/>
      <c r="L1" s="1263"/>
      <c r="M1" s="1263"/>
      <c r="N1" s="533"/>
    </row>
    <row r="2" spans="1:14" ht="15" customHeight="1" x14ac:dyDescent="0.3">
      <c r="A2" s="1263" t="s">
        <v>231</v>
      </c>
      <c r="B2" s="1263"/>
      <c r="C2" s="1263"/>
      <c r="D2" s="1263"/>
      <c r="E2" s="1263"/>
      <c r="F2" s="1263"/>
      <c r="G2" s="1263"/>
      <c r="H2" s="1263"/>
      <c r="I2" s="1263"/>
      <c r="J2" s="1263"/>
      <c r="K2" s="1263"/>
      <c r="L2" s="1263"/>
      <c r="M2" s="1263"/>
      <c r="N2" s="533"/>
    </row>
    <row r="3" spans="1:14" ht="15" customHeight="1" x14ac:dyDescent="0.3">
      <c r="A3" s="284"/>
      <c r="B3" s="284"/>
      <c r="C3" s="284"/>
      <c r="D3" s="284"/>
      <c r="E3" s="284"/>
      <c r="F3" s="284"/>
      <c r="G3" s="284"/>
      <c r="H3" s="284"/>
      <c r="I3" s="286"/>
      <c r="J3" s="284"/>
      <c r="K3" s="488"/>
      <c r="L3" s="488"/>
      <c r="M3" s="284"/>
      <c r="N3" s="284"/>
    </row>
    <row r="4" spans="1:14" ht="13" x14ac:dyDescent="0.3">
      <c r="A4" s="283" t="s">
        <v>208</v>
      </c>
      <c r="B4" s="283"/>
      <c r="C4" s="284"/>
      <c r="D4" s="285"/>
      <c r="E4" s="285"/>
      <c r="F4" s="285"/>
      <c r="G4" s="284"/>
      <c r="H4" s="284"/>
      <c r="I4" s="286"/>
      <c r="J4" s="284"/>
      <c r="K4" s="488"/>
      <c r="L4" s="488"/>
      <c r="M4" s="284"/>
      <c r="N4" s="284"/>
    </row>
    <row r="5" spans="1:14" ht="15" customHeight="1" x14ac:dyDescent="0.3">
      <c r="A5" s="284"/>
      <c r="B5" s="284"/>
      <c r="C5" s="284" t="s">
        <v>209</v>
      </c>
      <c r="D5" s="284"/>
      <c r="E5" s="284"/>
      <c r="F5" s="284" t="s">
        <v>210</v>
      </c>
      <c r="G5" s="1498" t="str">
        <f>PENDIDIKAN!F5</f>
        <v>Dr. Afdhal Muttaqin, M.Si</v>
      </c>
      <c r="H5" s="1498"/>
      <c r="I5" s="1498"/>
      <c r="J5" s="1498"/>
      <c r="K5" s="488"/>
      <c r="L5" s="488"/>
      <c r="M5" s="284"/>
      <c r="N5" s="284"/>
    </row>
    <row r="6" spans="1:14" ht="15" customHeight="1" x14ac:dyDescent="0.3">
      <c r="A6" s="284"/>
      <c r="B6" s="284"/>
      <c r="C6" s="284" t="s">
        <v>211</v>
      </c>
      <c r="D6" s="284"/>
      <c r="E6" s="284"/>
      <c r="F6" s="284" t="s">
        <v>210</v>
      </c>
      <c r="G6" s="1498" t="str">
        <f>PENDIDIKAN!F6</f>
        <v>19770429 200501 1 002</v>
      </c>
      <c r="H6" s="1498"/>
      <c r="I6" s="1498"/>
      <c r="J6" s="1498"/>
      <c r="K6" s="488"/>
      <c r="L6" s="488"/>
      <c r="M6" s="284"/>
      <c r="N6" s="284"/>
    </row>
    <row r="7" spans="1:14" ht="13" x14ac:dyDescent="0.3">
      <c r="A7" s="284"/>
      <c r="B7" s="284"/>
      <c r="C7" s="284" t="s">
        <v>212</v>
      </c>
      <c r="D7" s="284"/>
      <c r="E7" s="284"/>
      <c r="F7" s="284" t="s">
        <v>210</v>
      </c>
      <c r="G7" s="1498" t="str">
        <f>PENDIDIKAN!F7</f>
        <v>Penata Tk. I / III.d</v>
      </c>
      <c r="H7" s="1498"/>
      <c r="I7" s="1498"/>
      <c r="J7" s="1498"/>
      <c r="K7" s="81"/>
      <c r="L7" s="81"/>
      <c r="M7" s="91" t="s">
        <v>243</v>
      </c>
      <c r="N7" s="91"/>
    </row>
    <row r="8" spans="1:14" ht="13" x14ac:dyDescent="0.3">
      <c r="A8" s="284"/>
      <c r="B8" s="284"/>
      <c r="C8" s="284" t="s">
        <v>279</v>
      </c>
      <c r="D8" s="284"/>
      <c r="E8" s="284"/>
      <c r="F8" s="284" t="s">
        <v>210</v>
      </c>
      <c r="G8" s="1178" t="str">
        <f>PENDIDIKAN!F8</f>
        <v>Ketua Jurusan Fisika</v>
      </c>
      <c r="H8" s="1178"/>
      <c r="I8" s="1178"/>
      <c r="J8" s="1178"/>
      <c r="K8" s="1178"/>
      <c r="L8" s="1178"/>
      <c r="M8" s="1178"/>
      <c r="N8" s="86"/>
    </row>
    <row r="9" spans="1:14" ht="13" x14ac:dyDescent="0.3">
      <c r="A9" s="284"/>
      <c r="B9" s="284"/>
      <c r="C9" s="284" t="s">
        <v>214</v>
      </c>
      <c r="D9" s="284"/>
      <c r="E9" s="284"/>
      <c r="F9" s="284" t="s">
        <v>210</v>
      </c>
      <c r="G9" s="1266" t="str">
        <f>PENDIDIKAN!F9</f>
        <v>Fakultas MIPA Universitas Andalas</v>
      </c>
      <c r="H9" s="1266"/>
      <c r="I9" s="1266"/>
      <c r="J9" s="1266"/>
      <c r="K9" s="488"/>
      <c r="L9" s="488"/>
      <c r="M9" s="284"/>
      <c r="N9" s="284"/>
    </row>
    <row r="10" spans="1:14" ht="13" x14ac:dyDescent="0.3">
      <c r="A10" s="284"/>
      <c r="B10" s="284"/>
      <c r="C10" s="284"/>
      <c r="D10" s="284"/>
      <c r="E10" s="284"/>
      <c r="F10" s="284"/>
      <c r="G10" s="535"/>
      <c r="H10" s="535"/>
      <c r="I10" s="535"/>
      <c r="J10" s="535"/>
      <c r="K10" s="488"/>
      <c r="L10" s="488"/>
      <c r="M10" s="284"/>
      <c r="N10" s="284"/>
    </row>
    <row r="11" spans="1:14" ht="13" x14ac:dyDescent="0.3">
      <c r="A11" s="283" t="s">
        <v>215</v>
      </c>
      <c r="B11" s="283"/>
      <c r="C11" s="284"/>
      <c r="D11" s="285"/>
      <c r="E11" s="285"/>
      <c r="F11" s="285"/>
      <c r="G11" s="284"/>
      <c r="H11" s="284"/>
      <c r="I11" s="286"/>
      <c r="J11" s="284"/>
      <c r="K11" s="488"/>
      <c r="L11" s="488"/>
      <c r="M11" s="284"/>
      <c r="N11" s="284"/>
    </row>
    <row r="12" spans="1:14" ht="13" x14ac:dyDescent="0.3">
      <c r="A12" s="284"/>
      <c r="B12" s="284"/>
      <c r="C12" s="284" t="s">
        <v>216</v>
      </c>
      <c r="D12" s="284"/>
      <c r="E12" s="284"/>
      <c r="F12" s="284" t="s">
        <v>210</v>
      </c>
      <c r="G12" s="1498" t="str">
        <f>PENDIDIKAN!F12</f>
        <v>Dr.techn. Marzuki</v>
      </c>
      <c r="H12" s="1498"/>
      <c r="I12" s="1498"/>
      <c r="J12" s="1498"/>
      <c r="K12" s="488"/>
      <c r="L12" s="488"/>
      <c r="M12" s="284"/>
      <c r="N12" s="284"/>
    </row>
    <row r="13" spans="1:14" ht="13" x14ac:dyDescent="0.3">
      <c r="A13" s="284"/>
      <c r="B13" s="284"/>
      <c r="C13" s="284" t="s">
        <v>217</v>
      </c>
      <c r="D13" s="284"/>
      <c r="E13" s="284"/>
      <c r="F13" s="284" t="s">
        <v>210</v>
      </c>
      <c r="G13" s="1498" t="str">
        <f>PENDIDIKAN!F13</f>
        <v>19790908 200212 1 002</v>
      </c>
      <c r="H13" s="1498"/>
      <c r="I13" s="1498"/>
      <c r="J13" s="1498"/>
      <c r="K13" s="488"/>
      <c r="L13" s="488"/>
      <c r="M13" s="284"/>
      <c r="N13" s="284"/>
    </row>
    <row r="14" spans="1:14" ht="13" x14ac:dyDescent="0.3">
      <c r="A14" s="284"/>
      <c r="B14" s="284"/>
      <c r="C14" s="284" t="s">
        <v>212</v>
      </c>
      <c r="D14" s="284"/>
      <c r="E14" s="284"/>
      <c r="F14" s="284" t="s">
        <v>210</v>
      </c>
      <c r="G14" s="1498" t="str">
        <f>PENDIDIKAN!F14</f>
        <v>Pembina / IV.a</v>
      </c>
      <c r="H14" s="1498"/>
      <c r="I14" s="1498"/>
      <c r="J14" s="1498"/>
      <c r="K14" s="81"/>
      <c r="L14" s="81"/>
      <c r="M14" s="91"/>
      <c r="N14" s="91"/>
    </row>
    <row r="15" spans="1:14" ht="13" x14ac:dyDescent="0.3">
      <c r="A15" s="284"/>
      <c r="B15" s="284"/>
      <c r="C15" s="284" t="s">
        <v>279</v>
      </c>
      <c r="D15" s="284"/>
      <c r="E15" s="284"/>
      <c r="F15" s="284" t="s">
        <v>210</v>
      </c>
      <c r="G15" s="1178" t="str">
        <f>PENDIDIKAN!F15</f>
        <v>Lektor Kepala</v>
      </c>
      <c r="H15" s="1178"/>
      <c r="I15" s="1178"/>
      <c r="J15" s="1178"/>
      <c r="K15" s="1178"/>
      <c r="L15" s="1178"/>
      <c r="M15" s="1178"/>
      <c r="N15" s="86"/>
    </row>
    <row r="16" spans="1:14" ht="13" x14ac:dyDescent="0.3">
      <c r="A16" s="284"/>
      <c r="B16" s="284"/>
      <c r="C16" s="284" t="s">
        <v>214</v>
      </c>
      <c r="D16" s="284"/>
      <c r="E16" s="284"/>
      <c r="F16" s="284" t="s">
        <v>210</v>
      </c>
      <c r="G16" s="1266" t="str">
        <f>PENDIDIKAN!F16</f>
        <v>Fakultas MIPA Universitas Andalas</v>
      </c>
      <c r="H16" s="1266"/>
      <c r="I16" s="1266"/>
      <c r="J16" s="1266"/>
      <c r="K16" s="488"/>
      <c r="L16" s="488"/>
      <c r="M16" s="284"/>
      <c r="N16" s="284"/>
    </row>
    <row r="17" spans="1:15" ht="15" customHeight="1" x14ac:dyDescent="0.3">
      <c r="A17" s="284"/>
      <c r="B17" s="284"/>
      <c r="C17" s="284"/>
      <c r="D17" s="284"/>
      <c r="E17" s="284"/>
      <c r="F17" s="284"/>
      <c r="G17" s="284"/>
      <c r="H17" s="284"/>
      <c r="I17" s="286"/>
      <c r="J17" s="284"/>
      <c r="K17" s="488"/>
      <c r="L17" s="488"/>
      <c r="M17" s="284"/>
      <c r="N17" s="284"/>
    </row>
    <row r="18" spans="1:15" ht="15" customHeight="1" x14ac:dyDescent="0.3">
      <c r="A18" s="1502" t="s">
        <v>232</v>
      </c>
      <c r="B18" s="1502"/>
      <c r="C18" s="1502"/>
      <c r="D18" s="1502"/>
      <c r="E18" s="1502"/>
      <c r="F18" s="1502"/>
      <c r="G18" s="1502"/>
      <c r="H18" s="1502"/>
      <c r="I18" s="1502"/>
      <c r="J18" s="1502"/>
      <c r="K18" s="1502"/>
      <c r="L18" s="1502"/>
      <c r="M18" s="1502"/>
      <c r="N18" s="558"/>
    </row>
    <row r="19" spans="1:15" ht="15" customHeight="1" x14ac:dyDescent="0.3">
      <c r="A19" s="534"/>
      <c r="B19" s="534"/>
      <c r="C19" s="288"/>
      <c r="D19" s="288"/>
      <c r="E19" s="288"/>
      <c r="F19" s="288"/>
      <c r="G19" s="288"/>
      <c r="H19" s="288"/>
      <c r="I19" s="289"/>
      <c r="J19" s="290"/>
      <c r="K19" s="488"/>
      <c r="L19" s="488"/>
      <c r="M19" s="284"/>
      <c r="N19" s="284"/>
    </row>
    <row r="20" spans="1:15" ht="45.75" customHeight="1" x14ac:dyDescent="0.3">
      <c r="A20" s="302" t="s">
        <v>218</v>
      </c>
      <c r="B20" s="1267" t="s">
        <v>223</v>
      </c>
      <c r="C20" s="1268"/>
      <c r="D20" s="1268"/>
      <c r="E20" s="1268"/>
      <c r="F20" s="1268"/>
      <c r="G20" s="1268"/>
      <c r="H20" s="302" t="s">
        <v>219</v>
      </c>
      <c r="I20" s="302" t="s">
        <v>224</v>
      </c>
      <c r="J20" s="302" t="s">
        <v>225</v>
      </c>
      <c r="K20" s="302" t="s">
        <v>226</v>
      </c>
      <c r="L20" s="302" t="s">
        <v>227</v>
      </c>
      <c r="M20" s="302" t="s">
        <v>220</v>
      </c>
      <c r="N20" s="539" t="s">
        <v>352</v>
      </c>
    </row>
    <row r="21" spans="1:15" ht="13" x14ac:dyDescent="0.3">
      <c r="A21" s="540">
        <v>1</v>
      </c>
      <c r="B21" s="1269">
        <v>2</v>
      </c>
      <c r="C21" s="1270"/>
      <c r="D21" s="1270"/>
      <c r="E21" s="1270"/>
      <c r="F21" s="1270"/>
      <c r="G21" s="1270"/>
      <c r="H21" s="540">
        <v>3</v>
      </c>
      <c r="I21" s="302">
        <v>4</v>
      </c>
      <c r="J21" s="540">
        <v>5</v>
      </c>
      <c r="K21" s="540">
        <v>6</v>
      </c>
      <c r="L21" s="540">
        <v>7</v>
      </c>
      <c r="M21" s="540">
        <v>8</v>
      </c>
      <c r="N21" s="352">
        <v>9</v>
      </c>
    </row>
    <row r="22" spans="1:15" ht="33" customHeight="1" x14ac:dyDescent="0.3">
      <c r="A22" s="175" t="s">
        <v>12</v>
      </c>
      <c r="B22" s="1162" t="s">
        <v>185</v>
      </c>
      <c r="C22" s="1163"/>
      <c r="D22" s="1163"/>
      <c r="E22" s="1163"/>
      <c r="F22" s="1163"/>
      <c r="G22" s="1164"/>
      <c r="H22" s="164"/>
      <c r="I22" s="145"/>
      <c r="J22" s="187"/>
      <c r="K22" s="195"/>
      <c r="L22" s="541">
        <f>L23+L25+L27+L54+L58+L65+L60</f>
        <v>41</v>
      </c>
      <c r="M22" s="542"/>
      <c r="N22" s="543"/>
    </row>
    <row r="23" spans="1:15" ht="20.149999999999999" customHeight="1" x14ac:dyDescent="0.3">
      <c r="A23" s="544"/>
      <c r="B23" s="299" t="s">
        <v>10</v>
      </c>
      <c r="C23" s="1162" t="s">
        <v>235</v>
      </c>
      <c r="D23" s="1163"/>
      <c r="E23" s="1163"/>
      <c r="F23" s="1163"/>
      <c r="G23" s="1164"/>
      <c r="H23" s="164"/>
      <c r="I23" s="145"/>
      <c r="J23" s="187"/>
      <c r="K23" s="195"/>
      <c r="L23" s="545">
        <v>0</v>
      </c>
      <c r="M23" s="542"/>
      <c r="N23" s="543"/>
    </row>
    <row r="24" spans="1:15" ht="57.75" customHeight="1" x14ac:dyDescent="0.3">
      <c r="A24" s="544"/>
      <c r="B24" s="538"/>
      <c r="C24" s="526"/>
      <c r="D24" s="1147" t="s">
        <v>480</v>
      </c>
      <c r="E24" s="1148"/>
      <c r="F24" s="1148"/>
      <c r="G24" s="1149"/>
      <c r="H24" s="164"/>
      <c r="I24" s="145" t="s">
        <v>481</v>
      </c>
      <c r="J24" s="187"/>
      <c r="K24" s="195"/>
      <c r="L24" s="195"/>
      <c r="M24" s="542"/>
      <c r="N24" s="543"/>
    </row>
    <row r="25" spans="1:15" ht="29.15" customHeight="1" x14ac:dyDescent="0.3">
      <c r="A25" s="544"/>
      <c r="B25" s="546" t="s">
        <v>9</v>
      </c>
      <c r="C25" s="1510" t="s">
        <v>489</v>
      </c>
      <c r="D25" s="1511"/>
      <c r="E25" s="1511"/>
      <c r="F25" s="1511"/>
      <c r="G25" s="1512"/>
      <c r="H25" s="161"/>
      <c r="I25" s="536"/>
      <c r="J25" s="178"/>
      <c r="K25" s="547"/>
      <c r="L25" s="545">
        <v>0</v>
      </c>
      <c r="M25" s="548"/>
      <c r="N25" s="549"/>
    </row>
    <row r="26" spans="1:15" ht="45.75" customHeight="1" x14ac:dyDescent="0.3">
      <c r="A26" s="544"/>
      <c r="B26" s="538"/>
      <c r="C26" s="526"/>
      <c r="D26" s="1127" t="s">
        <v>479</v>
      </c>
      <c r="E26" s="1128"/>
      <c r="F26" s="1128"/>
      <c r="G26" s="1129"/>
      <c r="H26" s="164"/>
      <c r="I26" s="145"/>
      <c r="J26" s="187"/>
      <c r="K26" s="195"/>
      <c r="L26" s="195"/>
      <c r="M26" s="542"/>
      <c r="N26" s="543"/>
    </row>
    <row r="27" spans="1:15" s="82" customFormat="1" ht="29.5" customHeight="1" x14ac:dyDescent="0.3">
      <c r="A27" s="550"/>
      <c r="B27" s="1495" t="s">
        <v>11</v>
      </c>
      <c r="C27" s="1503" t="s">
        <v>478</v>
      </c>
      <c r="D27" s="1504"/>
      <c r="E27" s="1504"/>
      <c r="F27" s="1504"/>
      <c r="G27" s="1505"/>
      <c r="H27" s="551"/>
      <c r="I27" s="527"/>
      <c r="J27" s="523"/>
      <c r="K27" s="151"/>
      <c r="L27" s="103">
        <f>(L35+L28)</f>
        <v>23</v>
      </c>
      <c r="M27" s="543"/>
      <c r="N27" s="543"/>
    </row>
    <row r="28" spans="1:15" ht="20.149999999999999" customHeight="1" x14ac:dyDescent="0.3">
      <c r="A28" s="544"/>
      <c r="B28" s="1496"/>
      <c r="C28" s="145" t="s">
        <v>133</v>
      </c>
      <c r="D28" s="1137" t="s">
        <v>148</v>
      </c>
      <c r="E28" s="1138"/>
      <c r="F28" s="1138"/>
      <c r="G28" s="1139"/>
      <c r="H28" s="164"/>
      <c r="I28" s="145"/>
      <c r="J28" s="187"/>
      <c r="K28" s="195"/>
      <c r="L28" s="545">
        <f>SUM(L29:L34)</f>
        <v>9</v>
      </c>
      <c r="M28" s="542"/>
      <c r="N28" s="543"/>
    </row>
    <row r="29" spans="1:15" ht="20.149999999999999" customHeight="1" x14ac:dyDescent="0.3">
      <c r="A29" s="544"/>
      <c r="B29" s="1496"/>
      <c r="C29" s="194"/>
      <c r="D29" s="145" t="s">
        <v>283</v>
      </c>
      <c r="E29" s="524" t="s">
        <v>475</v>
      </c>
      <c r="F29" s="552"/>
      <c r="G29" s="553"/>
      <c r="H29" s="164"/>
      <c r="I29" s="145"/>
      <c r="J29" s="187"/>
      <c r="K29" s="195"/>
      <c r="L29" s="195"/>
      <c r="M29" s="542"/>
      <c r="N29" s="543"/>
    </row>
    <row r="30" spans="1:15" ht="20.149999999999999" customHeight="1" x14ac:dyDescent="0.3">
      <c r="A30" s="544"/>
      <c r="B30" s="1496"/>
      <c r="C30" s="194"/>
      <c r="D30" s="145" t="s">
        <v>284</v>
      </c>
      <c r="E30" s="532" t="s">
        <v>476</v>
      </c>
      <c r="F30" s="357"/>
      <c r="G30" s="554"/>
      <c r="H30" s="164"/>
      <c r="I30" s="145"/>
      <c r="J30" s="187"/>
      <c r="K30" s="195"/>
      <c r="L30" s="195"/>
      <c r="M30" s="542"/>
      <c r="N30" s="543"/>
    </row>
    <row r="31" spans="1:15" ht="81" customHeight="1" x14ac:dyDescent="0.35">
      <c r="A31" s="987"/>
      <c r="B31" s="1496"/>
      <c r="C31" s="993"/>
      <c r="D31" s="1282" t="s">
        <v>1996</v>
      </c>
      <c r="E31" s="1135"/>
      <c r="F31" s="1135"/>
      <c r="G31" s="1131"/>
      <c r="H31" s="994">
        <v>2020</v>
      </c>
      <c r="I31" s="989" t="s">
        <v>23</v>
      </c>
      <c r="J31" s="990">
        <v>1</v>
      </c>
      <c r="K31" s="991">
        <v>3</v>
      </c>
      <c r="L31" s="991">
        <f>K31*J31</f>
        <v>3</v>
      </c>
      <c r="M31" s="995" t="s">
        <v>2249</v>
      </c>
      <c r="N31" s="992" t="s">
        <v>2251</v>
      </c>
      <c r="O31" s="1065" t="s">
        <v>2250</v>
      </c>
    </row>
    <row r="32" spans="1:15" ht="117.75" customHeight="1" x14ac:dyDescent="0.35">
      <c r="A32" s="987"/>
      <c r="B32" s="1496"/>
      <c r="C32" s="993"/>
      <c r="D32" s="1282" t="s">
        <v>1997</v>
      </c>
      <c r="E32" s="1135"/>
      <c r="F32" s="1135"/>
      <c r="G32" s="1131"/>
      <c r="H32" s="994">
        <v>2021</v>
      </c>
      <c r="I32" s="989" t="s">
        <v>23</v>
      </c>
      <c r="J32" s="990">
        <v>1</v>
      </c>
      <c r="K32" s="991">
        <v>3</v>
      </c>
      <c r="L32" s="991">
        <f>K32*J32</f>
        <v>3</v>
      </c>
      <c r="M32" s="995" t="s">
        <v>1985</v>
      </c>
      <c r="N32" s="992" t="s">
        <v>2252</v>
      </c>
      <c r="O32" s="1065" t="s">
        <v>2250</v>
      </c>
    </row>
    <row r="33" spans="1:15" ht="89.25" customHeight="1" x14ac:dyDescent="0.3">
      <c r="A33" s="987"/>
      <c r="B33" s="1496"/>
      <c r="C33" s="993"/>
      <c r="D33" s="1282" t="s">
        <v>1998</v>
      </c>
      <c r="E33" s="1135"/>
      <c r="F33" s="1135"/>
      <c r="G33" s="1131"/>
      <c r="H33" s="994">
        <v>2021</v>
      </c>
      <c r="I33" s="989" t="s">
        <v>23</v>
      </c>
      <c r="J33" s="990">
        <v>1</v>
      </c>
      <c r="K33" s="991">
        <v>3</v>
      </c>
      <c r="L33" s="991">
        <f>K33*J33</f>
        <v>3</v>
      </c>
      <c r="M33" s="995" t="s">
        <v>1985</v>
      </c>
      <c r="N33" s="992" t="s">
        <v>1999</v>
      </c>
      <c r="O33" s="493" t="s">
        <v>2250</v>
      </c>
    </row>
    <row r="34" spans="1:15" ht="20.149999999999999" customHeight="1" x14ac:dyDescent="0.3">
      <c r="A34" s="544"/>
      <c r="B34" s="1496"/>
      <c r="C34" s="197"/>
      <c r="D34" s="538" t="s">
        <v>285</v>
      </c>
      <c r="E34" s="524" t="s">
        <v>477</v>
      </c>
      <c r="F34" s="357"/>
      <c r="G34" s="554"/>
      <c r="H34" s="164"/>
      <c r="I34" s="145"/>
      <c r="J34" s="187"/>
      <c r="K34" s="195"/>
      <c r="L34" s="195"/>
      <c r="M34" s="542"/>
      <c r="N34" s="543"/>
    </row>
    <row r="35" spans="1:15" s="284" customFormat="1" ht="26.25" customHeight="1" x14ac:dyDescent="0.35">
      <c r="A35" s="555"/>
      <c r="B35" s="1496"/>
      <c r="C35" s="556" t="s">
        <v>135</v>
      </c>
      <c r="D35" s="1130" t="s">
        <v>236</v>
      </c>
      <c r="E35" s="1135"/>
      <c r="F35" s="1135"/>
      <c r="G35" s="1131"/>
      <c r="H35" s="164"/>
      <c r="I35" s="145"/>
      <c r="J35" s="187"/>
      <c r="K35" s="195"/>
      <c r="L35" s="541">
        <f>SUM(L36:L39)</f>
        <v>14</v>
      </c>
      <c r="M35" s="195"/>
      <c r="N35" s="151"/>
    </row>
    <row r="36" spans="1:15" ht="20.149999999999999" customHeight="1" x14ac:dyDescent="0.3">
      <c r="A36" s="544"/>
      <c r="B36" s="1496"/>
      <c r="C36" s="196"/>
      <c r="D36" s="145" t="s">
        <v>283</v>
      </c>
      <c r="E36" s="524" t="s">
        <v>475</v>
      </c>
      <c r="F36" s="552"/>
      <c r="G36" s="553"/>
      <c r="H36" s="164"/>
      <c r="I36" s="145"/>
      <c r="J36" s="187"/>
      <c r="K36" s="195"/>
      <c r="L36" s="195"/>
      <c r="M36" s="542"/>
      <c r="N36" s="543"/>
    </row>
    <row r="37" spans="1:15" ht="20.149999999999999" customHeight="1" x14ac:dyDescent="0.3">
      <c r="A37" s="544"/>
      <c r="B37" s="1496"/>
      <c r="C37" s="196"/>
      <c r="D37" s="145" t="s">
        <v>284</v>
      </c>
      <c r="E37" s="532" t="s">
        <v>476</v>
      </c>
      <c r="F37" s="357"/>
      <c r="G37" s="554"/>
      <c r="H37" s="164"/>
      <c r="I37" s="145"/>
      <c r="J37" s="187"/>
      <c r="K37" s="195"/>
      <c r="L37" s="195"/>
      <c r="M37" s="542"/>
      <c r="N37" s="543"/>
    </row>
    <row r="38" spans="1:15" ht="20.149999999999999" customHeight="1" x14ac:dyDescent="0.3">
      <c r="A38" s="544"/>
      <c r="B38" s="1496"/>
      <c r="C38" s="197"/>
      <c r="D38" s="538" t="s">
        <v>285</v>
      </c>
      <c r="E38" s="524" t="s">
        <v>477</v>
      </c>
      <c r="F38" s="357"/>
      <c r="G38" s="554"/>
      <c r="H38" s="164"/>
      <c r="I38" s="145"/>
      <c r="J38" s="187"/>
      <c r="K38" s="195"/>
      <c r="L38" s="195"/>
      <c r="M38" s="542"/>
      <c r="N38" s="543"/>
    </row>
    <row r="39" spans="1:15" ht="20.149999999999999" customHeight="1" x14ac:dyDescent="0.3">
      <c r="A39" s="544"/>
      <c r="B39" s="1496"/>
      <c r="C39" s="188"/>
      <c r="D39" s="1162" t="s">
        <v>1655</v>
      </c>
      <c r="E39" s="1135"/>
      <c r="F39" s="1135"/>
      <c r="G39" s="1131"/>
      <c r="H39" s="164"/>
      <c r="I39" s="145"/>
      <c r="J39" s="187"/>
      <c r="K39" s="195"/>
      <c r="L39" s="195">
        <f>SUM(L40:L53)</f>
        <v>14</v>
      </c>
      <c r="M39" s="542"/>
      <c r="N39" s="561"/>
    </row>
    <row r="40" spans="1:15" ht="86.25" customHeight="1" x14ac:dyDescent="0.3">
      <c r="A40" s="544"/>
      <c r="B40" s="1497"/>
      <c r="C40" s="188"/>
      <c r="D40" s="1132" t="s">
        <v>2000</v>
      </c>
      <c r="E40" s="1133"/>
      <c r="F40" s="1133"/>
      <c r="G40" s="1134"/>
      <c r="H40" s="922">
        <v>42574</v>
      </c>
      <c r="I40" s="879" t="s">
        <v>24</v>
      </c>
      <c r="J40" s="187">
        <v>1</v>
      </c>
      <c r="K40" s="195">
        <v>1</v>
      </c>
      <c r="L40" s="195">
        <v>1</v>
      </c>
      <c r="M40" s="928" t="s">
        <v>1985</v>
      </c>
      <c r="N40" s="986" t="s">
        <v>1980</v>
      </c>
      <c r="O40" s="493" t="s">
        <v>2253</v>
      </c>
    </row>
    <row r="41" spans="1:15" ht="101.25" customHeight="1" x14ac:dyDescent="0.3">
      <c r="A41" s="544"/>
      <c r="B41" s="924"/>
      <c r="C41" s="188"/>
      <c r="D41" s="1132" t="s">
        <v>2001</v>
      </c>
      <c r="E41" s="1133"/>
      <c r="F41" s="1133"/>
      <c r="G41" s="1134"/>
      <c r="H41" s="922">
        <v>42623</v>
      </c>
      <c r="I41" s="879" t="s">
        <v>24</v>
      </c>
      <c r="J41" s="187">
        <v>1</v>
      </c>
      <c r="K41" s="195">
        <v>1</v>
      </c>
      <c r="L41" s="195">
        <v>1</v>
      </c>
      <c r="M41" s="928" t="s">
        <v>1985</v>
      </c>
      <c r="N41" s="986" t="s">
        <v>1981</v>
      </c>
      <c r="O41" s="488" t="s">
        <v>2250</v>
      </c>
    </row>
    <row r="42" spans="1:15" ht="53.25" customHeight="1" x14ac:dyDescent="0.3">
      <c r="A42" s="544"/>
      <c r="B42" s="924"/>
      <c r="C42" s="188"/>
      <c r="D42" s="1130" t="s">
        <v>2002</v>
      </c>
      <c r="E42" s="1135"/>
      <c r="F42" s="1135"/>
      <c r="G42" s="1131"/>
      <c r="H42" s="925" t="s">
        <v>1630</v>
      </c>
      <c r="I42" s="879" t="s">
        <v>24</v>
      </c>
      <c r="J42" s="187">
        <v>1</v>
      </c>
      <c r="K42" s="195">
        <v>1</v>
      </c>
      <c r="L42" s="195">
        <v>1</v>
      </c>
      <c r="M42" s="928" t="s">
        <v>1985</v>
      </c>
      <c r="N42" s="986" t="s">
        <v>1983</v>
      </c>
      <c r="O42" s="488" t="s">
        <v>2250</v>
      </c>
    </row>
    <row r="43" spans="1:15" ht="68.25" customHeight="1" x14ac:dyDescent="0.3">
      <c r="A43" s="544"/>
      <c r="B43" s="924"/>
      <c r="C43" s="188"/>
      <c r="D43" s="1130" t="s">
        <v>2003</v>
      </c>
      <c r="E43" s="1135"/>
      <c r="F43" s="1135"/>
      <c r="G43" s="1131"/>
      <c r="H43" s="925" t="s">
        <v>1631</v>
      </c>
      <c r="I43" s="879" t="s">
        <v>24</v>
      </c>
      <c r="J43" s="187">
        <v>1</v>
      </c>
      <c r="K43" s="195">
        <v>1</v>
      </c>
      <c r="L43" s="195">
        <v>1</v>
      </c>
      <c r="M43" s="928" t="s">
        <v>1985</v>
      </c>
      <c r="N43" s="986" t="s">
        <v>1982</v>
      </c>
      <c r="O43" s="488" t="s">
        <v>2250</v>
      </c>
    </row>
    <row r="44" spans="1:15" ht="53.25" customHeight="1" x14ac:dyDescent="0.3">
      <c r="A44" s="544"/>
      <c r="B44" s="924"/>
      <c r="C44" s="188"/>
      <c r="D44" s="1494" t="s">
        <v>2004</v>
      </c>
      <c r="E44" s="1133"/>
      <c r="F44" s="1133"/>
      <c r="G44" s="1134"/>
      <c r="H44" s="926" t="s">
        <v>1632</v>
      </c>
      <c r="I44" s="879" t="s">
        <v>24</v>
      </c>
      <c r="J44" s="187">
        <v>1</v>
      </c>
      <c r="K44" s="195">
        <v>1</v>
      </c>
      <c r="L44" s="195">
        <v>1</v>
      </c>
      <c r="M44" s="928" t="s">
        <v>1985</v>
      </c>
      <c r="N44" s="986" t="s">
        <v>1984</v>
      </c>
      <c r="O44" s="488" t="s">
        <v>2250</v>
      </c>
    </row>
    <row r="45" spans="1:15" ht="53.25" customHeight="1" x14ac:dyDescent="0.3">
      <c r="A45" s="987"/>
      <c r="B45" s="981"/>
      <c r="C45" s="988"/>
      <c r="D45" s="1494" t="s">
        <v>2005</v>
      </c>
      <c r="E45" s="1133"/>
      <c r="F45" s="1133"/>
      <c r="G45" s="1134"/>
      <c r="H45" s="927">
        <v>43211</v>
      </c>
      <c r="I45" s="989" t="s">
        <v>23</v>
      </c>
      <c r="J45" s="990">
        <v>1</v>
      </c>
      <c r="K45" s="991">
        <v>1</v>
      </c>
      <c r="L45" s="991">
        <v>1</v>
      </c>
      <c r="M45" s="928" t="s">
        <v>1985</v>
      </c>
      <c r="N45" s="992" t="s">
        <v>1986</v>
      </c>
      <c r="O45" s="488" t="s">
        <v>2250</v>
      </c>
    </row>
    <row r="46" spans="1:15" ht="53.25" customHeight="1" x14ac:dyDescent="0.3">
      <c r="A46" s="544"/>
      <c r="B46" s="924"/>
      <c r="C46" s="188"/>
      <c r="D46" s="1494" t="s">
        <v>2006</v>
      </c>
      <c r="E46" s="1133"/>
      <c r="F46" s="1133"/>
      <c r="G46" s="1134"/>
      <c r="H46" s="926" t="s">
        <v>1633</v>
      </c>
      <c r="I46" s="879" t="s">
        <v>24</v>
      </c>
      <c r="J46" s="187">
        <v>1</v>
      </c>
      <c r="K46" s="195">
        <v>1</v>
      </c>
      <c r="L46" s="195">
        <v>1</v>
      </c>
      <c r="M46" s="928" t="s">
        <v>1985</v>
      </c>
      <c r="N46" s="986" t="s">
        <v>1988</v>
      </c>
      <c r="O46" s="488" t="s">
        <v>2250</v>
      </c>
    </row>
    <row r="47" spans="1:15" ht="53.25" customHeight="1" x14ac:dyDescent="0.3">
      <c r="A47" s="544"/>
      <c r="B47" s="924"/>
      <c r="C47" s="188"/>
      <c r="D47" s="1494" t="s">
        <v>2007</v>
      </c>
      <c r="E47" s="1133"/>
      <c r="F47" s="1133"/>
      <c r="G47" s="1134"/>
      <c r="H47" s="926" t="s">
        <v>1633</v>
      </c>
      <c r="I47" s="879" t="s">
        <v>24</v>
      </c>
      <c r="J47" s="187">
        <v>1</v>
      </c>
      <c r="K47" s="195">
        <v>1</v>
      </c>
      <c r="L47" s="195">
        <v>1</v>
      </c>
      <c r="M47" s="928" t="s">
        <v>1985</v>
      </c>
      <c r="N47" s="986" t="s">
        <v>1987</v>
      </c>
      <c r="O47" s="488" t="s">
        <v>2250</v>
      </c>
    </row>
    <row r="48" spans="1:15" ht="53.25" customHeight="1" x14ac:dyDescent="0.3">
      <c r="A48" s="544"/>
      <c r="B48" s="924"/>
      <c r="C48" s="188"/>
      <c r="D48" s="1494" t="s">
        <v>2008</v>
      </c>
      <c r="E48" s="1133"/>
      <c r="F48" s="1133"/>
      <c r="G48" s="1134"/>
      <c r="H48" s="926" t="s">
        <v>1634</v>
      </c>
      <c r="I48" s="879" t="s">
        <v>24</v>
      </c>
      <c r="J48" s="187">
        <v>1</v>
      </c>
      <c r="K48" s="195">
        <v>1</v>
      </c>
      <c r="L48" s="195">
        <v>1</v>
      </c>
      <c r="M48" s="928" t="s">
        <v>1985</v>
      </c>
      <c r="N48" s="986" t="s">
        <v>1989</v>
      </c>
      <c r="O48" s="488" t="s">
        <v>2250</v>
      </c>
    </row>
    <row r="49" spans="1:15" ht="53.25" customHeight="1" x14ac:dyDescent="0.3">
      <c r="A49" s="544"/>
      <c r="B49" s="924"/>
      <c r="C49" s="188"/>
      <c r="D49" s="1494" t="s">
        <v>2009</v>
      </c>
      <c r="E49" s="1133"/>
      <c r="F49" s="1133"/>
      <c r="G49" s="1134"/>
      <c r="H49" s="927" t="s">
        <v>1635</v>
      </c>
      <c r="I49" s="879" t="s">
        <v>24</v>
      </c>
      <c r="J49" s="187">
        <v>1</v>
      </c>
      <c r="K49" s="195">
        <v>1</v>
      </c>
      <c r="L49" s="195">
        <v>1</v>
      </c>
      <c r="M49" s="929" t="s">
        <v>1985</v>
      </c>
      <c r="N49" s="986" t="s">
        <v>1990</v>
      </c>
      <c r="O49" s="488" t="s">
        <v>2250</v>
      </c>
    </row>
    <row r="50" spans="1:15" ht="74.25" customHeight="1" x14ac:dyDescent="0.3">
      <c r="A50" s="544"/>
      <c r="B50" s="924"/>
      <c r="C50" s="188"/>
      <c r="D50" s="1494" t="s">
        <v>2010</v>
      </c>
      <c r="E50" s="1133"/>
      <c r="F50" s="1133"/>
      <c r="G50" s="1134"/>
      <c r="H50" s="927">
        <v>44516</v>
      </c>
      <c r="I50" s="879" t="s">
        <v>24</v>
      </c>
      <c r="J50" s="187">
        <v>1</v>
      </c>
      <c r="K50" s="195">
        <v>1</v>
      </c>
      <c r="L50" s="195">
        <v>1</v>
      </c>
      <c r="M50" s="929" t="s">
        <v>1985</v>
      </c>
      <c r="N50" s="986" t="s">
        <v>1991</v>
      </c>
      <c r="O50" s="488" t="s">
        <v>2250</v>
      </c>
    </row>
    <row r="51" spans="1:15" ht="53.25" customHeight="1" x14ac:dyDescent="0.3">
      <c r="A51" s="544"/>
      <c r="B51" s="924"/>
      <c r="C51" s="188"/>
      <c r="D51" s="1130" t="s">
        <v>2011</v>
      </c>
      <c r="E51" s="1135"/>
      <c r="F51" s="1135"/>
      <c r="G51" s="1131"/>
      <c r="H51" s="922">
        <v>44289</v>
      </c>
      <c r="I51" s="879" t="s">
        <v>24</v>
      </c>
      <c r="J51" s="187">
        <v>1</v>
      </c>
      <c r="K51" s="195">
        <v>1</v>
      </c>
      <c r="L51" s="195">
        <v>1</v>
      </c>
      <c r="M51" s="929" t="s">
        <v>1985</v>
      </c>
      <c r="N51" s="986" t="s">
        <v>1992</v>
      </c>
      <c r="O51" s="488" t="s">
        <v>2250</v>
      </c>
    </row>
    <row r="52" spans="1:15" ht="53.25" customHeight="1" x14ac:dyDescent="0.3">
      <c r="A52" s="544"/>
      <c r="B52" s="924"/>
      <c r="C52" s="188"/>
      <c r="D52" s="1130" t="s">
        <v>2012</v>
      </c>
      <c r="E52" s="1135"/>
      <c r="F52" s="1135"/>
      <c r="G52" s="1131"/>
      <c r="H52" s="922">
        <v>44293</v>
      </c>
      <c r="I52" s="879" t="s">
        <v>24</v>
      </c>
      <c r="J52" s="187">
        <v>1</v>
      </c>
      <c r="K52" s="195">
        <v>1</v>
      </c>
      <c r="L52" s="195">
        <v>1</v>
      </c>
      <c r="M52" s="929" t="s">
        <v>1985</v>
      </c>
      <c r="N52" s="986" t="s">
        <v>1993</v>
      </c>
      <c r="O52" s="488" t="s">
        <v>2250</v>
      </c>
    </row>
    <row r="53" spans="1:15" ht="53.25" customHeight="1" x14ac:dyDescent="0.3">
      <c r="A53" s="544"/>
      <c r="B53" s="924"/>
      <c r="C53" s="188"/>
      <c r="D53" s="1130" t="s">
        <v>2013</v>
      </c>
      <c r="E53" s="1135"/>
      <c r="F53" s="1135"/>
      <c r="G53" s="1131"/>
      <c r="H53" s="922" t="s">
        <v>1994</v>
      </c>
      <c r="I53" s="879" t="s">
        <v>23</v>
      </c>
      <c r="J53" s="187">
        <v>1</v>
      </c>
      <c r="K53" s="195">
        <v>1</v>
      </c>
      <c r="L53" s="195">
        <v>1</v>
      </c>
      <c r="M53" s="929" t="s">
        <v>1985</v>
      </c>
      <c r="N53" s="986" t="s">
        <v>1995</v>
      </c>
      <c r="O53" s="488" t="s">
        <v>2250</v>
      </c>
    </row>
    <row r="54" spans="1:15" ht="49.5" customHeight="1" x14ac:dyDescent="0.3">
      <c r="A54" s="544"/>
      <c r="B54" s="546" t="s">
        <v>13</v>
      </c>
      <c r="C54" s="1506" t="s">
        <v>237</v>
      </c>
      <c r="D54" s="1507"/>
      <c r="E54" s="1507"/>
      <c r="F54" s="1507"/>
      <c r="G54" s="1508"/>
      <c r="H54" s="562"/>
      <c r="I54" s="563"/>
      <c r="J54" s="545"/>
      <c r="K54" s="564"/>
      <c r="L54" s="545">
        <v>0</v>
      </c>
      <c r="M54" s="542"/>
      <c r="N54" s="561"/>
      <c r="O54" s="488"/>
    </row>
    <row r="55" spans="1:15" ht="20.149999999999999" customHeight="1" x14ac:dyDescent="0.3">
      <c r="A55" s="544"/>
      <c r="B55" s="537"/>
      <c r="C55" s="188">
        <v>1</v>
      </c>
      <c r="D55" s="1130" t="s">
        <v>240</v>
      </c>
      <c r="E55" s="1135"/>
      <c r="F55" s="1135"/>
      <c r="G55" s="1131"/>
      <c r="H55" s="164"/>
      <c r="I55" s="145"/>
      <c r="J55" s="187"/>
      <c r="K55" s="195"/>
      <c r="L55" s="195"/>
      <c r="M55" s="542"/>
      <c r="N55" s="561"/>
      <c r="O55" s="488"/>
    </row>
    <row r="56" spans="1:15" ht="31.5" customHeight="1" x14ac:dyDescent="0.3">
      <c r="A56" s="544"/>
      <c r="B56" s="537"/>
      <c r="C56" s="187">
        <v>2</v>
      </c>
      <c r="D56" s="1130" t="s">
        <v>239</v>
      </c>
      <c r="E56" s="1135"/>
      <c r="F56" s="1135"/>
      <c r="G56" s="1131"/>
      <c r="H56" s="164"/>
      <c r="I56" s="145"/>
      <c r="J56" s="187"/>
      <c r="K56" s="195"/>
      <c r="L56" s="195"/>
      <c r="M56" s="542"/>
      <c r="N56" s="561"/>
      <c r="O56" s="488"/>
    </row>
    <row r="57" spans="1:15" ht="20.149999999999999" customHeight="1" x14ac:dyDescent="0.3">
      <c r="A57" s="544"/>
      <c r="B57" s="185"/>
      <c r="C57" s="185">
        <v>3</v>
      </c>
      <c r="D57" s="1202" t="s">
        <v>241</v>
      </c>
      <c r="E57" s="1203"/>
      <c r="F57" s="1203"/>
      <c r="G57" s="1204"/>
      <c r="H57" s="167"/>
      <c r="I57" s="538"/>
      <c r="J57" s="185"/>
      <c r="K57" s="565"/>
      <c r="L57" s="565"/>
      <c r="M57" s="566"/>
      <c r="N57" s="567"/>
      <c r="O57" s="488"/>
    </row>
    <row r="58" spans="1:15" ht="20.149999999999999" customHeight="1" x14ac:dyDescent="0.3">
      <c r="A58" s="544"/>
      <c r="B58" s="125" t="s">
        <v>94</v>
      </c>
      <c r="C58" s="1499" t="s">
        <v>242</v>
      </c>
      <c r="D58" s="1500"/>
      <c r="E58" s="1500"/>
      <c r="F58" s="1500"/>
      <c r="G58" s="1501"/>
      <c r="H58" s="167"/>
      <c r="I58" s="538"/>
      <c r="J58" s="185"/>
      <c r="K58" s="565"/>
      <c r="L58" s="545">
        <v>0</v>
      </c>
      <c r="M58" s="566"/>
      <c r="N58" s="567"/>
      <c r="O58" s="488"/>
    </row>
    <row r="59" spans="1:15" ht="33.65" customHeight="1" x14ac:dyDescent="0.3">
      <c r="A59" s="544"/>
      <c r="B59" s="185"/>
      <c r="C59" s="522"/>
      <c r="D59" s="1130" t="s">
        <v>238</v>
      </c>
      <c r="E59" s="1135"/>
      <c r="F59" s="1135"/>
      <c r="G59" s="1131"/>
      <c r="H59" s="164"/>
      <c r="I59" s="145"/>
      <c r="J59" s="187"/>
      <c r="K59" s="195"/>
      <c r="L59" s="195"/>
      <c r="M59" s="542"/>
      <c r="N59" s="561"/>
      <c r="O59" s="488"/>
    </row>
    <row r="60" spans="1:15" ht="33.75" customHeight="1" x14ac:dyDescent="0.3">
      <c r="A60" s="544"/>
      <c r="B60" s="568" t="s">
        <v>98</v>
      </c>
      <c r="C60" s="1513" t="s">
        <v>471</v>
      </c>
      <c r="D60" s="1514"/>
      <c r="E60" s="1514"/>
      <c r="F60" s="1514"/>
      <c r="G60" s="1515"/>
      <c r="H60" s="569"/>
      <c r="I60" s="530"/>
      <c r="J60" s="528"/>
      <c r="K60" s="570"/>
      <c r="L60" s="209">
        <f>SUM(L62:L64)</f>
        <v>15</v>
      </c>
      <c r="M60" s="571"/>
      <c r="N60" s="567"/>
      <c r="O60" s="488"/>
    </row>
    <row r="61" spans="1:15" ht="93" customHeight="1" x14ac:dyDescent="0.3">
      <c r="A61" s="544"/>
      <c r="B61" s="528"/>
      <c r="C61" s="531"/>
      <c r="D61" s="1184" t="s">
        <v>470</v>
      </c>
      <c r="E61" s="1185"/>
      <c r="F61" s="1185"/>
      <c r="G61" s="1187"/>
      <c r="H61" s="551"/>
      <c r="I61" s="527"/>
      <c r="J61" s="523"/>
      <c r="K61" s="151"/>
      <c r="L61" s="151"/>
      <c r="M61" s="543"/>
      <c r="N61" s="561"/>
      <c r="O61" s="488"/>
    </row>
    <row r="62" spans="1:15" ht="93" customHeight="1" x14ac:dyDescent="0.3">
      <c r="A62" s="987"/>
      <c r="B62" s="1002"/>
      <c r="C62" s="1516" t="s">
        <v>2014</v>
      </c>
      <c r="D62" s="1185"/>
      <c r="E62" s="1185"/>
      <c r="F62" s="1185"/>
      <c r="G62" s="1187"/>
      <c r="H62" s="997">
        <v>2020</v>
      </c>
      <c r="I62" s="998" t="s">
        <v>2015</v>
      </c>
      <c r="J62" s="999">
        <v>1</v>
      </c>
      <c r="K62" s="1000">
        <v>5</v>
      </c>
      <c r="L62" s="1003">
        <v>5</v>
      </c>
      <c r="M62" s="1001" t="s">
        <v>2016</v>
      </c>
      <c r="N62" s="1005" t="s">
        <v>2017</v>
      </c>
      <c r="O62" s="488" t="s">
        <v>2250</v>
      </c>
    </row>
    <row r="63" spans="1:15" ht="93" customHeight="1" x14ac:dyDescent="0.3">
      <c r="A63" s="987"/>
      <c r="B63" s="1002"/>
      <c r="C63" s="1516" t="s">
        <v>2018</v>
      </c>
      <c r="D63" s="1185"/>
      <c r="E63" s="1185"/>
      <c r="F63" s="1185"/>
      <c r="G63" s="1187"/>
      <c r="H63" s="997">
        <v>2021</v>
      </c>
      <c r="I63" s="998" t="s">
        <v>2015</v>
      </c>
      <c r="J63" s="999">
        <v>1</v>
      </c>
      <c r="K63" s="1000">
        <v>5</v>
      </c>
      <c r="L63" s="1003">
        <v>5</v>
      </c>
      <c r="M63" s="1001" t="s">
        <v>2020</v>
      </c>
      <c r="N63" s="1005" t="s">
        <v>2019</v>
      </c>
      <c r="O63" s="488" t="s">
        <v>2250</v>
      </c>
    </row>
    <row r="64" spans="1:15" ht="93" customHeight="1" x14ac:dyDescent="0.3">
      <c r="A64" s="987"/>
      <c r="B64" s="1002"/>
      <c r="C64" s="1516" t="s">
        <v>2021</v>
      </c>
      <c r="D64" s="1185"/>
      <c r="E64" s="1185"/>
      <c r="F64" s="1185"/>
      <c r="G64" s="1187"/>
      <c r="H64" s="997">
        <v>2021</v>
      </c>
      <c r="I64" s="998" t="s">
        <v>2015</v>
      </c>
      <c r="J64" s="999">
        <v>1</v>
      </c>
      <c r="K64" s="1000">
        <v>5</v>
      </c>
      <c r="L64" s="1003">
        <v>5</v>
      </c>
      <c r="M64" s="1001" t="s">
        <v>2022</v>
      </c>
      <c r="N64" s="1005" t="s">
        <v>2023</v>
      </c>
      <c r="O64" s="488" t="s">
        <v>2250</v>
      </c>
    </row>
    <row r="65" spans="1:15" ht="31.5" customHeight="1" x14ac:dyDescent="0.3">
      <c r="A65" s="544"/>
      <c r="B65" s="568" t="s">
        <v>16</v>
      </c>
      <c r="C65" s="1513" t="s">
        <v>472</v>
      </c>
      <c r="D65" s="1514"/>
      <c r="E65" s="1514"/>
      <c r="F65" s="1514"/>
      <c r="G65" s="1515"/>
      <c r="H65" s="569"/>
      <c r="I65" s="530"/>
      <c r="J65" s="528"/>
      <c r="K65" s="570"/>
      <c r="L65" s="209">
        <f>SUM(L66:L69)</f>
        <v>3</v>
      </c>
      <c r="M65" s="571"/>
      <c r="N65" s="567"/>
      <c r="O65" s="488"/>
    </row>
    <row r="66" spans="1:15" ht="36" customHeight="1" x14ac:dyDescent="0.3">
      <c r="A66" s="544"/>
      <c r="B66" s="107"/>
      <c r="C66" s="551" t="s">
        <v>2</v>
      </c>
      <c r="D66" s="1184" t="s">
        <v>473</v>
      </c>
      <c r="E66" s="1185"/>
      <c r="F66" s="1185"/>
      <c r="G66" s="1187"/>
      <c r="H66" s="551"/>
      <c r="I66" s="527"/>
      <c r="J66" s="523"/>
      <c r="K66" s="151"/>
      <c r="L66" s="151"/>
      <c r="M66" s="543"/>
      <c r="N66" s="561"/>
      <c r="O66" s="488"/>
    </row>
    <row r="67" spans="1:15" ht="36" customHeight="1" x14ac:dyDescent="0.3">
      <c r="A67" s="987"/>
      <c r="B67" s="1002"/>
      <c r="C67" s="1517" t="s">
        <v>2024</v>
      </c>
      <c r="D67" s="1518"/>
      <c r="E67" s="1518"/>
      <c r="F67" s="1518"/>
      <c r="G67" s="1519"/>
      <c r="H67" s="1004">
        <v>2021</v>
      </c>
      <c r="I67" s="1006" t="s">
        <v>2025</v>
      </c>
      <c r="J67" s="1007">
        <v>1</v>
      </c>
      <c r="K67" s="1003">
        <v>1</v>
      </c>
      <c r="L67" s="1003">
        <v>1</v>
      </c>
      <c r="M67" s="996" t="s">
        <v>2026</v>
      </c>
      <c r="N67" s="1009" t="s">
        <v>2027</v>
      </c>
      <c r="O67" s="488" t="s">
        <v>2250</v>
      </c>
    </row>
    <row r="68" spans="1:15" ht="36" customHeight="1" x14ac:dyDescent="0.3">
      <c r="A68" s="544"/>
      <c r="B68" s="107"/>
      <c r="C68" s="551" t="s">
        <v>3</v>
      </c>
      <c r="D68" s="1184" t="s">
        <v>474</v>
      </c>
      <c r="E68" s="1185"/>
      <c r="F68" s="1185"/>
      <c r="G68" s="1187"/>
      <c r="H68" s="551"/>
      <c r="I68" s="527"/>
      <c r="J68" s="523"/>
      <c r="K68" s="151"/>
      <c r="L68" s="151"/>
      <c r="M68" s="543"/>
      <c r="N68" s="561"/>
      <c r="O68" s="488"/>
    </row>
    <row r="69" spans="1:15" ht="74.25" customHeight="1" x14ac:dyDescent="0.3">
      <c r="A69" s="987"/>
      <c r="B69" s="1002"/>
      <c r="C69" s="1516" t="s">
        <v>2028</v>
      </c>
      <c r="D69" s="1185"/>
      <c r="E69" s="1185"/>
      <c r="F69" s="1185"/>
      <c r="G69" s="1187"/>
      <c r="H69" s="1010" t="s">
        <v>2029</v>
      </c>
      <c r="I69" s="1006" t="s">
        <v>2025</v>
      </c>
      <c r="J69" s="1007">
        <v>4</v>
      </c>
      <c r="K69" s="1003">
        <v>0.5</v>
      </c>
      <c r="L69" s="1003">
        <f>J69*K69</f>
        <v>2</v>
      </c>
      <c r="M69" s="996" t="s">
        <v>2030</v>
      </c>
      <c r="N69" s="1009" t="s">
        <v>2031</v>
      </c>
      <c r="O69" s="488" t="s">
        <v>2250</v>
      </c>
    </row>
    <row r="70" spans="1:15" ht="36" customHeight="1" x14ac:dyDescent="0.3">
      <c r="A70" s="987"/>
      <c r="B70" s="1002"/>
      <c r="C70" s="1517"/>
      <c r="D70" s="1518"/>
      <c r="E70" s="1518"/>
      <c r="F70" s="1518"/>
      <c r="G70" s="1519"/>
      <c r="H70" s="1004"/>
      <c r="I70" s="1006"/>
      <c r="J70" s="1007"/>
      <c r="K70" s="1003"/>
      <c r="L70" s="1003"/>
      <c r="M70" s="996"/>
      <c r="N70" s="1008"/>
    </row>
    <row r="71" spans="1:15" ht="36" customHeight="1" x14ac:dyDescent="0.3">
      <c r="A71" s="987"/>
      <c r="B71" s="1002"/>
      <c r="C71" s="1517"/>
      <c r="D71" s="1518"/>
      <c r="E71" s="1518"/>
      <c r="F71" s="1518"/>
      <c r="G71" s="1519"/>
      <c r="H71" s="1004"/>
      <c r="I71" s="1006"/>
      <c r="J71" s="1007"/>
      <c r="K71" s="1003"/>
      <c r="L71" s="1003"/>
      <c r="M71" s="996"/>
      <c r="N71" s="1008"/>
    </row>
    <row r="72" spans="1:15" ht="15" customHeight="1" x14ac:dyDescent="0.3">
      <c r="A72" s="1509" t="s">
        <v>221</v>
      </c>
      <c r="B72" s="1509"/>
      <c r="C72" s="1509"/>
      <c r="D72" s="1509"/>
      <c r="E72" s="1509"/>
      <c r="F72" s="1509"/>
      <c r="G72" s="1509"/>
      <c r="H72" s="1509"/>
      <c r="I72" s="1509"/>
      <c r="J72" s="1509"/>
      <c r="K72" s="300"/>
      <c r="L72" s="541">
        <f>L22</f>
        <v>41</v>
      </c>
      <c r="M72" s="195"/>
      <c r="N72" s="572"/>
    </row>
    <row r="73" spans="1:15" ht="15" customHeight="1" x14ac:dyDescent="0.3">
      <c r="A73" s="283"/>
      <c r="B73" s="283"/>
      <c r="C73" s="533"/>
      <c r="D73" s="533"/>
      <c r="E73" s="533"/>
      <c r="F73" s="533"/>
      <c r="G73" s="533"/>
      <c r="H73" s="533"/>
      <c r="I73" s="533"/>
      <c r="J73" s="533"/>
      <c r="K73" s="361"/>
      <c r="L73" s="361"/>
      <c r="M73" s="283"/>
      <c r="N73" s="283"/>
    </row>
    <row r="74" spans="1:15" ht="15" customHeight="1" x14ac:dyDescent="0.3">
      <c r="A74" s="284" t="s">
        <v>302</v>
      </c>
      <c r="B74" s="284"/>
      <c r="C74" s="492"/>
      <c r="D74" s="492"/>
      <c r="E74" s="492"/>
      <c r="F74" s="284"/>
      <c r="G74" s="284"/>
      <c r="H74" s="488"/>
      <c r="I74" s="286"/>
      <c r="J74" s="488"/>
      <c r="K74" s="488"/>
      <c r="L74" s="488"/>
      <c r="M74" s="1622" t="s">
        <v>2254</v>
      </c>
      <c r="N74" s="283"/>
    </row>
    <row r="75" spans="1:15" ht="15" customHeight="1" x14ac:dyDescent="0.3">
      <c r="A75" s="284"/>
      <c r="B75" s="284"/>
      <c r="C75" s="492"/>
      <c r="D75" s="492"/>
      <c r="E75" s="492"/>
      <c r="F75" s="284"/>
      <c r="G75" s="284"/>
      <c r="H75" s="284"/>
      <c r="I75" s="286"/>
      <c r="J75" s="284"/>
      <c r="K75" s="488"/>
      <c r="L75" s="488"/>
      <c r="M75" s="284"/>
      <c r="N75" s="284"/>
    </row>
    <row r="76" spans="1:15" ht="15" customHeight="1" x14ac:dyDescent="0.3">
      <c r="A76" s="284"/>
      <c r="B76" s="284"/>
      <c r="C76" s="492"/>
      <c r="D76" s="492"/>
      <c r="E76" s="492"/>
      <c r="F76" s="284"/>
      <c r="G76" s="284"/>
      <c r="H76" s="284"/>
      <c r="I76" s="573"/>
      <c r="J76" s="493" t="str">
        <f>PENDIDIKAN!J609</f>
        <v>Padang, 30 September 2021</v>
      </c>
      <c r="K76" s="488"/>
      <c r="L76" s="488"/>
      <c r="M76" s="284"/>
      <c r="N76" s="284"/>
    </row>
    <row r="77" spans="1:15" ht="15" customHeight="1" x14ac:dyDescent="0.3">
      <c r="A77" s="284"/>
      <c r="B77" s="284"/>
      <c r="C77" s="492"/>
      <c r="D77" s="492"/>
      <c r="E77" s="492"/>
      <c r="F77" s="284"/>
      <c r="G77" s="284"/>
      <c r="H77" s="284"/>
      <c r="I77" s="573"/>
      <c r="J77" s="493" t="str">
        <f>PENDIDIKAN!J610</f>
        <v>Ketua Jurusan Fisika</v>
      </c>
      <c r="K77" s="242"/>
      <c r="L77" s="242"/>
      <c r="M77" s="242"/>
      <c r="N77" s="574"/>
    </row>
    <row r="78" spans="1:15" ht="15" customHeight="1" x14ac:dyDescent="0.3">
      <c r="A78" s="284"/>
      <c r="B78" s="284"/>
      <c r="C78" s="492"/>
      <c r="D78" s="492"/>
      <c r="E78" s="492"/>
      <c r="F78" s="284"/>
      <c r="G78" s="284"/>
      <c r="H78" s="284"/>
      <c r="I78" s="573"/>
      <c r="J78" s="493" t="str">
        <f>PENDIDIKAN!J611</f>
        <v>Fakultas MIPA Univesitas Andalas</v>
      </c>
      <c r="K78" s="488"/>
      <c r="L78" s="488"/>
      <c r="M78" s="284"/>
      <c r="N78" s="284"/>
    </row>
    <row r="79" spans="1:15" ht="15" customHeight="1" x14ac:dyDescent="0.3">
      <c r="A79" s="284"/>
      <c r="B79" s="284"/>
      <c r="C79" s="492"/>
      <c r="D79" s="492"/>
      <c r="E79" s="492"/>
      <c r="F79" s="284"/>
      <c r="G79" s="284"/>
      <c r="H79" s="284"/>
      <c r="I79" s="573"/>
      <c r="K79" s="488"/>
      <c r="L79" s="488"/>
      <c r="M79" s="284"/>
      <c r="N79" s="284"/>
    </row>
    <row r="80" spans="1:15" ht="15" customHeight="1" x14ac:dyDescent="0.3">
      <c r="A80" s="284"/>
      <c r="B80" s="284"/>
      <c r="C80" s="492"/>
      <c r="D80" s="492"/>
      <c r="E80" s="492"/>
      <c r="F80" s="284"/>
      <c r="G80" s="284"/>
      <c r="H80" s="284"/>
      <c r="I80" s="573"/>
      <c r="K80" s="488"/>
      <c r="L80" s="488"/>
      <c r="M80" s="284"/>
      <c r="N80" s="284"/>
    </row>
    <row r="81" spans="1:14" ht="15" customHeight="1" x14ac:dyDescent="0.3">
      <c r="A81" s="284"/>
      <c r="B81" s="284"/>
      <c r="C81" s="492"/>
      <c r="D81" s="492"/>
      <c r="E81" s="492"/>
      <c r="F81" s="284"/>
      <c r="G81" s="284"/>
      <c r="H81" s="284"/>
      <c r="I81" s="573"/>
      <c r="K81" s="488"/>
      <c r="L81" s="488"/>
      <c r="M81" s="284"/>
      <c r="N81" s="284"/>
    </row>
    <row r="82" spans="1:14" ht="15" customHeight="1" x14ac:dyDescent="0.3">
      <c r="A82" s="284"/>
      <c r="B82" s="284"/>
      <c r="C82" s="492"/>
      <c r="D82" s="492"/>
      <c r="E82" s="492"/>
      <c r="F82" s="284"/>
      <c r="G82" s="284"/>
      <c r="H82" s="284"/>
      <c r="I82" s="573"/>
      <c r="K82" s="535"/>
      <c r="L82" s="535"/>
      <c r="M82" s="535"/>
      <c r="N82" s="535"/>
    </row>
    <row r="83" spans="1:14" ht="15" customHeight="1" x14ac:dyDescent="0.3">
      <c r="A83" s="284"/>
      <c r="B83" s="284"/>
      <c r="C83" s="492"/>
      <c r="D83" s="492"/>
      <c r="E83" s="492"/>
      <c r="F83" s="284"/>
      <c r="G83" s="284"/>
      <c r="H83" s="284"/>
      <c r="I83" s="573"/>
      <c r="J83" s="493" t="str">
        <f>PENDIDIKAN!J616</f>
        <v>Dr. Afdhal Muttaqin, M.Si</v>
      </c>
      <c r="K83" s="535"/>
      <c r="L83" s="535"/>
      <c r="M83" s="535"/>
      <c r="N83" s="535"/>
    </row>
    <row r="84" spans="1:14" ht="15" customHeight="1" x14ac:dyDescent="0.3">
      <c r="A84" s="284"/>
      <c r="B84" s="284"/>
      <c r="C84" s="492"/>
      <c r="D84" s="492"/>
      <c r="E84" s="492"/>
      <c r="F84" s="284"/>
      <c r="G84" s="284"/>
      <c r="H84" s="284"/>
      <c r="I84" s="575"/>
      <c r="J84" s="493" t="str">
        <f>PENDIDIKAN!J617</f>
        <v>NIP. 197704292005011002</v>
      </c>
      <c r="K84" s="488"/>
      <c r="L84" s="488"/>
      <c r="M84" s="284"/>
      <c r="N84" s="284"/>
    </row>
  </sheetData>
  <mergeCells count="61">
    <mergeCell ref="C62:G62"/>
    <mergeCell ref="C64:G64"/>
    <mergeCell ref="C63:G63"/>
    <mergeCell ref="C67:G67"/>
    <mergeCell ref="C71:G71"/>
    <mergeCell ref="C69:G69"/>
    <mergeCell ref="C70:G70"/>
    <mergeCell ref="A72:J72"/>
    <mergeCell ref="B22:G22"/>
    <mergeCell ref="C23:G23"/>
    <mergeCell ref="D24:G24"/>
    <mergeCell ref="C25:G25"/>
    <mergeCell ref="C60:G60"/>
    <mergeCell ref="D61:G61"/>
    <mergeCell ref="C65:G65"/>
    <mergeCell ref="D68:G68"/>
    <mergeCell ref="D66:G66"/>
    <mergeCell ref="D35:G35"/>
    <mergeCell ref="D59:G59"/>
    <mergeCell ref="D26:G26"/>
    <mergeCell ref="D56:G56"/>
    <mergeCell ref="D28:G28"/>
    <mergeCell ref="D39:G39"/>
    <mergeCell ref="D57:G57"/>
    <mergeCell ref="C58:G58"/>
    <mergeCell ref="G8:M8"/>
    <mergeCell ref="G9:J9"/>
    <mergeCell ref="G12:J12"/>
    <mergeCell ref="G13:J13"/>
    <mergeCell ref="G14:J14"/>
    <mergeCell ref="B21:G21"/>
    <mergeCell ref="A18:M18"/>
    <mergeCell ref="G15:M15"/>
    <mergeCell ref="D55:G55"/>
    <mergeCell ref="G16:J16"/>
    <mergeCell ref="B20:G20"/>
    <mergeCell ref="C27:G27"/>
    <mergeCell ref="C54:G54"/>
    <mergeCell ref="D40:G40"/>
    <mergeCell ref="G7:J7"/>
    <mergeCell ref="A1:M1"/>
    <mergeCell ref="A2:M2"/>
    <mergeCell ref="G5:J5"/>
    <mergeCell ref="G6:J6"/>
    <mergeCell ref="B27:B40"/>
    <mergeCell ref="D44:G44"/>
    <mergeCell ref="D45:G45"/>
    <mergeCell ref="D31:G31"/>
    <mergeCell ref="D32:G32"/>
    <mergeCell ref="D33:G33"/>
    <mergeCell ref="D46:G46"/>
    <mergeCell ref="D47:G47"/>
    <mergeCell ref="D41:G41"/>
    <mergeCell ref="D42:G42"/>
    <mergeCell ref="D43:G43"/>
    <mergeCell ref="D53:G53"/>
    <mergeCell ref="D48:G48"/>
    <mergeCell ref="D49:G49"/>
    <mergeCell ref="D50:G50"/>
    <mergeCell ref="D51:G51"/>
    <mergeCell ref="D52:G52"/>
  </mergeCells>
  <phoneticPr fontId="62" type="noConversion"/>
  <hyperlinks>
    <hyperlink ref="N40" r:id="rId1" xr:uid="{00000000-0004-0000-0500-000000000000}"/>
    <hyperlink ref="N41" r:id="rId2" xr:uid="{00000000-0004-0000-0500-000001000000}"/>
    <hyperlink ref="N43" r:id="rId3" xr:uid="{00000000-0004-0000-0500-000002000000}"/>
    <hyperlink ref="N42" r:id="rId4" xr:uid="{00000000-0004-0000-0500-000003000000}"/>
    <hyperlink ref="N44" r:id="rId5" xr:uid="{00000000-0004-0000-0500-000004000000}"/>
    <hyperlink ref="N45" r:id="rId6" xr:uid="{00000000-0004-0000-0500-000005000000}"/>
    <hyperlink ref="N47" r:id="rId7" xr:uid="{00000000-0004-0000-0500-000006000000}"/>
    <hyperlink ref="N48" r:id="rId8" xr:uid="{00000000-0004-0000-0500-000007000000}"/>
    <hyperlink ref="N46" r:id="rId9" xr:uid="{00000000-0004-0000-0500-000008000000}"/>
    <hyperlink ref="N49" r:id="rId10" xr:uid="{00000000-0004-0000-0500-000009000000}"/>
    <hyperlink ref="N50" r:id="rId11" xr:uid="{00000000-0004-0000-0500-00000A000000}"/>
    <hyperlink ref="N51" r:id="rId12" xr:uid="{00000000-0004-0000-0500-00000B000000}"/>
    <hyperlink ref="N52" r:id="rId13" xr:uid="{00000000-0004-0000-0500-00000C000000}"/>
    <hyperlink ref="N53" r:id="rId14" xr:uid="{00000000-0004-0000-0500-00000D000000}"/>
    <hyperlink ref="N31" r:id="rId15" xr:uid="{00000000-0004-0000-0500-00000E000000}"/>
    <hyperlink ref="N32" r:id="rId16" xr:uid="{00000000-0004-0000-0500-00000F000000}"/>
    <hyperlink ref="N33" r:id="rId17" xr:uid="{00000000-0004-0000-0500-000010000000}"/>
    <hyperlink ref="N62" r:id="rId18" xr:uid="{00000000-0004-0000-0500-000011000000}"/>
    <hyperlink ref="N63" r:id="rId19" xr:uid="{00000000-0004-0000-0500-000012000000}"/>
    <hyperlink ref="N64" r:id="rId20" xr:uid="{00000000-0004-0000-0500-000013000000}"/>
    <hyperlink ref="N67" r:id="rId21" xr:uid="{00000000-0004-0000-0500-000014000000}"/>
    <hyperlink ref="N69" r:id="rId22" display="http://jif.fmipa.unand.ac.id/index.php/jif/about/editorialTeam" xr:uid="{00000000-0004-0000-0500-000015000000}"/>
  </hyperlinks>
  <pageMargins left="0.47244094488188981" right="0.43307086614173229" top="0.51181102362204722" bottom="0.51181102362204722" header="0" footer="0"/>
  <pageSetup paperSize="9" scale="60" firstPageNumber="74" orientation="portrait" useFirstPageNumber="1" verticalDpi="300" r:id="rId23"/>
  <rowBreaks count="1" manualBreakCount="1">
    <brk id="59" max="13" man="1"/>
  </row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O132"/>
  <sheetViews>
    <sheetView view="pageBreakPreview" topLeftCell="F112" zoomScaleSheetLayoutView="100" workbookViewId="0">
      <selection activeCell="N120" sqref="N120"/>
    </sheetView>
  </sheetViews>
  <sheetFormatPr defaultColWidth="9.1796875" defaultRowHeight="15" customHeight="1" x14ac:dyDescent="0.3"/>
  <cols>
    <col min="1" max="1" width="4.453125" style="422" customWidth="1"/>
    <col min="2" max="2" width="3.26953125" style="422" customWidth="1"/>
    <col min="3" max="3" width="3.1796875" style="422" customWidth="1"/>
    <col min="4" max="4" width="3.453125" style="422" customWidth="1"/>
    <col min="5" max="5" width="26" style="422" customWidth="1"/>
    <col min="6" max="6" width="1.81640625" style="422" customWidth="1"/>
    <col min="7" max="7" width="15.453125" style="422" customWidth="1"/>
    <col min="8" max="8" width="13.26953125" style="422" customWidth="1"/>
    <col min="9" max="9" width="10.453125" style="422" customWidth="1"/>
    <col min="10" max="10" width="10" style="422" customWidth="1"/>
    <col min="11" max="11" width="7.26953125" style="422" bestFit="1" customWidth="1"/>
    <col min="12" max="12" width="8.81640625" style="422" customWidth="1"/>
    <col min="13" max="13" width="35" style="422" customWidth="1"/>
    <col min="14" max="14" width="23" style="449" customWidth="1"/>
    <col min="15" max="16384" width="9.1796875" style="422"/>
  </cols>
  <sheetData>
    <row r="1" spans="1:14" s="493" customFormat="1" ht="15" customHeight="1" x14ac:dyDescent="0.3">
      <c r="A1" s="1263" t="s">
        <v>207</v>
      </c>
      <c r="B1" s="1263"/>
      <c r="C1" s="1263"/>
      <c r="D1" s="1263"/>
      <c r="E1" s="1263"/>
      <c r="F1" s="1263"/>
      <c r="G1" s="1263"/>
      <c r="H1" s="1263"/>
      <c r="I1" s="1263"/>
      <c r="J1" s="1263"/>
      <c r="K1" s="1263"/>
      <c r="L1" s="1263"/>
      <c r="M1" s="1263"/>
      <c r="N1" s="559"/>
    </row>
    <row r="2" spans="1:14" s="493" customFormat="1" ht="15" customHeight="1" x14ac:dyDescent="0.3">
      <c r="A2" s="1263" t="s">
        <v>233</v>
      </c>
      <c r="B2" s="1263"/>
      <c r="C2" s="1263"/>
      <c r="D2" s="1263"/>
      <c r="E2" s="1263"/>
      <c r="F2" s="1263"/>
      <c r="G2" s="1263"/>
      <c r="H2" s="1263"/>
      <c r="I2" s="1263"/>
      <c r="J2" s="1263"/>
      <c r="K2" s="1263"/>
      <c r="L2" s="1263"/>
      <c r="M2" s="1263"/>
      <c r="N2" s="559"/>
    </row>
    <row r="3" spans="1:14" s="493" customFormat="1" ht="15" customHeight="1" x14ac:dyDescent="0.3">
      <c r="A3" s="284"/>
      <c r="B3" s="284"/>
      <c r="C3" s="284"/>
      <c r="D3" s="284"/>
      <c r="E3" s="284"/>
      <c r="F3" s="284"/>
      <c r="G3" s="284"/>
      <c r="H3" s="284"/>
      <c r="I3" s="286"/>
      <c r="J3" s="284"/>
      <c r="K3" s="488"/>
      <c r="L3" s="488"/>
      <c r="M3" s="284"/>
      <c r="N3" s="576"/>
    </row>
    <row r="4" spans="1:14" s="493" customFormat="1" ht="13" x14ac:dyDescent="0.3">
      <c r="A4" s="283" t="s">
        <v>208</v>
      </c>
      <c r="B4" s="283"/>
      <c r="C4" s="284"/>
      <c r="D4" s="285"/>
      <c r="E4" s="285"/>
      <c r="F4" s="285"/>
      <c r="G4" s="284"/>
      <c r="H4" s="284"/>
      <c r="I4" s="286"/>
      <c r="J4" s="284"/>
      <c r="K4" s="488"/>
      <c r="L4" s="488"/>
      <c r="M4" s="284"/>
      <c r="N4" s="576"/>
    </row>
    <row r="5" spans="1:14" s="493" customFormat="1" ht="13" x14ac:dyDescent="0.3">
      <c r="A5" s="284"/>
      <c r="B5" s="284"/>
      <c r="C5" s="284" t="s">
        <v>209</v>
      </c>
      <c r="D5" s="284"/>
      <c r="E5" s="284"/>
      <c r="F5" s="284" t="s">
        <v>210</v>
      </c>
      <c r="G5" s="1266" t="str">
        <f>PENDIDIKAN!F5</f>
        <v>Dr. Afdhal Muttaqin, M.Si</v>
      </c>
      <c r="H5" s="1266"/>
      <c r="I5" s="1266"/>
      <c r="J5" s="1266"/>
      <c r="K5" s="488"/>
      <c r="L5" s="488"/>
      <c r="M5" s="284"/>
      <c r="N5" s="576"/>
    </row>
    <row r="6" spans="1:14" s="493" customFormat="1" ht="13" x14ac:dyDescent="0.3">
      <c r="A6" s="284"/>
      <c r="B6" s="284"/>
      <c r="C6" s="284" t="s">
        <v>211</v>
      </c>
      <c r="D6" s="284"/>
      <c r="E6" s="284"/>
      <c r="F6" s="284" t="s">
        <v>210</v>
      </c>
      <c r="G6" s="1266" t="str">
        <f>PENDIDIKAN!F6</f>
        <v>19770429 200501 1 002</v>
      </c>
      <c r="H6" s="1266"/>
      <c r="I6" s="1266"/>
      <c r="J6" s="1266"/>
      <c r="K6" s="488"/>
      <c r="L6" s="488" t="s">
        <v>243</v>
      </c>
      <c r="M6" s="284"/>
      <c r="N6" s="576"/>
    </row>
    <row r="7" spans="1:14" s="493" customFormat="1" ht="13" x14ac:dyDescent="0.3">
      <c r="A7" s="284"/>
      <c r="B7" s="284"/>
      <c r="C7" s="284" t="s">
        <v>212</v>
      </c>
      <c r="D7" s="284"/>
      <c r="E7" s="284"/>
      <c r="F7" s="284" t="s">
        <v>210</v>
      </c>
      <c r="G7" s="1266" t="str">
        <f>PENDIDIKAN!F7</f>
        <v>Penata Tk. I / III.d</v>
      </c>
      <c r="H7" s="1266"/>
      <c r="I7" s="1266"/>
      <c r="J7" s="1266"/>
      <c r="K7" s="81"/>
      <c r="L7" s="81"/>
      <c r="M7" s="91"/>
      <c r="N7" s="87"/>
    </row>
    <row r="8" spans="1:14" s="493" customFormat="1" ht="13" x14ac:dyDescent="0.3">
      <c r="A8" s="284"/>
      <c r="B8" s="284"/>
      <c r="C8" s="284" t="s">
        <v>279</v>
      </c>
      <c r="D8" s="284"/>
      <c r="E8" s="284"/>
      <c r="F8" s="284" t="s">
        <v>210</v>
      </c>
      <c r="G8" s="1178" t="str">
        <f>PENDIDIKAN!F8</f>
        <v>Ketua Jurusan Fisika</v>
      </c>
      <c r="H8" s="1178"/>
      <c r="I8" s="1178"/>
      <c r="J8" s="1178"/>
      <c r="K8" s="1178"/>
      <c r="L8" s="1178"/>
      <c r="M8" s="1178"/>
      <c r="N8" s="577"/>
    </row>
    <row r="9" spans="1:14" s="493" customFormat="1" ht="13" x14ac:dyDescent="0.3">
      <c r="A9" s="284"/>
      <c r="B9" s="284"/>
      <c r="C9" s="284" t="s">
        <v>214</v>
      </c>
      <c r="D9" s="284"/>
      <c r="E9" s="284"/>
      <c r="F9" s="284" t="s">
        <v>210</v>
      </c>
      <c r="G9" s="1266" t="str">
        <f>PENDIDIKAN!F9</f>
        <v>Fakultas MIPA Universitas Andalas</v>
      </c>
      <c r="H9" s="1266"/>
      <c r="I9" s="1266"/>
      <c r="J9" s="1266"/>
      <c r="K9" s="488"/>
      <c r="L9" s="488"/>
      <c r="M9" s="284"/>
      <c r="N9" s="576"/>
    </row>
    <row r="10" spans="1:14" s="493" customFormat="1" ht="13" x14ac:dyDescent="0.3">
      <c r="A10" s="284"/>
      <c r="B10" s="284"/>
      <c r="C10" s="284"/>
      <c r="D10" s="284"/>
      <c r="E10" s="284"/>
      <c r="F10" s="284"/>
      <c r="G10" s="535"/>
      <c r="H10" s="535"/>
      <c r="I10" s="535"/>
      <c r="J10" s="535"/>
      <c r="K10" s="488"/>
      <c r="L10" s="488"/>
      <c r="M10" s="284"/>
      <c r="N10" s="576"/>
    </row>
    <row r="11" spans="1:14" s="493" customFormat="1" ht="13" x14ac:dyDescent="0.3">
      <c r="A11" s="283" t="s">
        <v>215</v>
      </c>
      <c r="B11" s="283"/>
      <c r="C11" s="284"/>
      <c r="D11" s="285"/>
      <c r="E11" s="285"/>
      <c r="F11" s="285"/>
      <c r="G11" s="284"/>
      <c r="H11" s="284"/>
      <c r="I11" s="286"/>
      <c r="J11" s="284"/>
      <c r="K11" s="488"/>
      <c r="L11" s="488"/>
      <c r="M11" s="284"/>
      <c r="N11" s="576"/>
    </row>
    <row r="12" spans="1:14" s="493" customFormat="1" ht="13" x14ac:dyDescent="0.3">
      <c r="A12" s="284"/>
      <c r="B12" s="284"/>
      <c r="C12" s="284" t="s">
        <v>216</v>
      </c>
      <c r="D12" s="284"/>
      <c r="E12" s="284"/>
      <c r="F12" s="284" t="s">
        <v>210</v>
      </c>
      <c r="G12" s="1266" t="str">
        <f>PENDIDIKAN!F12</f>
        <v>Dr.techn. Marzuki</v>
      </c>
      <c r="H12" s="1266"/>
      <c r="I12" s="1266"/>
      <c r="J12" s="1266"/>
      <c r="K12" s="488"/>
      <c r="L12" s="488"/>
      <c r="M12" s="284"/>
      <c r="N12" s="576"/>
    </row>
    <row r="13" spans="1:14" s="493" customFormat="1" ht="13" x14ac:dyDescent="0.3">
      <c r="A13" s="284"/>
      <c r="B13" s="284"/>
      <c r="C13" s="284" t="s">
        <v>217</v>
      </c>
      <c r="D13" s="284"/>
      <c r="E13" s="284"/>
      <c r="F13" s="284" t="s">
        <v>210</v>
      </c>
      <c r="G13" s="1266" t="str">
        <f>PENDIDIKAN!F13</f>
        <v>19790908 200212 1 002</v>
      </c>
      <c r="H13" s="1266"/>
      <c r="I13" s="1266"/>
      <c r="J13" s="1266"/>
      <c r="K13" s="488"/>
      <c r="L13" s="488"/>
      <c r="M13" s="284"/>
      <c r="N13" s="576"/>
    </row>
    <row r="14" spans="1:14" s="493" customFormat="1" ht="13" x14ac:dyDescent="0.3">
      <c r="A14" s="284"/>
      <c r="B14" s="284"/>
      <c r="C14" s="284" t="s">
        <v>212</v>
      </c>
      <c r="D14" s="284"/>
      <c r="E14" s="284"/>
      <c r="F14" s="284" t="s">
        <v>210</v>
      </c>
      <c r="G14" s="1266" t="str">
        <f>PENDIDIKAN!F14</f>
        <v>Pembina / IV.a</v>
      </c>
      <c r="H14" s="1266"/>
      <c r="I14" s="1266"/>
      <c r="J14" s="1266"/>
      <c r="K14" s="81"/>
      <c r="L14" s="81"/>
      <c r="M14" s="91"/>
      <c r="N14" s="87"/>
    </row>
    <row r="15" spans="1:14" s="493" customFormat="1" ht="13" x14ac:dyDescent="0.3">
      <c r="A15" s="284"/>
      <c r="B15" s="284"/>
      <c r="C15" s="284" t="s">
        <v>279</v>
      </c>
      <c r="D15" s="284"/>
      <c r="E15" s="284"/>
      <c r="F15" s="284" t="s">
        <v>210</v>
      </c>
      <c r="G15" s="1178" t="str">
        <f>PENDIDIKAN!F15</f>
        <v>Lektor Kepala</v>
      </c>
      <c r="H15" s="1178"/>
      <c r="I15" s="1178"/>
      <c r="J15" s="1178"/>
      <c r="K15" s="1178"/>
      <c r="L15" s="1178"/>
      <c r="M15" s="1178"/>
      <c r="N15" s="577"/>
    </row>
    <row r="16" spans="1:14" s="493" customFormat="1" ht="13" x14ac:dyDescent="0.3">
      <c r="A16" s="284"/>
      <c r="B16" s="284"/>
      <c r="C16" s="284" t="s">
        <v>214</v>
      </c>
      <c r="D16" s="284"/>
      <c r="E16" s="284"/>
      <c r="F16" s="284" t="s">
        <v>210</v>
      </c>
      <c r="G16" s="1266" t="str">
        <f>PENDIDIKAN!F16</f>
        <v>Fakultas MIPA Universitas Andalas</v>
      </c>
      <c r="H16" s="1266"/>
      <c r="I16" s="1266"/>
      <c r="J16" s="1266"/>
      <c r="K16" s="488"/>
      <c r="L16" s="488"/>
      <c r="M16" s="284"/>
      <c r="N16" s="576"/>
    </row>
    <row r="17" spans="1:15" s="493" customFormat="1" ht="15" customHeight="1" x14ac:dyDescent="0.3">
      <c r="A17" s="284"/>
      <c r="B17" s="284"/>
      <c r="C17" s="284"/>
      <c r="D17" s="284"/>
      <c r="E17" s="284"/>
      <c r="F17" s="284"/>
      <c r="G17" s="284"/>
      <c r="H17" s="284"/>
      <c r="I17" s="286"/>
      <c r="J17" s="284"/>
      <c r="K17" s="488"/>
      <c r="L17" s="488"/>
      <c r="M17" s="284"/>
      <c r="N17" s="576"/>
    </row>
    <row r="18" spans="1:15" s="493" customFormat="1" ht="15" customHeight="1" x14ac:dyDescent="0.3">
      <c r="A18" s="1502" t="s">
        <v>234</v>
      </c>
      <c r="B18" s="1502"/>
      <c r="C18" s="1502"/>
      <c r="D18" s="1502"/>
      <c r="E18" s="1502"/>
      <c r="F18" s="1502"/>
      <c r="G18" s="1502"/>
      <c r="H18" s="1502"/>
      <c r="I18" s="1502"/>
      <c r="J18" s="1502"/>
      <c r="K18" s="1502"/>
      <c r="L18" s="1502"/>
      <c r="M18" s="1502"/>
      <c r="N18" s="558"/>
    </row>
    <row r="19" spans="1:15" s="493" customFormat="1" ht="15" customHeight="1" x14ac:dyDescent="0.3">
      <c r="A19" s="534"/>
      <c r="B19" s="534"/>
      <c r="C19" s="288"/>
      <c r="D19" s="288"/>
      <c r="E19" s="288"/>
      <c r="F19" s="288"/>
      <c r="G19" s="288"/>
      <c r="H19" s="288"/>
      <c r="I19" s="289"/>
      <c r="J19" s="290"/>
      <c r="K19" s="488"/>
      <c r="L19" s="488"/>
      <c r="M19" s="284"/>
      <c r="N19" s="576"/>
    </row>
    <row r="20" spans="1:15" s="493" customFormat="1" ht="39" x14ac:dyDescent="0.3">
      <c r="A20" s="302" t="s">
        <v>218</v>
      </c>
      <c r="B20" s="1267" t="s">
        <v>223</v>
      </c>
      <c r="C20" s="1268"/>
      <c r="D20" s="1268"/>
      <c r="E20" s="1268"/>
      <c r="F20" s="1268"/>
      <c r="G20" s="1268"/>
      <c r="H20" s="302" t="s">
        <v>219</v>
      </c>
      <c r="I20" s="302" t="s">
        <v>224</v>
      </c>
      <c r="J20" s="302" t="s">
        <v>225</v>
      </c>
      <c r="K20" s="302" t="s">
        <v>226</v>
      </c>
      <c r="L20" s="302" t="s">
        <v>227</v>
      </c>
      <c r="M20" s="302" t="s">
        <v>220</v>
      </c>
      <c r="N20" s="539" t="s">
        <v>352</v>
      </c>
    </row>
    <row r="21" spans="1:15" s="493" customFormat="1" ht="15" customHeight="1" x14ac:dyDescent="0.3">
      <c r="A21" s="540">
        <v>1</v>
      </c>
      <c r="B21" s="1269">
        <v>2</v>
      </c>
      <c r="C21" s="1270"/>
      <c r="D21" s="1270"/>
      <c r="E21" s="1270"/>
      <c r="F21" s="1270"/>
      <c r="G21" s="1270"/>
      <c r="H21" s="540">
        <v>3</v>
      </c>
      <c r="I21" s="302">
        <v>4</v>
      </c>
      <c r="J21" s="540">
        <v>5</v>
      </c>
      <c r="K21" s="540">
        <v>6</v>
      </c>
      <c r="L21" s="540">
        <v>7</v>
      </c>
      <c r="M21" s="540">
        <v>8</v>
      </c>
      <c r="N21" s="539">
        <v>9</v>
      </c>
    </row>
    <row r="22" spans="1:15" s="421" customFormat="1" ht="23.25" customHeight="1" x14ac:dyDescent="0.35">
      <c r="A22" s="125" t="s">
        <v>71</v>
      </c>
      <c r="B22" s="1162" t="s">
        <v>202</v>
      </c>
      <c r="C22" s="1163"/>
      <c r="D22" s="1163"/>
      <c r="E22" s="1163"/>
      <c r="F22" s="1163"/>
      <c r="G22" s="1164"/>
      <c r="H22" s="164"/>
      <c r="I22" s="145"/>
      <c r="J22" s="187"/>
      <c r="K22" s="195"/>
      <c r="L22" s="541">
        <f>L23+L47+L54+L65+L67+L71+L81+L90+L94+L98+L104</f>
        <v>44.5</v>
      </c>
      <c r="M22" s="433"/>
      <c r="N22" s="447"/>
    </row>
    <row r="23" spans="1:15" s="421" customFormat="1" ht="35.25" customHeight="1" x14ac:dyDescent="0.35">
      <c r="A23" s="555"/>
      <c r="B23" s="958" t="s">
        <v>10</v>
      </c>
      <c r="C23" s="1530" t="s">
        <v>157</v>
      </c>
      <c r="D23" s="1524"/>
      <c r="E23" s="1524"/>
      <c r="F23" s="1524"/>
      <c r="G23" s="1525"/>
      <c r="H23" s="959"/>
      <c r="I23" s="960"/>
      <c r="J23" s="961"/>
      <c r="K23" s="962"/>
      <c r="L23" s="793">
        <f>SUM(L24:L45)</f>
        <v>17</v>
      </c>
      <c r="M23" s="963"/>
      <c r="N23" s="964"/>
    </row>
    <row r="24" spans="1:15" s="421" customFormat="1" ht="35.25" customHeight="1" x14ac:dyDescent="0.35">
      <c r="A24" s="555"/>
      <c r="B24" s="180"/>
      <c r="C24" s="948">
        <v>1</v>
      </c>
      <c r="D24" s="1542" t="s">
        <v>158</v>
      </c>
      <c r="E24" s="1543"/>
      <c r="F24" s="1543"/>
      <c r="G24" s="1544"/>
      <c r="H24" s="955"/>
      <c r="I24" s="682"/>
      <c r="J24" s="948"/>
      <c r="K24" s="956"/>
      <c r="L24" s="956"/>
      <c r="M24" s="953"/>
      <c r="N24" s="957"/>
    </row>
    <row r="25" spans="1:15" s="421" customFormat="1" ht="13" x14ac:dyDescent="0.35">
      <c r="A25" s="555"/>
      <c r="B25" s="180"/>
      <c r="C25" s="284"/>
      <c r="D25" s="914"/>
      <c r="E25" s="1526"/>
      <c r="F25" s="1527"/>
      <c r="G25" s="1528"/>
      <c r="H25" s="915"/>
      <c r="I25" s="916"/>
      <c r="J25" s="917"/>
      <c r="K25" s="917"/>
      <c r="L25" s="918"/>
      <c r="M25" s="919"/>
      <c r="N25" s="447"/>
    </row>
    <row r="26" spans="1:15" s="421" customFormat="1" ht="13" x14ac:dyDescent="0.35">
      <c r="A26" s="555"/>
      <c r="B26" s="930"/>
      <c r="C26" s="284"/>
      <c r="D26" s="914"/>
      <c r="E26" s="1526"/>
      <c r="F26" s="1527"/>
      <c r="G26" s="1528"/>
      <c r="H26" s="934"/>
      <c r="I26" s="916"/>
      <c r="J26" s="917"/>
      <c r="K26" s="917"/>
      <c r="L26" s="918"/>
      <c r="M26" s="929"/>
      <c r="N26" s="447"/>
    </row>
    <row r="27" spans="1:15" s="421" customFormat="1" ht="19.5" customHeight="1" x14ac:dyDescent="0.35">
      <c r="A27" s="434"/>
      <c r="B27" s="432"/>
      <c r="C27" s="1539" t="s">
        <v>1669</v>
      </c>
      <c r="D27" s="1540"/>
      <c r="E27" s="1540"/>
      <c r="F27" s="1540"/>
      <c r="G27" s="1540"/>
      <c r="H27" s="1540"/>
      <c r="I27" s="1540"/>
      <c r="J27" s="1540"/>
      <c r="K27" s="1541"/>
      <c r="L27" s="578"/>
      <c r="M27" s="433"/>
      <c r="N27" s="940"/>
    </row>
    <row r="28" spans="1:15" s="421" customFormat="1" ht="19.5" customHeight="1" x14ac:dyDescent="0.35">
      <c r="A28" s="434"/>
      <c r="B28" s="432"/>
      <c r="C28" s="948">
        <v>2</v>
      </c>
      <c r="D28" s="1529" t="s">
        <v>159</v>
      </c>
      <c r="E28" s="1529"/>
      <c r="F28" s="1529"/>
      <c r="G28" s="1529"/>
      <c r="H28" s="949"/>
      <c r="I28" s="950"/>
      <c r="J28" s="951"/>
      <c r="K28" s="952"/>
      <c r="L28" s="952"/>
      <c r="M28" s="953"/>
      <c r="N28" s="954"/>
    </row>
    <row r="29" spans="1:15" s="421" customFormat="1" ht="52.5" customHeight="1" x14ac:dyDescent="0.35">
      <c r="A29" s="555"/>
      <c r="B29" s="983"/>
      <c r="C29" s="284"/>
      <c r="D29" s="914">
        <v>1</v>
      </c>
      <c r="E29" s="1526" t="s">
        <v>1614</v>
      </c>
      <c r="F29" s="1527"/>
      <c r="G29" s="1528"/>
      <c r="H29" s="915" t="s">
        <v>1615</v>
      </c>
      <c r="I29" s="916" t="s">
        <v>1616</v>
      </c>
      <c r="J29" s="917">
        <v>1</v>
      </c>
      <c r="K29" s="917">
        <v>1</v>
      </c>
      <c r="L29" s="918">
        <v>1</v>
      </c>
      <c r="M29" s="985" t="s">
        <v>1627</v>
      </c>
      <c r="N29" s="1026" t="s">
        <v>2099</v>
      </c>
      <c r="O29" s="488" t="s">
        <v>2250</v>
      </c>
    </row>
    <row r="30" spans="1:15" s="421" customFormat="1" ht="51" customHeight="1" x14ac:dyDescent="0.35">
      <c r="A30" s="555"/>
      <c r="B30" s="983"/>
      <c r="C30" s="284"/>
      <c r="D30" s="914">
        <v>2</v>
      </c>
      <c r="E30" s="1526" t="s">
        <v>1617</v>
      </c>
      <c r="F30" s="1527"/>
      <c r="G30" s="1528"/>
      <c r="H30" s="915" t="s">
        <v>1618</v>
      </c>
      <c r="I30" s="920" t="s">
        <v>1616</v>
      </c>
      <c r="J30" s="917">
        <v>1</v>
      </c>
      <c r="K30" s="917">
        <v>1</v>
      </c>
      <c r="L30" s="918">
        <v>1</v>
      </c>
      <c r="M30" s="985" t="s">
        <v>1619</v>
      </c>
      <c r="N30" s="799" t="s">
        <v>2100</v>
      </c>
      <c r="O30" s="488" t="s">
        <v>2250</v>
      </c>
    </row>
    <row r="31" spans="1:15" s="421" customFormat="1" ht="62.25" customHeight="1" x14ac:dyDescent="0.35">
      <c r="A31" s="555"/>
      <c r="B31" s="983"/>
      <c r="C31" s="284"/>
      <c r="D31" s="914">
        <v>3</v>
      </c>
      <c r="E31" s="1538" t="s">
        <v>1620</v>
      </c>
      <c r="F31" s="1532"/>
      <c r="G31" s="1533"/>
      <c r="H31" s="915" t="s">
        <v>1621</v>
      </c>
      <c r="I31" s="920" t="s">
        <v>1616</v>
      </c>
      <c r="J31" s="921">
        <v>1</v>
      </c>
      <c r="K31" s="921">
        <v>1</v>
      </c>
      <c r="L31" s="918">
        <v>1</v>
      </c>
      <c r="M31" s="985" t="s">
        <v>1622</v>
      </c>
      <c r="N31" s="799" t="s">
        <v>2101</v>
      </c>
      <c r="O31" s="488" t="s">
        <v>2250</v>
      </c>
    </row>
    <row r="32" spans="1:15" s="421" customFormat="1" ht="66.75" customHeight="1" x14ac:dyDescent="0.35">
      <c r="A32" s="555"/>
      <c r="B32" s="983"/>
      <c r="C32" s="284"/>
      <c r="D32" s="914">
        <v>4</v>
      </c>
      <c r="E32" s="1526" t="s">
        <v>1628</v>
      </c>
      <c r="F32" s="1527"/>
      <c r="G32" s="1528"/>
      <c r="H32" s="915" t="s">
        <v>1629</v>
      </c>
      <c r="I32" s="920"/>
      <c r="J32" s="917">
        <v>1</v>
      </c>
      <c r="K32" s="917">
        <v>1</v>
      </c>
      <c r="L32" s="918">
        <v>1</v>
      </c>
      <c r="M32" s="985" t="s">
        <v>1626</v>
      </c>
      <c r="N32" s="1026" t="s">
        <v>2102</v>
      </c>
      <c r="O32" s="488" t="s">
        <v>2250</v>
      </c>
    </row>
    <row r="33" spans="1:15" s="421" customFormat="1" ht="84.75" customHeight="1" x14ac:dyDescent="0.35">
      <c r="A33" s="555"/>
      <c r="B33" s="983"/>
      <c r="C33" s="284"/>
      <c r="D33" s="914">
        <v>5</v>
      </c>
      <c r="E33" s="1531" t="s">
        <v>1648</v>
      </c>
      <c r="F33" s="1532"/>
      <c r="G33" s="1533"/>
      <c r="H33" s="934" t="s">
        <v>1649</v>
      </c>
      <c r="I33" s="932" t="s">
        <v>1636</v>
      </c>
      <c r="J33" s="917">
        <v>1</v>
      </c>
      <c r="K33" s="917">
        <v>1</v>
      </c>
      <c r="L33" s="918">
        <v>1</v>
      </c>
      <c r="M33" s="935" t="s">
        <v>1650</v>
      </c>
      <c r="N33" s="1026" t="s">
        <v>2103</v>
      </c>
      <c r="O33" s="488" t="s">
        <v>2250</v>
      </c>
    </row>
    <row r="34" spans="1:15" s="421" customFormat="1" ht="84.75" customHeight="1" x14ac:dyDescent="0.35">
      <c r="A34" s="555"/>
      <c r="B34" s="983"/>
      <c r="C34" s="284"/>
      <c r="D34" s="914">
        <v>6</v>
      </c>
      <c r="E34" s="1526" t="s">
        <v>1646</v>
      </c>
      <c r="F34" s="1527"/>
      <c r="G34" s="1528"/>
      <c r="H34" s="934" t="s">
        <v>1647</v>
      </c>
      <c r="I34" s="916" t="s">
        <v>1636</v>
      </c>
      <c r="J34" s="917">
        <v>1</v>
      </c>
      <c r="K34" s="917">
        <v>1</v>
      </c>
      <c r="L34" s="918">
        <v>1</v>
      </c>
      <c r="M34" s="929" t="s">
        <v>1651</v>
      </c>
      <c r="N34" s="1026" t="s">
        <v>2104</v>
      </c>
      <c r="O34" s="488" t="s">
        <v>2250</v>
      </c>
    </row>
    <row r="35" spans="1:15" ht="63" customHeight="1" x14ac:dyDescent="0.3">
      <c r="A35" s="435"/>
      <c r="B35" s="432"/>
      <c r="C35" s="597"/>
      <c r="D35" s="914">
        <v>7</v>
      </c>
      <c r="E35" s="1531" t="s">
        <v>1638</v>
      </c>
      <c r="F35" s="1532"/>
      <c r="G35" s="1533"/>
      <c r="H35" s="915" t="s">
        <v>1639</v>
      </c>
      <c r="I35" s="932" t="s">
        <v>1636</v>
      </c>
      <c r="J35" s="560">
        <v>1</v>
      </c>
      <c r="K35" s="560">
        <v>1</v>
      </c>
      <c r="L35" s="560">
        <f t="shared" ref="L35:L36" si="0">J35*K35</f>
        <v>1</v>
      </c>
      <c r="M35" s="931" t="s">
        <v>1637</v>
      </c>
      <c r="N35" s="940" t="s">
        <v>2105</v>
      </c>
      <c r="O35" s="1621" t="s">
        <v>2250</v>
      </c>
    </row>
    <row r="36" spans="1:15" ht="58.5" customHeight="1" x14ac:dyDescent="0.3">
      <c r="A36" s="435"/>
      <c r="B36" s="432"/>
      <c r="C36" s="597"/>
      <c r="D36" s="914">
        <v>8</v>
      </c>
      <c r="E36" s="1531" t="s">
        <v>1641</v>
      </c>
      <c r="F36" s="1532"/>
      <c r="G36" s="1533"/>
      <c r="H36" s="915" t="s">
        <v>1642</v>
      </c>
      <c r="I36" s="932" t="s">
        <v>1636</v>
      </c>
      <c r="J36" s="560">
        <v>1</v>
      </c>
      <c r="K36" s="560">
        <v>1</v>
      </c>
      <c r="L36" s="560">
        <f t="shared" si="0"/>
        <v>1</v>
      </c>
      <c r="M36" s="931" t="s">
        <v>1640</v>
      </c>
      <c r="N36" s="940" t="s">
        <v>2106</v>
      </c>
      <c r="O36" s="1621" t="s">
        <v>2250</v>
      </c>
    </row>
    <row r="37" spans="1:15" ht="62.25" customHeight="1" x14ac:dyDescent="0.3">
      <c r="A37" s="435"/>
      <c r="B37" s="432"/>
      <c r="C37" s="597"/>
      <c r="D37" s="914">
        <v>9</v>
      </c>
      <c r="E37" s="1531" t="s">
        <v>1644</v>
      </c>
      <c r="F37" s="1532"/>
      <c r="G37" s="1533"/>
      <c r="H37" s="915" t="s">
        <v>1645</v>
      </c>
      <c r="I37" s="932" t="s">
        <v>1636</v>
      </c>
      <c r="J37" s="560">
        <v>1</v>
      </c>
      <c r="K37" s="560">
        <v>1</v>
      </c>
      <c r="L37" s="560">
        <v>1</v>
      </c>
      <c r="M37" s="931" t="s">
        <v>1643</v>
      </c>
      <c r="N37" s="940" t="s">
        <v>2107</v>
      </c>
      <c r="O37" s="1621" t="s">
        <v>2250</v>
      </c>
    </row>
    <row r="38" spans="1:15" ht="63" customHeight="1" x14ac:dyDescent="0.3">
      <c r="A38" s="435"/>
      <c r="B38" s="432"/>
      <c r="C38" s="597"/>
      <c r="D38" s="914">
        <v>10</v>
      </c>
      <c r="E38" s="1535" t="s">
        <v>1653</v>
      </c>
      <c r="F38" s="1536"/>
      <c r="G38" s="1537"/>
      <c r="H38" s="936" t="s">
        <v>1654</v>
      </c>
      <c r="I38" s="162" t="s">
        <v>1636</v>
      </c>
      <c r="J38" s="560">
        <v>1</v>
      </c>
      <c r="K38" s="560">
        <v>1</v>
      </c>
      <c r="L38" s="560">
        <f t="shared" ref="L38:L39" si="1">J38*K38</f>
        <v>1</v>
      </c>
      <c r="M38" s="929" t="s">
        <v>1652</v>
      </c>
      <c r="N38" s="940" t="s">
        <v>2108</v>
      </c>
      <c r="O38" s="1621" t="s">
        <v>2250</v>
      </c>
    </row>
    <row r="39" spans="1:15" ht="58.5" customHeight="1" x14ac:dyDescent="0.3">
      <c r="A39" s="435"/>
      <c r="B39" s="432"/>
      <c r="C39" s="597"/>
      <c r="D39" s="914">
        <v>11</v>
      </c>
      <c r="E39" s="1535" t="s">
        <v>1657</v>
      </c>
      <c r="F39" s="1536"/>
      <c r="G39" s="1537"/>
      <c r="H39" s="936" t="s">
        <v>1658</v>
      </c>
      <c r="I39" s="162" t="s">
        <v>1636</v>
      </c>
      <c r="J39" s="560">
        <v>1</v>
      </c>
      <c r="K39" s="560">
        <v>1</v>
      </c>
      <c r="L39" s="560">
        <f t="shared" si="1"/>
        <v>1</v>
      </c>
      <c r="M39" s="929" t="s">
        <v>1656</v>
      </c>
      <c r="N39" s="940" t="s">
        <v>2109</v>
      </c>
      <c r="O39" s="1621" t="s">
        <v>2250</v>
      </c>
    </row>
    <row r="40" spans="1:15" ht="61.5" customHeight="1" x14ac:dyDescent="0.3">
      <c r="A40" s="435"/>
      <c r="B40" s="432"/>
      <c r="C40" s="431"/>
      <c r="D40" s="914">
        <v>12</v>
      </c>
      <c r="E40" s="1526" t="s">
        <v>1623</v>
      </c>
      <c r="F40" s="1527"/>
      <c r="G40" s="1528"/>
      <c r="H40" s="915" t="s">
        <v>1624</v>
      </c>
      <c r="I40" s="920" t="s">
        <v>1616</v>
      </c>
      <c r="J40" s="917">
        <v>1</v>
      </c>
      <c r="K40" s="917">
        <v>1</v>
      </c>
      <c r="L40" s="918">
        <v>1</v>
      </c>
      <c r="M40" s="933" t="s">
        <v>1625</v>
      </c>
      <c r="N40" s="940" t="s">
        <v>2110</v>
      </c>
      <c r="O40" s="1621" t="s">
        <v>2250</v>
      </c>
    </row>
    <row r="41" spans="1:15" ht="48" customHeight="1" x14ac:dyDescent="0.3">
      <c r="A41" s="435"/>
      <c r="B41" s="432"/>
      <c r="C41" s="597"/>
      <c r="D41" s="914">
        <v>13</v>
      </c>
      <c r="E41" s="1535" t="s">
        <v>1659</v>
      </c>
      <c r="F41" s="1536"/>
      <c r="G41" s="1537"/>
      <c r="H41" s="938" t="s">
        <v>1660</v>
      </c>
      <c r="I41" s="162" t="s">
        <v>1636</v>
      </c>
      <c r="J41" s="560">
        <v>1</v>
      </c>
      <c r="K41" s="560">
        <v>1</v>
      </c>
      <c r="L41" s="560">
        <f t="shared" ref="L41:L43" si="2">J41*K41</f>
        <v>1</v>
      </c>
      <c r="M41" s="935" t="s">
        <v>1663</v>
      </c>
      <c r="N41" s="1026" t="s">
        <v>2111</v>
      </c>
      <c r="O41" s="1621" t="s">
        <v>2250</v>
      </c>
    </row>
    <row r="42" spans="1:15" ht="48" customHeight="1" x14ac:dyDescent="0.3">
      <c r="A42" s="435"/>
      <c r="B42" s="432"/>
      <c r="C42" s="597"/>
      <c r="D42" s="914">
        <v>14</v>
      </c>
      <c r="E42" s="1535" t="s">
        <v>1661</v>
      </c>
      <c r="F42" s="1536"/>
      <c r="G42" s="1537"/>
      <c r="H42" s="936" t="s">
        <v>1662</v>
      </c>
      <c r="I42" s="162" t="s">
        <v>1636</v>
      </c>
      <c r="J42" s="560">
        <v>1</v>
      </c>
      <c r="K42" s="560">
        <v>1</v>
      </c>
      <c r="L42" s="560">
        <f t="shared" si="2"/>
        <v>1</v>
      </c>
      <c r="M42" s="929" t="s">
        <v>1664</v>
      </c>
      <c r="N42" s="1026" t="s">
        <v>2112</v>
      </c>
      <c r="O42" s="1621" t="s">
        <v>2250</v>
      </c>
    </row>
    <row r="43" spans="1:15" ht="48" customHeight="1" x14ac:dyDescent="0.3">
      <c r="A43" s="435"/>
      <c r="B43" s="432"/>
      <c r="C43" s="597"/>
      <c r="D43" s="914">
        <v>15</v>
      </c>
      <c r="E43" s="1535" t="s">
        <v>1666</v>
      </c>
      <c r="F43" s="1536"/>
      <c r="G43" s="1537"/>
      <c r="H43" s="936" t="s">
        <v>1667</v>
      </c>
      <c r="I43" s="162" t="s">
        <v>1636</v>
      </c>
      <c r="J43" s="560">
        <v>1</v>
      </c>
      <c r="K43" s="560">
        <v>1</v>
      </c>
      <c r="L43" s="560">
        <f t="shared" si="2"/>
        <v>1</v>
      </c>
      <c r="M43" s="929" t="s">
        <v>1665</v>
      </c>
      <c r="N43" s="1026" t="s">
        <v>2113</v>
      </c>
      <c r="O43" s="1621" t="s">
        <v>2250</v>
      </c>
    </row>
    <row r="44" spans="1:15" ht="48" customHeight="1" x14ac:dyDescent="0.3">
      <c r="A44" s="1027"/>
      <c r="B44" s="1025"/>
      <c r="C44" s="629"/>
      <c r="D44" s="914">
        <v>16</v>
      </c>
      <c r="E44" s="1534" t="s">
        <v>2114</v>
      </c>
      <c r="F44" s="1534"/>
      <c r="G44" s="1534"/>
      <c r="H44" s="1029" t="s">
        <v>2115</v>
      </c>
      <c r="I44" s="937" t="s">
        <v>1636</v>
      </c>
      <c r="J44" s="1028">
        <v>1</v>
      </c>
      <c r="K44" s="1028">
        <v>1</v>
      </c>
      <c r="L44" s="1028">
        <v>1</v>
      </c>
      <c r="M44" s="1030" t="s">
        <v>2116</v>
      </c>
      <c r="N44" s="1014" t="s">
        <v>2117</v>
      </c>
      <c r="O44" s="1621" t="s">
        <v>2250</v>
      </c>
    </row>
    <row r="45" spans="1:15" ht="48" customHeight="1" x14ac:dyDescent="0.3">
      <c r="A45" s="1027"/>
      <c r="B45" s="1025"/>
      <c r="C45" s="629"/>
      <c r="D45" s="914">
        <v>17</v>
      </c>
      <c r="E45" s="1534" t="s">
        <v>2118</v>
      </c>
      <c r="F45" s="1534"/>
      <c r="G45" s="1534"/>
      <c r="H45" s="1031" t="s">
        <v>2119</v>
      </c>
      <c r="I45" s="937" t="s">
        <v>1636</v>
      </c>
      <c r="J45" s="1028">
        <v>1</v>
      </c>
      <c r="K45" s="1028">
        <v>1</v>
      </c>
      <c r="L45" s="1028">
        <v>1</v>
      </c>
      <c r="M45" s="1030" t="s">
        <v>2120</v>
      </c>
      <c r="N45" s="1014" t="s">
        <v>2121</v>
      </c>
      <c r="O45" s="1621" t="s">
        <v>2250</v>
      </c>
    </row>
    <row r="46" spans="1:15" ht="23.25" customHeight="1" x14ac:dyDescent="0.3">
      <c r="A46" s="435"/>
      <c r="B46" s="432"/>
      <c r="C46" s="1539" t="s">
        <v>1669</v>
      </c>
      <c r="D46" s="1540"/>
      <c r="E46" s="1540"/>
      <c r="F46" s="1540"/>
      <c r="G46" s="1540"/>
      <c r="H46" s="1540"/>
      <c r="I46" s="1540"/>
      <c r="J46" s="1540"/>
      <c r="K46" s="1541"/>
      <c r="L46" s="560"/>
      <c r="M46" s="929"/>
      <c r="N46" s="579"/>
      <c r="O46" s="1621"/>
    </row>
    <row r="47" spans="1:15" s="284" customFormat="1" ht="30" customHeight="1" x14ac:dyDescent="0.35">
      <c r="A47" s="555"/>
      <c r="B47" s="958" t="s">
        <v>9</v>
      </c>
      <c r="C47" s="1523" t="s">
        <v>2171</v>
      </c>
      <c r="D47" s="1524"/>
      <c r="E47" s="1524"/>
      <c r="F47" s="1524"/>
      <c r="G47" s="1525"/>
      <c r="H47" s="959"/>
      <c r="I47" s="960"/>
      <c r="J47" s="961"/>
      <c r="K47" s="962"/>
      <c r="L47" s="295">
        <v>0</v>
      </c>
      <c r="M47" s="962"/>
      <c r="N47" s="965"/>
      <c r="O47" s="488"/>
    </row>
    <row r="48" spans="1:15" s="284" customFormat="1" ht="13" x14ac:dyDescent="0.35">
      <c r="A48" s="555"/>
      <c r="B48" s="180"/>
      <c r="C48" s="178">
        <v>1</v>
      </c>
      <c r="D48" s="1140" t="s">
        <v>161</v>
      </c>
      <c r="E48" s="1140"/>
      <c r="F48" s="1140"/>
      <c r="G48" s="1140"/>
      <c r="H48" s="164" t="s">
        <v>243</v>
      </c>
      <c r="I48" s="145"/>
      <c r="J48" s="187"/>
      <c r="K48" s="195"/>
      <c r="L48" s="195"/>
      <c r="M48" s="195"/>
      <c r="N48" s="579"/>
      <c r="O48" s="488"/>
    </row>
    <row r="49" spans="1:15" s="284" customFormat="1" ht="13" x14ac:dyDescent="0.35">
      <c r="A49" s="580"/>
      <c r="B49" s="180"/>
      <c r="C49" s="537"/>
      <c r="D49" s="145" t="s">
        <v>0</v>
      </c>
      <c r="E49" s="1140" t="s">
        <v>27</v>
      </c>
      <c r="F49" s="1140"/>
      <c r="G49" s="1140"/>
      <c r="H49" s="581"/>
      <c r="I49" s="582"/>
      <c r="J49" s="582"/>
      <c r="K49" s="582"/>
      <c r="L49" s="582"/>
      <c r="M49" s="582"/>
      <c r="N49" s="579"/>
      <c r="O49" s="488"/>
    </row>
    <row r="50" spans="1:15" s="284" customFormat="1" ht="13" x14ac:dyDescent="0.35">
      <c r="A50" s="580"/>
      <c r="B50" s="180"/>
      <c r="C50" s="185"/>
      <c r="D50" s="145" t="s">
        <v>21</v>
      </c>
      <c r="E50" s="1141" t="s">
        <v>24</v>
      </c>
      <c r="F50" s="1141"/>
      <c r="G50" s="1141"/>
      <c r="H50" s="150"/>
      <c r="I50" s="151"/>
      <c r="J50" s="151"/>
      <c r="K50" s="151"/>
      <c r="L50" s="151"/>
      <c r="M50" s="151"/>
      <c r="N50" s="527"/>
      <c r="O50" s="488"/>
    </row>
    <row r="51" spans="1:15" s="284" customFormat="1" ht="13" x14ac:dyDescent="0.35">
      <c r="A51" s="580"/>
      <c r="B51" s="180"/>
      <c r="C51" s="178">
        <v>2</v>
      </c>
      <c r="D51" s="1140" t="s">
        <v>162</v>
      </c>
      <c r="E51" s="1140"/>
      <c r="F51" s="1140"/>
      <c r="G51" s="1140"/>
      <c r="H51" s="150"/>
      <c r="I51" s="151"/>
      <c r="J51" s="151"/>
      <c r="K51" s="151"/>
      <c r="L51" s="151"/>
      <c r="M51" s="151"/>
      <c r="N51" s="527"/>
      <c r="O51" s="488"/>
    </row>
    <row r="52" spans="1:15" s="284" customFormat="1" ht="13" x14ac:dyDescent="0.35">
      <c r="A52" s="580"/>
      <c r="B52" s="537"/>
      <c r="C52" s="180"/>
      <c r="D52" s="145" t="s">
        <v>0</v>
      </c>
      <c r="E52" s="1140" t="s">
        <v>27</v>
      </c>
      <c r="F52" s="1140"/>
      <c r="G52" s="1140"/>
      <c r="H52" s="529"/>
      <c r="I52" s="523"/>
      <c r="J52" s="523"/>
      <c r="K52" s="523"/>
      <c r="L52" s="523"/>
      <c r="M52" s="523"/>
      <c r="N52" s="579"/>
      <c r="O52" s="488"/>
    </row>
    <row r="53" spans="1:15" s="91" customFormat="1" ht="13" x14ac:dyDescent="0.35">
      <c r="A53" s="107"/>
      <c r="B53" s="538"/>
      <c r="C53" s="185"/>
      <c r="D53" s="145" t="s">
        <v>21</v>
      </c>
      <c r="E53" s="1141" t="s">
        <v>24</v>
      </c>
      <c r="F53" s="1141"/>
      <c r="G53" s="1141"/>
      <c r="H53" s="529"/>
      <c r="I53" s="523"/>
      <c r="J53" s="523"/>
      <c r="K53" s="523"/>
      <c r="L53" s="523"/>
      <c r="M53" s="523"/>
      <c r="N53" s="579"/>
      <c r="O53" s="81"/>
    </row>
    <row r="54" spans="1:15" s="284" customFormat="1" ht="15" customHeight="1" x14ac:dyDescent="0.35">
      <c r="A54" s="555"/>
      <c r="B54" s="966" t="s">
        <v>11</v>
      </c>
      <c r="C54" s="1523" t="s">
        <v>163</v>
      </c>
      <c r="D54" s="1524"/>
      <c r="E54" s="1524"/>
      <c r="F54" s="1524"/>
      <c r="G54" s="1525"/>
      <c r="H54" s="959"/>
      <c r="I54" s="960"/>
      <c r="J54" s="961"/>
      <c r="K54" s="962"/>
      <c r="L54" s="295">
        <f>SUM(L55:L62)</f>
        <v>3</v>
      </c>
      <c r="M54" s="962"/>
      <c r="N54" s="965"/>
      <c r="O54" s="488"/>
    </row>
    <row r="55" spans="1:15" s="284" customFormat="1" ht="13" x14ac:dyDescent="0.35">
      <c r="A55" s="555"/>
      <c r="B55" s="537"/>
      <c r="C55" s="178">
        <v>1</v>
      </c>
      <c r="D55" s="1140" t="s">
        <v>140</v>
      </c>
      <c r="E55" s="1140"/>
      <c r="F55" s="1140"/>
      <c r="G55" s="1140"/>
      <c r="H55" s="164"/>
      <c r="I55" s="145"/>
      <c r="J55" s="187"/>
      <c r="K55" s="195"/>
      <c r="L55" s="195"/>
      <c r="M55" s="195"/>
      <c r="N55" s="579"/>
      <c r="O55" s="488"/>
    </row>
    <row r="56" spans="1:15" s="284" customFormat="1" ht="13" x14ac:dyDescent="0.35">
      <c r="A56" s="555"/>
      <c r="B56" s="537"/>
      <c r="C56" s="180"/>
      <c r="D56" s="145" t="s">
        <v>2</v>
      </c>
      <c r="E56" s="1141" t="s">
        <v>164</v>
      </c>
      <c r="F56" s="1141"/>
      <c r="G56" s="1141"/>
      <c r="H56" s="164"/>
      <c r="I56" s="145"/>
      <c r="J56" s="187"/>
      <c r="K56" s="195"/>
      <c r="L56" s="195"/>
      <c r="M56" s="195"/>
      <c r="N56" s="579"/>
      <c r="O56" s="488"/>
    </row>
    <row r="57" spans="1:15" s="284" customFormat="1" ht="13" x14ac:dyDescent="0.35">
      <c r="A57" s="555"/>
      <c r="B57" s="537"/>
      <c r="C57" s="180"/>
      <c r="D57" s="145" t="s">
        <v>3</v>
      </c>
      <c r="E57" s="1141" t="s">
        <v>165</v>
      </c>
      <c r="F57" s="1141"/>
      <c r="G57" s="1141"/>
      <c r="H57" s="164"/>
      <c r="I57" s="145"/>
      <c r="J57" s="187"/>
      <c r="K57" s="195"/>
      <c r="L57" s="195"/>
      <c r="M57" s="195"/>
      <c r="N57" s="579"/>
      <c r="O57" s="488"/>
    </row>
    <row r="58" spans="1:15" s="284" customFormat="1" ht="13" x14ac:dyDescent="0.35">
      <c r="A58" s="555"/>
      <c r="B58" s="537"/>
      <c r="C58" s="185"/>
      <c r="D58" s="145" t="s">
        <v>4</v>
      </c>
      <c r="E58" s="1141" t="s">
        <v>24</v>
      </c>
      <c r="F58" s="1141"/>
      <c r="G58" s="1141"/>
      <c r="H58" s="164"/>
      <c r="I58" s="145"/>
      <c r="J58" s="187"/>
      <c r="K58" s="195"/>
      <c r="L58" s="195"/>
      <c r="M58" s="195"/>
      <c r="N58" s="579"/>
      <c r="O58" s="488"/>
    </row>
    <row r="59" spans="1:15" s="284" customFormat="1" ht="13" x14ac:dyDescent="0.35">
      <c r="A59" s="555"/>
      <c r="B59" s="537"/>
      <c r="C59" s="178">
        <v>2</v>
      </c>
      <c r="D59" s="1140" t="s">
        <v>141</v>
      </c>
      <c r="E59" s="1140"/>
      <c r="F59" s="1140"/>
      <c r="G59" s="1140"/>
      <c r="H59" s="164"/>
      <c r="I59" s="145"/>
      <c r="J59" s="187"/>
      <c r="K59" s="195"/>
      <c r="L59" s="195"/>
      <c r="M59" s="195"/>
      <c r="N59" s="579"/>
      <c r="O59" s="488"/>
    </row>
    <row r="60" spans="1:15" s="284" customFormat="1" ht="13" x14ac:dyDescent="0.35">
      <c r="A60" s="555"/>
      <c r="B60" s="537"/>
      <c r="C60" s="180"/>
      <c r="D60" s="145" t="s">
        <v>2</v>
      </c>
      <c r="E60" s="1141" t="s">
        <v>164</v>
      </c>
      <c r="F60" s="1141"/>
      <c r="G60" s="1141"/>
      <c r="H60" s="164"/>
      <c r="I60" s="145"/>
      <c r="J60" s="187"/>
      <c r="K60" s="195"/>
      <c r="L60" s="195"/>
      <c r="M60" s="195"/>
      <c r="N60" s="579"/>
      <c r="O60" s="488"/>
    </row>
    <row r="61" spans="1:15" s="284" customFormat="1" ht="39" x14ac:dyDescent="0.35">
      <c r="A61" s="1011"/>
      <c r="B61" s="980"/>
      <c r="C61" s="982"/>
      <c r="D61" s="1282" t="s">
        <v>2037</v>
      </c>
      <c r="E61" s="1135"/>
      <c r="F61" s="1135"/>
      <c r="G61" s="1131"/>
      <c r="H61" s="994" t="s">
        <v>2038</v>
      </c>
      <c r="I61" s="989" t="s">
        <v>2034</v>
      </c>
      <c r="J61" s="990">
        <v>1</v>
      </c>
      <c r="K61" s="991">
        <v>1.5</v>
      </c>
      <c r="L61" s="991">
        <f>J61*K61</f>
        <v>1.5</v>
      </c>
      <c r="M61" s="1013" t="s">
        <v>2035</v>
      </c>
      <c r="N61" s="1014" t="s">
        <v>2039</v>
      </c>
      <c r="O61" s="488" t="s">
        <v>2250</v>
      </c>
    </row>
    <row r="62" spans="1:15" s="284" customFormat="1" ht="47.25" customHeight="1" x14ac:dyDescent="0.35">
      <c r="A62" s="1011"/>
      <c r="B62" s="980"/>
      <c r="C62" s="982"/>
      <c r="D62" s="1282" t="s">
        <v>2032</v>
      </c>
      <c r="E62" s="1135"/>
      <c r="F62" s="1135"/>
      <c r="G62" s="1131"/>
      <c r="H62" s="1012" t="s">
        <v>2033</v>
      </c>
      <c r="I62" s="989" t="s">
        <v>2034</v>
      </c>
      <c r="J62" s="990">
        <v>1</v>
      </c>
      <c r="K62" s="991">
        <v>1.5</v>
      </c>
      <c r="L62" s="991">
        <f>J62*K62</f>
        <v>1.5</v>
      </c>
      <c r="M62" s="1013" t="s">
        <v>2036</v>
      </c>
      <c r="N62" s="1014" t="s">
        <v>2040</v>
      </c>
      <c r="O62" s="488" t="s">
        <v>2250</v>
      </c>
    </row>
    <row r="63" spans="1:15" s="284" customFormat="1" ht="13" x14ac:dyDescent="0.35">
      <c r="A63" s="555"/>
      <c r="B63" s="537"/>
      <c r="C63" s="180"/>
      <c r="D63" s="145" t="s">
        <v>3</v>
      </c>
      <c r="E63" s="1141" t="s">
        <v>165</v>
      </c>
      <c r="F63" s="1141"/>
      <c r="G63" s="1141"/>
      <c r="H63" s="164"/>
      <c r="I63" s="145"/>
      <c r="J63" s="187"/>
      <c r="K63" s="195"/>
      <c r="L63" s="195"/>
      <c r="M63" s="195"/>
      <c r="N63" s="579"/>
      <c r="O63" s="488"/>
    </row>
    <row r="64" spans="1:15" s="284" customFormat="1" ht="13" x14ac:dyDescent="0.35">
      <c r="A64" s="555"/>
      <c r="B64" s="538"/>
      <c r="C64" s="185"/>
      <c r="D64" s="145" t="s">
        <v>4</v>
      </c>
      <c r="E64" s="1141" t="s">
        <v>24</v>
      </c>
      <c r="F64" s="1141"/>
      <c r="G64" s="1141"/>
      <c r="H64" s="164"/>
      <c r="I64" s="145"/>
      <c r="J64" s="187"/>
      <c r="K64" s="195"/>
      <c r="L64" s="195"/>
      <c r="M64" s="195"/>
      <c r="N64" s="579"/>
      <c r="O64" s="488"/>
    </row>
    <row r="65" spans="1:15" s="284" customFormat="1" ht="15" customHeight="1" x14ac:dyDescent="0.35">
      <c r="A65" s="555"/>
      <c r="B65" s="966" t="s">
        <v>13</v>
      </c>
      <c r="C65" s="1523" t="s">
        <v>166</v>
      </c>
      <c r="D65" s="1524"/>
      <c r="E65" s="1524"/>
      <c r="F65" s="1524"/>
      <c r="G65" s="1525"/>
      <c r="H65" s="959"/>
      <c r="I65" s="967"/>
      <c r="J65" s="961"/>
      <c r="K65" s="962"/>
      <c r="L65" s="295">
        <v>0</v>
      </c>
      <c r="M65" s="962"/>
      <c r="N65" s="965"/>
      <c r="O65" s="488"/>
    </row>
    <row r="66" spans="1:15" s="284" customFormat="1" ht="30.75" customHeight="1" x14ac:dyDescent="0.35">
      <c r="A66" s="555"/>
      <c r="B66" s="538"/>
      <c r="C66" s="138"/>
      <c r="D66" s="1140" t="s">
        <v>167</v>
      </c>
      <c r="E66" s="1140"/>
      <c r="F66" s="1140"/>
      <c r="G66" s="1140"/>
      <c r="H66" s="164"/>
      <c r="I66" s="583"/>
      <c r="J66" s="187"/>
      <c r="K66" s="195"/>
      <c r="L66" s="195"/>
      <c r="M66" s="195"/>
      <c r="N66" s="585"/>
      <c r="O66" s="488"/>
    </row>
    <row r="67" spans="1:15" s="284" customFormat="1" ht="31.5" customHeight="1" x14ac:dyDescent="0.35">
      <c r="A67" s="555"/>
      <c r="B67" s="966" t="s">
        <v>94</v>
      </c>
      <c r="C67" s="1523" t="s">
        <v>168</v>
      </c>
      <c r="D67" s="1524"/>
      <c r="E67" s="1524"/>
      <c r="F67" s="1524"/>
      <c r="G67" s="1525"/>
      <c r="H67" s="959"/>
      <c r="I67" s="967"/>
      <c r="J67" s="961"/>
      <c r="K67" s="962"/>
      <c r="L67" s="295">
        <f>L70</f>
        <v>2</v>
      </c>
      <c r="M67" s="962"/>
      <c r="N67" s="965"/>
      <c r="O67" s="488"/>
    </row>
    <row r="68" spans="1:15" s="284" customFormat="1" ht="13" x14ac:dyDescent="0.35">
      <c r="A68" s="555"/>
      <c r="B68" s="537"/>
      <c r="C68" s="178">
        <v>1</v>
      </c>
      <c r="D68" s="1143" t="s">
        <v>169</v>
      </c>
      <c r="E68" s="1143"/>
      <c r="F68" s="1143"/>
      <c r="G68" s="1143"/>
      <c r="H68" s="161"/>
      <c r="I68" s="584"/>
      <c r="J68" s="178"/>
      <c r="K68" s="547"/>
      <c r="L68" s="547"/>
      <c r="M68" s="547"/>
      <c r="N68" s="579"/>
      <c r="O68" s="488"/>
    </row>
    <row r="69" spans="1:15" s="284" customFormat="1" ht="13" x14ac:dyDescent="0.35">
      <c r="A69" s="586"/>
      <c r="B69" s="538"/>
      <c r="C69" s="187">
        <v>2</v>
      </c>
      <c r="D69" s="1140" t="s">
        <v>170</v>
      </c>
      <c r="E69" s="1140"/>
      <c r="F69" s="1140"/>
      <c r="G69" s="1140"/>
      <c r="H69" s="164"/>
      <c r="I69" s="587"/>
      <c r="J69" s="187"/>
      <c r="K69" s="195"/>
      <c r="L69" s="195"/>
      <c r="M69" s="195"/>
      <c r="N69" s="579"/>
      <c r="O69" s="488"/>
    </row>
    <row r="70" spans="1:15" s="284" customFormat="1" ht="82.5" customHeight="1" x14ac:dyDescent="0.35">
      <c r="A70" s="1015"/>
      <c r="B70" s="980"/>
      <c r="C70" s="1282" t="s">
        <v>2045</v>
      </c>
      <c r="D70" s="1138"/>
      <c r="E70" s="1138"/>
      <c r="F70" s="1138"/>
      <c r="G70" s="1139"/>
      <c r="H70" s="1012" t="s">
        <v>2041</v>
      </c>
      <c r="I70" s="1016" t="s">
        <v>2042</v>
      </c>
      <c r="J70" s="990">
        <v>1</v>
      </c>
      <c r="K70" s="991">
        <v>2</v>
      </c>
      <c r="L70" s="991">
        <f>J70*K70</f>
        <v>2</v>
      </c>
      <c r="M70" s="991" t="s">
        <v>2043</v>
      </c>
      <c r="N70" s="1014" t="s">
        <v>2044</v>
      </c>
      <c r="O70" s="488" t="s">
        <v>2250</v>
      </c>
    </row>
    <row r="71" spans="1:15" s="284" customFormat="1" ht="15" customHeight="1" x14ac:dyDescent="0.35">
      <c r="A71" s="586"/>
      <c r="B71" s="966" t="s">
        <v>98</v>
      </c>
      <c r="C71" s="1523" t="s">
        <v>171</v>
      </c>
      <c r="D71" s="1524"/>
      <c r="E71" s="1524"/>
      <c r="F71" s="1524"/>
      <c r="G71" s="1525"/>
      <c r="H71" s="959"/>
      <c r="I71" s="967"/>
      <c r="J71" s="961"/>
      <c r="K71" s="962"/>
      <c r="L71" s="295">
        <f>SUM(L75:L80)</f>
        <v>6</v>
      </c>
      <c r="M71" s="962"/>
      <c r="N71" s="965"/>
      <c r="O71" s="488"/>
    </row>
    <row r="72" spans="1:15" s="284" customFormat="1" ht="13" x14ac:dyDescent="0.35">
      <c r="A72" s="586"/>
      <c r="B72" s="537"/>
      <c r="C72" s="178">
        <v>1</v>
      </c>
      <c r="D72" s="1140" t="s">
        <v>172</v>
      </c>
      <c r="E72" s="1140"/>
      <c r="F72" s="1140"/>
      <c r="G72" s="1140"/>
      <c r="H72" s="164"/>
      <c r="I72" s="583"/>
      <c r="J72" s="187"/>
      <c r="K72" s="195"/>
      <c r="L72" s="195"/>
      <c r="M72" s="195"/>
      <c r="N72" s="579"/>
      <c r="O72" s="488"/>
    </row>
    <row r="73" spans="1:15" s="284" customFormat="1" ht="13" x14ac:dyDescent="0.35">
      <c r="A73" s="555"/>
      <c r="B73" s="537"/>
      <c r="C73" s="180"/>
      <c r="D73" s="145" t="s">
        <v>0</v>
      </c>
      <c r="E73" s="1137" t="s">
        <v>23</v>
      </c>
      <c r="F73" s="1138"/>
      <c r="G73" s="1139"/>
      <c r="H73" s="164"/>
      <c r="I73" s="583"/>
      <c r="J73" s="187"/>
      <c r="K73" s="195"/>
      <c r="L73" s="195"/>
      <c r="M73" s="195"/>
      <c r="N73" s="579"/>
      <c r="O73" s="488"/>
    </row>
    <row r="74" spans="1:15" s="284" customFormat="1" ht="13" x14ac:dyDescent="0.35">
      <c r="A74" s="555"/>
      <c r="B74" s="537"/>
      <c r="C74" s="185"/>
      <c r="D74" s="145" t="s">
        <v>21</v>
      </c>
      <c r="E74" s="1141" t="s">
        <v>24</v>
      </c>
      <c r="F74" s="1141"/>
      <c r="G74" s="1141"/>
      <c r="H74" s="164"/>
      <c r="I74" s="583"/>
      <c r="J74" s="187"/>
      <c r="K74" s="195"/>
      <c r="L74" s="195"/>
      <c r="M74" s="195"/>
      <c r="N74" s="579"/>
      <c r="O74" s="488"/>
    </row>
    <row r="75" spans="1:15" s="284" customFormat="1" ht="49.5" customHeight="1" x14ac:dyDescent="0.35">
      <c r="A75" s="1011"/>
      <c r="B75" s="980"/>
      <c r="C75" s="982"/>
      <c r="D75" s="1282" t="s">
        <v>2046</v>
      </c>
      <c r="E75" s="1135"/>
      <c r="F75" s="1135"/>
      <c r="G75" s="1131"/>
      <c r="H75" s="994" t="s">
        <v>2047</v>
      </c>
      <c r="I75" s="939" t="s">
        <v>1636</v>
      </c>
      <c r="J75" s="990">
        <v>1</v>
      </c>
      <c r="K75" s="991">
        <v>2</v>
      </c>
      <c r="L75" s="991">
        <f>J75*K75</f>
        <v>2</v>
      </c>
      <c r="M75" s="991" t="s">
        <v>2048</v>
      </c>
      <c r="N75" s="1014" t="s">
        <v>2049</v>
      </c>
      <c r="O75" s="488" t="s">
        <v>2250</v>
      </c>
    </row>
    <row r="76" spans="1:15" s="284" customFormat="1" ht="93" customHeight="1" x14ac:dyDescent="0.35">
      <c r="A76" s="1011"/>
      <c r="B76" s="980"/>
      <c r="C76" s="982"/>
      <c r="D76" s="1282" t="s">
        <v>2053</v>
      </c>
      <c r="E76" s="1135"/>
      <c r="F76" s="1135"/>
      <c r="G76" s="1131"/>
      <c r="H76" s="994" t="s">
        <v>2050</v>
      </c>
      <c r="I76" s="939" t="s">
        <v>1636</v>
      </c>
      <c r="J76" s="990">
        <v>1</v>
      </c>
      <c r="K76" s="991">
        <v>2</v>
      </c>
      <c r="L76" s="991">
        <v>2</v>
      </c>
      <c r="M76" s="991" t="s">
        <v>2051</v>
      </c>
      <c r="N76" s="1014" t="s">
        <v>2052</v>
      </c>
      <c r="O76" s="488" t="s">
        <v>2250</v>
      </c>
    </row>
    <row r="77" spans="1:15" s="284" customFormat="1" ht="93" customHeight="1" x14ac:dyDescent="0.35">
      <c r="A77" s="1011"/>
      <c r="B77" s="980"/>
      <c r="C77" s="982"/>
      <c r="D77" s="1282" t="s">
        <v>2054</v>
      </c>
      <c r="E77" s="1135"/>
      <c r="F77" s="1135"/>
      <c r="G77" s="1131"/>
      <c r="H77" s="994" t="s">
        <v>2055</v>
      </c>
      <c r="I77" s="939" t="s">
        <v>1636</v>
      </c>
      <c r="J77" s="990">
        <v>1</v>
      </c>
      <c r="K77" s="991">
        <v>2</v>
      </c>
      <c r="L77" s="991">
        <v>2</v>
      </c>
      <c r="M77" s="991" t="s">
        <v>2056</v>
      </c>
      <c r="N77" s="1014" t="s">
        <v>2057</v>
      </c>
      <c r="O77" s="488" t="s">
        <v>2250</v>
      </c>
    </row>
    <row r="78" spans="1:15" s="284" customFormat="1" ht="13" x14ac:dyDescent="0.35">
      <c r="A78" s="588"/>
      <c r="B78" s="537"/>
      <c r="C78" s="178">
        <v>2</v>
      </c>
      <c r="D78" s="1140" t="s">
        <v>173</v>
      </c>
      <c r="E78" s="1140"/>
      <c r="F78" s="1140"/>
      <c r="G78" s="1140"/>
      <c r="H78" s="164"/>
      <c r="I78" s="145"/>
      <c r="J78" s="187"/>
      <c r="K78" s="195"/>
      <c r="L78" s="195"/>
      <c r="M78" s="195"/>
      <c r="N78" s="579"/>
      <c r="O78" s="488"/>
    </row>
    <row r="79" spans="1:15" s="284" customFormat="1" ht="13" x14ac:dyDescent="0.35">
      <c r="A79" s="588"/>
      <c r="B79" s="537"/>
      <c r="C79" s="180"/>
      <c r="D79" s="145" t="s">
        <v>0</v>
      </c>
      <c r="E79" s="1137" t="s">
        <v>23</v>
      </c>
      <c r="F79" s="1138"/>
      <c r="G79" s="1139"/>
      <c r="H79" s="164"/>
      <c r="I79" s="583"/>
      <c r="J79" s="187"/>
      <c r="K79" s="195"/>
      <c r="L79" s="195"/>
      <c r="M79" s="195"/>
      <c r="N79" s="591"/>
      <c r="O79" s="488"/>
    </row>
    <row r="80" spans="1:15" s="284" customFormat="1" ht="13" x14ac:dyDescent="0.35">
      <c r="A80" s="589"/>
      <c r="B80" s="538"/>
      <c r="C80" s="185"/>
      <c r="D80" s="145" t="s">
        <v>21</v>
      </c>
      <c r="E80" s="524" t="s">
        <v>24</v>
      </c>
      <c r="F80" s="525"/>
      <c r="G80" s="590"/>
      <c r="H80" s="164"/>
      <c r="I80" s="583"/>
      <c r="J80" s="187"/>
      <c r="K80" s="195"/>
      <c r="L80" s="545"/>
      <c r="M80" s="195"/>
      <c r="N80" s="579"/>
      <c r="O80" s="488"/>
    </row>
    <row r="81" spans="1:15" s="284" customFormat="1" ht="15" customHeight="1" x14ac:dyDescent="0.35">
      <c r="A81" s="555"/>
      <c r="B81" s="617" t="s">
        <v>16</v>
      </c>
      <c r="C81" s="1523" t="s">
        <v>174</v>
      </c>
      <c r="D81" s="1524"/>
      <c r="E81" s="1524"/>
      <c r="F81" s="1524"/>
      <c r="G81" s="1525"/>
      <c r="H81" s="968"/>
      <c r="I81" s="969"/>
      <c r="J81" s="970"/>
      <c r="K81" s="971"/>
      <c r="L81" s="295">
        <v>0</v>
      </c>
      <c r="M81" s="971"/>
      <c r="N81" s="965"/>
      <c r="O81" s="488"/>
    </row>
    <row r="82" spans="1:15" s="284" customFormat="1" ht="32.25" customHeight="1" x14ac:dyDescent="0.35">
      <c r="A82" s="555"/>
      <c r="B82" s="180"/>
      <c r="C82" s="178">
        <v>1</v>
      </c>
      <c r="D82" s="1140" t="s">
        <v>175</v>
      </c>
      <c r="E82" s="1140"/>
      <c r="F82" s="1140"/>
      <c r="G82" s="1140"/>
      <c r="H82" s="164"/>
      <c r="I82" s="145"/>
      <c r="J82" s="187"/>
      <c r="K82" s="195"/>
      <c r="L82" s="195"/>
      <c r="M82" s="195"/>
      <c r="N82" s="579"/>
    </row>
    <row r="83" spans="1:15" s="284" customFormat="1" ht="13" x14ac:dyDescent="0.35">
      <c r="A83" s="555"/>
      <c r="B83" s="537"/>
      <c r="C83" s="180"/>
      <c r="D83" s="145" t="s">
        <v>2</v>
      </c>
      <c r="E83" s="1140" t="s">
        <v>26</v>
      </c>
      <c r="F83" s="1140"/>
      <c r="G83" s="1140"/>
      <c r="H83" s="164"/>
      <c r="I83" s="583"/>
      <c r="J83" s="187"/>
      <c r="K83" s="195"/>
      <c r="L83" s="195"/>
      <c r="M83" s="195"/>
      <c r="N83" s="579"/>
    </row>
    <row r="84" spans="1:15" s="284" customFormat="1" ht="13" x14ac:dyDescent="0.35">
      <c r="A84" s="555"/>
      <c r="B84" s="180"/>
      <c r="C84" s="180"/>
      <c r="D84" s="145" t="s">
        <v>3</v>
      </c>
      <c r="E84" s="1140" t="s">
        <v>14</v>
      </c>
      <c r="F84" s="1140"/>
      <c r="G84" s="1140"/>
      <c r="H84" s="164"/>
      <c r="I84" s="583"/>
      <c r="J84" s="187"/>
      <c r="K84" s="195"/>
      <c r="L84" s="195"/>
      <c r="M84" s="195"/>
      <c r="N84" s="579"/>
    </row>
    <row r="85" spans="1:15" s="284" customFormat="1" ht="13" x14ac:dyDescent="0.35">
      <c r="A85" s="555"/>
      <c r="B85" s="180"/>
      <c r="C85" s="185"/>
      <c r="D85" s="145" t="s">
        <v>4</v>
      </c>
      <c r="E85" s="1140" t="s">
        <v>15</v>
      </c>
      <c r="F85" s="1140"/>
      <c r="G85" s="1140"/>
      <c r="H85" s="164"/>
      <c r="I85" s="145"/>
      <c r="J85" s="187"/>
      <c r="K85" s="195"/>
      <c r="L85" s="195"/>
      <c r="M85" s="195"/>
      <c r="N85" s="579"/>
    </row>
    <row r="86" spans="1:15" s="284" customFormat="1" ht="13" x14ac:dyDescent="0.35">
      <c r="A86" s="555"/>
      <c r="B86" s="180"/>
      <c r="C86" s="178">
        <v>2</v>
      </c>
      <c r="D86" s="1140" t="s">
        <v>176</v>
      </c>
      <c r="E86" s="1140"/>
      <c r="F86" s="1140"/>
      <c r="G86" s="1140"/>
      <c r="H86" s="164"/>
      <c r="I86" s="592"/>
      <c r="J86" s="187"/>
      <c r="K86" s="195"/>
      <c r="L86" s="195"/>
      <c r="M86" s="195"/>
      <c r="N86" s="579"/>
    </row>
    <row r="87" spans="1:15" s="284" customFormat="1" ht="13" x14ac:dyDescent="0.35">
      <c r="A87" s="555"/>
      <c r="B87" s="180"/>
      <c r="C87" s="180"/>
      <c r="D87" s="523" t="s">
        <v>0</v>
      </c>
      <c r="E87" s="1141" t="s">
        <v>140</v>
      </c>
      <c r="F87" s="1141"/>
      <c r="G87" s="1141"/>
      <c r="H87" s="164"/>
      <c r="I87" s="592"/>
      <c r="J87" s="187"/>
      <c r="K87" s="195"/>
      <c r="L87" s="195"/>
      <c r="M87" s="195"/>
      <c r="N87" s="579"/>
    </row>
    <row r="88" spans="1:15" s="284" customFormat="1" ht="13" x14ac:dyDescent="0.35">
      <c r="A88" s="555"/>
      <c r="B88" s="180"/>
      <c r="C88" s="180"/>
      <c r="D88" s="523" t="s">
        <v>3</v>
      </c>
      <c r="E88" s="1141" t="s">
        <v>141</v>
      </c>
      <c r="F88" s="1141"/>
      <c r="G88" s="1141"/>
      <c r="H88" s="164"/>
      <c r="I88" s="592"/>
      <c r="J88" s="187"/>
      <c r="K88" s="195"/>
      <c r="L88" s="195"/>
      <c r="M88" s="195"/>
      <c r="N88" s="579"/>
    </row>
    <row r="89" spans="1:15" s="284" customFormat="1" ht="13" x14ac:dyDescent="0.35">
      <c r="A89" s="555"/>
      <c r="B89" s="185"/>
      <c r="C89" s="185"/>
      <c r="D89" s="523" t="s">
        <v>4</v>
      </c>
      <c r="E89" s="1141" t="s">
        <v>177</v>
      </c>
      <c r="F89" s="1141"/>
      <c r="G89" s="1141"/>
      <c r="H89" s="164"/>
      <c r="I89" s="592"/>
      <c r="J89" s="187"/>
      <c r="K89" s="195"/>
      <c r="L89" s="195"/>
      <c r="M89" s="195"/>
      <c r="N89" s="579"/>
    </row>
    <row r="90" spans="1:15" s="284" customFormat="1" ht="30" customHeight="1" x14ac:dyDescent="0.35">
      <c r="A90" s="555"/>
      <c r="B90" s="966" t="s">
        <v>103</v>
      </c>
      <c r="C90" s="1523" t="s">
        <v>195</v>
      </c>
      <c r="D90" s="1524"/>
      <c r="E90" s="1524"/>
      <c r="F90" s="1524"/>
      <c r="G90" s="1525"/>
      <c r="H90" s="972"/>
      <c r="I90" s="960"/>
      <c r="J90" s="961"/>
      <c r="K90" s="962"/>
      <c r="L90" s="295">
        <v>0</v>
      </c>
      <c r="M90" s="962"/>
      <c r="N90" s="965"/>
    </row>
    <row r="91" spans="1:15" s="284" customFormat="1" ht="13" x14ac:dyDescent="0.35">
      <c r="A91" s="555"/>
      <c r="B91" s="537"/>
      <c r="C91" s="187">
        <v>1</v>
      </c>
      <c r="D91" s="1140" t="s">
        <v>196</v>
      </c>
      <c r="E91" s="1140"/>
      <c r="F91" s="1140"/>
      <c r="G91" s="1140"/>
      <c r="H91" s="593"/>
      <c r="I91" s="145"/>
      <c r="J91" s="187"/>
      <c r="K91" s="195"/>
      <c r="L91" s="195"/>
      <c r="M91" s="195"/>
      <c r="N91" s="579"/>
    </row>
    <row r="92" spans="1:15" s="284" customFormat="1" ht="13" x14ac:dyDescent="0.35">
      <c r="A92" s="555"/>
      <c r="B92" s="537"/>
      <c r="C92" s="187">
        <v>2</v>
      </c>
      <c r="D92" s="1140" t="s">
        <v>197</v>
      </c>
      <c r="E92" s="1140"/>
      <c r="F92" s="1140"/>
      <c r="G92" s="1140"/>
      <c r="H92" s="164"/>
      <c r="I92" s="592"/>
      <c r="J92" s="187"/>
      <c r="K92" s="195"/>
      <c r="L92" s="195"/>
      <c r="M92" s="195"/>
      <c r="N92" s="579"/>
    </row>
    <row r="93" spans="1:15" s="284" customFormat="1" ht="13" x14ac:dyDescent="0.35">
      <c r="A93" s="555"/>
      <c r="B93" s="185"/>
      <c r="C93" s="187">
        <v>3</v>
      </c>
      <c r="D93" s="1140" t="s">
        <v>178</v>
      </c>
      <c r="E93" s="1140"/>
      <c r="F93" s="1140"/>
      <c r="G93" s="1140"/>
      <c r="H93" s="164"/>
      <c r="I93" s="592"/>
      <c r="J93" s="187"/>
      <c r="K93" s="195"/>
      <c r="L93" s="195"/>
      <c r="M93" s="195"/>
      <c r="N93" s="579"/>
    </row>
    <row r="94" spans="1:15" s="284" customFormat="1" ht="15" customHeight="1" x14ac:dyDescent="0.35">
      <c r="A94" s="555"/>
      <c r="B94" s="958" t="s">
        <v>5</v>
      </c>
      <c r="C94" s="1523" t="s">
        <v>179</v>
      </c>
      <c r="D94" s="1524"/>
      <c r="E94" s="1524"/>
      <c r="F94" s="1524"/>
      <c r="G94" s="1525"/>
      <c r="H94" s="959"/>
      <c r="I94" s="973"/>
      <c r="J94" s="961"/>
      <c r="K94" s="962"/>
      <c r="L94" s="295">
        <v>0</v>
      </c>
      <c r="M94" s="962"/>
      <c r="N94" s="965"/>
    </row>
    <row r="95" spans="1:15" s="284" customFormat="1" ht="13" x14ac:dyDescent="0.35">
      <c r="A95" s="555"/>
      <c r="B95" s="180"/>
      <c r="C95" s="187">
        <v>1</v>
      </c>
      <c r="D95" s="179" t="s">
        <v>140</v>
      </c>
      <c r="E95" s="357"/>
      <c r="F95" s="357"/>
      <c r="G95" s="590"/>
      <c r="H95" s="164"/>
      <c r="I95" s="592"/>
      <c r="J95" s="187"/>
      <c r="K95" s="195"/>
      <c r="L95" s="195"/>
      <c r="M95" s="195"/>
      <c r="N95" s="579"/>
    </row>
    <row r="96" spans="1:15" s="284" customFormat="1" ht="13" x14ac:dyDescent="0.35">
      <c r="A96" s="555"/>
      <c r="B96" s="180"/>
      <c r="C96" s="187">
        <v>2</v>
      </c>
      <c r="D96" s="179" t="s">
        <v>141</v>
      </c>
      <c r="E96" s="357"/>
      <c r="F96" s="357"/>
      <c r="G96" s="590"/>
      <c r="H96" s="164"/>
      <c r="I96" s="592"/>
      <c r="J96" s="187"/>
      <c r="K96" s="195"/>
      <c r="L96" s="195"/>
      <c r="M96" s="195"/>
      <c r="N96" s="527"/>
    </row>
    <row r="97" spans="1:15" s="284" customFormat="1" ht="13" x14ac:dyDescent="0.35">
      <c r="A97" s="555"/>
      <c r="B97" s="185"/>
      <c r="C97" s="187">
        <v>3</v>
      </c>
      <c r="D97" s="179" t="s">
        <v>180</v>
      </c>
      <c r="E97" s="357"/>
      <c r="F97" s="357"/>
      <c r="G97" s="590"/>
      <c r="H97" s="164"/>
      <c r="I97" s="592"/>
      <c r="J97" s="187"/>
      <c r="K97" s="195"/>
      <c r="L97" s="195"/>
      <c r="M97" s="195"/>
      <c r="N97" s="527"/>
    </row>
    <row r="98" spans="1:15" s="284" customFormat="1" ht="15" customHeight="1" x14ac:dyDescent="0.35">
      <c r="A98" s="580"/>
      <c r="B98" s="958" t="s">
        <v>108</v>
      </c>
      <c r="C98" s="1523" t="s">
        <v>181</v>
      </c>
      <c r="D98" s="1524"/>
      <c r="E98" s="1524"/>
      <c r="F98" s="1524"/>
      <c r="G98" s="1525"/>
      <c r="H98" s="972"/>
      <c r="I98" s="961"/>
      <c r="J98" s="961"/>
      <c r="K98" s="961"/>
      <c r="L98" s="295">
        <f>SUM(L100:L103)</f>
        <v>6.5</v>
      </c>
      <c r="M98" s="961"/>
      <c r="N98" s="960"/>
    </row>
    <row r="99" spans="1:15" s="284" customFormat="1" ht="29.25" customHeight="1" x14ac:dyDescent="0.35">
      <c r="A99" s="580"/>
      <c r="B99" s="1548"/>
      <c r="C99" s="1229"/>
      <c r="D99" s="1529" t="s">
        <v>467</v>
      </c>
      <c r="E99" s="1529"/>
      <c r="F99" s="1529"/>
      <c r="G99" s="1529"/>
      <c r="H99" s="974"/>
      <c r="I99" s="948"/>
      <c r="J99" s="948"/>
      <c r="K99" s="948"/>
      <c r="L99" s="948"/>
      <c r="M99" s="948"/>
      <c r="N99" s="682"/>
    </row>
    <row r="100" spans="1:15" s="284" customFormat="1" ht="69" customHeight="1" x14ac:dyDescent="0.35">
      <c r="A100" s="580"/>
      <c r="B100" s="1548"/>
      <c r="C100" s="1286"/>
      <c r="D100" s="941">
        <v>1</v>
      </c>
      <c r="E100" s="1545" t="s">
        <v>2069</v>
      </c>
      <c r="F100" s="1546"/>
      <c r="G100" s="1547"/>
      <c r="H100" s="945" t="s">
        <v>1670</v>
      </c>
      <c r="I100" s="947" t="s">
        <v>311</v>
      </c>
      <c r="J100" s="979">
        <v>2</v>
      </c>
      <c r="K100" s="979">
        <v>0.5</v>
      </c>
      <c r="L100" s="979">
        <f>J100*K100</f>
        <v>1</v>
      </c>
      <c r="M100" s="946" t="s">
        <v>2070</v>
      </c>
      <c r="N100" s="1020" t="s">
        <v>2064</v>
      </c>
      <c r="O100" s="488" t="s">
        <v>2250</v>
      </c>
    </row>
    <row r="101" spans="1:15" s="284" customFormat="1" ht="54" customHeight="1" x14ac:dyDescent="0.35">
      <c r="A101" s="1017"/>
      <c r="B101" s="982"/>
      <c r="C101" s="1018"/>
      <c r="D101" s="1013">
        <v>2</v>
      </c>
      <c r="E101" s="1545" t="s">
        <v>2066</v>
      </c>
      <c r="F101" s="1546"/>
      <c r="G101" s="1547"/>
      <c r="H101" s="945" t="s">
        <v>2067</v>
      </c>
      <c r="I101" s="947" t="s">
        <v>311</v>
      </c>
      <c r="J101" s="1007">
        <v>6</v>
      </c>
      <c r="K101" s="1007">
        <v>0.5</v>
      </c>
      <c r="L101" s="1007">
        <f>K101*J101</f>
        <v>3</v>
      </c>
      <c r="M101" s="946" t="s">
        <v>2068</v>
      </c>
      <c r="N101" s="1019" t="s">
        <v>2065</v>
      </c>
      <c r="O101" s="488" t="s">
        <v>2250</v>
      </c>
    </row>
    <row r="102" spans="1:15" s="284" customFormat="1" ht="61.5" customHeight="1" x14ac:dyDescent="0.35">
      <c r="A102" s="1017"/>
      <c r="B102" s="982"/>
      <c r="C102" s="1018"/>
      <c r="D102" s="1013">
        <v>3</v>
      </c>
      <c r="E102" s="1545" t="s">
        <v>2061</v>
      </c>
      <c r="F102" s="1546"/>
      <c r="G102" s="1547"/>
      <c r="H102" s="945" t="s">
        <v>2063</v>
      </c>
      <c r="I102" s="947" t="s">
        <v>311</v>
      </c>
      <c r="J102" s="1007">
        <v>2</v>
      </c>
      <c r="K102" s="1007">
        <v>0.5</v>
      </c>
      <c r="L102" s="1007">
        <f>J102*K102</f>
        <v>1</v>
      </c>
      <c r="M102" s="946" t="s">
        <v>2062</v>
      </c>
      <c r="N102" s="1019" t="s">
        <v>2064</v>
      </c>
      <c r="O102" s="488" t="s">
        <v>2250</v>
      </c>
    </row>
    <row r="103" spans="1:15" s="284" customFormat="1" ht="66.75" customHeight="1" x14ac:dyDescent="0.35">
      <c r="A103" s="1017"/>
      <c r="B103" s="982"/>
      <c r="C103" s="1018"/>
      <c r="D103" s="1013">
        <v>4</v>
      </c>
      <c r="E103" s="1545" t="s">
        <v>2058</v>
      </c>
      <c r="F103" s="1546"/>
      <c r="G103" s="1547"/>
      <c r="H103" s="945" t="s">
        <v>2059</v>
      </c>
      <c r="I103" s="947" t="s">
        <v>311</v>
      </c>
      <c r="J103" s="1007">
        <v>3</v>
      </c>
      <c r="K103" s="1007">
        <v>0.5</v>
      </c>
      <c r="L103" s="1007">
        <f>0.5*J103</f>
        <v>1.5</v>
      </c>
      <c r="M103" s="946" t="s">
        <v>2060</v>
      </c>
      <c r="N103" s="1019" t="s">
        <v>2064</v>
      </c>
      <c r="O103" s="488" t="s">
        <v>2250</v>
      </c>
    </row>
    <row r="104" spans="1:15" s="91" customFormat="1" ht="15" customHeight="1" x14ac:dyDescent="0.35">
      <c r="A104" s="594"/>
      <c r="B104" s="958" t="s">
        <v>117</v>
      </c>
      <c r="C104" s="1523" t="s">
        <v>469</v>
      </c>
      <c r="D104" s="1524"/>
      <c r="E104" s="1524"/>
      <c r="F104" s="1524"/>
      <c r="G104" s="1525"/>
      <c r="H104" s="972"/>
      <c r="I104" s="961"/>
      <c r="J104" s="961"/>
      <c r="K104" s="961"/>
      <c r="L104" s="295">
        <f>SUM(L105:L115)</f>
        <v>10</v>
      </c>
      <c r="M104" s="961"/>
      <c r="N104" s="965"/>
      <c r="O104" s="81"/>
    </row>
    <row r="105" spans="1:15" s="91" customFormat="1" ht="30" customHeight="1" x14ac:dyDescent="0.35">
      <c r="A105" s="594"/>
      <c r="B105" s="528"/>
      <c r="C105" s="207"/>
      <c r="D105" s="1183" t="s">
        <v>468</v>
      </c>
      <c r="E105" s="1183"/>
      <c r="F105" s="1183"/>
      <c r="G105" s="1183"/>
      <c r="H105" s="93"/>
      <c r="I105" s="523"/>
      <c r="J105" s="523"/>
      <c r="K105" s="523"/>
      <c r="L105" s="523"/>
      <c r="M105" s="523"/>
      <c r="N105" s="1013"/>
      <c r="O105" s="81"/>
    </row>
    <row r="106" spans="1:15" s="91" customFormat="1" ht="30" customHeight="1" x14ac:dyDescent="0.35">
      <c r="A106" s="1021"/>
      <c r="B106" s="1520"/>
      <c r="C106" s="1521"/>
      <c r="D106" s="1032">
        <v>1</v>
      </c>
      <c r="E106" s="1549" t="s">
        <v>2095</v>
      </c>
      <c r="F106" s="1549"/>
      <c r="G106" s="1549"/>
      <c r="H106" s="1007" t="s">
        <v>2096</v>
      </c>
      <c r="I106" s="1007" t="s">
        <v>311</v>
      </c>
      <c r="J106" s="1007">
        <v>1</v>
      </c>
      <c r="K106" s="1007">
        <v>1</v>
      </c>
      <c r="L106" s="1007">
        <v>1</v>
      </c>
      <c r="M106" s="1006" t="s">
        <v>2097</v>
      </c>
      <c r="N106" s="1033" t="s">
        <v>2098</v>
      </c>
      <c r="O106" s="81" t="s">
        <v>2250</v>
      </c>
    </row>
    <row r="107" spans="1:15" s="91" customFormat="1" ht="30" customHeight="1" x14ac:dyDescent="0.35">
      <c r="A107" s="1021"/>
      <c r="B107" s="1520"/>
      <c r="C107" s="1521"/>
      <c r="D107" s="1032">
        <v>2</v>
      </c>
      <c r="E107" s="1549" t="s">
        <v>2077</v>
      </c>
      <c r="F107" s="1549"/>
      <c r="G107" s="1549"/>
      <c r="H107" s="1034">
        <v>44290</v>
      </c>
      <c r="I107" s="1007" t="s">
        <v>311</v>
      </c>
      <c r="J107" s="1007">
        <v>1</v>
      </c>
      <c r="K107" s="1007">
        <v>1</v>
      </c>
      <c r="L107" s="1007">
        <v>1</v>
      </c>
      <c r="M107" s="1006" t="s">
        <v>2078</v>
      </c>
      <c r="N107" s="1033" t="s">
        <v>2073</v>
      </c>
      <c r="O107" s="81" t="s">
        <v>2250</v>
      </c>
    </row>
    <row r="108" spans="1:15" s="91" customFormat="1" ht="65.25" customHeight="1" x14ac:dyDescent="0.35">
      <c r="A108" s="1021"/>
      <c r="B108" s="1520"/>
      <c r="C108" s="1521"/>
      <c r="D108" s="1032">
        <v>3</v>
      </c>
      <c r="E108" s="1549" t="s">
        <v>2081</v>
      </c>
      <c r="F108" s="1549"/>
      <c r="G108" s="1549"/>
      <c r="H108" s="1034" t="s">
        <v>2082</v>
      </c>
      <c r="I108" s="1007" t="s">
        <v>311</v>
      </c>
      <c r="J108" s="1007">
        <v>1</v>
      </c>
      <c r="K108" s="1007">
        <v>1</v>
      </c>
      <c r="L108" s="1007">
        <v>1</v>
      </c>
      <c r="M108" s="1006" t="s">
        <v>2083</v>
      </c>
      <c r="N108" s="1033" t="s">
        <v>2084</v>
      </c>
      <c r="O108" s="81" t="s">
        <v>2250</v>
      </c>
    </row>
    <row r="109" spans="1:15" s="91" customFormat="1" ht="65.25" customHeight="1" x14ac:dyDescent="0.35">
      <c r="A109" s="1021"/>
      <c r="B109" s="1520"/>
      <c r="C109" s="1521"/>
      <c r="D109" s="1032">
        <v>4</v>
      </c>
      <c r="E109" s="1549" t="s">
        <v>2085</v>
      </c>
      <c r="F109" s="1549"/>
      <c r="G109" s="1549"/>
      <c r="H109" s="1034">
        <v>44298</v>
      </c>
      <c r="I109" s="1007" t="s">
        <v>311</v>
      </c>
      <c r="J109" s="1007">
        <v>1</v>
      </c>
      <c r="K109" s="1007">
        <v>1</v>
      </c>
      <c r="L109" s="1007">
        <v>1</v>
      </c>
      <c r="M109" s="1006" t="s">
        <v>2086</v>
      </c>
      <c r="N109" s="1033" t="s">
        <v>2087</v>
      </c>
      <c r="O109" s="81" t="s">
        <v>2250</v>
      </c>
    </row>
    <row r="110" spans="1:15" s="91" customFormat="1" ht="65.25" customHeight="1" x14ac:dyDescent="0.35">
      <c r="A110" s="1021"/>
      <c r="B110" s="1520"/>
      <c r="C110" s="1521"/>
      <c r="D110" s="1032">
        <v>5</v>
      </c>
      <c r="E110" s="1549" t="s">
        <v>2091</v>
      </c>
      <c r="F110" s="1549"/>
      <c r="G110" s="1549"/>
      <c r="H110" s="1034" t="s">
        <v>2092</v>
      </c>
      <c r="I110" s="1007" t="s">
        <v>311</v>
      </c>
      <c r="J110" s="1007">
        <v>1</v>
      </c>
      <c r="K110" s="1007">
        <v>1</v>
      </c>
      <c r="L110" s="1007">
        <v>1</v>
      </c>
      <c r="M110" s="1006" t="s">
        <v>2093</v>
      </c>
      <c r="N110" s="1033" t="s">
        <v>2094</v>
      </c>
      <c r="O110" s="81" t="s">
        <v>2250</v>
      </c>
    </row>
    <row r="111" spans="1:15" s="91" customFormat="1" ht="65.25" customHeight="1" x14ac:dyDescent="0.35">
      <c r="A111" s="1021"/>
      <c r="B111" s="1520"/>
      <c r="C111" s="1521"/>
      <c r="D111" s="1032">
        <v>6</v>
      </c>
      <c r="E111" s="1549" t="s">
        <v>2088</v>
      </c>
      <c r="F111" s="1549"/>
      <c r="G111" s="1549"/>
      <c r="H111" s="1034">
        <v>44295</v>
      </c>
      <c r="I111" s="1007" t="s">
        <v>311</v>
      </c>
      <c r="J111" s="1007">
        <v>1</v>
      </c>
      <c r="K111" s="1007">
        <v>1</v>
      </c>
      <c r="L111" s="1007">
        <v>1</v>
      </c>
      <c r="M111" s="1006" t="s">
        <v>2089</v>
      </c>
      <c r="N111" s="1033" t="s">
        <v>2090</v>
      </c>
      <c r="O111" s="81" t="s">
        <v>2250</v>
      </c>
    </row>
    <row r="112" spans="1:15" s="91" customFormat="1" ht="30" customHeight="1" x14ac:dyDescent="0.35">
      <c r="A112" s="1021"/>
      <c r="B112" s="1520"/>
      <c r="C112" s="1521"/>
      <c r="D112" s="1032">
        <v>7</v>
      </c>
      <c r="E112" s="1549" t="s">
        <v>2074</v>
      </c>
      <c r="F112" s="1549"/>
      <c r="G112" s="1549"/>
      <c r="H112" s="1007" t="s">
        <v>2076</v>
      </c>
      <c r="I112" s="1007" t="s">
        <v>311</v>
      </c>
      <c r="J112" s="1007">
        <v>1</v>
      </c>
      <c r="K112" s="1007">
        <v>1</v>
      </c>
      <c r="L112" s="1007">
        <v>1</v>
      </c>
      <c r="M112" s="1006" t="s">
        <v>2075</v>
      </c>
      <c r="N112" s="1033" t="s">
        <v>2073</v>
      </c>
      <c r="O112" s="81" t="s">
        <v>2250</v>
      </c>
    </row>
    <row r="113" spans="1:15" s="91" customFormat="1" ht="30" customHeight="1" x14ac:dyDescent="0.35">
      <c r="A113" s="1021"/>
      <c r="B113" s="1520"/>
      <c r="C113" s="1521"/>
      <c r="D113" s="1032">
        <v>8</v>
      </c>
      <c r="E113" s="1549" t="s">
        <v>2079</v>
      </c>
      <c r="F113" s="1549"/>
      <c r="G113" s="1549"/>
      <c r="H113" s="1035" t="s">
        <v>1470</v>
      </c>
      <c r="I113" s="1007" t="s">
        <v>311</v>
      </c>
      <c r="J113" s="1007">
        <v>1</v>
      </c>
      <c r="K113" s="1007">
        <v>1</v>
      </c>
      <c r="L113" s="1007">
        <v>1</v>
      </c>
      <c r="M113" s="1006" t="s">
        <v>2080</v>
      </c>
      <c r="N113" s="1033" t="s">
        <v>2073</v>
      </c>
      <c r="O113" s="81" t="s">
        <v>2250</v>
      </c>
    </row>
    <row r="114" spans="1:15" s="91" customFormat="1" ht="30" customHeight="1" x14ac:dyDescent="0.35">
      <c r="A114" s="1021"/>
      <c r="B114" s="1520"/>
      <c r="C114" s="1521"/>
      <c r="D114" s="1032">
        <v>9</v>
      </c>
      <c r="E114" s="1549" t="s">
        <v>2071</v>
      </c>
      <c r="F114" s="1549"/>
      <c r="G114" s="1549"/>
      <c r="H114" s="1007" t="s">
        <v>2072</v>
      </c>
      <c r="I114" s="1007" t="s">
        <v>311</v>
      </c>
      <c r="J114" s="1007">
        <v>1</v>
      </c>
      <c r="K114" s="1007">
        <v>1</v>
      </c>
      <c r="L114" s="1007">
        <v>1</v>
      </c>
      <c r="M114" s="1006" t="s">
        <v>2163</v>
      </c>
      <c r="N114" s="1033" t="s">
        <v>2073</v>
      </c>
      <c r="O114" s="81" t="s">
        <v>2250</v>
      </c>
    </row>
    <row r="115" spans="1:15" s="91" customFormat="1" ht="30" customHeight="1" x14ac:dyDescent="0.35">
      <c r="A115" s="1021"/>
      <c r="B115" s="1045"/>
      <c r="C115" s="1046"/>
      <c r="D115" s="1047">
        <v>10</v>
      </c>
      <c r="E115" s="1517" t="s">
        <v>2158</v>
      </c>
      <c r="F115" s="1518"/>
      <c r="G115" s="1519"/>
      <c r="H115" s="1034">
        <v>44673</v>
      </c>
      <c r="I115" s="1045" t="s">
        <v>311</v>
      </c>
      <c r="J115" s="1045">
        <v>1</v>
      </c>
      <c r="K115" s="1045">
        <v>1</v>
      </c>
      <c r="L115" s="1045">
        <v>1</v>
      </c>
      <c r="M115" s="1046" t="s">
        <v>2159</v>
      </c>
      <c r="N115" s="1033" t="s">
        <v>2162</v>
      </c>
      <c r="O115" s="81" t="s">
        <v>2250</v>
      </c>
    </row>
    <row r="116" spans="1:15" s="284" customFormat="1" ht="15" customHeight="1" x14ac:dyDescent="0.35">
      <c r="A116" s="1522" t="s">
        <v>221</v>
      </c>
      <c r="B116" s="1272"/>
      <c r="C116" s="1272"/>
      <c r="D116" s="1272"/>
      <c r="E116" s="1272"/>
      <c r="F116" s="1272"/>
      <c r="G116" s="1272"/>
      <c r="H116" s="1272"/>
      <c r="I116" s="1272"/>
      <c r="J116" s="1273"/>
      <c r="K116" s="300"/>
      <c r="L116" s="683">
        <f>L23+L47+L54+L65+L67+L71+L81+L90+L94+L98+L104</f>
        <v>44.5</v>
      </c>
      <c r="M116" s="195"/>
      <c r="N116" s="1013"/>
    </row>
    <row r="117" spans="1:15" s="493" customFormat="1" ht="15" customHeight="1" x14ac:dyDescent="0.3">
      <c r="A117" s="283"/>
      <c r="B117" s="283"/>
      <c r="C117" s="533"/>
      <c r="D117" s="533"/>
      <c r="E117" s="533"/>
      <c r="F117" s="533"/>
      <c r="G117" s="533"/>
      <c r="H117" s="533"/>
      <c r="I117" s="533"/>
      <c r="J117" s="533"/>
      <c r="K117" s="361"/>
      <c r="L117" s="361"/>
      <c r="M117" s="283"/>
      <c r="N117" s="576"/>
    </row>
    <row r="118" spans="1:15" s="493" customFormat="1" ht="15" customHeight="1" x14ac:dyDescent="0.3">
      <c r="A118" s="284" t="s">
        <v>302</v>
      </c>
      <c r="B118" s="284"/>
      <c r="C118" s="492"/>
      <c r="D118" s="492"/>
      <c r="E118" s="492"/>
      <c r="F118" s="284"/>
      <c r="G118" s="284"/>
      <c r="H118" s="488"/>
      <c r="I118" s="286"/>
      <c r="J118" s="488"/>
      <c r="K118" s="488"/>
      <c r="L118" s="488"/>
      <c r="M118" s="283" t="s">
        <v>2255</v>
      </c>
      <c r="N118" s="576"/>
    </row>
    <row r="119" spans="1:15" s="493" customFormat="1" ht="15" customHeight="1" x14ac:dyDescent="0.3">
      <c r="A119" s="284"/>
      <c r="B119" s="284"/>
      <c r="C119" s="492"/>
      <c r="D119" s="492"/>
      <c r="E119" s="492"/>
      <c r="F119" s="284"/>
      <c r="G119" s="284"/>
      <c r="H119" s="284"/>
      <c r="I119" s="286"/>
      <c r="J119" s="284"/>
      <c r="K119" s="488"/>
      <c r="L119" s="488"/>
      <c r="M119" s="284"/>
      <c r="N119" s="596"/>
    </row>
    <row r="120" spans="1:15" s="493" customFormat="1" ht="15" customHeight="1" x14ac:dyDescent="0.3">
      <c r="A120" s="284"/>
      <c r="B120" s="284"/>
      <c r="C120" s="492"/>
      <c r="D120" s="492"/>
      <c r="E120" s="492"/>
      <c r="F120" s="284"/>
      <c r="G120" s="284"/>
      <c r="H120" s="284"/>
      <c r="I120" s="573"/>
      <c r="J120" s="493" t="str">
        <f>PENDIDIKAN!J609</f>
        <v>Padang, 30 September 2021</v>
      </c>
      <c r="K120" s="488"/>
      <c r="L120" s="488"/>
      <c r="M120" s="284"/>
      <c r="N120" s="576"/>
    </row>
    <row r="121" spans="1:15" s="493" customFormat="1" ht="15" customHeight="1" x14ac:dyDescent="0.3">
      <c r="A121" s="284"/>
      <c r="B121" s="284"/>
      <c r="C121" s="492"/>
      <c r="D121" s="492"/>
      <c r="E121" s="492"/>
      <c r="F121" s="284"/>
      <c r="G121" s="284"/>
      <c r="H121" s="284"/>
      <c r="I121" s="573"/>
      <c r="J121" s="493" t="str">
        <f>PENDIDIKAN!J610</f>
        <v>Ketua Jurusan Fisika</v>
      </c>
      <c r="K121" s="242"/>
      <c r="L121" s="242"/>
      <c r="M121" s="242"/>
      <c r="N121" s="576"/>
    </row>
    <row r="122" spans="1:15" s="493" customFormat="1" ht="15" customHeight="1" x14ac:dyDescent="0.3">
      <c r="A122" s="284"/>
      <c r="B122" s="284"/>
      <c r="C122" s="492"/>
      <c r="D122" s="492"/>
      <c r="E122" s="492"/>
      <c r="F122" s="284"/>
      <c r="G122" s="284"/>
      <c r="H122" s="284"/>
      <c r="I122" s="573"/>
      <c r="J122" s="493" t="str">
        <f>PENDIDIKAN!J611</f>
        <v>Fakultas MIPA Univesitas Andalas</v>
      </c>
      <c r="K122" s="488"/>
      <c r="L122" s="488"/>
      <c r="M122" s="284"/>
      <c r="N122" s="576"/>
    </row>
    <row r="123" spans="1:15" s="493" customFormat="1" ht="15" customHeight="1" x14ac:dyDescent="0.3">
      <c r="A123" s="284"/>
      <c r="B123" s="284"/>
      <c r="C123" s="492"/>
      <c r="D123" s="492"/>
      <c r="E123" s="492"/>
      <c r="F123" s="284"/>
      <c r="G123" s="284"/>
      <c r="H123" s="284"/>
      <c r="I123" s="573"/>
      <c r="K123" s="488"/>
      <c r="L123" s="488"/>
      <c r="M123" s="284"/>
      <c r="N123" s="576"/>
    </row>
    <row r="124" spans="1:15" s="493" customFormat="1" ht="15" customHeight="1" x14ac:dyDescent="0.3">
      <c r="A124" s="284"/>
      <c r="B124" s="284"/>
      <c r="C124" s="492"/>
      <c r="D124" s="492"/>
      <c r="E124" s="492"/>
      <c r="F124" s="284"/>
      <c r="G124" s="284"/>
      <c r="H124" s="284"/>
      <c r="I124" s="573"/>
      <c r="K124" s="488"/>
      <c r="L124" s="488"/>
      <c r="M124" s="284"/>
      <c r="N124" s="558"/>
    </row>
    <row r="125" spans="1:15" s="493" customFormat="1" ht="15" customHeight="1" x14ac:dyDescent="0.3">
      <c r="A125" s="284"/>
      <c r="B125" s="284"/>
      <c r="C125" s="492"/>
      <c r="D125" s="492"/>
      <c r="E125" s="492"/>
      <c r="F125" s="284"/>
      <c r="G125" s="284"/>
      <c r="H125" s="284"/>
      <c r="I125" s="573"/>
      <c r="K125" s="488"/>
      <c r="L125" s="488"/>
      <c r="M125" s="284"/>
      <c r="N125" s="558"/>
    </row>
    <row r="126" spans="1:15" s="493" customFormat="1" ht="15" customHeight="1" x14ac:dyDescent="0.3">
      <c r="A126" s="284"/>
      <c r="B126" s="284"/>
      <c r="C126" s="492"/>
      <c r="D126" s="492"/>
      <c r="E126" s="492"/>
      <c r="F126" s="284"/>
      <c r="G126" s="284"/>
      <c r="H126" s="284"/>
      <c r="I126" s="573"/>
      <c r="K126" s="535"/>
      <c r="L126" s="535"/>
      <c r="M126" s="535"/>
      <c r="N126" s="576"/>
    </row>
    <row r="127" spans="1:15" s="493" customFormat="1" ht="15" customHeight="1" x14ac:dyDescent="0.3">
      <c r="A127" s="284"/>
      <c r="B127" s="284"/>
      <c r="C127" s="492"/>
      <c r="D127" s="492"/>
      <c r="E127" s="492"/>
      <c r="F127" s="284"/>
      <c r="G127" s="284"/>
      <c r="H127" s="284"/>
      <c r="I127" s="573"/>
      <c r="J127" s="493" t="str">
        <f>PENDIDIKAN!J616</f>
        <v>Dr. Afdhal Muttaqin, M.Si</v>
      </c>
      <c r="K127" s="535"/>
      <c r="L127" s="535"/>
      <c r="M127" s="535"/>
      <c r="N127" s="449"/>
    </row>
    <row r="128" spans="1:15" s="493" customFormat="1" ht="15" customHeight="1" x14ac:dyDescent="0.3">
      <c r="A128" s="284"/>
      <c r="B128" s="284"/>
      <c r="C128" s="492"/>
      <c r="D128" s="492"/>
      <c r="E128" s="492"/>
      <c r="F128" s="284"/>
      <c r="G128" s="284"/>
      <c r="H128" s="284"/>
      <c r="I128" s="575"/>
      <c r="J128" s="493" t="str">
        <f>PENDIDIKAN!J617</f>
        <v>NIP. 197704292005011002</v>
      </c>
      <c r="K128" s="488"/>
      <c r="L128" s="488"/>
      <c r="M128" s="284"/>
      <c r="N128" s="449"/>
    </row>
    <row r="132" spans="10:10" ht="15" customHeight="1" x14ac:dyDescent="0.3">
      <c r="J132" s="448"/>
    </row>
  </sheetData>
  <mergeCells count="110">
    <mergeCell ref="E114:G114"/>
    <mergeCell ref="E112:G112"/>
    <mergeCell ref="E107:G107"/>
    <mergeCell ref="E109:G109"/>
    <mergeCell ref="E113:G113"/>
    <mergeCell ref="E108:G108"/>
    <mergeCell ref="E111:G111"/>
    <mergeCell ref="E110:G110"/>
    <mergeCell ref="E106:G106"/>
    <mergeCell ref="E101:G101"/>
    <mergeCell ref="E102:G102"/>
    <mergeCell ref="E103:G103"/>
    <mergeCell ref="B99:B100"/>
    <mergeCell ref="C99:C100"/>
    <mergeCell ref="E100:G100"/>
    <mergeCell ref="C46:K46"/>
    <mergeCell ref="E42:G42"/>
    <mergeCell ref="E43:G43"/>
    <mergeCell ref="D61:G61"/>
    <mergeCell ref="D62:G62"/>
    <mergeCell ref="C70:G70"/>
    <mergeCell ref="D75:G75"/>
    <mergeCell ref="D76:G76"/>
    <mergeCell ref="D77:G77"/>
    <mergeCell ref="D92:G92"/>
    <mergeCell ref="D93:G93"/>
    <mergeCell ref="E89:G89"/>
    <mergeCell ref="E52:G52"/>
    <mergeCell ref="E53:G53"/>
    <mergeCell ref="E84:G84"/>
    <mergeCell ref="E56:G56"/>
    <mergeCell ref="E64:G64"/>
    <mergeCell ref="C67:G67"/>
    <mergeCell ref="D51:G51"/>
    <mergeCell ref="A1:M1"/>
    <mergeCell ref="A2:M2"/>
    <mergeCell ref="G5:J5"/>
    <mergeCell ref="G6:J6"/>
    <mergeCell ref="G7:J7"/>
    <mergeCell ref="D48:G48"/>
    <mergeCell ref="E58:G58"/>
    <mergeCell ref="D59:G59"/>
    <mergeCell ref="C54:G54"/>
    <mergeCell ref="D55:G55"/>
    <mergeCell ref="E26:G26"/>
    <mergeCell ref="E41:G41"/>
    <mergeCell ref="E36:G36"/>
    <mergeCell ref="E35:G35"/>
    <mergeCell ref="E37:G37"/>
    <mergeCell ref="E25:G25"/>
    <mergeCell ref="C27:K27"/>
    <mergeCell ref="E29:G29"/>
    <mergeCell ref="G8:M8"/>
    <mergeCell ref="G9:J9"/>
    <mergeCell ref="G12:J12"/>
    <mergeCell ref="G13:J13"/>
    <mergeCell ref="D24:G24"/>
    <mergeCell ref="E74:G74"/>
    <mergeCell ref="C71:G71"/>
    <mergeCell ref="D72:G72"/>
    <mergeCell ref="D68:G68"/>
    <mergeCell ref="E57:G57"/>
    <mergeCell ref="D69:G69"/>
    <mergeCell ref="E63:G63"/>
    <mergeCell ref="C65:G65"/>
    <mergeCell ref="D66:G66"/>
    <mergeCell ref="E60:G60"/>
    <mergeCell ref="G14:J14"/>
    <mergeCell ref="G15:M15"/>
    <mergeCell ref="E49:G49"/>
    <mergeCell ref="G16:J16"/>
    <mergeCell ref="A18:M18"/>
    <mergeCell ref="C23:G23"/>
    <mergeCell ref="B22:G22"/>
    <mergeCell ref="D28:G28"/>
    <mergeCell ref="E32:G32"/>
    <mergeCell ref="E33:G33"/>
    <mergeCell ref="E34:G34"/>
    <mergeCell ref="E44:G44"/>
    <mergeCell ref="E45:G45"/>
    <mergeCell ref="E38:G38"/>
    <mergeCell ref="E39:G39"/>
    <mergeCell ref="E30:G30"/>
    <mergeCell ref="E31:G31"/>
    <mergeCell ref="B20:G20"/>
    <mergeCell ref="B21:G21"/>
    <mergeCell ref="B106:B114"/>
    <mergeCell ref="C106:C114"/>
    <mergeCell ref="A116:J116"/>
    <mergeCell ref="C47:G47"/>
    <mergeCell ref="E40:G40"/>
    <mergeCell ref="E85:G85"/>
    <mergeCell ref="D105:G105"/>
    <mergeCell ref="D99:G99"/>
    <mergeCell ref="E73:G73"/>
    <mergeCell ref="C98:G98"/>
    <mergeCell ref="E87:G87"/>
    <mergeCell ref="D82:G82"/>
    <mergeCell ref="E83:G83"/>
    <mergeCell ref="D78:G78"/>
    <mergeCell ref="E79:G79"/>
    <mergeCell ref="C81:G81"/>
    <mergeCell ref="C94:G94"/>
    <mergeCell ref="E88:G88"/>
    <mergeCell ref="D91:G91"/>
    <mergeCell ref="E115:G115"/>
    <mergeCell ref="C104:G104"/>
    <mergeCell ref="C90:G90"/>
    <mergeCell ref="D86:G86"/>
    <mergeCell ref="E50:G50"/>
  </mergeCells>
  <hyperlinks>
    <hyperlink ref="N61" r:id="rId1" xr:uid="{00000000-0004-0000-0600-000000000000}"/>
    <hyperlink ref="N62" r:id="rId2" xr:uid="{00000000-0004-0000-0600-000001000000}"/>
    <hyperlink ref="N70" r:id="rId3" xr:uid="{00000000-0004-0000-0600-000002000000}"/>
    <hyperlink ref="N75" r:id="rId4" xr:uid="{00000000-0004-0000-0600-000003000000}"/>
    <hyperlink ref="N76" r:id="rId5" xr:uid="{00000000-0004-0000-0600-000004000000}"/>
    <hyperlink ref="N77" r:id="rId6" xr:uid="{00000000-0004-0000-0600-000005000000}"/>
    <hyperlink ref="N102" r:id="rId7" xr:uid="{00000000-0004-0000-0600-000006000000}"/>
    <hyperlink ref="N103" r:id="rId8" xr:uid="{00000000-0004-0000-0600-000007000000}"/>
    <hyperlink ref="N101" r:id="rId9" xr:uid="{00000000-0004-0000-0600-000008000000}"/>
    <hyperlink ref="N100" r:id="rId10" xr:uid="{00000000-0004-0000-0600-000009000000}"/>
    <hyperlink ref="N114" r:id="rId11" xr:uid="{00000000-0004-0000-0600-00000A000000}"/>
    <hyperlink ref="N112" r:id="rId12" xr:uid="{00000000-0004-0000-0600-00000B000000}"/>
    <hyperlink ref="N107" r:id="rId13" xr:uid="{00000000-0004-0000-0600-00000C000000}"/>
    <hyperlink ref="N113" r:id="rId14" xr:uid="{00000000-0004-0000-0600-00000D000000}"/>
    <hyperlink ref="N108" r:id="rId15" xr:uid="{00000000-0004-0000-0600-00000E000000}"/>
    <hyperlink ref="N109" r:id="rId16" xr:uid="{00000000-0004-0000-0600-00000F000000}"/>
    <hyperlink ref="N111" r:id="rId17" xr:uid="{00000000-0004-0000-0600-000010000000}"/>
    <hyperlink ref="N110" r:id="rId18" xr:uid="{00000000-0004-0000-0600-000011000000}"/>
    <hyperlink ref="N106" r:id="rId19" xr:uid="{00000000-0004-0000-0600-000012000000}"/>
    <hyperlink ref="N29" r:id="rId20" xr:uid="{00000000-0004-0000-0600-000013000000}"/>
    <hyperlink ref="N30" r:id="rId21" xr:uid="{00000000-0004-0000-0600-000014000000}"/>
    <hyperlink ref="N31" r:id="rId22" xr:uid="{00000000-0004-0000-0600-000015000000}"/>
    <hyperlink ref="N32" r:id="rId23" xr:uid="{00000000-0004-0000-0600-000016000000}"/>
    <hyperlink ref="N33" r:id="rId24" xr:uid="{00000000-0004-0000-0600-000017000000}"/>
    <hyperlink ref="N34" r:id="rId25" xr:uid="{00000000-0004-0000-0600-000018000000}"/>
    <hyperlink ref="N35" r:id="rId26" xr:uid="{00000000-0004-0000-0600-000019000000}"/>
    <hyperlink ref="N36" r:id="rId27" xr:uid="{00000000-0004-0000-0600-00001A000000}"/>
    <hyperlink ref="N37" r:id="rId28" xr:uid="{00000000-0004-0000-0600-00001B000000}"/>
    <hyperlink ref="N39" r:id="rId29" xr:uid="{00000000-0004-0000-0600-00001C000000}"/>
    <hyperlink ref="N41" r:id="rId30" xr:uid="{00000000-0004-0000-0600-00001D000000}"/>
    <hyperlink ref="N42" r:id="rId31" xr:uid="{00000000-0004-0000-0600-00001E000000}"/>
    <hyperlink ref="N43" r:id="rId32" xr:uid="{00000000-0004-0000-0600-00001F000000}"/>
    <hyperlink ref="N44" r:id="rId33" xr:uid="{00000000-0004-0000-0600-000020000000}"/>
    <hyperlink ref="N45" r:id="rId34" xr:uid="{00000000-0004-0000-0600-000021000000}"/>
    <hyperlink ref="N115" r:id="rId35" xr:uid="{00000000-0004-0000-0600-000022000000}"/>
  </hyperlinks>
  <pageMargins left="0.47244094488188981" right="0.43307086614173229" top="0.51181102362204722" bottom="0.51181102362204722" header="0" footer="0"/>
  <pageSetup paperSize="9" scale="60" firstPageNumber="76" orientation="portrait" useFirstPageNumber="1" verticalDpi="300" r:id="rId36"/>
  <rowBreaks count="1" manualBreakCount="1">
    <brk id="58" max="13" man="1"/>
  </row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N69"/>
  <sheetViews>
    <sheetView view="pageBreakPreview" zoomScaleSheetLayoutView="100" workbookViewId="0">
      <selection activeCell="F24" sqref="F24"/>
    </sheetView>
  </sheetViews>
  <sheetFormatPr defaultColWidth="8.81640625" defaultRowHeight="14.5" x14ac:dyDescent="0.35"/>
  <cols>
    <col min="1" max="1" width="7.81640625" customWidth="1"/>
    <col min="3" max="3" width="7.1796875" customWidth="1"/>
    <col min="4" max="4" width="7.81640625" customWidth="1"/>
    <col min="8" max="8" width="9.453125" customWidth="1"/>
  </cols>
  <sheetData>
    <row r="1" spans="1:14" x14ac:dyDescent="0.35">
      <c r="A1" s="7" t="s">
        <v>342</v>
      </c>
    </row>
    <row r="2" spans="1:14" x14ac:dyDescent="0.35">
      <c r="A2" s="8"/>
    </row>
    <row r="3" spans="1:14" x14ac:dyDescent="0.35">
      <c r="A3" s="8"/>
    </row>
    <row r="4" spans="1:14" x14ac:dyDescent="0.35">
      <c r="A4" s="8"/>
    </row>
    <row r="5" spans="1:14" x14ac:dyDescent="0.35">
      <c r="A5" s="1550" t="s">
        <v>316</v>
      </c>
      <c r="B5" s="1550"/>
      <c r="C5" s="1550"/>
      <c r="D5" s="1550"/>
      <c r="E5" s="1550"/>
      <c r="F5" s="1550"/>
      <c r="G5" s="1550"/>
      <c r="H5" s="1550"/>
      <c r="I5" s="1550"/>
      <c r="J5" s="1550"/>
      <c r="K5" s="1550"/>
      <c r="L5" s="1550"/>
      <c r="M5" s="1550"/>
      <c r="N5" s="1550"/>
    </row>
    <row r="6" spans="1:14" x14ac:dyDescent="0.35">
      <c r="A6" s="1550" t="s">
        <v>317</v>
      </c>
      <c r="B6" s="1550"/>
      <c r="C6" s="1550"/>
      <c r="D6" s="1550"/>
      <c r="E6" s="1550"/>
      <c r="F6" s="1550"/>
      <c r="G6" s="1550"/>
      <c r="H6" s="1550"/>
      <c r="I6" s="1550"/>
      <c r="J6" s="1550"/>
      <c r="K6" s="1550"/>
      <c r="L6" s="1550"/>
      <c r="M6" s="1550"/>
      <c r="N6" s="1550"/>
    </row>
    <row r="7" spans="1:14" x14ac:dyDescent="0.35">
      <c r="A7" s="9"/>
      <c r="B7" s="9"/>
      <c r="C7" s="9"/>
      <c r="D7" s="9"/>
      <c r="E7" s="9"/>
      <c r="F7" s="9"/>
      <c r="G7" s="9"/>
      <c r="H7" s="9"/>
      <c r="I7" s="9"/>
      <c r="J7" s="9"/>
      <c r="K7" s="9"/>
      <c r="L7" s="9"/>
      <c r="M7" s="9"/>
      <c r="N7" s="9"/>
    </row>
    <row r="8" spans="1:14" ht="15.5" x14ac:dyDescent="0.35">
      <c r="A8" s="1551" t="s">
        <v>323</v>
      </c>
      <c r="B8" s="1551"/>
      <c r="C8" s="1551"/>
      <c r="D8" s="414" t="s">
        <v>504</v>
      </c>
      <c r="E8" s="414"/>
      <c r="F8" s="414"/>
      <c r="G8" s="414"/>
      <c r="H8" s="10"/>
      <c r="I8" s="11"/>
      <c r="J8" s="11"/>
      <c r="K8" s="11"/>
      <c r="L8" s="11" t="s">
        <v>243</v>
      </c>
      <c r="M8" s="11"/>
      <c r="N8" s="11"/>
    </row>
    <row r="9" spans="1:14" ht="15.5" x14ac:dyDescent="0.35">
      <c r="A9" s="1551" t="s">
        <v>319</v>
      </c>
      <c r="B9" s="1551"/>
      <c r="C9" s="1551"/>
      <c r="D9" s="415" t="s">
        <v>360</v>
      </c>
      <c r="E9" s="414"/>
      <c r="F9" s="414"/>
      <c r="G9" s="414"/>
      <c r="H9" s="10"/>
      <c r="I9" s="11"/>
      <c r="J9" s="11"/>
      <c r="K9" s="11"/>
      <c r="L9" s="11"/>
      <c r="M9" s="11"/>
      <c r="N9" s="11"/>
    </row>
    <row r="10" spans="1:14" x14ac:dyDescent="0.35">
      <c r="A10" s="12"/>
      <c r="B10" s="13"/>
      <c r="C10" s="13"/>
    </row>
    <row r="11" spans="1:14" x14ac:dyDescent="0.35">
      <c r="A11" s="1552" t="s">
        <v>5</v>
      </c>
      <c r="B11" s="1553" t="s">
        <v>320</v>
      </c>
      <c r="C11" s="1554"/>
      <c r="D11" s="1555"/>
      <c r="E11" s="1555"/>
      <c r="F11" s="1555"/>
      <c r="G11" s="1555"/>
      <c r="H11" s="1555"/>
      <c r="I11" s="1555"/>
      <c r="J11" s="1555"/>
      <c r="K11" s="1555"/>
      <c r="L11" s="1555"/>
      <c r="M11" s="1555"/>
      <c r="N11" s="1556"/>
    </row>
    <row r="12" spans="1:14" x14ac:dyDescent="0.35">
      <c r="A12" s="1552"/>
      <c r="B12" s="14">
        <v>1</v>
      </c>
      <c r="C12" s="1557" t="s">
        <v>321</v>
      </c>
      <c r="D12" s="1558"/>
      <c r="E12" s="1558"/>
      <c r="F12" s="1558"/>
      <c r="G12" s="1558"/>
      <c r="H12" s="1559"/>
      <c r="I12" s="1560" t="str">
        <f>PAK!E6</f>
        <v>Dr.techn. Marzuki</v>
      </c>
      <c r="J12" s="1561"/>
      <c r="K12" s="1561"/>
      <c r="L12" s="1561"/>
      <c r="M12" s="1561"/>
      <c r="N12" s="1562"/>
    </row>
    <row r="13" spans="1:14" x14ac:dyDescent="0.35">
      <c r="A13" s="1552"/>
      <c r="B13" s="14">
        <v>2</v>
      </c>
      <c r="C13" s="1557" t="s">
        <v>464</v>
      </c>
      <c r="D13" s="1558"/>
      <c r="E13" s="1558"/>
      <c r="F13" s="1558"/>
      <c r="G13" s="1558"/>
      <c r="H13" s="1559"/>
      <c r="I13" s="1563" t="str">
        <f>PAK!E7</f>
        <v>19790908 200212 1 002/ 0008097903</v>
      </c>
      <c r="J13" s="1564"/>
      <c r="K13" s="1564"/>
      <c r="L13" s="1564"/>
      <c r="M13" s="1564"/>
      <c r="N13" s="1565"/>
    </row>
    <row r="14" spans="1:14" x14ac:dyDescent="0.35">
      <c r="A14" s="1552"/>
      <c r="B14" s="14">
        <v>3</v>
      </c>
      <c r="C14" s="1557" t="s">
        <v>246</v>
      </c>
      <c r="D14" s="1558"/>
      <c r="E14" s="1558"/>
      <c r="F14" s="1558"/>
      <c r="G14" s="1558"/>
      <c r="H14" s="1559"/>
      <c r="I14" s="1563" t="str">
        <f>PAK!E9</f>
        <v>Alampanjang, 08 September 1979</v>
      </c>
      <c r="J14" s="1564"/>
      <c r="K14" s="1564"/>
      <c r="L14" s="1564"/>
      <c r="M14" s="1564"/>
      <c r="N14" s="1565"/>
    </row>
    <row r="15" spans="1:14" x14ac:dyDescent="0.35">
      <c r="A15" s="1552"/>
      <c r="B15" s="14">
        <v>4</v>
      </c>
      <c r="C15" s="1557" t="s">
        <v>322</v>
      </c>
      <c r="D15" s="1558"/>
      <c r="E15" s="1558"/>
      <c r="F15" s="1558"/>
      <c r="G15" s="1558"/>
      <c r="H15" s="1559"/>
      <c r="I15" s="1563" t="str">
        <f>PAK!E13</f>
        <v>Pembina, IV.a / 1 Oktober 2020</v>
      </c>
      <c r="J15" s="1564"/>
      <c r="K15" s="1564"/>
      <c r="L15" s="1564"/>
      <c r="M15" s="1564"/>
      <c r="N15" s="1565"/>
    </row>
    <row r="16" spans="1:14" x14ac:dyDescent="0.35">
      <c r="A16" s="1552"/>
      <c r="B16" s="14">
        <v>5</v>
      </c>
      <c r="C16" s="1557" t="s">
        <v>465</v>
      </c>
      <c r="D16" s="1558"/>
      <c r="E16" s="1558"/>
      <c r="F16" s="1558"/>
      <c r="G16" s="1558"/>
      <c r="H16" s="1559"/>
      <c r="I16" s="1563" t="str">
        <f>PAK!E12</f>
        <v>Lektor Kepala/1 Oktober 2014</v>
      </c>
      <c r="J16" s="1564"/>
      <c r="K16" s="1564"/>
      <c r="L16" s="1564"/>
      <c r="M16" s="1564"/>
      <c r="N16" s="1565"/>
    </row>
    <row r="17" spans="1:14" x14ac:dyDescent="0.35">
      <c r="A17" s="1552"/>
      <c r="B17" s="14">
        <v>6</v>
      </c>
      <c r="C17" s="1557" t="s">
        <v>323</v>
      </c>
      <c r="D17" s="1558"/>
      <c r="E17" s="1558"/>
      <c r="F17" s="1558"/>
      <c r="G17" s="1558"/>
      <c r="H17" s="1559"/>
      <c r="I17" s="1563" t="s">
        <v>502</v>
      </c>
      <c r="J17" s="1564"/>
      <c r="K17" s="1564"/>
      <c r="L17" s="1564"/>
      <c r="M17" s="1564"/>
      <c r="N17" s="1565"/>
    </row>
    <row r="18" spans="1:14" x14ac:dyDescent="0.35">
      <c r="A18" s="1552"/>
      <c r="B18" s="14">
        <v>7</v>
      </c>
      <c r="C18" s="1557" t="s">
        <v>318</v>
      </c>
      <c r="D18" s="1558"/>
      <c r="E18" s="1558"/>
      <c r="F18" s="1558"/>
      <c r="G18" s="1558"/>
      <c r="H18" s="1559"/>
      <c r="I18" s="1563" t="s">
        <v>503</v>
      </c>
      <c r="J18" s="1564"/>
      <c r="K18" s="1564"/>
      <c r="L18" s="1564"/>
      <c r="M18" s="1564"/>
      <c r="N18" s="1565"/>
    </row>
    <row r="19" spans="1:14" x14ac:dyDescent="0.35">
      <c r="A19" s="1552"/>
      <c r="B19" s="15">
        <v>8</v>
      </c>
      <c r="C19" s="1557" t="s">
        <v>324</v>
      </c>
      <c r="D19" s="1558"/>
      <c r="E19" s="1558"/>
      <c r="F19" s="1558"/>
      <c r="G19" s="1558"/>
      <c r="H19" s="1559"/>
      <c r="I19" s="1566" t="s">
        <v>514</v>
      </c>
      <c r="J19" s="1558"/>
      <c r="K19" s="1558"/>
      <c r="L19" s="1558"/>
      <c r="M19" s="1558"/>
      <c r="N19" s="1559"/>
    </row>
    <row r="20" spans="1:14" x14ac:dyDescent="0.35">
      <c r="A20" s="16"/>
      <c r="B20" s="15">
        <v>9</v>
      </c>
      <c r="C20" s="1557" t="s">
        <v>343</v>
      </c>
      <c r="D20" s="1558"/>
      <c r="E20" s="1558"/>
      <c r="F20" s="1558"/>
      <c r="G20" s="1558"/>
      <c r="H20" s="1559"/>
      <c r="I20" s="1557" t="s">
        <v>515</v>
      </c>
      <c r="J20" s="1558"/>
      <c r="K20" s="1558"/>
      <c r="L20" s="1558"/>
      <c r="M20" s="1558"/>
      <c r="N20" s="1559"/>
    </row>
    <row r="21" spans="1:14" x14ac:dyDescent="0.35">
      <c r="A21" s="1578" t="s">
        <v>6</v>
      </c>
      <c r="B21" s="1579" t="s">
        <v>325</v>
      </c>
      <c r="C21" s="1582" t="s">
        <v>326</v>
      </c>
      <c r="D21" s="1582"/>
      <c r="E21" s="1582"/>
      <c r="F21" s="1582"/>
      <c r="G21" s="1582"/>
      <c r="H21" s="1582"/>
      <c r="I21" s="1582"/>
      <c r="J21" s="1582"/>
      <c r="K21" s="1582"/>
      <c r="L21" s="1582"/>
      <c r="M21" s="1582"/>
      <c r="N21" s="1582"/>
    </row>
    <row r="22" spans="1:14" ht="24" customHeight="1" x14ac:dyDescent="0.35">
      <c r="A22" s="1578"/>
      <c r="B22" s="1580"/>
      <c r="C22" s="1567" t="s">
        <v>327</v>
      </c>
      <c r="D22" s="1568"/>
      <c r="E22" s="1567" t="s">
        <v>270</v>
      </c>
      <c r="F22" s="1568"/>
      <c r="G22" s="1567" t="s">
        <v>328</v>
      </c>
      <c r="H22" s="1568"/>
      <c r="I22" s="1567" t="s">
        <v>329</v>
      </c>
      <c r="J22" s="1568"/>
      <c r="K22" s="1567" t="s">
        <v>330</v>
      </c>
      <c r="L22" s="1568"/>
      <c r="M22" s="1567" t="s">
        <v>331</v>
      </c>
      <c r="N22" s="1568"/>
    </row>
    <row r="23" spans="1:14" x14ac:dyDescent="0.35">
      <c r="A23" s="1578"/>
      <c r="B23" s="1581"/>
      <c r="C23" s="17" t="s">
        <v>268</v>
      </c>
      <c r="D23" s="18" t="s">
        <v>269</v>
      </c>
      <c r="E23" s="17" t="s">
        <v>268</v>
      </c>
      <c r="F23" s="18" t="s">
        <v>269</v>
      </c>
      <c r="G23" s="17" t="s">
        <v>268</v>
      </c>
      <c r="H23" s="18" t="s">
        <v>269</v>
      </c>
      <c r="I23" s="17" t="s">
        <v>268</v>
      </c>
      <c r="J23" s="18" t="s">
        <v>269</v>
      </c>
      <c r="K23" s="17" t="s">
        <v>268</v>
      </c>
      <c r="L23" s="18" t="s">
        <v>269</v>
      </c>
      <c r="M23" s="17" t="s">
        <v>268</v>
      </c>
      <c r="N23" s="18" t="s">
        <v>269</v>
      </c>
    </row>
    <row r="24" spans="1:14" x14ac:dyDescent="0.35">
      <c r="A24" s="1578"/>
      <c r="B24" s="19" t="s">
        <v>10</v>
      </c>
      <c r="C24" s="20">
        <f>PAK!F20</f>
        <v>0</v>
      </c>
      <c r="D24" s="21">
        <f>PAK!G20</f>
        <v>0</v>
      </c>
      <c r="E24" s="20">
        <f>DUPAK!H42</f>
        <v>222.84</v>
      </c>
      <c r="F24" s="21">
        <f>DUPAK!I43</f>
        <v>128.57500000000002</v>
      </c>
      <c r="G24" s="20">
        <f>DUPAK!H105</f>
        <v>121.16</v>
      </c>
      <c r="H24" s="410">
        <f>DUPAK!I106</f>
        <v>522.69000000000005</v>
      </c>
      <c r="I24" s="20">
        <f>PAK!F24</f>
        <v>17.5</v>
      </c>
      <c r="J24" s="21">
        <f>DUPAK!I155</f>
        <v>0</v>
      </c>
      <c r="K24" s="20">
        <f>PAK!F27</f>
        <v>38.5</v>
      </c>
      <c r="L24" s="21">
        <f>DUPAK!I188</f>
        <v>17</v>
      </c>
      <c r="M24" s="20"/>
      <c r="N24" s="20"/>
    </row>
    <row r="25" spans="1:14" x14ac:dyDescent="0.35">
      <c r="A25" s="1578"/>
      <c r="B25" s="19" t="s">
        <v>9</v>
      </c>
      <c r="C25" s="20"/>
      <c r="D25" s="21">
        <f>DUPAK!I41</f>
        <v>0</v>
      </c>
      <c r="E25" s="20"/>
      <c r="F25" s="21">
        <f>DUPAK!I45</f>
        <v>16</v>
      </c>
      <c r="G25" s="20"/>
      <c r="H25" s="21">
        <f>DUPAK!I138</f>
        <v>0</v>
      </c>
      <c r="I25" s="20"/>
      <c r="J25" s="21">
        <f>DUPAK!I157</f>
        <v>0</v>
      </c>
      <c r="K25" s="20"/>
      <c r="L25" s="21">
        <f>DUPAK!I191</f>
        <v>0</v>
      </c>
      <c r="M25" s="20"/>
      <c r="N25" s="20"/>
    </row>
    <row r="26" spans="1:14" x14ac:dyDescent="0.35">
      <c r="A26" s="1578"/>
      <c r="B26" s="19" t="s">
        <v>11</v>
      </c>
      <c r="C26" s="20"/>
      <c r="D26" s="20"/>
      <c r="E26" s="20"/>
      <c r="F26" s="21">
        <f>DUPAK!I47</f>
        <v>0</v>
      </c>
      <c r="G26" s="20"/>
      <c r="H26" s="21">
        <f>DUPAK!I140</f>
        <v>0</v>
      </c>
      <c r="I26" s="20"/>
      <c r="J26" s="21">
        <f>DUPAK!I159</f>
        <v>23</v>
      </c>
      <c r="K26" s="20"/>
      <c r="L26" s="21">
        <f>DUPAK!I198</f>
        <v>3</v>
      </c>
      <c r="M26" s="20"/>
      <c r="N26" s="20"/>
    </row>
    <row r="27" spans="1:14" x14ac:dyDescent="0.35">
      <c r="A27" s="1578"/>
      <c r="B27" s="19" t="s">
        <v>13</v>
      </c>
      <c r="C27" s="20"/>
      <c r="D27" s="20"/>
      <c r="E27" s="20"/>
      <c r="F27" s="21">
        <f>DUPAK!I49</f>
        <v>68</v>
      </c>
      <c r="G27" s="20"/>
      <c r="H27" s="21">
        <f>DUPAK!I147</f>
        <v>0</v>
      </c>
      <c r="I27" s="20"/>
      <c r="J27" s="21">
        <f>DUPAK!I170</f>
        <v>0</v>
      </c>
      <c r="K27" s="20"/>
      <c r="L27" s="21">
        <f>DUPAK!I207</f>
        <v>0</v>
      </c>
      <c r="M27" s="20"/>
      <c r="N27" s="20"/>
    </row>
    <row r="28" spans="1:14" x14ac:dyDescent="0.35">
      <c r="A28" s="1578"/>
      <c r="B28" s="19" t="s">
        <v>94</v>
      </c>
      <c r="C28" s="20"/>
      <c r="D28" s="20"/>
      <c r="E28" s="20"/>
      <c r="F28" s="21">
        <f>DUPAK!I65</f>
        <v>58.5</v>
      </c>
      <c r="G28" s="20"/>
      <c r="H28" s="21">
        <f>DUPAK!I150</f>
        <v>0</v>
      </c>
      <c r="I28" s="20"/>
      <c r="J28" s="21">
        <f>DUPAK!I174</f>
        <v>0</v>
      </c>
      <c r="K28" s="20"/>
      <c r="L28" s="21">
        <f>DUPAK!I209</f>
        <v>2</v>
      </c>
      <c r="M28" s="20"/>
      <c r="N28" s="20"/>
    </row>
    <row r="29" spans="1:14" x14ac:dyDescent="0.35">
      <c r="A29" s="1578"/>
      <c r="B29" s="19" t="s">
        <v>98</v>
      </c>
      <c r="C29" s="20"/>
      <c r="D29" s="20"/>
      <c r="E29" s="20"/>
      <c r="F29" s="21">
        <f>DUPAK!I68</f>
        <v>30</v>
      </c>
      <c r="G29" s="20"/>
      <c r="H29" s="20"/>
      <c r="I29" s="20"/>
      <c r="J29" s="20"/>
      <c r="K29" s="20"/>
      <c r="L29" s="21">
        <f>DUPAK!I212</f>
        <v>6</v>
      </c>
      <c r="M29" s="20"/>
      <c r="N29" s="20"/>
    </row>
    <row r="30" spans="1:14" x14ac:dyDescent="0.35">
      <c r="A30" s="1578"/>
      <c r="B30" s="19" t="s">
        <v>16</v>
      </c>
      <c r="C30" s="20"/>
      <c r="D30" s="20"/>
      <c r="E30" s="20"/>
      <c r="F30" s="21">
        <f>DUPAK!I70</f>
        <v>0</v>
      </c>
      <c r="G30" s="20"/>
      <c r="H30" s="20"/>
      <c r="I30" s="20"/>
      <c r="J30" s="20"/>
      <c r="K30" s="20"/>
      <c r="L30" s="21">
        <f>DUPAK!I219</f>
        <v>0</v>
      </c>
      <c r="M30" s="20"/>
      <c r="N30" s="20"/>
    </row>
    <row r="31" spans="1:14" x14ac:dyDescent="0.35">
      <c r="A31" s="1578"/>
      <c r="B31" s="19" t="s">
        <v>103</v>
      </c>
      <c r="C31" s="20"/>
      <c r="D31" s="20"/>
      <c r="E31" s="20"/>
      <c r="F31" s="21">
        <v>0</v>
      </c>
      <c r="G31" s="20"/>
      <c r="H31" s="20"/>
      <c r="I31" s="20"/>
      <c r="J31" s="20"/>
      <c r="K31" s="20"/>
      <c r="L31" s="21">
        <f>DUPAK!I228</f>
        <v>0</v>
      </c>
      <c r="M31" s="20"/>
      <c r="N31" s="20"/>
    </row>
    <row r="32" spans="1:14" x14ac:dyDescent="0.35">
      <c r="A32" s="1578"/>
      <c r="B32" s="19" t="s">
        <v>5</v>
      </c>
      <c r="C32" s="20"/>
      <c r="D32" s="22"/>
      <c r="E32" s="20"/>
      <c r="F32" s="21">
        <f>DUPAK!I72</f>
        <v>0</v>
      </c>
      <c r="G32" s="20"/>
      <c r="H32" s="20"/>
      <c r="I32" s="20"/>
      <c r="J32" s="20"/>
      <c r="K32" s="20"/>
      <c r="L32" s="21">
        <f>DUPAK!I237</f>
        <v>0</v>
      </c>
      <c r="M32" s="20"/>
      <c r="N32" s="20"/>
    </row>
    <row r="33" spans="1:14" x14ac:dyDescent="0.35">
      <c r="A33" s="1578"/>
      <c r="B33" s="19" t="s">
        <v>108</v>
      </c>
      <c r="C33" s="20"/>
      <c r="D33" s="20"/>
      <c r="E33" s="20"/>
      <c r="F33" s="21">
        <f>DUPAK!I77</f>
        <v>65</v>
      </c>
      <c r="G33" s="20"/>
      <c r="H33" s="20"/>
      <c r="I33" s="20"/>
      <c r="J33" s="20"/>
      <c r="K33" s="20"/>
      <c r="L33" s="21">
        <f>DUPAK!I241</f>
        <v>6.5</v>
      </c>
      <c r="M33" s="20"/>
      <c r="N33" s="20"/>
    </row>
    <row r="34" spans="1:14" x14ac:dyDescent="0.35">
      <c r="A34" s="1578"/>
      <c r="B34" s="19" t="s">
        <v>117</v>
      </c>
      <c r="C34" s="20"/>
      <c r="D34" s="20"/>
      <c r="E34" s="20"/>
      <c r="F34" s="21">
        <f>DUPAK!I86</f>
        <v>0</v>
      </c>
      <c r="G34" s="20"/>
      <c r="H34" s="20"/>
      <c r="I34" s="20"/>
      <c r="J34" s="20"/>
      <c r="K34" s="20"/>
      <c r="L34" s="20"/>
      <c r="M34" s="20"/>
      <c r="N34" s="20"/>
    </row>
    <row r="35" spans="1:14" x14ac:dyDescent="0.35">
      <c r="A35" s="1578"/>
      <c r="B35" s="19" t="s">
        <v>121</v>
      </c>
      <c r="C35" s="20"/>
      <c r="D35" s="20"/>
      <c r="E35" s="20"/>
      <c r="F35" s="21">
        <v>0</v>
      </c>
      <c r="G35" s="20"/>
      <c r="H35" s="20"/>
      <c r="I35" s="20"/>
      <c r="J35" s="20"/>
      <c r="K35" s="20"/>
      <c r="L35" s="20"/>
      <c r="M35" s="20"/>
      <c r="N35" s="20"/>
    </row>
    <row r="36" spans="1:14" x14ac:dyDescent="0.35">
      <c r="A36" s="1578"/>
      <c r="B36" s="19" t="s">
        <v>132</v>
      </c>
      <c r="C36" s="20"/>
      <c r="D36" s="20"/>
      <c r="E36" s="20"/>
      <c r="F36" s="21">
        <f>DUPAK!I92</f>
        <v>0</v>
      </c>
      <c r="G36" s="20"/>
      <c r="H36" s="20"/>
      <c r="I36" s="20"/>
      <c r="J36" s="20"/>
      <c r="K36" s="20"/>
      <c r="L36" s="20"/>
      <c r="M36" s="20"/>
      <c r="N36" s="20"/>
    </row>
    <row r="37" spans="1:14" x14ac:dyDescent="0.35">
      <c r="A37" s="1573" t="s">
        <v>332</v>
      </c>
      <c r="B37" s="1574"/>
      <c r="C37" s="23"/>
      <c r="D37" s="23">
        <f>SUM(D24:D25)</f>
        <v>0</v>
      </c>
      <c r="E37" s="23"/>
      <c r="F37" s="23">
        <f>SUM(F24:F36)</f>
        <v>366.07500000000005</v>
      </c>
      <c r="G37" s="23"/>
      <c r="H37" s="411">
        <f>SUM(H24:H28)</f>
        <v>522.69000000000005</v>
      </c>
      <c r="I37" s="23"/>
      <c r="J37" s="23">
        <f>SUM(J24:J28)</f>
        <v>23</v>
      </c>
      <c r="K37" s="23"/>
      <c r="L37" s="23">
        <f>SUM(L24:L36)</f>
        <v>34.5</v>
      </c>
      <c r="M37" s="24"/>
      <c r="N37" s="412">
        <f>SUM(D37:M37)</f>
        <v>946.2650000000001</v>
      </c>
    </row>
    <row r="38" spans="1:14" x14ac:dyDescent="0.35">
      <c r="A38" s="1575"/>
      <c r="B38" s="1576"/>
      <c r="C38" s="25">
        <f>C24</f>
        <v>0</v>
      </c>
      <c r="D38" s="26"/>
      <c r="E38" s="25">
        <f>E24</f>
        <v>222.84</v>
      </c>
      <c r="F38" s="26"/>
      <c r="G38" s="25">
        <f>G24</f>
        <v>121.16</v>
      </c>
      <c r="H38" s="27"/>
      <c r="I38" s="25">
        <f>I24</f>
        <v>17.5</v>
      </c>
      <c r="J38" s="27"/>
      <c r="K38" s="25">
        <f>K24</f>
        <v>38.5</v>
      </c>
      <c r="L38" s="27"/>
      <c r="M38" s="27">
        <f>C38+E38+G38+I38+K38</f>
        <v>400</v>
      </c>
      <c r="N38" s="27"/>
    </row>
    <row r="39" spans="1:14" ht="27" customHeight="1" x14ac:dyDescent="0.35">
      <c r="A39" s="1577" t="s">
        <v>333</v>
      </c>
      <c r="B39" s="1577"/>
      <c r="C39" s="1569" t="s">
        <v>334</v>
      </c>
      <c r="D39" s="1570"/>
      <c r="E39" s="1570"/>
      <c r="F39" s="1571"/>
      <c r="G39" s="27"/>
      <c r="H39" s="28"/>
      <c r="I39" s="27"/>
      <c r="J39" s="27"/>
      <c r="K39" s="27"/>
      <c r="L39" s="27"/>
      <c r="M39" s="27"/>
      <c r="N39" s="29">
        <f>H39</f>
        <v>0</v>
      </c>
    </row>
    <row r="40" spans="1:14" ht="27.75" customHeight="1" x14ac:dyDescent="0.35">
      <c r="A40" s="1572" t="s">
        <v>335</v>
      </c>
      <c r="B40" s="1572"/>
      <c r="C40" s="29"/>
      <c r="D40" s="29">
        <f>D37</f>
        <v>0</v>
      </c>
      <c r="E40" s="29"/>
      <c r="F40" s="29">
        <f>F37</f>
        <v>366.07500000000005</v>
      </c>
      <c r="G40" s="29"/>
      <c r="H40" s="413">
        <f>+H37+H39</f>
        <v>522.69000000000005</v>
      </c>
      <c r="I40" s="29"/>
      <c r="J40" s="29">
        <f>J37</f>
        <v>23</v>
      </c>
      <c r="K40" s="29"/>
      <c r="L40" s="29">
        <f>L37</f>
        <v>34.5</v>
      </c>
      <c r="M40" s="23"/>
      <c r="N40" s="411">
        <f>SUM(E40:M40)</f>
        <v>946.2650000000001</v>
      </c>
    </row>
    <row r="41" spans="1:14" x14ac:dyDescent="0.35">
      <c r="A41" s="1573" t="s">
        <v>336</v>
      </c>
      <c r="B41" s="1574"/>
      <c r="C41" s="30"/>
      <c r="D41" s="31"/>
      <c r="E41" s="23"/>
      <c r="F41" s="31">
        <f>+N41*35%</f>
        <v>52.5</v>
      </c>
      <c r="G41" s="23"/>
      <c r="H41" s="31">
        <f>+N41*45%</f>
        <v>67.5</v>
      </c>
      <c r="I41" s="23"/>
      <c r="J41" s="31">
        <f>+N41*10%</f>
        <v>15</v>
      </c>
      <c r="K41" s="23"/>
      <c r="L41" s="31">
        <f>+N41*10%</f>
        <v>15</v>
      </c>
      <c r="M41" s="1587">
        <f>M38+N41</f>
        <v>550</v>
      </c>
      <c r="N41" s="1589">
        <v>150</v>
      </c>
    </row>
    <row r="42" spans="1:14" x14ac:dyDescent="0.35">
      <c r="A42" s="1575"/>
      <c r="B42" s="1576"/>
      <c r="C42" s="27"/>
      <c r="D42" s="32"/>
      <c r="E42" s="27"/>
      <c r="F42" s="33" t="s">
        <v>516</v>
      </c>
      <c r="G42" s="27"/>
      <c r="H42" s="32" t="s">
        <v>516</v>
      </c>
      <c r="I42" s="27"/>
      <c r="J42" s="32" t="s">
        <v>337</v>
      </c>
      <c r="K42" s="27"/>
      <c r="L42" s="32" t="s">
        <v>337</v>
      </c>
      <c r="M42" s="1588"/>
      <c r="N42" s="1590"/>
    </row>
    <row r="43" spans="1:14" x14ac:dyDescent="0.35">
      <c r="A43" s="1600"/>
      <c r="B43" s="1600"/>
      <c r="C43" s="1600"/>
      <c r="D43" s="1600"/>
      <c r="E43" s="1601"/>
      <c r="F43" s="1601"/>
      <c r="G43" s="1601"/>
      <c r="H43" s="1600"/>
      <c r="I43" s="1602"/>
      <c r="J43" s="1603"/>
      <c r="K43" s="1602"/>
      <c r="L43" s="1603"/>
      <c r="M43" s="1602"/>
      <c r="N43" s="1602"/>
    </row>
    <row r="44" spans="1:14" ht="15" customHeight="1" x14ac:dyDescent="0.35">
      <c r="A44" s="1579" t="s">
        <v>218</v>
      </c>
      <c r="B44" s="1604" t="s">
        <v>344</v>
      </c>
      <c r="C44" s="1603"/>
      <c r="D44" s="1603"/>
      <c r="E44" s="1603"/>
      <c r="F44" s="1603"/>
      <c r="G44" s="1605"/>
      <c r="H44" s="1579" t="s">
        <v>338</v>
      </c>
      <c r="I44" s="50" t="s">
        <v>218</v>
      </c>
      <c r="J44" s="1582" t="s">
        <v>345</v>
      </c>
      <c r="K44" s="1582"/>
      <c r="L44" s="1582"/>
      <c r="M44" s="1582" t="s">
        <v>346</v>
      </c>
      <c r="N44" s="1582"/>
    </row>
    <row r="45" spans="1:14" x14ac:dyDescent="0.35">
      <c r="A45" s="1581"/>
      <c r="B45" s="1606"/>
      <c r="C45" s="1601"/>
      <c r="D45" s="1601"/>
      <c r="E45" s="1601"/>
      <c r="F45" s="1601"/>
      <c r="G45" s="1607"/>
      <c r="H45" s="1581"/>
      <c r="I45" s="34" t="s">
        <v>20</v>
      </c>
      <c r="J45" s="1583"/>
      <c r="K45" s="1583"/>
      <c r="L45" s="1583"/>
      <c r="M45" s="1584" t="s">
        <v>347</v>
      </c>
      <c r="N45" s="1585"/>
    </row>
    <row r="46" spans="1:14" x14ac:dyDescent="0.35">
      <c r="A46" s="1591" t="s">
        <v>339</v>
      </c>
      <c r="B46" s="1593" t="s">
        <v>517</v>
      </c>
      <c r="C46" s="1594"/>
      <c r="D46" s="1594"/>
      <c r="E46" s="1594"/>
      <c r="F46" s="1594"/>
      <c r="G46" s="1595"/>
      <c r="H46" s="35"/>
      <c r="I46" s="36"/>
      <c r="J46" s="1586"/>
      <c r="K46" s="1586"/>
      <c r="L46" s="1586"/>
      <c r="M46" s="1596"/>
      <c r="N46" s="1596"/>
    </row>
    <row r="47" spans="1:14" ht="15" customHeight="1" x14ac:dyDescent="0.35">
      <c r="A47" s="1592"/>
      <c r="B47" s="1597" t="s">
        <v>340</v>
      </c>
      <c r="C47" s="1598"/>
      <c r="D47" s="1598"/>
      <c r="E47" s="1598"/>
      <c r="F47" s="1598"/>
      <c r="G47" s="1599"/>
      <c r="H47" s="37"/>
      <c r="I47" s="36" t="s">
        <v>22</v>
      </c>
      <c r="J47" s="1583"/>
      <c r="K47" s="1583"/>
      <c r="L47" s="1583"/>
      <c r="M47" s="1584" t="s">
        <v>347</v>
      </c>
      <c r="N47" s="1585"/>
    </row>
    <row r="48" spans="1:14" x14ac:dyDescent="0.35">
      <c r="A48" s="1591" t="s">
        <v>22</v>
      </c>
      <c r="B48" s="1593" t="s">
        <v>517</v>
      </c>
      <c r="C48" s="1594"/>
      <c r="D48" s="1594"/>
      <c r="E48" s="1594"/>
      <c r="F48" s="1594"/>
      <c r="G48" s="1595"/>
      <c r="H48" s="35"/>
      <c r="I48" s="36"/>
      <c r="J48" s="1586"/>
      <c r="K48" s="1586"/>
      <c r="L48" s="1586"/>
      <c r="M48" s="1609"/>
      <c r="N48" s="1609"/>
    </row>
    <row r="49" spans="1:14" ht="15" customHeight="1" x14ac:dyDescent="0.35">
      <c r="A49" s="1608"/>
      <c r="B49" s="1610" t="s">
        <v>348</v>
      </c>
      <c r="C49" s="1611"/>
      <c r="D49" s="1611"/>
      <c r="E49" s="1611"/>
      <c r="F49" s="1611"/>
      <c r="G49" s="1612"/>
      <c r="H49" s="38"/>
      <c r="I49" s="36" t="s">
        <v>28</v>
      </c>
      <c r="J49" s="1583"/>
      <c r="K49" s="1583"/>
      <c r="L49" s="1583"/>
      <c r="M49" s="1584" t="s">
        <v>347</v>
      </c>
      <c r="N49" s="1585"/>
    </row>
    <row r="50" spans="1:14" x14ac:dyDescent="0.35">
      <c r="A50" s="1608"/>
      <c r="B50" s="39"/>
      <c r="C50" s="40"/>
      <c r="D50" s="40"/>
      <c r="E50" s="40"/>
      <c r="F50" s="40"/>
      <c r="G50" s="41"/>
      <c r="H50" s="38"/>
      <c r="I50" s="36"/>
      <c r="J50" s="1586"/>
      <c r="K50" s="1586"/>
      <c r="L50" s="1586"/>
      <c r="M50" s="1586"/>
      <c r="N50" s="1586"/>
    </row>
    <row r="51" spans="1:14" ht="15" customHeight="1" x14ac:dyDescent="0.35">
      <c r="A51" s="1608"/>
      <c r="B51" s="39"/>
      <c r="C51" s="40"/>
      <c r="D51" s="40"/>
      <c r="E51" s="40"/>
      <c r="F51" s="40"/>
      <c r="G51" s="41"/>
      <c r="H51" s="38"/>
      <c r="I51" s="36" t="s">
        <v>38</v>
      </c>
      <c r="J51" s="1586"/>
      <c r="K51" s="1586"/>
      <c r="L51" s="1586"/>
      <c r="M51" s="1584" t="s">
        <v>347</v>
      </c>
      <c r="N51" s="1585"/>
    </row>
    <row r="52" spans="1:14" x14ac:dyDescent="0.35">
      <c r="A52" s="1608"/>
      <c r="B52" s="39"/>
      <c r="C52" s="40"/>
      <c r="D52" s="40"/>
      <c r="E52" s="40"/>
      <c r="F52" s="40"/>
      <c r="G52" s="41"/>
      <c r="H52" s="38"/>
      <c r="I52" s="42"/>
      <c r="J52" s="1613"/>
      <c r="K52" s="1613"/>
      <c r="L52" s="1613"/>
      <c r="M52" s="1585"/>
      <c r="N52" s="1585"/>
    </row>
    <row r="53" spans="1:14" ht="15" customHeight="1" x14ac:dyDescent="0.35">
      <c r="A53" s="1608"/>
      <c r="B53" s="39"/>
      <c r="C53" s="40"/>
      <c r="D53" s="40"/>
      <c r="E53" s="40"/>
      <c r="F53" s="40"/>
      <c r="G53" s="41"/>
      <c r="H53" s="38"/>
      <c r="I53" s="36" t="s">
        <v>40</v>
      </c>
      <c r="J53" s="1586"/>
      <c r="K53" s="1586"/>
      <c r="L53" s="1586"/>
      <c r="M53" s="1584" t="s">
        <v>347</v>
      </c>
      <c r="N53" s="1585"/>
    </row>
    <row r="54" spans="1:14" x14ac:dyDescent="0.35">
      <c r="A54" s="1608"/>
      <c r="B54" s="39"/>
      <c r="C54" s="40"/>
      <c r="D54" s="40"/>
      <c r="E54" s="40"/>
      <c r="F54" s="40"/>
      <c r="G54" s="41"/>
      <c r="H54" s="38"/>
      <c r="I54" s="36"/>
      <c r="J54" s="1586"/>
      <c r="K54" s="1586"/>
      <c r="L54" s="1586"/>
      <c r="M54" s="1596"/>
      <c r="N54" s="1596"/>
    </row>
    <row r="55" spans="1:14" ht="15" customHeight="1" x14ac:dyDescent="0.35">
      <c r="A55" s="1608"/>
      <c r="B55" s="39"/>
      <c r="C55" s="40"/>
      <c r="D55" s="40"/>
      <c r="E55" s="40"/>
      <c r="F55" s="40"/>
      <c r="G55" s="41"/>
      <c r="H55" s="38"/>
      <c r="I55" s="36" t="s">
        <v>42</v>
      </c>
      <c r="J55" s="1586"/>
      <c r="K55" s="1586"/>
      <c r="L55" s="1586"/>
      <c r="M55" s="1584" t="s">
        <v>347</v>
      </c>
      <c r="N55" s="1585"/>
    </row>
    <row r="56" spans="1:14" ht="15" customHeight="1" x14ac:dyDescent="0.35">
      <c r="A56" s="1608"/>
      <c r="B56" s="39"/>
      <c r="C56" s="40"/>
      <c r="D56" s="40"/>
      <c r="E56" s="40"/>
      <c r="F56" s="40"/>
      <c r="G56" s="41"/>
      <c r="H56" s="38"/>
      <c r="I56" s="43"/>
      <c r="J56" s="1615"/>
      <c r="K56" s="1616"/>
      <c r="L56" s="1617"/>
      <c r="M56" s="1615"/>
      <c r="N56" s="1617"/>
    </row>
    <row r="57" spans="1:14" ht="15" customHeight="1" x14ac:dyDescent="0.35">
      <c r="A57" s="1591" t="s">
        <v>28</v>
      </c>
      <c r="B57" s="1593" t="s">
        <v>518</v>
      </c>
      <c r="C57" s="1594"/>
      <c r="D57" s="1594"/>
      <c r="E57" s="1594"/>
      <c r="F57" s="1594"/>
      <c r="G57" s="1595"/>
      <c r="H57" s="35"/>
      <c r="I57" s="1618" t="s">
        <v>341</v>
      </c>
      <c r="J57" s="1614"/>
      <c r="K57" s="1614"/>
      <c r="L57" s="1614"/>
      <c r="M57" s="1614"/>
      <c r="N57" s="1614"/>
    </row>
    <row r="58" spans="1:14" ht="15" customHeight="1" x14ac:dyDescent="0.35">
      <c r="A58" s="1608"/>
      <c r="B58" s="1610"/>
      <c r="C58" s="1611"/>
      <c r="D58" s="1611"/>
      <c r="E58" s="1611"/>
      <c r="F58" s="1611"/>
      <c r="G58" s="1612"/>
      <c r="H58" s="38"/>
      <c r="I58" s="1618" t="s">
        <v>364</v>
      </c>
      <c r="J58" s="1614"/>
      <c r="K58" s="1614"/>
      <c r="L58" s="1614"/>
      <c r="M58" s="1614"/>
      <c r="N58" s="1614"/>
    </row>
    <row r="59" spans="1:14" ht="15" customHeight="1" x14ac:dyDescent="0.35">
      <c r="A59" s="1608"/>
      <c r="B59" s="39"/>
      <c r="C59" s="40"/>
      <c r="D59" s="40"/>
      <c r="E59" s="40"/>
      <c r="F59" s="40"/>
      <c r="G59" s="41"/>
      <c r="H59" s="38"/>
      <c r="I59" s="1618" t="s">
        <v>255</v>
      </c>
      <c r="J59" s="1614"/>
      <c r="K59" s="1614"/>
      <c r="L59" s="1614"/>
      <c r="M59" s="1614"/>
      <c r="N59" s="1614"/>
    </row>
    <row r="60" spans="1:14" x14ac:dyDescent="0.35">
      <c r="A60" s="1608"/>
      <c r="B60" s="39"/>
      <c r="C60" s="40"/>
      <c r="D60" s="40"/>
      <c r="E60" s="40"/>
      <c r="F60" s="40"/>
      <c r="G60" s="41"/>
      <c r="H60" s="38"/>
      <c r="I60" s="1618"/>
      <c r="J60" s="1614"/>
      <c r="K60" s="1614"/>
      <c r="L60" s="1614"/>
      <c r="M60" s="1614"/>
      <c r="N60" s="1614"/>
    </row>
    <row r="61" spans="1:14" x14ac:dyDescent="0.35">
      <c r="A61" s="1608"/>
      <c r="B61" s="69"/>
      <c r="C61" s="70"/>
      <c r="D61" s="70"/>
      <c r="E61" s="70"/>
      <c r="F61" s="70"/>
      <c r="G61" s="71"/>
      <c r="H61" s="38"/>
      <c r="I61" s="68"/>
      <c r="J61" s="67"/>
      <c r="K61" s="67"/>
      <c r="L61" s="67"/>
      <c r="M61" s="67"/>
      <c r="N61" s="67"/>
    </row>
    <row r="62" spans="1:14" x14ac:dyDescent="0.35">
      <c r="A62" s="1608"/>
      <c r="B62" s="402"/>
      <c r="C62" s="403"/>
      <c r="D62" s="403"/>
      <c r="E62" s="403"/>
      <c r="F62" s="403"/>
      <c r="G62" s="404"/>
      <c r="H62" s="38"/>
      <c r="I62" s="405"/>
      <c r="J62" s="406"/>
      <c r="K62" s="406"/>
      <c r="L62" s="406"/>
      <c r="M62" s="406"/>
      <c r="N62" s="406"/>
    </row>
    <row r="63" spans="1:14" x14ac:dyDescent="0.35">
      <c r="A63" s="1608"/>
      <c r="B63" s="39"/>
      <c r="C63" s="40"/>
      <c r="D63" s="40"/>
      <c r="E63" s="40"/>
      <c r="F63" s="40"/>
      <c r="G63" s="41"/>
      <c r="H63" s="38"/>
      <c r="I63" s="1619"/>
      <c r="J63" s="1620"/>
      <c r="K63" s="44"/>
      <c r="L63" s="45"/>
      <c r="M63" s="45"/>
      <c r="N63" s="45"/>
    </row>
    <row r="64" spans="1:14" x14ac:dyDescent="0.35">
      <c r="A64" s="1608"/>
      <c r="B64" s="39"/>
      <c r="C64" s="40"/>
      <c r="D64" s="40"/>
      <c r="E64" s="40"/>
      <c r="F64" s="40"/>
      <c r="G64" s="41"/>
      <c r="H64" s="38"/>
      <c r="I64" s="1618" t="s">
        <v>361</v>
      </c>
      <c r="J64" s="1614"/>
      <c r="K64" s="1614"/>
      <c r="L64" s="1614"/>
      <c r="M64" s="1614"/>
      <c r="N64" s="1614"/>
    </row>
    <row r="65" spans="1:14" ht="15" customHeight="1" x14ac:dyDescent="0.35">
      <c r="A65" s="1592"/>
      <c r="B65" s="46"/>
      <c r="C65" s="47"/>
      <c r="D65" s="47"/>
      <c r="E65" s="47"/>
      <c r="F65" s="47"/>
      <c r="G65" s="48"/>
      <c r="H65" s="37"/>
      <c r="I65" s="1614" t="s">
        <v>362</v>
      </c>
      <c r="J65" s="1614"/>
      <c r="K65" s="1614"/>
      <c r="L65" s="1614"/>
      <c r="M65" s="1614"/>
      <c r="N65" s="1614"/>
    </row>
    <row r="66" spans="1:14" ht="11.15" customHeight="1" x14ac:dyDescent="0.35">
      <c r="A66" s="49"/>
      <c r="B66" s="1603"/>
      <c r="C66" s="1603"/>
      <c r="D66" s="1603"/>
      <c r="E66" s="1603"/>
      <c r="F66" s="1603"/>
      <c r="G66" s="1603"/>
      <c r="H66" s="49"/>
      <c r="I66" s="1614"/>
      <c r="J66" s="1614"/>
      <c r="K66" s="1614"/>
      <c r="L66" s="1614"/>
      <c r="M66" s="1614"/>
      <c r="N66" s="1614"/>
    </row>
    <row r="67" spans="1:14" s="367" customFormat="1" ht="10.5" x14ac:dyDescent="0.25">
      <c r="A67" s="364" t="s">
        <v>349</v>
      </c>
      <c r="B67" s="365"/>
      <c r="C67" s="365"/>
      <c r="D67" s="365"/>
      <c r="E67" s="366"/>
      <c r="F67" s="366"/>
      <c r="G67" s="366"/>
      <c r="H67" s="366"/>
      <c r="I67" s="366"/>
      <c r="J67" s="366"/>
      <c r="K67" s="366"/>
      <c r="L67" s="366"/>
      <c r="M67" s="366"/>
      <c r="N67" s="366"/>
    </row>
    <row r="68" spans="1:14" s="367" customFormat="1" ht="10.5" x14ac:dyDescent="0.25">
      <c r="A68" s="368"/>
      <c r="B68" s="369" t="s">
        <v>363</v>
      </c>
      <c r="C68" s="370"/>
      <c r="D68" s="370"/>
      <c r="E68" s="370"/>
      <c r="F68" s="370"/>
      <c r="G68" s="370"/>
      <c r="H68" s="370"/>
      <c r="I68" s="370"/>
      <c r="J68" s="370"/>
      <c r="K68" s="370"/>
      <c r="L68" s="370"/>
      <c r="M68" s="370"/>
      <c r="N68" s="370"/>
    </row>
    <row r="69" spans="1:14" s="367" customFormat="1" ht="10.5" x14ac:dyDescent="0.25">
      <c r="A69" s="371"/>
      <c r="B69" s="369" t="s">
        <v>350</v>
      </c>
      <c r="C69" s="370"/>
      <c r="D69" s="370"/>
      <c r="E69" s="370"/>
      <c r="F69" s="370"/>
      <c r="G69" s="370"/>
      <c r="H69" s="370"/>
      <c r="I69" s="370"/>
      <c r="J69" s="370"/>
      <c r="K69" s="370"/>
      <c r="L69" s="370"/>
      <c r="M69" s="370"/>
      <c r="N69" s="370"/>
    </row>
  </sheetData>
  <mergeCells count="87">
    <mergeCell ref="B66:G66"/>
    <mergeCell ref="I66:N66"/>
    <mergeCell ref="J56:L56"/>
    <mergeCell ref="M56:N56"/>
    <mergeCell ref="A57:A65"/>
    <mergeCell ref="B57:G58"/>
    <mergeCell ref="I57:N57"/>
    <mergeCell ref="I58:N58"/>
    <mergeCell ref="I59:N59"/>
    <mergeCell ref="I60:N60"/>
    <mergeCell ref="I65:N65"/>
    <mergeCell ref="I63:J63"/>
    <mergeCell ref="I64:N64"/>
    <mergeCell ref="M55:N55"/>
    <mergeCell ref="J54:L54"/>
    <mergeCell ref="M54:N54"/>
    <mergeCell ref="A48:A56"/>
    <mergeCell ref="B48:G48"/>
    <mergeCell ref="J48:L48"/>
    <mergeCell ref="M48:N48"/>
    <mergeCell ref="B49:G49"/>
    <mergeCell ref="J49:L49"/>
    <mergeCell ref="M49:N49"/>
    <mergeCell ref="J50:L50"/>
    <mergeCell ref="M50:N50"/>
    <mergeCell ref="J51:L51"/>
    <mergeCell ref="M51:N51"/>
    <mergeCell ref="J52:L52"/>
    <mergeCell ref="M52:N52"/>
    <mergeCell ref="J53:L53"/>
    <mergeCell ref="M53:N53"/>
    <mergeCell ref="J55:L55"/>
    <mergeCell ref="A41:B42"/>
    <mergeCell ref="M41:M42"/>
    <mergeCell ref="N41:N42"/>
    <mergeCell ref="A46:A47"/>
    <mergeCell ref="B46:G46"/>
    <mergeCell ref="J46:L46"/>
    <mergeCell ref="M46:N46"/>
    <mergeCell ref="B47:G47"/>
    <mergeCell ref="J47:L47"/>
    <mergeCell ref="M47:N47"/>
    <mergeCell ref="A43:N43"/>
    <mergeCell ref="A44:A45"/>
    <mergeCell ref="B44:G45"/>
    <mergeCell ref="H44:H45"/>
    <mergeCell ref="J44:L44"/>
    <mergeCell ref="M44:N44"/>
    <mergeCell ref="J45:L45"/>
    <mergeCell ref="M45:N45"/>
    <mergeCell ref="I22:J22"/>
    <mergeCell ref="K22:L22"/>
    <mergeCell ref="M22:N22"/>
    <mergeCell ref="C39:F39"/>
    <mergeCell ref="A40:B40"/>
    <mergeCell ref="A37:B38"/>
    <mergeCell ref="A39:B39"/>
    <mergeCell ref="A21:A36"/>
    <mergeCell ref="B21:B23"/>
    <mergeCell ref="C21:N21"/>
    <mergeCell ref="C22:D22"/>
    <mergeCell ref="E22:F22"/>
    <mergeCell ref="G22:H22"/>
    <mergeCell ref="C17:H17"/>
    <mergeCell ref="C20:H20"/>
    <mergeCell ref="I17:N17"/>
    <mergeCell ref="C18:H18"/>
    <mergeCell ref="I18:N18"/>
    <mergeCell ref="C19:H19"/>
    <mergeCell ref="I19:N19"/>
    <mergeCell ref="I20:N20"/>
    <mergeCell ref="A5:N5"/>
    <mergeCell ref="A6:N6"/>
    <mergeCell ref="A8:C8"/>
    <mergeCell ref="A9:C9"/>
    <mergeCell ref="A11:A19"/>
    <mergeCell ref="B11:N11"/>
    <mergeCell ref="C12:H12"/>
    <mergeCell ref="I12:N12"/>
    <mergeCell ref="C13:H13"/>
    <mergeCell ref="I13:N13"/>
    <mergeCell ref="C14:H14"/>
    <mergeCell ref="I14:N14"/>
    <mergeCell ref="C15:H15"/>
    <mergeCell ref="I15:N15"/>
    <mergeCell ref="C16:H16"/>
    <mergeCell ref="I16:N16"/>
  </mergeCells>
  <pageMargins left="0.5" right="0.5" top="0.5" bottom="0.5" header="0" footer="0"/>
  <pageSetup paperSize="9" scale="75" orientation="portrait" r:id="rId1"/>
  <drawing r:id="rId2"/>
  <legacyDrawing r:id="rId3"/>
  <oleObjects>
    <mc:AlternateContent xmlns:mc="http://schemas.openxmlformats.org/markup-compatibility/2006">
      <mc:Choice Requires="x14">
        <oleObject progId="Word.Picture.8" shapeId="2049" r:id="rId4">
          <objectPr defaultSize="0" autoPict="0" r:id="rId5">
            <anchor moveWithCells="1" sizeWithCells="1">
              <from>
                <xdr:col>6</xdr:col>
                <xdr:colOff>488950</xdr:colOff>
                <xdr:row>0</xdr:row>
                <xdr:rowOff>69850</xdr:rowOff>
              </from>
              <to>
                <xdr:col>7</xdr:col>
                <xdr:colOff>381000</xdr:colOff>
                <xdr:row>3</xdr:row>
                <xdr:rowOff>184150</xdr:rowOff>
              </to>
            </anchor>
          </objectPr>
        </oleObject>
      </mc:Choice>
      <mc:Fallback>
        <oleObject progId="Word.Picture.8" shapeId="2049" r:id="rId4"/>
      </mc:Fallback>
    </mc:AlternateContent>
  </oleObjec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12</vt:i4>
      </vt:variant>
    </vt:vector>
  </HeadingPairs>
  <TitlesOfParts>
    <vt:vector size="20" baseType="lpstr">
      <vt:lpstr>PERSYARATAN ADMINISTRASI</vt:lpstr>
      <vt:lpstr>PAK</vt:lpstr>
      <vt:lpstr>DUPAK</vt:lpstr>
      <vt:lpstr>PENDIDIKAN</vt:lpstr>
      <vt:lpstr>PENELITIAN</vt:lpstr>
      <vt:lpstr>PENGABDIAN</vt:lpstr>
      <vt:lpstr>PENUNJANG</vt:lpstr>
      <vt:lpstr>Resume PENILAIAN TPJA UNAND </vt:lpstr>
      <vt:lpstr>DUPAK!Print_Area</vt:lpstr>
      <vt:lpstr>PAK!Print_Area</vt:lpstr>
      <vt:lpstr>PENDIDIKAN!Print_Area</vt:lpstr>
      <vt:lpstr>PENELITIAN!Print_Area</vt:lpstr>
      <vt:lpstr>PENGABDIAN!Print_Area</vt:lpstr>
      <vt:lpstr>PENUNJANG!Print_Area</vt:lpstr>
      <vt:lpstr>'PERSYARATAN ADMINISTRASI'!Print_Area</vt:lpstr>
      <vt:lpstr>'Resume PENILAIAN TPJA UNAND '!Print_Area</vt:lpstr>
      <vt:lpstr>PENDIDIKAN!Print_Titles</vt:lpstr>
      <vt:lpstr>PENELITIAN!Print_Titles</vt:lpstr>
      <vt:lpstr>PENGABDIAN!Print_Titles</vt:lpstr>
      <vt:lpstr>PENUNJANG!Print_Titles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ina</dc:creator>
  <cp:lastModifiedBy>lenovo</cp:lastModifiedBy>
  <cp:lastPrinted>2022-08-12T01:36:56Z</cp:lastPrinted>
  <dcterms:created xsi:type="dcterms:W3CDTF">2013-02-21T03:23:55Z</dcterms:created>
  <dcterms:modified xsi:type="dcterms:W3CDTF">2022-08-25T12:12:35Z</dcterms:modified>
</cp:coreProperties>
</file>