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PEG\Downloads\"/>
    </mc:Choice>
  </mc:AlternateContent>
  <bookViews>
    <workbookView xWindow="0" yWindow="0" windowWidth="28800" windowHeight="12000" activeTab="4"/>
  </bookViews>
  <sheets>
    <sheet name="PERSYARATAN ADMINISTRASI 2020" sheetId="15" r:id="rId1"/>
    <sheet name="PAK" sheetId="12" r:id="rId2"/>
    <sheet name="DUPAK" sheetId="7" r:id="rId3"/>
    <sheet name="PENDIDIKAN" sheetId="8" r:id="rId4"/>
    <sheet name="PENELITIAN" sheetId="9" r:id="rId5"/>
    <sheet name="PENGABDIAN" sheetId="10" r:id="rId6"/>
    <sheet name="PENUNJANG" sheetId="11" r:id="rId7"/>
    <sheet name="Resume PENILAIAN TPJA UNAND" sheetId="14" r:id="rId8"/>
  </sheets>
  <externalReferences>
    <externalReference r:id="rId9"/>
  </externalReferences>
  <definedNames>
    <definedName name="_xlnm.Print_Area" localSheetId="2">DUPAK!$A$1:$M$292</definedName>
    <definedName name="_xlnm.Print_Area" localSheetId="1">PAK!$A$1:$H$50</definedName>
    <definedName name="_xlnm.Print_Area" localSheetId="3">PENDIDIKAN!$A$1:$M$861</definedName>
    <definedName name="_xlnm.Print_Area" localSheetId="4">PENELITIAN!$A$1:$O$518</definedName>
    <definedName name="_xlnm.Print_Area" localSheetId="6">PENUNJANG!$A$1:$M$172</definedName>
    <definedName name="_xlnm.Print_Titles" localSheetId="3">PENDIDIKAN!$19:$19</definedName>
    <definedName name="_xlnm.Print_Titles" localSheetId="4">PENELITIAN!$19:$19</definedName>
    <definedName name="_xlnm.Print_Titles" localSheetId="5">PENGABDIAN!$19:$19</definedName>
    <definedName name="_xlnm.Print_Titles" localSheetId="6">PENUNJANG!$19:$19</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443" i="9" l="1"/>
  <c r="O433" i="9"/>
  <c r="O413" i="9"/>
  <c r="O423" i="9"/>
  <c r="O390" i="9"/>
  <c r="O375" i="9"/>
  <c r="O339" i="9"/>
  <c r="O355" i="9"/>
  <c r="O315" i="9"/>
  <c r="O292" i="9"/>
  <c r="O272" i="9"/>
  <c r="O212" i="9"/>
  <c r="O232" i="9"/>
  <c r="O252" i="9"/>
  <c r="O152" i="9"/>
  <c r="O192" i="9"/>
  <c r="O172" i="9"/>
  <c r="O132" i="9"/>
  <c r="O112" i="9"/>
  <c r="O92" i="9"/>
  <c r="O72" i="9"/>
  <c r="O52" i="9"/>
  <c r="L535" i="8"/>
  <c r="L534" i="8"/>
  <c r="L784" i="8"/>
  <c r="L783" i="8"/>
  <c r="L782" i="8"/>
  <c r="L781" i="8"/>
  <c r="L612" i="8"/>
  <c r="L252" i="8"/>
  <c r="L253" i="8"/>
  <c r="L240" i="8"/>
  <c r="L241" i="8"/>
  <c r="L242" i="8"/>
  <c r="L254" i="8"/>
  <c r="L243" i="8"/>
  <c r="L244" i="8"/>
  <c r="L245" i="8"/>
  <c r="L246" i="8"/>
  <c r="L247" i="8"/>
  <c r="L248" i="8"/>
  <c r="L249" i="8"/>
  <c r="L250" i="8"/>
  <c r="L251" i="8"/>
  <c r="L69" i="10"/>
  <c r="L40" i="10"/>
  <c r="L39"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N390" i="9"/>
  <c r="N375" i="9"/>
  <c r="N374" i="9"/>
  <c r="I123" i="7"/>
  <c r="J123" i="7"/>
  <c r="N355" i="9"/>
  <c r="N315" i="9"/>
  <c r="N314" i="9"/>
  <c r="N413" i="9"/>
  <c r="N412" i="9"/>
  <c r="N423" i="9"/>
  <c r="N433" i="9"/>
  <c r="N443" i="9"/>
  <c r="N453" i="9"/>
  <c r="N463" i="9"/>
  <c r="N339" i="9"/>
  <c r="N338" i="9"/>
  <c r="N72" i="9"/>
  <c r="N92" i="9"/>
  <c r="N192" i="9"/>
  <c r="N485" i="9"/>
  <c r="N112" i="9"/>
  <c r="N32" i="9"/>
  <c r="N152" i="9"/>
  <c r="N212" i="9"/>
  <c r="N272" i="9"/>
  <c r="N52" i="9"/>
  <c r="N31" i="9"/>
  <c r="N172" i="9"/>
  <c r="N232" i="9"/>
  <c r="N132" i="9"/>
  <c r="N292" i="9"/>
  <c r="N252" i="9"/>
  <c r="K35" i="8"/>
  <c r="L35" i="8"/>
  <c r="K30" i="8"/>
  <c r="L30" i="8"/>
  <c r="L31" i="8"/>
  <c r="L32" i="8"/>
  <c r="L33" i="8"/>
  <c r="L34" i="8"/>
  <c r="K38" i="8"/>
  <c r="L38" i="8"/>
  <c r="L41" i="8"/>
  <c r="L39" i="8"/>
  <c r="L40" i="8"/>
  <c r="K43" i="8"/>
  <c r="L43" i="8"/>
  <c r="L49" i="8"/>
  <c r="L44" i="8"/>
  <c r="L45" i="8"/>
  <c r="L46" i="8"/>
  <c r="L47" i="8"/>
  <c r="L48" i="8"/>
  <c r="K55" i="8"/>
  <c r="L55" i="8"/>
  <c r="K58" i="8"/>
  <c r="L58" i="8"/>
  <c r="L54" i="8"/>
  <c r="L60" i="8"/>
  <c r="L56" i="8"/>
  <c r="L57" i="8"/>
  <c r="L59" i="8"/>
  <c r="K62" i="8"/>
  <c r="L62" i="8"/>
  <c r="L63" i="8"/>
  <c r="L64" i="8"/>
  <c r="L65" i="8"/>
  <c r="L68" i="8"/>
  <c r="L71" i="8"/>
  <c r="L67" i="8"/>
  <c r="L69" i="8"/>
  <c r="L72" i="8"/>
  <c r="L70" i="8"/>
  <c r="K85" i="8"/>
  <c r="L85" i="8"/>
  <c r="L90" i="8"/>
  <c r="K88" i="8"/>
  <c r="L88" i="8"/>
  <c r="L84" i="8"/>
  <c r="L86" i="8"/>
  <c r="L87" i="8"/>
  <c r="L89" i="8"/>
  <c r="L92" i="8"/>
  <c r="L97" i="8"/>
  <c r="K93" i="8"/>
  <c r="L93" i="8"/>
  <c r="L94" i="8"/>
  <c r="L95" i="8"/>
  <c r="L96" i="8"/>
  <c r="L102" i="8"/>
  <c r="L99" i="8"/>
  <c r="L103" i="8"/>
  <c r="L100" i="8"/>
  <c r="L101" i="8"/>
  <c r="L112" i="8"/>
  <c r="L113" i="8"/>
  <c r="L110" i="8"/>
  <c r="L111" i="8"/>
  <c r="L114" i="8"/>
  <c r="L118" i="8"/>
  <c r="L119" i="8"/>
  <c r="L116" i="8"/>
  <c r="L117" i="8"/>
  <c r="L120" i="8"/>
  <c r="L123" i="8"/>
  <c r="L126" i="8"/>
  <c r="L128" i="8"/>
  <c r="L127" i="8"/>
  <c r="L122" i="8"/>
  <c r="L124" i="8"/>
  <c r="L125" i="8"/>
  <c r="L133" i="8"/>
  <c r="L136" i="8"/>
  <c r="L130" i="8"/>
  <c r="L137" i="8"/>
  <c r="L131" i="8"/>
  <c r="L132" i="8"/>
  <c r="L134" i="8"/>
  <c r="L135" i="8"/>
  <c r="L140" i="8"/>
  <c r="L141" i="8"/>
  <c r="L142" i="8"/>
  <c r="L143" i="8"/>
  <c r="L144" i="8"/>
  <c r="L145" i="8"/>
  <c r="L146" i="8"/>
  <c r="L147" i="8"/>
  <c r="L148" i="8"/>
  <c r="L149" i="8"/>
  <c r="L150" i="8"/>
  <c r="L151" i="8"/>
  <c r="L152" i="8"/>
  <c r="L139" i="8"/>
  <c r="L153" i="8"/>
  <c r="L158" i="8"/>
  <c r="L159" i="8"/>
  <c r="L163" i="8"/>
  <c r="L155" i="8"/>
  <c r="L164" i="8"/>
  <c r="L156" i="8"/>
  <c r="L157" i="8"/>
  <c r="L160" i="8"/>
  <c r="L161" i="8"/>
  <c r="L162" i="8"/>
  <c r="L167" i="8"/>
  <c r="L171" i="8"/>
  <c r="L174" i="8"/>
  <c r="L175" i="8"/>
  <c r="L176" i="8"/>
  <c r="L166" i="8"/>
  <c r="L177" i="8"/>
  <c r="L168" i="8"/>
  <c r="L169" i="8"/>
  <c r="L170" i="8"/>
  <c r="L172" i="8"/>
  <c r="L173" i="8"/>
  <c r="L181" i="8"/>
  <c r="L182" i="8"/>
  <c r="L183" i="8"/>
  <c r="L184" i="8"/>
  <c r="L189" i="8"/>
  <c r="L185" i="8"/>
  <c r="L186" i="8"/>
  <c r="L187" i="8"/>
  <c r="L188" i="8"/>
  <c r="L179" i="8"/>
  <c r="L180" i="8"/>
  <c r="L192" i="8"/>
  <c r="L193" i="8"/>
  <c r="L196" i="8"/>
  <c r="L197" i="8"/>
  <c r="L201" i="8"/>
  <c r="L198" i="8"/>
  <c r="L199" i="8"/>
  <c r="L200" i="8"/>
  <c r="L191" i="8"/>
  <c r="L194" i="8"/>
  <c r="L195" i="8"/>
  <c r="L203" i="8"/>
  <c r="L213" i="8"/>
  <c r="L208" i="8"/>
  <c r="L209" i="8"/>
  <c r="L211" i="8"/>
  <c r="L212" i="8"/>
  <c r="L204" i="8"/>
  <c r="L205" i="8"/>
  <c r="L206" i="8"/>
  <c r="L207" i="8"/>
  <c r="L210" i="8"/>
  <c r="L219" i="8"/>
  <c r="L220" i="8"/>
  <c r="L215" i="8"/>
  <c r="L216" i="8"/>
  <c r="L217" i="8"/>
  <c r="L225" i="8"/>
  <c r="L218" i="8"/>
  <c r="L221" i="8"/>
  <c r="L222" i="8"/>
  <c r="L223" i="8"/>
  <c r="L224" i="8"/>
  <c r="L232" i="8"/>
  <c r="L235" i="8"/>
  <c r="L227" i="8"/>
  <c r="L238" i="8"/>
  <c r="L228" i="8"/>
  <c r="L229" i="8"/>
  <c r="L230" i="8"/>
  <c r="L231" i="8"/>
  <c r="L233" i="8"/>
  <c r="L234" i="8"/>
  <c r="L236" i="8"/>
  <c r="L237" i="8"/>
  <c r="L51" i="8"/>
  <c r="L52" i="8"/>
  <c r="L74" i="8"/>
  <c r="K75" i="8"/>
  <c r="L75" i="8"/>
  <c r="L76" i="8"/>
  <c r="L77" i="8"/>
  <c r="L78" i="8"/>
  <c r="L81" i="8"/>
  <c r="L82" i="8"/>
  <c r="L105" i="8"/>
  <c r="L106" i="8"/>
  <c r="L107" i="8"/>
  <c r="L108" i="8"/>
  <c r="L158" i="11"/>
  <c r="L30" i="11"/>
  <c r="L531" i="8"/>
  <c r="L812" i="8"/>
  <c r="H28" i="14"/>
  <c r="H27" i="14"/>
  <c r="H26" i="14"/>
  <c r="H25" i="14"/>
  <c r="L532" i="8"/>
  <c r="L440" i="8"/>
  <c r="L439" i="8"/>
  <c r="L437" i="8"/>
  <c r="L448" i="8"/>
  <c r="L451" i="8"/>
  <c r="L446" i="8"/>
  <c r="I63" i="7"/>
  <c r="J63" i="7"/>
  <c r="L461" i="8"/>
  <c r="I152" i="7"/>
  <c r="L143" i="11"/>
  <c r="L144" i="11"/>
  <c r="L145" i="11"/>
  <c r="L146" i="11"/>
  <c r="L147" i="11"/>
  <c r="L148" i="11"/>
  <c r="L149" i="11"/>
  <c r="L150" i="11"/>
  <c r="L151" i="11"/>
  <c r="L152" i="11"/>
  <c r="L153" i="11"/>
  <c r="L154" i="11"/>
  <c r="L155" i="11"/>
  <c r="L156" i="11"/>
  <c r="L157" i="11"/>
  <c r="L159" i="11"/>
  <c r="L160" i="11"/>
  <c r="L142" i="11"/>
  <c r="L141" i="11"/>
  <c r="I234" i="7"/>
  <c r="I230" i="7"/>
  <c r="I226" i="7"/>
  <c r="I217" i="7"/>
  <c r="I210" i="7"/>
  <c r="I207" i="7"/>
  <c r="I205" i="7"/>
  <c r="I191" i="7"/>
  <c r="I184" i="7"/>
  <c r="I162" i="7"/>
  <c r="I160" i="7"/>
  <c r="L24" i="11"/>
  <c r="L23" i="11"/>
  <c r="L25" i="11"/>
  <c r="L26" i="11"/>
  <c r="L27" i="11"/>
  <c r="L28" i="11"/>
  <c r="L29" i="11"/>
  <c r="L34" i="11"/>
  <c r="L33" i="11"/>
  <c r="I183" i="7"/>
  <c r="J183" i="7"/>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I72" i="7"/>
  <c r="F30" i="14"/>
  <c r="L257" i="8"/>
  <c r="L256" i="8"/>
  <c r="I46" i="7"/>
  <c r="L301" i="8"/>
  <c r="L321" i="8"/>
  <c r="L369" i="8"/>
  <c r="L371" i="8"/>
  <c r="L373" i="8"/>
  <c r="L367" i="8"/>
  <c r="L366" i="8"/>
  <c r="I48" i="7"/>
  <c r="L378" i="8"/>
  <c r="L376" i="8"/>
  <c r="I58" i="7"/>
  <c r="L383" i="8"/>
  <c r="L384" i="8"/>
  <c r="L387" i="8"/>
  <c r="L381" i="8"/>
  <c r="I59" i="7"/>
  <c r="J59" i="7"/>
  <c r="L392" i="8"/>
  <c r="L394" i="8"/>
  <c r="L396" i="8"/>
  <c r="L390" i="8"/>
  <c r="I60" i="7"/>
  <c r="J60" i="7"/>
  <c r="L398" i="8"/>
  <c r="L400" i="8"/>
  <c r="L402" i="8"/>
  <c r="L403" i="8"/>
  <c r="L405" i="8"/>
  <c r="L407" i="8"/>
  <c r="L408" i="8"/>
  <c r="L410" i="8"/>
  <c r="L411" i="8"/>
  <c r="L413" i="8"/>
  <c r="L416" i="8"/>
  <c r="L417" i="8"/>
  <c r="L418" i="8"/>
  <c r="L421" i="8"/>
  <c r="L424" i="8"/>
  <c r="L425" i="8"/>
  <c r="L428" i="8"/>
  <c r="L431" i="8"/>
  <c r="L432" i="8"/>
  <c r="L433" i="8"/>
  <c r="L434" i="8"/>
  <c r="L456" i="8"/>
  <c r="L458" i="8"/>
  <c r="L464" i="8"/>
  <c r="L454" i="8"/>
  <c r="I64" i="7"/>
  <c r="J64" i="7"/>
  <c r="L472" i="8"/>
  <c r="L473" i="8"/>
  <c r="L475" i="8"/>
  <c r="L477" i="8"/>
  <c r="L478" i="8"/>
  <c r="L479" i="8"/>
  <c r="L481" i="8"/>
  <c r="L482" i="8"/>
  <c r="L483" i="8"/>
  <c r="L485" i="8"/>
  <c r="L486" i="8"/>
  <c r="L487" i="8"/>
  <c r="L489" i="8"/>
  <c r="L490" i="8"/>
  <c r="L491" i="8"/>
  <c r="L492" i="8"/>
  <c r="L494" i="8"/>
  <c r="L495" i="8"/>
  <c r="L497" i="8"/>
  <c r="L499" i="8"/>
  <c r="L500" i="8"/>
  <c r="L501" i="8"/>
  <c r="L503" i="8"/>
  <c r="L504" i="8"/>
  <c r="L505" i="8"/>
  <c r="L506" i="8"/>
  <c r="L507" i="8"/>
  <c r="L509" i="8"/>
  <c r="L510" i="8"/>
  <c r="L512" i="8"/>
  <c r="L514" i="8"/>
  <c r="L516" i="8"/>
  <c r="L519" i="8"/>
  <c r="L521" i="8"/>
  <c r="L524" i="8"/>
  <c r="L526" i="8"/>
  <c r="L527" i="8"/>
  <c r="L529" i="8"/>
  <c r="L470" i="8"/>
  <c r="I65" i="7"/>
  <c r="J65" i="7"/>
  <c r="L547" i="8"/>
  <c r="L545" i="8"/>
  <c r="L548" i="8"/>
  <c r="L550" i="8"/>
  <c r="L555" i="8"/>
  <c r="L553" i="8"/>
  <c r="L557" i="8"/>
  <c r="L559" i="8"/>
  <c r="L561" i="8"/>
  <c r="L566" i="8"/>
  <c r="L574" i="8"/>
  <c r="L572" i="8"/>
  <c r="L576" i="8"/>
  <c r="L578" i="8"/>
  <c r="L579" i="8"/>
  <c r="L580" i="8"/>
  <c r="L582" i="8"/>
  <c r="L583" i="8"/>
  <c r="L584" i="8"/>
  <c r="L586" i="8"/>
  <c r="L587" i="8"/>
  <c r="L589" i="8"/>
  <c r="L591" i="8"/>
  <c r="L592" i="8"/>
  <c r="L593" i="8"/>
  <c r="L595" i="8"/>
  <c r="L598" i="8"/>
  <c r="L600" i="8"/>
  <c r="L602" i="8"/>
  <c r="L603" i="8"/>
  <c r="L604" i="8"/>
  <c r="L605" i="8"/>
  <c r="L606" i="8"/>
  <c r="L607" i="8"/>
  <c r="L609" i="8"/>
  <c r="L610" i="8"/>
  <c r="L619" i="8"/>
  <c r="L617" i="8"/>
  <c r="L621" i="8"/>
  <c r="L626" i="8"/>
  <c r="L628" i="8"/>
  <c r="L630" i="8"/>
  <c r="L631" i="8"/>
  <c r="L632" i="8"/>
  <c r="L633" i="8"/>
  <c r="L635" i="8"/>
  <c r="L637" i="8"/>
  <c r="L641" i="8"/>
  <c r="L642" i="8"/>
  <c r="L644" i="8"/>
  <c r="L645" i="8"/>
  <c r="L646" i="8"/>
  <c r="L648" i="8"/>
  <c r="L649" i="8"/>
  <c r="L650" i="8"/>
  <c r="L652" i="8"/>
  <c r="L654" i="8"/>
  <c r="L655" i="8"/>
  <c r="L656" i="8"/>
  <c r="L624" i="8"/>
  <c r="L660" i="8"/>
  <c r="L661" i="8"/>
  <c r="L662" i="8"/>
  <c r="L663" i="8"/>
  <c r="L658" i="8"/>
  <c r="L664" i="8"/>
  <c r="L665" i="8"/>
  <c r="L666" i="8"/>
  <c r="L667" i="8"/>
  <c r="L668" i="8"/>
  <c r="L670" i="8"/>
  <c r="L671" i="8"/>
  <c r="L672" i="8"/>
  <c r="L673" i="8"/>
  <c r="L674" i="8"/>
  <c r="L675" i="8"/>
  <c r="L677" i="8"/>
  <c r="L678" i="8"/>
  <c r="L679" i="8"/>
  <c r="L680" i="8"/>
  <c r="L682" i="8"/>
  <c r="L683" i="8"/>
  <c r="L684" i="8"/>
  <c r="L685" i="8"/>
  <c r="L686" i="8"/>
  <c r="L687" i="8"/>
  <c r="L688" i="8"/>
  <c r="L689" i="8"/>
  <c r="L691" i="8"/>
  <c r="L692" i="8"/>
  <c r="L693" i="8"/>
  <c r="L694" i="8"/>
  <c r="L695" i="8"/>
  <c r="L697" i="8"/>
  <c r="L698" i="8"/>
  <c r="L699" i="8"/>
  <c r="L701" i="8"/>
  <c r="L702" i="8"/>
  <c r="L703" i="8"/>
  <c r="L704" i="8"/>
  <c r="L705" i="8"/>
  <c r="L706" i="8"/>
  <c r="L707" i="8"/>
  <c r="L709" i="8"/>
  <c r="L710" i="8"/>
  <c r="L711" i="8"/>
  <c r="L712" i="8"/>
  <c r="L713" i="8"/>
  <c r="L714" i="8"/>
  <c r="L715" i="8"/>
  <c r="L716" i="8"/>
  <c r="L718" i="8"/>
  <c r="L719" i="8"/>
  <c r="L720" i="8"/>
  <c r="L722" i="8"/>
  <c r="L723" i="8"/>
  <c r="L724" i="8"/>
  <c r="L725" i="8"/>
  <c r="L726" i="8"/>
  <c r="L727" i="8"/>
  <c r="L728" i="8"/>
  <c r="L730" i="8"/>
  <c r="L731" i="8"/>
  <c r="L732" i="8"/>
  <c r="L733" i="8"/>
  <c r="L734" i="8"/>
  <c r="L736" i="8"/>
  <c r="L737" i="8"/>
  <c r="L738" i="8"/>
  <c r="L739" i="8"/>
  <c r="L740" i="8"/>
  <c r="L741" i="8"/>
  <c r="L742" i="8"/>
  <c r="L743" i="8"/>
  <c r="L744" i="8"/>
  <c r="L745" i="8"/>
  <c r="L746" i="8"/>
  <c r="L747" i="8"/>
  <c r="L750" i="8"/>
  <c r="L751" i="8"/>
  <c r="L752" i="8"/>
  <c r="L753" i="8"/>
  <c r="L755" i="8"/>
  <c r="L757" i="8"/>
  <c r="L761" i="8"/>
  <c r="L762" i="8"/>
  <c r="L765" i="8"/>
  <c r="L766" i="8"/>
  <c r="L767" i="8"/>
  <c r="L768" i="8"/>
  <c r="L770" i="8"/>
  <c r="L771" i="8"/>
  <c r="L773" i="8"/>
  <c r="L774" i="8"/>
  <c r="L775" i="8"/>
  <c r="L776" i="8"/>
  <c r="L777" i="8"/>
  <c r="L778" i="8"/>
  <c r="L779" i="8"/>
  <c r="L791" i="8"/>
  <c r="L790" i="8"/>
  <c r="L788" i="8"/>
  <c r="I70" i="7"/>
  <c r="L792" i="8"/>
  <c r="L793" i="8"/>
  <c r="L794" i="8"/>
  <c r="L795" i="8"/>
  <c r="L796" i="8"/>
  <c r="L797" i="8"/>
  <c r="L798" i="8"/>
  <c r="L799" i="8"/>
  <c r="L800" i="8"/>
  <c r="L801" i="8"/>
  <c r="L802" i="8"/>
  <c r="L803" i="8"/>
  <c r="L804" i="8"/>
  <c r="L805" i="8"/>
  <c r="L806" i="8"/>
  <c r="L807" i="8"/>
  <c r="L808" i="8"/>
  <c r="L809" i="8"/>
  <c r="L810" i="8"/>
  <c r="L811" i="8"/>
  <c r="L820" i="8"/>
  <c r="L817" i="8"/>
  <c r="I74" i="7"/>
  <c r="L831" i="8"/>
  <c r="L830" i="8"/>
  <c r="I86" i="7"/>
  <c r="I79" i="7"/>
  <c r="L833" i="8"/>
  <c r="L834" i="8"/>
  <c r="L832" i="8"/>
  <c r="L823" i="8"/>
  <c r="I87" i="7"/>
  <c r="J87" i="7"/>
  <c r="J152" i="7"/>
  <c r="I147" i="7"/>
  <c r="J147" i="7"/>
  <c r="I144" i="7"/>
  <c r="J144" i="7"/>
  <c r="I142" i="7"/>
  <c r="J142" i="7"/>
  <c r="I140" i="7"/>
  <c r="J140" i="7"/>
  <c r="N484" i="9"/>
  <c r="I139" i="7"/>
  <c r="J139" i="7"/>
  <c r="I138" i="7"/>
  <c r="J138" i="7"/>
  <c r="N480" i="9"/>
  <c r="I135" i="7"/>
  <c r="J135" i="7"/>
  <c r="N477" i="9"/>
  <c r="I132" i="7"/>
  <c r="J132" i="7"/>
  <c r="N474" i="9"/>
  <c r="I129" i="7"/>
  <c r="J129" i="7"/>
  <c r="I122" i="7"/>
  <c r="J122" i="7"/>
  <c r="I121" i="7"/>
  <c r="J121" i="7"/>
  <c r="I120" i="7"/>
  <c r="J120" i="7"/>
  <c r="I118" i="7"/>
  <c r="J118" i="7"/>
  <c r="N27" i="9"/>
  <c r="I113" i="7"/>
  <c r="J113" i="7"/>
  <c r="N24" i="9"/>
  <c r="I110" i="7"/>
  <c r="J110" i="7"/>
  <c r="I119" i="7"/>
  <c r="J119" i="7"/>
  <c r="J860" i="8"/>
  <c r="N517" i="9"/>
  <c r="M374" i="9"/>
  <c r="K850" i="8"/>
  <c r="G15" i="8"/>
  <c r="I15" i="9"/>
  <c r="G14" i="8"/>
  <c r="G14" i="10"/>
  <c r="G13" i="8"/>
  <c r="H27" i="7"/>
  <c r="H26" i="7"/>
  <c r="E45" i="15"/>
  <c r="E36" i="15"/>
  <c r="M31" i="9"/>
  <c r="C38" i="14"/>
  <c r="E24" i="14"/>
  <c r="E38" i="14"/>
  <c r="G24" i="14"/>
  <c r="G38" i="14"/>
  <c r="I24" i="14"/>
  <c r="I38" i="14"/>
  <c r="K24" i="14"/>
  <c r="K38" i="14"/>
  <c r="H39" i="14"/>
  <c r="D37" i="14"/>
  <c r="D40" i="14"/>
  <c r="L32" i="14"/>
  <c r="L31" i="14"/>
  <c r="L30" i="14"/>
  <c r="L29" i="14"/>
  <c r="L28" i="14"/>
  <c r="L27" i="14"/>
  <c r="L26" i="14"/>
  <c r="L25" i="14"/>
  <c r="J24" i="14"/>
  <c r="J25" i="14"/>
  <c r="J26" i="14"/>
  <c r="J28" i="14"/>
  <c r="J29" i="14"/>
  <c r="F25" i="12"/>
  <c r="F29" i="12"/>
  <c r="F28" i="12"/>
  <c r="F36" i="14"/>
  <c r="F35" i="14"/>
  <c r="F34" i="14"/>
  <c r="L41" i="14"/>
  <c r="J41" i="14"/>
  <c r="H41" i="14"/>
  <c r="F41" i="14"/>
  <c r="F32" i="14"/>
  <c r="N39" i="14"/>
  <c r="I16" i="14"/>
  <c r="I15" i="14"/>
  <c r="I14" i="14"/>
  <c r="I13" i="14"/>
  <c r="I12" i="14"/>
  <c r="J58" i="7"/>
  <c r="D792" i="8"/>
  <c r="D793" i="8"/>
  <c r="D794" i="8"/>
  <c r="D795" i="8"/>
  <c r="D796" i="8"/>
  <c r="D797" i="8"/>
  <c r="D798" i="8"/>
  <c r="D799" i="8"/>
  <c r="D800" i="8"/>
  <c r="D801" i="8"/>
  <c r="D802" i="8"/>
  <c r="D803" i="8"/>
  <c r="D804" i="8"/>
  <c r="D805" i="8"/>
  <c r="D806" i="8"/>
  <c r="D807" i="8"/>
  <c r="D808" i="8"/>
  <c r="D809" i="8"/>
  <c r="D810" i="8"/>
  <c r="K161" i="11"/>
  <c r="J854" i="8"/>
  <c r="J78" i="10"/>
  <c r="H23" i="7"/>
  <c r="H19" i="7"/>
  <c r="H29" i="7"/>
  <c r="H28" i="7"/>
  <c r="H21" i="12"/>
  <c r="H236" i="7"/>
  <c r="K74" i="10"/>
  <c r="J165" i="11"/>
  <c r="J861" i="8"/>
  <c r="N518" i="9"/>
  <c r="J171" i="11"/>
  <c r="J84" i="10"/>
  <c r="G15" i="11"/>
  <c r="G9" i="11"/>
  <c r="G8" i="11"/>
  <c r="G7" i="11"/>
  <c r="G6" i="11"/>
  <c r="G5" i="11"/>
  <c r="G15" i="10"/>
  <c r="G9" i="10"/>
  <c r="G8" i="10"/>
  <c r="G7" i="10"/>
  <c r="G6" i="10"/>
  <c r="G5" i="10"/>
  <c r="I9" i="9"/>
  <c r="I8" i="9"/>
  <c r="I7" i="9"/>
  <c r="I6" i="9"/>
  <c r="I5" i="9"/>
  <c r="G13" i="11"/>
  <c r="G13" i="10"/>
  <c r="G12" i="8"/>
  <c r="G12" i="10"/>
  <c r="G12" i="11"/>
  <c r="G11" i="8"/>
  <c r="G11" i="10"/>
  <c r="H25" i="7"/>
  <c r="H24" i="7"/>
  <c r="H22" i="7"/>
  <c r="I250" i="7"/>
  <c r="H21" i="7"/>
  <c r="I249" i="7"/>
  <c r="G14" i="11"/>
  <c r="I13" i="9"/>
  <c r="I11" i="9"/>
  <c r="G11" i="11"/>
  <c r="I12" i="9"/>
  <c r="F42" i="12"/>
  <c r="C42" i="12"/>
  <c r="H30" i="7"/>
  <c r="J85" i="10"/>
  <c r="J172" i="11"/>
  <c r="F25" i="14"/>
  <c r="J46" i="7"/>
  <c r="I175" i="7"/>
  <c r="L37" i="10"/>
  <c r="L74" i="10"/>
  <c r="N23" i="9"/>
  <c r="J48" i="7"/>
  <c r="F26" i="14"/>
  <c r="M38" i="14"/>
  <c r="M41" i="14"/>
  <c r="J70" i="7"/>
  <c r="F29" i="14"/>
  <c r="L22" i="11"/>
  <c r="L161" i="11"/>
  <c r="I182" i="7"/>
  <c r="L79" i="8"/>
  <c r="J79" i="7"/>
  <c r="F33" i="14"/>
  <c r="L616" i="8"/>
  <c r="I69" i="7"/>
  <c r="J69" i="7"/>
  <c r="L36" i="8"/>
  <c r="N30" i="9"/>
  <c r="I116" i="7"/>
  <c r="J116" i="7"/>
  <c r="I117" i="7"/>
  <c r="J117" i="7"/>
  <c r="F31" i="14"/>
  <c r="J74" i="7"/>
  <c r="L544" i="8"/>
  <c r="I56" i="7"/>
  <c r="F27" i="14"/>
  <c r="I128" i="7"/>
  <c r="J128" i="7"/>
  <c r="N408" i="9"/>
  <c r="I14" i="9"/>
  <c r="L445" i="8"/>
  <c r="L33" i="14"/>
  <c r="I235" i="7"/>
  <c r="J235" i="7"/>
  <c r="L375" i="8"/>
  <c r="N511" i="9"/>
  <c r="J86" i="7"/>
  <c r="L21" i="11"/>
  <c r="L24" i="14"/>
  <c r="L37" i="14"/>
  <c r="L40" i="14"/>
  <c r="J27" i="14"/>
  <c r="J37" i="14"/>
  <c r="J40" i="14"/>
  <c r="L21" i="10"/>
  <c r="I236" i="7"/>
  <c r="J182" i="7"/>
  <c r="J236" i="7"/>
  <c r="I180" i="7"/>
  <c r="G27" i="12"/>
  <c r="I173" i="7"/>
  <c r="I151" i="7"/>
  <c r="J175" i="7"/>
  <c r="N407" i="9"/>
  <c r="I125" i="7"/>
  <c r="J125" i="7"/>
  <c r="I126" i="7"/>
  <c r="J126" i="7"/>
  <c r="L28" i="8"/>
  <c r="N22" i="9"/>
  <c r="L374" i="8"/>
  <c r="L543" i="8"/>
  <c r="I68" i="7"/>
  <c r="G24" i="12"/>
  <c r="H24" i="12"/>
  <c r="J151" i="7"/>
  <c r="G28" i="12"/>
  <c r="H27" i="12"/>
  <c r="H28" i="12"/>
  <c r="I108" i="7"/>
  <c r="J108" i="7"/>
  <c r="N21" i="9"/>
  <c r="I107" i="7"/>
  <c r="H24" i="14"/>
  <c r="H37" i="14"/>
  <c r="H40" i="14"/>
  <c r="I67" i="7"/>
  <c r="F28" i="14"/>
  <c r="J68" i="7"/>
  <c r="L850" i="8"/>
  <c r="L27" i="8"/>
  <c r="I44" i="7"/>
  <c r="G23" i="12"/>
  <c r="H23" i="12"/>
  <c r="J107" i="7"/>
  <c r="I43" i="7"/>
  <c r="J44" i="7"/>
  <c r="F24" i="14"/>
  <c r="F37" i="14"/>
  <c r="N37" i="14"/>
  <c r="F40" i="14"/>
  <c r="N40" i="14"/>
  <c r="J43" i="7"/>
  <c r="G22" i="12"/>
  <c r="I179" i="7"/>
  <c r="J179" i="7"/>
  <c r="G25" i="12"/>
  <c r="G29" i="12"/>
  <c r="H22" i="12"/>
  <c r="H25" i="12"/>
  <c r="H29" i="12"/>
</calcChain>
</file>

<file path=xl/comments1.xml><?xml version="1.0" encoding="utf-8"?>
<comments xmlns="http://schemas.openxmlformats.org/spreadsheetml/2006/main">
  <authors>
    <author>Microsoft Office User</author>
  </authors>
  <commentList>
    <comment ref="O32" authorId="0" shapeId="0">
      <text>
        <r>
          <rPr>
            <sz val="10"/>
            <color rgb="FF000000"/>
            <rFont val="Tahoma"/>
            <family val="2"/>
          </rPr>
          <t>Ok</t>
        </r>
      </text>
    </comment>
    <comment ref="O52" authorId="0" shapeId="0">
      <text>
        <r>
          <rPr>
            <sz val="10"/>
            <color rgb="FF000000"/>
            <rFont val="Tahoma"/>
            <family val="2"/>
          </rPr>
          <t xml:space="preserve">- Penulis ke-2 dari 3, dan tidak sebagai korespondensi.
</t>
        </r>
        <r>
          <rPr>
            <sz val="10"/>
            <color rgb="FF000000"/>
            <rFont val="Tahoma"/>
            <family val="2"/>
          </rPr>
          <t xml:space="preserve">- Artikel terbit di jurnal cancel scopus.
</t>
        </r>
        <r>
          <rPr>
            <sz val="10"/>
            <color rgb="FF000000"/>
            <rFont val="Tahoma"/>
            <family val="2"/>
          </rPr>
          <t>- Check smililarity ok.</t>
        </r>
      </text>
    </comment>
    <comment ref="O72" authorId="0" shapeId="0">
      <text>
        <r>
          <rPr>
            <sz val="10"/>
            <color rgb="FF000000"/>
            <rFont val="Tahoma"/>
            <family val="2"/>
          </rPr>
          <t xml:space="preserve">- Penulis ke-2 dari 3, dan tidak sebagai korespondensi.
</t>
        </r>
        <r>
          <rPr>
            <sz val="10"/>
            <color rgb="FF000000"/>
            <rFont val="Tahoma"/>
            <family val="2"/>
          </rPr>
          <t xml:space="preserve">- Artikel terbit di jurnal cancel scopus.
</t>
        </r>
        <r>
          <rPr>
            <sz val="10"/>
            <color rgb="FF000000"/>
            <rFont val="Tahoma"/>
            <family val="2"/>
          </rPr>
          <t>- Check smililarity ok.</t>
        </r>
      </text>
    </comment>
    <comment ref="O92" authorId="0" shapeId="0">
      <text>
        <r>
          <rPr>
            <sz val="10"/>
            <color rgb="FF000000"/>
            <rFont val="Tahoma"/>
            <family val="2"/>
          </rPr>
          <t xml:space="preserve">- Penulis ke-5 dari 6, dan tidak sebagai korespondensi.
</t>
        </r>
        <r>
          <rPr>
            <sz val="10"/>
            <color rgb="FF000000"/>
            <rFont val="Tahoma"/>
            <family val="2"/>
          </rPr>
          <t xml:space="preserve">- Artikel terbit di jurnal cancel scopus.
</t>
        </r>
        <r>
          <rPr>
            <sz val="10"/>
            <color rgb="FF000000"/>
            <rFont val="Tahoma"/>
            <family val="2"/>
          </rPr>
          <t>- Check smililarity ok.</t>
        </r>
      </text>
    </comment>
    <comment ref="O112" authorId="0" shapeId="0">
      <text>
        <r>
          <rPr>
            <sz val="10"/>
            <color rgb="FF000000"/>
            <rFont val="Tahoma"/>
            <family val="2"/>
          </rPr>
          <t xml:space="preserve">- Penulis ke-3 dari 5, dan tidak sebagai korespondensi.
</t>
        </r>
        <r>
          <rPr>
            <sz val="10"/>
            <color rgb="FF000000"/>
            <rFont val="Tahoma"/>
            <family val="2"/>
          </rPr>
          <t xml:space="preserve">- Artikel terbit di jurnal cancel scopus.
</t>
        </r>
        <r>
          <rPr>
            <sz val="10"/>
            <color rgb="FF000000"/>
            <rFont val="Tahoma"/>
            <family val="2"/>
          </rPr>
          <t>- Check smililarity ok.</t>
        </r>
      </text>
    </comment>
    <comment ref="O132" authorId="0" shapeId="0">
      <text>
        <r>
          <rPr>
            <sz val="10"/>
            <color rgb="FF000000"/>
            <rFont val="Tahoma"/>
            <family val="2"/>
          </rPr>
          <t xml:space="preserve">- Penulis ke-4 dari 5, dan tidak sebagai korespondensi.
</t>
        </r>
        <r>
          <rPr>
            <sz val="10"/>
            <color rgb="FF000000"/>
            <rFont val="Tahoma"/>
            <family val="2"/>
          </rPr>
          <t xml:space="preserve">- Artikel terbit di jurnal cancel scopus.
</t>
        </r>
        <r>
          <rPr>
            <sz val="10"/>
            <color rgb="FF000000"/>
            <rFont val="Tahoma"/>
            <family val="2"/>
          </rPr>
          <t>- Check smililarity ok.</t>
        </r>
      </text>
    </comment>
    <comment ref="O152" authorId="0" shapeId="0">
      <text>
        <r>
          <rPr>
            <sz val="10"/>
            <color rgb="FF000000"/>
            <rFont val="Tahoma"/>
            <family val="2"/>
          </rPr>
          <t xml:space="preserve">- Penulis ke-3 dari 3, dan tidak sebagai korespondensi.
</t>
        </r>
        <r>
          <rPr>
            <sz val="10"/>
            <color rgb="FF000000"/>
            <rFont val="Tahoma"/>
            <family val="2"/>
          </rPr>
          <t xml:space="preserve">- Artikel terbit di jurnal cancel scopus.
</t>
        </r>
        <r>
          <rPr>
            <sz val="10"/>
            <color rgb="FF000000"/>
            <rFont val="Tahoma"/>
            <family val="2"/>
          </rPr>
          <t>- Check smililarity ok.</t>
        </r>
      </text>
    </comment>
    <comment ref="O172" authorId="0" shapeId="0">
      <text>
        <r>
          <rPr>
            <sz val="10"/>
            <color rgb="FF000000"/>
            <rFont val="Tahoma"/>
            <family val="2"/>
          </rPr>
          <t xml:space="preserve">- Penulis ke-4 dari 6, dan tidak sebagai korespondensi.
</t>
        </r>
        <r>
          <rPr>
            <sz val="10"/>
            <color rgb="FF000000"/>
            <rFont val="Tahoma"/>
            <family val="2"/>
          </rPr>
          <t xml:space="preserve">- Artikel terbit di jurnal internasional tidak terindeks scopus
</t>
        </r>
        <r>
          <rPr>
            <sz val="10"/>
            <color rgb="FF000000"/>
            <rFont val="Tahoma"/>
            <family val="2"/>
          </rPr>
          <t>- Check smililarity ok.</t>
        </r>
      </text>
    </comment>
    <comment ref="O192" authorId="0" shapeId="0">
      <text>
        <r>
          <rPr>
            <sz val="10"/>
            <color rgb="FF000000"/>
            <rFont val="Tahoma"/>
            <family val="2"/>
          </rPr>
          <t xml:space="preserve">- Penulis ke-1 dari 4, dan sebagai korespondensi.
</t>
        </r>
        <r>
          <rPr>
            <sz val="10"/>
            <color rgb="FF000000"/>
            <rFont val="Tahoma"/>
            <family val="2"/>
          </rPr>
          <t xml:space="preserve">- Artikel terbit di jurnal internasional cancel scopus
</t>
        </r>
        <r>
          <rPr>
            <sz val="10"/>
            <color rgb="FF000000"/>
            <rFont val="Tahoma"/>
            <family val="2"/>
          </rPr>
          <t xml:space="preserve">- Check smililarity ok.
</t>
        </r>
      </text>
    </comment>
    <comment ref="O212" authorId="0" shapeId="0">
      <text>
        <r>
          <rPr>
            <sz val="10"/>
            <color rgb="FF000000"/>
            <rFont val="Tahoma"/>
            <family val="2"/>
          </rPr>
          <t xml:space="preserve">- Penulis ke-2 dari 8, dan korespondensi autor ke-8
</t>
        </r>
        <r>
          <rPr>
            <sz val="10"/>
            <color rgb="FF000000"/>
            <rFont val="Tahoma"/>
            <family val="2"/>
          </rPr>
          <t xml:space="preserve">- Artikel terbit di jurnal internasional terindeks scopus.
</t>
        </r>
        <r>
          <rPr>
            <sz val="10"/>
            <color rgb="FF000000"/>
            <rFont val="Tahoma"/>
            <family val="2"/>
          </rPr>
          <t xml:space="preserve">-Jurnal terindeks di Q2, SJR 2,52 (2019) 
</t>
        </r>
        <r>
          <rPr>
            <sz val="10"/>
            <color rgb="FF000000"/>
            <rFont val="Tahoma"/>
            <family val="2"/>
          </rPr>
          <t>- Check smililarity ok.</t>
        </r>
      </text>
    </comment>
    <comment ref="O232" authorId="0" shapeId="0">
      <text>
        <r>
          <rPr>
            <sz val="10"/>
            <color rgb="FF000000"/>
            <rFont val="Tahoma"/>
            <family val="2"/>
          </rPr>
          <t xml:space="preserve">- Penulis ke-3 dari 4, dan korespondensi autor ke-4
</t>
        </r>
        <r>
          <rPr>
            <sz val="10"/>
            <color rgb="FF000000"/>
            <rFont val="Tahoma"/>
            <family val="2"/>
          </rPr>
          <t xml:space="preserve">- Artikel terbit di jurnal internasional terindeks scopus.
</t>
        </r>
        <r>
          <rPr>
            <sz val="10"/>
            <color rgb="FF000000"/>
            <rFont val="Tahoma"/>
            <family val="2"/>
          </rPr>
          <t xml:space="preserve">-Jurnal terindeks di Q3, SJR 0.178 (2019) 
</t>
        </r>
        <r>
          <rPr>
            <sz val="10"/>
            <color rgb="FF000000"/>
            <rFont val="Tahoma"/>
            <family val="2"/>
          </rPr>
          <t>- Check smililarity ok.</t>
        </r>
      </text>
    </comment>
    <comment ref="O252" authorId="0" shapeId="0">
      <text>
        <r>
          <rPr>
            <sz val="10"/>
            <color rgb="FF000000"/>
            <rFont val="Tahoma"/>
            <family val="2"/>
          </rPr>
          <t xml:space="preserve">- Penulis ke-1 dari 2, dan sbg korespondensi autor
</t>
        </r>
        <r>
          <rPr>
            <sz val="10"/>
            <color rgb="FF000000"/>
            <rFont val="Tahoma"/>
            <family val="2"/>
          </rPr>
          <t xml:space="preserve">- Artikel terbit di jurnal internasional terindeks scopus.
</t>
        </r>
        <r>
          <rPr>
            <sz val="10"/>
            <color rgb="FF000000"/>
            <rFont val="Tahoma"/>
            <family val="2"/>
          </rPr>
          <t xml:space="preserve">-Jurnal terindeks di Q2, SJR 2,23 (2020) 
</t>
        </r>
        <r>
          <rPr>
            <sz val="10"/>
            <color rgb="FF000000"/>
            <rFont val="Tahoma"/>
            <family val="2"/>
          </rPr>
          <t>- Check smililarity ok.</t>
        </r>
      </text>
    </comment>
    <comment ref="O272" authorId="0" shapeId="0">
      <text>
        <r>
          <rPr>
            <sz val="10"/>
            <color rgb="FF000000"/>
            <rFont val="Tahoma"/>
            <family val="2"/>
          </rPr>
          <t xml:space="preserve">- Penulis ke-2 dari 4, dan korespondensi autor ke-4
</t>
        </r>
        <r>
          <rPr>
            <sz val="10"/>
            <color rgb="FF000000"/>
            <rFont val="Tahoma"/>
            <family val="2"/>
          </rPr>
          <t xml:space="preserve">- Artikel terbit di jurnal internasional terindeks scopus.
</t>
        </r>
        <r>
          <rPr>
            <sz val="10"/>
            <color rgb="FF000000"/>
            <rFont val="Tahoma"/>
            <family val="2"/>
          </rPr>
          <t xml:space="preserve">--Jurnal terindeks di Q3, SJR 0,281 (2020) 
</t>
        </r>
        <r>
          <rPr>
            <sz val="10"/>
            <color rgb="FF000000"/>
            <rFont val="Tahoma"/>
            <family val="2"/>
          </rPr>
          <t>- Check smililarity ok.</t>
        </r>
      </text>
    </comment>
    <comment ref="O292" authorId="0" shapeId="0">
      <text>
        <r>
          <rPr>
            <sz val="10"/>
            <color rgb="FF000000"/>
            <rFont val="Tahoma"/>
            <family val="2"/>
          </rPr>
          <t xml:space="preserve">- Penulis ke-1 dari 6, dan sbg korespondensi autor
</t>
        </r>
        <r>
          <rPr>
            <sz val="10"/>
            <color rgb="FF000000"/>
            <rFont val="Tahoma"/>
            <family val="2"/>
          </rPr>
          <t xml:space="preserve">- Artikel terbit di jurnal internasional terindeks scopus.
</t>
        </r>
        <r>
          <rPr>
            <sz val="10"/>
            <color rgb="FF000000"/>
            <rFont val="Tahoma"/>
            <family val="2"/>
          </rPr>
          <t xml:space="preserve">--Jurnal terindeks di Q3, SJR 0.453 (2020) 
</t>
        </r>
        <r>
          <rPr>
            <sz val="10"/>
            <color rgb="FF000000"/>
            <rFont val="Tahoma"/>
            <family val="2"/>
          </rPr>
          <t>- Check smililarity ok.</t>
        </r>
      </text>
    </comment>
    <comment ref="O315" authorId="0" shapeId="0">
      <text>
        <r>
          <rPr>
            <sz val="10"/>
            <color rgb="FF000000"/>
            <rFont val="Tahoma"/>
            <family val="2"/>
          </rPr>
          <t xml:space="preserve">- Penulis ke-2 dari 3
</t>
        </r>
        <r>
          <rPr>
            <sz val="10"/>
            <color rgb="FF000000"/>
            <rFont val="Tahoma"/>
            <family val="2"/>
          </rPr>
          <t xml:space="preserve">- Artikel terbit di jurnal internasional
</t>
        </r>
        <r>
          <rPr>
            <sz val="10"/>
            <color rgb="FF000000"/>
            <rFont val="Tahoma"/>
            <family val="2"/>
          </rPr>
          <t xml:space="preserve">--Jurnal terindeks 
</t>
        </r>
        <r>
          <rPr>
            <sz val="10"/>
            <color rgb="FF000000"/>
            <rFont val="Tahoma"/>
            <family val="2"/>
          </rPr>
          <t>- Check smililarity ok.</t>
        </r>
      </text>
    </comment>
    <comment ref="O339" authorId="0" shapeId="0">
      <text>
        <r>
          <rPr>
            <sz val="10"/>
            <color rgb="FF000000"/>
            <rFont val="Tahoma"/>
            <family val="2"/>
          </rPr>
          <t xml:space="preserve">- Penulis ke-2 dari 5
</t>
        </r>
        <r>
          <rPr>
            <sz val="10"/>
            <color rgb="FF000000"/>
            <rFont val="Tahoma"/>
            <family val="2"/>
          </rPr>
          <t xml:space="preserve">- Artikel </t>
        </r>
        <r>
          <rPr>
            <sz val="10"/>
            <color rgb="FF000000"/>
            <rFont val="Calibri"/>
            <family val="2"/>
            <scheme val="minor"/>
          </rPr>
          <t xml:space="preserve"> terbit di jurnal nasional terindeks SINTA 4</t>
        </r>
        <r>
          <rPr>
            <sz val="10"/>
            <color rgb="FF000000"/>
            <rFont val="Calibri"/>
            <family val="2"/>
            <scheme val="minor"/>
          </rPr>
          <t xml:space="preserve"> </t>
        </r>
      </text>
    </comment>
    <comment ref="O355" authorId="0" shapeId="0">
      <text>
        <r>
          <rPr>
            <sz val="10"/>
            <color rgb="FF000000"/>
            <rFont val="Tahoma"/>
            <family val="2"/>
          </rPr>
          <t xml:space="preserve">- Penulis ke-2 dari 3
</t>
        </r>
        <r>
          <rPr>
            <sz val="10"/>
            <color rgb="FF000000"/>
            <rFont val="Tahoma"/>
            <family val="2"/>
          </rPr>
          <t>-</t>
        </r>
        <r>
          <rPr>
            <sz val="10"/>
            <color rgb="FF000000"/>
            <rFont val="Calibri"/>
            <family val="2"/>
            <scheme val="minor"/>
          </rPr>
          <t>Artikel  terbit di jurnal nasional terindeks SINTA 3</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URL Indeks tdk ada
</t>
        </r>
      </text>
    </comment>
    <comment ref="O375" authorId="0" shapeId="0">
      <text>
        <r>
          <rPr>
            <sz val="10"/>
            <color rgb="FF000000"/>
            <rFont val="Calibri"/>
            <family val="2"/>
            <scheme val="minor"/>
          </rPr>
          <t>- Penulis ke-2 dari 4</t>
        </r>
        <r>
          <rPr>
            <sz val="10"/>
            <color rgb="FF000000"/>
            <rFont val="Calibri"/>
            <family val="2"/>
            <scheme val="minor"/>
          </rPr>
          <t xml:space="preserve">
</t>
        </r>
        <r>
          <rPr>
            <sz val="10"/>
            <color rgb="FF000000"/>
            <rFont val="Calibri"/>
            <family val="2"/>
            <scheme val="minor"/>
          </rPr>
          <t>-Artikel  terbit di jurnal nasional tidak terindeks.</t>
        </r>
        <r>
          <rPr>
            <sz val="10"/>
            <color rgb="FF000000"/>
            <rFont val="Calibri"/>
            <family val="2"/>
            <scheme val="minor"/>
          </rPr>
          <t xml:space="preserve">
</t>
        </r>
        <r>
          <rPr>
            <sz val="10"/>
            <color rgb="FF000000"/>
            <rFont val="Calibri"/>
            <family val="2"/>
            <scheme val="minor"/>
          </rPr>
          <t xml:space="preserve">- </t>
        </r>
      </text>
    </comment>
    <comment ref="O390" authorId="0" shapeId="0">
      <text>
        <r>
          <rPr>
            <sz val="10"/>
            <color rgb="FF000000"/>
            <rFont val="Calibri"/>
            <family val="2"/>
          </rPr>
          <t xml:space="preserve">- Penulis ke-2 dari 4
</t>
        </r>
        <r>
          <rPr>
            <sz val="10"/>
            <color rgb="FF000000"/>
            <rFont val="Calibri"/>
            <family val="2"/>
          </rPr>
          <t xml:space="preserve">-Artikel  terbit di jurnal nasional tidak terindeks.
</t>
        </r>
        <r>
          <rPr>
            <sz val="10"/>
            <color rgb="FF000000"/>
            <rFont val="Calibri"/>
            <family val="2"/>
          </rPr>
          <t>-</t>
        </r>
      </text>
    </comment>
    <comment ref="O413" authorId="0" shapeId="0">
      <text>
        <r>
          <rPr>
            <sz val="10"/>
            <color rgb="FF000000"/>
            <rFont val="Calibri"/>
            <family val="2"/>
          </rPr>
          <t xml:space="preserve">- Penulis ke-2 dari 5.
</t>
        </r>
        <r>
          <rPr>
            <sz val="10"/>
            <color rgb="FF000000"/>
            <rFont val="Calibri"/>
            <family val="2"/>
          </rPr>
          <t xml:space="preserve">-Tdk ada URL Prosiding
</t>
        </r>
        <r>
          <rPr>
            <sz val="10"/>
            <color rgb="FF000000"/>
            <rFont val="Calibri"/>
            <family val="2"/>
          </rPr>
          <t xml:space="preserve">-Artikel  terbit di prosiding nasional 
</t>
        </r>
        <r>
          <rPr>
            <sz val="10"/>
            <color rgb="FF000000"/>
            <rFont val="Calibri"/>
            <family val="2"/>
          </rPr>
          <t>-</t>
        </r>
      </text>
    </comment>
    <comment ref="O423" authorId="0" shapeId="0">
      <text>
        <r>
          <rPr>
            <sz val="10"/>
            <color rgb="FF000000"/>
            <rFont val="Calibri"/>
            <family val="2"/>
          </rPr>
          <t xml:space="preserve">- Penulis ke-1 dari 3.
</t>
        </r>
        <r>
          <rPr>
            <sz val="10"/>
            <color rgb="FF000000"/>
            <rFont val="Calibri"/>
            <family val="2"/>
          </rPr>
          <t xml:space="preserve">-Tdk ada URL Prosiding
</t>
        </r>
        <r>
          <rPr>
            <sz val="10"/>
            <color rgb="FF000000"/>
            <rFont val="Calibri"/>
            <family val="2"/>
          </rPr>
          <t xml:space="preserve">-Artikel  terbit di prosiding nasional 
</t>
        </r>
        <r>
          <rPr>
            <sz val="10"/>
            <color rgb="FF000000"/>
            <rFont val="Calibri"/>
            <family val="2"/>
          </rPr>
          <t>-</t>
        </r>
      </text>
    </comment>
    <comment ref="O433" authorId="0" shapeId="0">
      <text>
        <r>
          <rPr>
            <sz val="10"/>
            <color rgb="FF000000"/>
            <rFont val="Calibri"/>
            <family val="2"/>
          </rPr>
          <t xml:space="preserve">- Penulis ke-2 dari 3.
</t>
        </r>
        <r>
          <rPr>
            <sz val="10"/>
            <color rgb="FF000000"/>
            <rFont val="Calibri"/>
            <family val="2"/>
          </rPr>
          <t xml:space="preserve">-Tdk ada URL Prosiding
</t>
        </r>
        <r>
          <rPr>
            <sz val="10"/>
            <color rgb="FF000000"/>
            <rFont val="Calibri"/>
            <family val="2"/>
          </rPr>
          <t xml:space="preserve">-Artikel  terbit di prosiding nasional 
</t>
        </r>
      </text>
    </comment>
    <comment ref="O443" authorId="0" shapeId="0">
      <text>
        <r>
          <rPr>
            <sz val="10"/>
            <color rgb="FF000000"/>
            <rFont val="Calibri"/>
            <family val="2"/>
          </rPr>
          <t xml:space="preserve">- Penulis ke-1 dari 5.
</t>
        </r>
        <r>
          <rPr>
            <sz val="10"/>
            <color rgb="FF000000"/>
            <rFont val="Calibri"/>
            <family val="2"/>
          </rPr>
          <t xml:space="preserve">-Tdk ada URL Prosiding
</t>
        </r>
        <r>
          <rPr>
            <sz val="10"/>
            <color rgb="FF000000"/>
            <rFont val="Calibri"/>
            <family val="2"/>
          </rPr>
          <t xml:space="preserve">-Artikel  terbit di prosiding nasional 
</t>
        </r>
        <r>
          <rPr>
            <sz val="10"/>
            <color rgb="FF000000"/>
            <rFont val="Calibri"/>
            <family val="2"/>
          </rPr>
          <t>-</t>
        </r>
      </text>
    </comment>
  </commentList>
</comments>
</file>

<file path=xl/sharedStrings.xml><?xml version="1.0" encoding="utf-8"?>
<sst xmlns="http://schemas.openxmlformats.org/spreadsheetml/2006/main" count="6031" uniqueCount="2711">
  <si>
    <t>a.</t>
  </si>
  <si>
    <t>NO</t>
  </si>
  <si>
    <t>a</t>
  </si>
  <si>
    <t>b</t>
  </si>
  <si>
    <t>c</t>
  </si>
  <si>
    <t>d</t>
  </si>
  <si>
    <t>I</t>
  </si>
  <si>
    <t>II</t>
  </si>
  <si>
    <t>PENDIDIKAN</t>
  </si>
  <si>
    <t>III</t>
  </si>
  <si>
    <t>B</t>
  </si>
  <si>
    <t>A</t>
  </si>
  <si>
    <t>C</t>
  </si>
  <si>
    <t>IV</t>
  </si>
  <si>
    <t>D</t>
  </si>
  <si>
    <t>20 (dua puluh) tahun</t>
  </si>
  <si>
    <t>10 (sepuluh) tahun</t>
  </si>
  <si>
    <t>G</t>
  </si>
  <si>
    <t>Doktor (S3)</t>
  </si>
  <si>
    <t>Magister (S2)</t>
  </si>
  <si>
    <t>Pendidikan dan pelatihan Prajabatan</t>
  </si>
  <si>
    <t>1.</t>
  </si>
  <si>
    <t>b.</t>
  </si>
  <si>
    <t>2.</t>
  </si>
  <si>
    <t>Ketua</t>
  </si>
  <si>
    <t>Anggota</t>
  </si>
  <si>
    <t>c.</t>
  </si>
  <si>
    <t>30 (tiga puluh) tahun</t>
  </si>
  <si>
    <t>Ketua/Wakil Ketua</t>
  </si>
  <si>
    <t>3.</t>
  </si>
  <si>
    <t xml:space="preserve">PERATURAN BERSAMA </t>
  </si>
  <si>
    <t>KEPALA BADAN KEPEGAWAIAN NEGARA</t>
  </si>
  <si>
    <t>TENTANG</t>
  </si>
  <si>
    <t>CONTOH</t>
  </si>
  <si>
    <t>DAFTAR USUL PENETAPAN ANGKA KREDIT</t>
  </si>
  <si>
    <t>Nomor :</t>
  </si>
  <si>
    <t xml:space="preserve">MASA PENILAIAN :   </t>
  </si>
  <si>
    <t>KETERANGAN PERORANGAN</t>
  </si>
  <si>
    <t xml:space="preserve"> Nama</t>
  </si>
  <si>
    <t xml:space="preserve"> Nomor Seri Kartu Pegawai</t>
  </si>
  <si>
    <t>4.</t>
  </si>
  <si>
    <t xml:space="preserve"> Tempat dan Tanggal Lahir</t>
  </si>
  <si>
    <t>5.</t>
  </si>
  <si>
    <t xml:space="preserve"> Jenis Kelamin</t>
  </si>
  <si>
    <t>6.</t>
  </si>
  <si>
    <t xml:space="preserve"> Pendidikan yang diperhitungkan angka kreditnya</t>
  </si>
  <si>
    <t>7.</t>
  </si>
  <si>
    <t>8.</t>
  </si>
  <si>
    <t xml:space="preserve"> Masa kerja golongan lama</t>
  </si>
  <si>
    <t>9.</t>
  </si>
  <si>
    <t xml:space="preserve"> Masa kerja golongan baru</t>
  </si>
  <si>
    <t>10.</t>
  </si>
  <si>
    <t xml:space="preserve"> Unit Kerja </t>
  </si>
  <si>
    <t>UNSUR YANG DINILAI</t>
  </si>
  <si>
    <t>UNSUR, SUB UNSUR DAN BUTIR KEGIATAN</t>
  </si>
  <si>
    <t>ANGKA KREDIT MENURUT</t>
  </si>
  <si>
    <t>INSTANSI PENGUSUL</t>
  </si>
  <si>
    <t>TIM PENILAI</t>
  </si>
  <si>
    <t>LAMA</t>
  </si>
  <si>
    <t>BARU</t>
  </si>
  <si>
    <t>JUMLAH</t>
  </si>
  <si>
    <t>JUMLAH UNSUR PENUNJANG</t>
  </si>
  <si>
    <t>LAMPIRAN PENDUKUNG DUPAK :</t>
  </si>
  <si>
    <t>dan seterusnya</t>
  </si>
  <si>
    <t>…………………….,…………………………</t>
  </si>
  <si>
    <t>NIP.</t>
  </si>
  <si>
    <t>Catatan Pejabat Pengusul :</t>
  </si>
  <si>
    <t>……</t>
  </si>
  <si>
    <t xml:space="preserve">NIP. </t>
  </si>
  <si>
    <t>V</t>
  </si>
  <si>
    <t>Catatan Anggota Tim Penilai :</t>
  </si>
  <si>
    <t>( Nama Penilai  I  )</t>
  </si>
  <si>
    <t>(Nama Penilai  II )</t>
  </si>
  <si>
    <t>VI</t>
  </si>
  <si>
    <t>Catatan  Ketua Tim Penilai :</t>
  </si>
  <si>
    <t xml:space="preserve">Ketua  Tim Penilai, </t>
  </si>
  <si>
    <t xml:space="preserve"> ( N a m a  )</t>
  </si>
  <si>
    <t>NIP .</t>
  </si>
  <si>
    <t xml:space="preserve">Surat pernyataan melakukan kegiatan penunjang </t>
  </si>
  <si>
    <t>LAMPIRAN III</t>
  </si>
  <si>
    <t>MENTERI PENDIDIKAN DAN KEBUDAYAAN DAN</t>
  </si>
  <si>
    <t>JABATAN AKADEMIK DOSEN</t>
  </si>
  <si>
    <t>Pendidikan formal</t>
  </si>
  <si>
    <t>Melaksanakan perkulihan/ tutorial dan membimbing, menguji serta menyelenggarakan pendidikan di laboratorium, praktek keguruan bengkel/ studio/kebun percobaan/teknologi pengajaran dan praktek lapangan</t>
  </si>
  <si>
    <t>Membimbing seminar</t>
  </si>
  <si>
    <t>Membimbing mahasiswa seminar</t>
  </si>
  <si>
    <t>Membimbing dan ikut membimbing dalam menghasilkan disertasi, thesis, skripsi dan laporan akhir studi</t>
  </si>
  <si>
    <t xml:space="preserve">Pembimbing utama </t>
  </si>
  <si>
    <t>Disertasi</t>
  </si>
  <si>
    <t>Thesis</t>
  </si>
  <si>
    <t>Skripsi</t>
  </si>
  <si>
    <t>d.</t>
  </si>
  <si>
    <t>Laporan akhir</t>
  </si>
  <si>
    <t>Pembimbing pendamping/pembantu</t>
  </si>
  <si>
    <t>E</t>
  </si>
  <si>
    <t>Bertugas sebagai penguji pada ujian akhir</t>
  </si>
  <si>
    <t>Ketua penguji</t>
  </si>
  <si>
    <t>Anggota penguji</t>
  </si>
  <si>
    <t>F</t>
  </si>
  <si>
    <t>Membina kegiatan mahasiswa</t>
  </si>
  <si>
    <t>Melakukan pembinaan kegiatan mahasiswa di bidang Akademik dan kemahasiswaan</t>
  </si>
  <si>
    <t>Mengembangkan program kuliah</t>
  </si>
  <si>
    <t>Melakukan kegiatan pengembangan program kuliah</t>
  </si>
  <si>
    <t>H</t>
  </si>
  <si>
    <t>Mengembangkan bahan pengajaran</t>
  </si>
  <si>
    <t>Buku ajar</t>
  </si>
  <si>
    <t>Menyampaikan orasi ilmiah</t>
  </si>
  <si>
    <t xml:space="preserve">Melakukan kegiatan orasi ilmiah pada perguruan tinggi tiap tahun </t>
  </si>
  <si>
    <t>J</t>
  </si>
  <si>
    <t>Menduduki jabatan pimpinan perguruan tinggi</t>
  </si>
  <si>
    <t>Rektor</t>
  </si>
  <si>
    <t>Pembantu rektor/dekan/direktur program pasca sarjana</t>
  </si>
  <si>
    <t>Ketua sekolah tinggi/pembantu dekan/asisten direktur program pasca sarjana/direktur politeknik</t>
  </si>
  <si>
    <t xml:space="preserve">Pembantu ketua sekolah tinggi/pembantu direktur politeknik </t>
  </si>
  <si>
    <t>Direktur akademi</t>
  </si>
  <si>
    <t>Ketua jurusan pada politeknik/akademi/sekretaris jurusan/bagian pada universitas/institut/sekolah tinggi</t>
  </si>
  <si>
    <t>Sekretaris jurusan pada politeknik/akademik dan kepala laboratorium universitas/institut/sekolah tinggi/politeknik/akademi</t>
  </si>
  <si>
    <t>K</t>
  </si>
  <si>
    <t>Membimbing Akademik Dosen yang lebih rendah jabatannya</t>
  </si>
  <si>
    <t>Pembimbing pencangkokan</t>
  </si>
  <si>
    <t>Reguler</t>
  </si>
  <si>
    <t>L</t>
  </si>
  <si>
    <t>Melaksanakan kegiatan Detasering dan pencangkokan Akademik Dosen</t>
  </si>
  <si>
    <t>Detasering</t>
  </si>
  <si>
    <t>Pencangkokan</t>
  </si>
  <si>
    <t>Lamanya lebih dari 960 jam</t>
  </si>
  <si>
    <t>Lamanya 641-960 jam</t>
  </si>
  <si>
    <t>Lamanya 481-640 jam</t>
  </si>
  <si>
    <t>Lamanya 161-480 jam</t>
  </si>
  <si>
    <t>Lamanya 81-160 jam</t>
  </si>
  <si>
    <t>Lamanya 31-80 jam</t>
  </si>
  <si>
    <t>Lamanya 10-30 jam</t>
  </si>
  <si>
    <t>M</t>
  </si>
  <si>
    <t xml:space="preserve">Menghasilkan karya ilmiah </t>
  </si>
  <si>
    <t>1)</t>
  </si>
  <si>
    <t>Monograf</t>
  </si>
  <si>
    <t>2)</t>
  </si>
  <si>
    <t>Buku referensi</t>
  </si>
  <si>
    <t>Internasional</t>
  </si>
  <si>
    <t>3)</t>
  </si>
  <si>
    <t>Diterbitkan dan diedarkan secara nasional.</t>
  </si>
  <si>
    <t>Nasional</t>
  </si>
  <si>
    <t>Tingkat internasional</t>
  </si>
  <si>
    <t>Tingkat nasional</t>
  </si>
  <si>
    <t>Tingkat lokal</t>
  </si>
  <si>
    <t>Menduduki jabatan pimpinan</t>
  </si>
  <si>
    <t>Menduduki jabatan pimpinan pada lembaga pemerintahan/pejabat negara yang harus dibebaskan dari jabatan organiknya</t>
  </si>
  <si>
    <t>Melaksanakan pengembangan hasil pendidikan dan penelitian yang dapat dimanfaatkan oleh masyarakat</t>
  </si>
  <si>
    <t>Terjadwal/terprogram</t>
  </si>
  <si>
    <t>Dalam satu semester atau lebih</t>
  </si>
  <si>
    <t>Kurang dari satu semester dan minimal satu bulan</t>
  </si>
  <si>
    <t>Insidental</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</si>
  <si>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</si>
  <si>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</si>
  <si>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</si>
  <si>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</si>
  <si>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t>
  </si>
  <si>
    <t>Membuat/menulis karya pengabdian pada masyarakat yang tidak dipublikasikan</t>
  </si>
  <si>
    <t>Menjadi anggota dalam suatu Panitia/Badan pada perguruan tinggi</t>
  </si>
  <si>
    <t>Sebagai ketua/wakil ketua merangkap anggota</t>
  </si>
  <si>
    <t>Sebagai anggota</t>
  </si>
  <si>
    <t>Menjadi anggota panitia/badan pada lembaga pemerintah</t>
  </si>
  <si>
    <t>Panitia pusat</t>
  </si>
  <si>
    <t>Panitia daerah</t>
  </si>
  <si>
    <t>Menjadi anggota organisasi profesi</t>
  </si>
  <si>
    <t>Pengurus</t>
  </si>
  <si>
    <t>Anggota atas permintaan</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</si>
  <si>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</si>
  <si>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</si>
  <si>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</si>
  <si>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</si>
  <si>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</si>
  <si>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</si>
  <si>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</si>
  <si>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Di lingkungan perguruan tinggi sebagai :</t>
  </si>
  <si>
    <t>Mendapat penghargaan/ tanda jasa</t>
  </si>
  <si>
    <t>Penghargaan/tanda jasa Satya Lancana Karya Satya</t>
  </si>
  <si>
    <t>Memperoleh penghargaan lainnya</t>
  </si>
  <si>
    <t>Tingkat provinsi</t>
  </si>
  <si>
    <t>Buku SD atau setingkat</t>
  </si>
  <si>
    <t>Mempunyai prestasi di bidang olahraga/humaniora</t>
  </si>
  <si>
    <t>Tingkat daerah/lokal</t>
  </si>
  <si>
    <t xml:space="preserve">Keanggotaan dalam tim penilaian </t>
  </si>
  <si>
    <t>Menjadi anggota tim penilaian  jabatan Akademik Dosen</t>
  </si>
  <si>
    <t>PELAKSANAAN PENELITIAN</t>
  </si>
  <si>
    <t>PELAKSANAAN PENDIDIKAN</t>
  </si>
  <si>
    <t>PELAKSANAAN PENGABDIAN KEPADA MASYARAKAT</t>
  </si>
  <si>
    <t xml:space="preserve">JUMLAH UNSUR UTAMA </t>
  </si>
  <si>
    <t>Pembantu direktur akademi/ketua jurusan/bagian pada Universitas/institut/sekolah tinggi</t>
  </si>
  <si>
    <t>Surat pernyataan telah melaksanakan kegiatan pendidikan</t>
  </si>
  <si>
    <t>Surat pernyataan telah melakukan kegiatan pengajaran</t>
  </si>
  <si>
    <t>Surat pernyataan telah melakukan kegiatan pengabdian kepada masyarakat</t>
  </si>
  <si>
    <t xml:space="preserve">Diktat, modul, petunjuk praktikum, model, alat bantu, audio visual, naskah tutorial </t>
  </si>
  <si>
    <t>Melakukan kegiatan pengembangan diri untuk meningkatkan kompetensi</t>
  </si>
  <si>
    <t>Memberi latihan/penyuluhan/penataran/ceramah pada masyarakat</t>
  </si>
  <si>
    <t>Menulis buku pelajaran SLTA ke bawah yang diterbitkan dan diedarkan secara nasional</t>
  </si>
  <si>
    <t>Buku SLTA atau setingkat</t>
  </si>
  <si>
    <t>Buku SLTP atau setingkat</t>
  </si>
  <si>
    <t>Melaksanakan perkulihan/tutorial dan membimbing, menguji serta menyelenggarakan pendidikan di Laboratorium, Praktik Keguruan Bengkel/Studio/ Kebun pada Fakultas/Sekolah Tinggi/Akademi/ Politeknik sendiri, pada fakultas lain dalam lingkungan Universitas/Institut sendiri, maupun di luar perguruan tinggi sendiri secara melembaga paling banyak 12 sks per semester</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</si>
  <si>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</si>
  <si>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 xml:space="preserve"> Jabatan Akademik Dosen/TMT</t>
  </si>
  <si>
    <t>Hasil penelitian atau pemikiran yang dipublikasikan</t>
  </si>
  <si>
    <t>PENUNJANG TUGAS DOSEN</t>
  </si>
  <si>
    <t>SALINAN</t>
  </si>
  <si>
    <t xml:space="preserve">NOMOR : 4/VIII/PB/2014        </t>
  </si>
  <si>
    <t xml:space="preserve">NOMOR : 24 TAHUN 2014 </t>
  </si>
  <si>
    <t>INSTANSI : UNIVERSITAS ANDALAS</t>
  </si>
  <si>
    <t xml:space="preserve">SURAT PERNYATAAN </t>
  </si>
  <si>
    <t>Yang bertanda tangan di bawah ini    :</t>
  </si>
  <si>
    <t xml:space="preserve">Nama                               </t>
  </si>
  <si>
    <t>:</t>
  </si>
  <si>
    <t xml:space="preserve">NIP                                                    </t>
  </si>
  <si>
    <t>Pangkat/Golongan Ruang</t>
  </si>
  <si>
    <t>Jabatan Fungsional</t>
  </si>
  <si>
    <t>Unit Kerja</t>
  </si>
  <si>
    <t>Menyatakan bahwa  :</t>
  </si>
  <si>
    <t>Nama</t>
  </si>
  <si>
    <t>NIP</t>
  </si>
  <si>
    <t>No.</t>
  </si>
  <si>
    <t>Tanggal</t>
  </si>
  <si>
    <t>Keterangan/ Bukti Fisik</t>
  </si>
  <si>
    <t>JUMLAH TOTAL</t>
  </si>
  <si>
    <t>Demikian pernyataan ini dibuat untuk dapat dipergunakan sebagaimana mestinya</t>
  </si>
  <si>
    <t>MELAKSANAKAN PENDIDIKAN</t>
  </si>
  <si>
    <t>Uraian Kegiatan</t>
  </si>
  <si>
    <t>Satuan Hasil</t>
  </si>
  <si>
    <t>Jumlah
Volume
Kegiatan</t>
  </si>
  <si>
    <t>Angka Kredit</t>
  </si>
  <si>
    <t>Jumlah
Angka
Kredit</t>
  </si>
  <si>
    <t>MELAKSANAKAN PENELITIAN</t>
  </si>
  <si>
    <t>Telah melaksanakan penelitian sebagai berikut :</t>
  </si>
  <si>
    <t>Telah melaksanakan pendidikan sebagai berikut :</t>
  </si>
  <si>
    <t>1) Tingkat internasional</t>
  </si>
  <si>
    <t>2) Tingkat nasional</t>
  </si>
  <si>
    <t>3) Tingkat lokal</t>
  </si>
  <si>
    <t>MELAKSANAKAN PENGABDIAN KEPADA MASYARAKAT</t>
  </si>
  <si>
    <t>Telah melakukan melaksanakan pengabdian kepada masyarakat sebagai berikut :</t>
  </si>
  <si>
    <t>MELAKSANAKAN PENUNJANG TUGAS DOSEN</t>
  </si>
  <si>
    <t>Telah melaksanakan penunjang tugas Dosen sebagai berikut :</t>
  </si>
  <si>
    <t>Melaksanakan pengembangan hasil pendidikan dan penelitian yang dapat dimanfaatkan oleh masyarakat.</t>
  </si>
  <si>
    <t>Menduduki jabatan pimpinan pada lembaga pemerintahan/pejabat negara yang harus dibebaskan dari jabatan organiknya.</t>
  </si>
  <si>
    <t>Menduduki jabatan pimpinan.</t>
  </si>
  <si>
    <t>Kurang dari satu semester dan minimal satu bulan.</t>
  </si>
  <si>
    <t>Memberi pelayanan kepada masyarakat atau kegiatan lain yang menunjang pelaksanaan tugas umum pemerintah dan pembangunan.</t>
  </si>
  <si>
    <t>Membuat/menulis karya pengabdian pada masyarakat yang tidak dipublikasikan.</t>
  </si>
  <si>
    <t>Berdasarkan penugasan lembaga perguruan tinggi.</t>
  </si>
  <si>
    <t>Berdasarkan bidang keahlian.</t>
  </si>
  <si>
    <t>Berdasarkan fungsi/jabatan.</t>
  </si>
  <si>
    <t>Membuat/menulis karya pengabdian.</t>
  </si>
  <si>
    <t xml:space="preserve"> </t>
  </si>
  <si>
    <t>PENETAPAN ANGKA KREDIT</t>
  </si>
  <si>
    <t>I.</t>
  </si>
  <si>
    <t>Nomor Seri Karpeg</t>
  </si>
  <si>
    <t>Tempat dan Tanggal Lahir</t>
  </si>
  <si>
    <t>Jenis Kelamin</t>
  </si>
  <si>
    <t>Pangkat dan Golongan Ruang/TMT</t>
  </si>
  <si>
    <t>Jabatan Fungsional/TMT</t>
  </si>
  <si>
    <t>Masa Kerja</t>
  </si>
  <si>
    <t>UNSUR UTAMA</t>
  </si>
  <si>
    <t>A.</t>
  </si>
  <si>
    <t>B.</t>
  </si>
  <si>
    <t>UNSUR PENUNJANG</t>
  </si>
  <si>
    <t>JUMLAH UNSUR UTAMA DAN UNSUR PENUNJANG</t>
  </si>
  <si>
    <t>Ditetapkan di : Padang</t>
  </si>
  <si>
    <t>Universitas Andalas</t>
  </si>
  <si>
    <t xml:space="preserve">Kepada </t>
  </si>
  <si>
    <t xml:space="preserve">Alamat </t>
  </si>
  <si>
    <t>Kampus Universitas Andalas Limau Manis Padang</t>
  </si>
  <si>
    <t>Tembusan disampaikan dengan hormat kepada :</t>
  </si>
  <si>
    <t>1. Pimpinan Unit Kerja Dosen yang bersangkutan</t>
  </si>
  <si>
    <t>2. Kepala Badan Kepegawaian Negara</t>
  </si>
  <si>
    <t>3. Sekretaris Tim Penilai yang bersangkutan</t>
  </si>
  <si>
    <t>4. Pertinggal pada pejabat yang menetapkan angka kredit tersebut</t>
  </si>
  <si>
    <t xml:space="preserve">Masa Penilaian : </t>
  </si>
  <si>
    <t>C.</t>
  </si>
  <si>
    <t>D.</t>
  </si>
  <si>
    <t>Pendidikan Terakhir</t>
  </si>
  <si>
    <t>Lama</t>
  </si>
  <si>
    <t>Baru</t>
  </si>
  <si>
    <t>Pendidikan</t>
  </si>
  <si>
    <t>Pelaksanaan pendidikan</t>
  </si>
  <si>
    <t>Pelaksanaan penelitian</t>
  </si>
  <si>
    <t>Pelaksanaan pengabdian kepada masyarakat</t>
  </si>
  <si>
    <t>Jumlah Unsur Utama</t>
  </si>
  <si>
    <t>Jumlah Unsur Penunjang</t>
  </si>
  <si>
    <t>Penunjang tugas Dosen</t>
  </si>
  <si>
    <t xml:space="preserve">II. </t>
  </si>
  <si>
    <t>Jabatan</t>
  </si>
  <si>
    <t>Atasan Langsung</t>
  </si>
  <si>
    <t>Laki-laki</t>
  </si>
  <si>
    <t>Penata Tingkat 1/IIId</t>
  </si>
  <si>
    <t>Lektor Kepala</t>
  </si>
  <si>
    <t xml:space="preserve">c. </t>
  </si>
  <si>
    <t>Semester Ganjil 2013/2014</t>
  </si>
  <si>
    <t>Tiap Semester</t>
  </si>
  <si>
    <t>Dr. Afrizal, MS</t>
  </si>
  <si>
    <t>E. 339292</t>
  </si>
  <si>
    <t>Lubuk Basung, 9 Februari 1960</t>
  </si>
  <si>
    <t>28 tahun 9 bulan</t>
  </si>
  <si>
    <t>23 tahun 5 bulan</t>
  </si>
  <si>
    <t>Semester Genap 2009/2010</t>
  </si>
  <si>
    <t>Semester Ganjil 2010/2011</t>
  </si>
  <si>
    <t>Semester Genap 2010/2011</t>
  </si>
  <si>
    <t>Semester Ganjil 2011/2012</t>
  </si>
  <si>
    <t>Semester Pendek 2010/2011</t>
  </si>
  <si>
    <t>Semester Genap 2011/2012</t>
  </si>
  <si>
    <t>Semester Ganjil 2012/2013</t>
  </si>
  <si>
    <t>Kimia Organik I (Kelas B, 3 sks, 2 dosen)</t>
  </si>
  <si>
    <t>Prakt Kimia Organik I (Kelas D, 1 sks, 1 dosen)</t>
  </si>
  <si>
    <t>Kimia Organik Lanjut (Kelas B, 2 sks, 2 dosen)</t>
  </si>
  <si>
    <t>Kimia Organik Bahan Alam (Kelas D, 3 sks, 2 dosen)</t>
  </si>
  <si>
    <t>Kimia Pertanian (Kelas A, 3 sks, 1 dosen)</t>
  </si>
  <si>
    <t>Semester Genap 2012/2013</t>
  </si>
  <si>
    <t>Semester Pendek 2012/2013</t>
  </si>
  <si>
    <t>SK. No. 508/ XIII/D/FMIPA-2010</t>
  </si>
  <si>
    <t>Semester Genap 2013/2014</t>
  </si>
  <si>
    <t>Semester Ganjil 2014/2015</t>
  </si>
  <si>
    <t>Semester Genap 2014/2015</t>
  </si>
  <si>
    <t>Semester Ganjil 2015/2016</t>
  </si>
  <si>
    <t>a. Novina Yuliana (07132037)</t>
  </si>
  <si>
    <t>b. Paul Septinus (07132038)</t>
  </si>
  <si>
    <t>c. Elisabet (07932018)</t>
  </si>
  <si>
    <t>03/01/2011</t>
  </si>
  <si>
    <t>04/01/2011</t>
  </si>
  <si>
    <t>07/01/2011</t>
  </si>
  <si>
    <t>12/11/2012</t>
  </si>
  <si>
    <t>26/11/2012</t>
  </si>
  <si>
    <t>03/12/2012</t>
  </si>
  <si>
    <t>Berita Acara No. 106/UN16.3.2/PP/2012</t>
  </si>
  <si>
    <t>a. Adrian Saputra (0910412041)</t>
  </si>
  <si>
    <t>c. Adi Sumanto (07132059)</t>
  </si>
  <si>
    <t>a. Nursyafni Desmariza (1110412022)</t>
  </si>
  <si>
    <t>b. Sherly Rahmanita (1110412040)</t>
  </si>
  <si>
    <t>17/11/2014</t>
  </si>
  <si>
    <t>19/01/2016</t>
  </si>
  <si>
    <t>Berita Acara No. 9/UN16.3.2/PP/2014</t>
  </si>
  <si>
    <t>31/01/2012</t>
  </si>
  <si>
    <t>1. Deni Subara (06932024)</t>
  </si>
  <si>
    <t>06/09/2010</t>
  </si>
  <si>
    <t>1. Aspandi (06132095)</t>
  </si>
  <si>
    <t>2. Hendrya Rizal (06132059)</t>
  </si>
  <si>
    <t>18/08/2010</t>
  </si>
  <si>
    <t>31/01/2011</t>
  </si>
  <si>
    <t>26/07/2011</t>
  </si>
  <si>
    <t>04/11/2011</t>
  </si>
  <si>
    <t>03/11/2011</t>
  </si>
  <si>
    <t>09/01/2012</t>
  </si>
  <si>
    <t>10/07/2012</t>
  </si>
  <si>
    <t>30/04/2012</t>
  </si>
  <si>
    <t>20/06/2012</t>
  </si>
  <si>
    <t>13/07/2012</t>
  </si>
  <si>
    <t>18/07/2012</t>
  </si>
  <si>
    <t>1. Melindra Mulia (1021207005) S2</t>
  </si>
  <si>
    <t>29/01/2013</t>
  </si>
  <si>
    <t>28/01/2013</t>
  </si>
  <si>
    <t>30/01/2013</t>
  </si>
  <si>
    <t>27/01/2014</t>
  </si>
  <si>
    <t>07/05/2014</t>
  </si>
  <si>
    <t>17/07/2014</t>
  </si>
  <si>
    <t>06/05/2014</t>
  </si>
  <si>
    <t>24/07/2014</t>
  </si>
  <si>
    <t>30/01/2014</t>
  </si>
  <si>
    <t>13/01/2015</t>
  </si>
  <si>
    <t>15/07/2015</t>
  </si>
  <si>
    <t>28/10/2015</t>
  </si>
  <si>
    <t>07/10/2015</t>
  </si>
  <si>
    <t>05/01/2016</t>
  </si>
  <si>
    <t>1. Zuri Fitria (1320412030)</t>
  </si>
  <si>
    <t>2. Syafrinal (1320412003)</t>
  </si>
  <si>
    <t>4. Fathur Rahmat Putra (0810413117)</t>
  </si>
  <si>
    <t>04/01/2016</t>
  </si>
  <si>
    <t>Setiap mahasiswa</t>
  </si>
  <si>
    <t xml:space="preserve">Membimbing kuliah kerja nyata, pratek kerja nyata, praktek kerja lapangan </t>
  </si>
  <si>
    <t>16/08/2010</t>
  </si>
  <si>
    <t>01/09/2010</t>
  </si>
  <si>
    <t>07/09/2010</t>
  </si>
  <si>
    <t>06/01/2011</t>
  </si>
  <si>
    <t>17/01/2011</t>
  </si>
  <si>
    <t>28/01/2011</t>
  </si>
  <si>
    <t>29/07/2011</t>
  </si>
  <si>
    <t>01/02/2011</t>
  </si>
  <si>
    <t>04/02/2011</t>
  </si>
  <si>
    <t>05/04/2011</t>
  </si>
  <si>
    <t>04/05/2011</t>
  </si>
  <si>
    <t>27/07/2011</t>
  </si>
  <si>
    <t>01/11/2011</t>
  </si>
  <si>
    <t>11/10/2011</t>
  </si>
  <si>
    <t>26/01/2012</t>
  </si>
  <si>
    <t>28/10/2011</t>
  </si>
  <si>
    <t>03/08/2012</t>
  </si>
  <si>
    <t>27/04/2012</t>
  </si>
  <si>
    <t>14/07/2012</t>
  </si>
  <si>
    <t>27/02/2012</t>
  </si>
  <si>
    <t>28/06/2012</t>
  </si>
  <si>
    <t>30/07/2012</t>
  </si>
  <si>
    <t>29/10/2012</t>
  </si>
  <si>
    <t>14/05/2013</t>
  </si>
  <si>
    <t>31/07/2013</t>
  </si>
  <si>
    <t>01/08/2013</t>
  </si>
  <si>
    <t>28/01/2014</t>
  </si>
  <si>
    <t>05/05/2014</t>
  </si>
  <si>
    <t>21/07/2014</t>
  </si>
  <si>
    <t>22/07/2014</t>
  </si>
  <si>
    <t>24/10/2014</t>
  </si>
  <si>
    <t>27/10/2014</t>
  </si>
  <si>
    <t>14/01/2015</t>
  </si>
  <si>
    <t>15/01/2015</t>
  </si>
  <si>
    <t>14/07/2015</t>
  </si>
  <si>
    <t>24/07/2015</t>
  </si>
  <si>
    <t>27/07/2015</t>
  </si>
  <si>
    <t>23/06/2015</t>
  </si>
  <si>
    <t>28/04/2015</t>
  </si>
  <si>
    <t>1. Jismi Mubarak, S2 (0921207027)</t>
  </si>
  <si>
    <t>1. Erma Suryani, S2 (0921207014)</t>
  </si>
  <si>
    <t>1. Helen Wahyuni (05932002)</t>
  </si>
  <si>
    <t>2. Aspandi (06132095)</t>
  </si>
  <si>
    <t>3. Khairul Abrar (04132020)</t>
  </si>
  <si>
    <t>4. Ahmad Fakhri (04132076)</t>
  </si>
  <si>
    <t>5. Rezi Muspita (06932043)</t>
  </si>
  <si>
    <t>6. Elfira Mayasari (06132060)</t>
  </si>
  <si>
    <t>7. Rika ZS (06932010)</t>
  </si>
  <si>
    <t>Tiap semester</t>
  </si>
  <si>
    <t>02/09/2014</t>
  </si>
  <si>
    <t>16/01/20015</t>
  </si>
  <si>
    <t>17/03/20l5</t>
  </si>
  <si>
    <t>Membimbing Mahasiswa Seminar Proposal</t>
  </si>
  <si>
    <t>Membimbing mahasiswa Seminar Tugas Akhir</t>
  </si>
  <si>
    <t>a. Lailatul Anna (1210411013)</t>
  </si>
  <si>
    <t>a. Zuri Fitria (1320412030) S2</t>
  </si>
  <si>
    <t>b. Syafrinal (1320412003) S2</t>
  </si>
  <si>
    <t>a. Dartini (1220412004) S2</t>
  </si>
  <si>
    <t>b. Oktafrina (1330412004) S3</t>
  </si>
  <si>
    <t>a. Rian Wahyu (0910412032)</t>
  </si>
  <si>
    <t>Modul Praktikum Kimia Dasar ISBN: 978-602-8821-07-0</t>
  </si>
  <si>
    <t>2015</t>
  </si>
  <si>
    <t>2011</t>
  </si>
  <si>
    <t>1. Yosi Febriani (07132013)</t>
  </si>
  <si>
    <t>1. Cynthia Zareva (0810412027)</t>
  </si>
  <si>
    <t>1. Fathur Rahmat Putra (0810413117)</t>
  </si>
  <si>
    <t>1. Ayu Muthia (0910412034)</t>
  </si>
  <si>
    <t>1. Intan Putri Alfi (0910412058)</t>
  </si>
  <si>
    <t>2. Rusma Yanti (1010412018)</t>
  </si>
  <si>
    <t>1. Arrijal Mustakim (1010412015)</t>
  </si>
  <si>
    <t>1. Nursyafni Desmariza (1110412022)</t>
  </si>
  <si>
    <t>2. Sherly Rahmanita (1110412040)</t>
  </si>
  <si>
    <t>1. Dian Kumala Sari (07132044)</t>
  </si>
  <si>
    <t>1. Riko Irwan (07132033)</t>
  </si>
  <si>
    <t>2. Paul Septinus (07132038)</t>
  </si>
  <si>
    <t>3. Poppy Alamanda (0810412032)</t>
  </si>
  <si>
    <t>1. Wezyah Adri (0810413093)</t>
  </si>
  <si>
    <t>2. Nova Aulina Rohana (0810412018)</t>
  </si>
  <si>
    <t>3. Aldi Putra (0810413100)</t>
  </si>
  <si>
    <t>1. Darma Restia Rezki (0910413099)</t>
  </si>
  <si>
    <t>2. Adrial Bahri (0910412069)</t>
  </si>
  <si>
    <t>3. Fakhri Ihsan (0910411007)</t>
  </si>
  <si>
    <t>4. Rian Wahyu (0910412032)</t>
  </si>
  <si>
    <t>1. Febria Elvy Susanti (1010411019)</t>
  </si>
  <si>
    <t>2.  Yuli Izati (1010411007)</t>
  </si>
  <si>
    <t>1. Donald Busrian (1010412027)</t>
  </si>
  <si>
    <t>2. Aulia Akbar Amri (1110413019)</t>
  </si>
  <si>
    <t>1. Ayu Azhari 1021207008) S2</t>
  </si>
  <si>
    <t>1. Okviyandra Akhyar 1021207019) S2</t>
  </si>
  <si>
    <t>1. Irma Yanti Siregar (07132045)</t>
  </si>
  <si>
    <t>1. Nina Harkina Femelia (0910412066)</t>
  </si>
  <si>
    <t>2. Nandi Yuliandra (1010412002)</t>
  </si>
  <si>
    <t>1. Debby Anggraini (1110413049)</t>
  </si>
  <si>
    <t>2. Reno Danarti (1110412060)</t>
  </si>
  <si>
    <t>1. Ismarti (0921207031) S2</t>
  </si>
  <si>
    <t>1. Antoni Pardede (1021207012) S2</t>
  </si>
  <si>
    <t>2. Reny Salim (1021207002) S2</t>
  </si>
  <si>
    <t>3. Melindra Mulia (1021207005) S2</t>
  </si>
  <si>
    <t>4. Fitri Yoni Yuliza (1021207001) S2</t>
  </si>
  <si>
    <t>1. Hilda Amanda (1320412011) S2</t>
  </si>
  <si>
    <t>1. Whendy Aria Utama (0810412033)</t>
  </si>
  <si>
    <t>2. Wezyah Adri (0810413093)</t>
  </si>
  <si>
    <t>3. Nova Aulina Rohana (0810412018)</t>
  </si>
  <si>
    <t>5. Aldi Putra (0810413100)</t>
  </si>
  <si>
    <t>2. Ulvi Rizka (0810413094)</t>
  </si>
  <si>
    <t>1 Reno Permatasari Pasaribu (0810412042)</t>
  </si>
  <si>
    <t>3. Marco Famaidi (0910411005)</t>
  </si>
  <si>
    <t>Setiap naskah</t>
  </si>
  <si>
    <t>Penasehat Akademik</t>
  </si>
  <si>
    <t>e.</t>
  </si>
  <si>
    <t>f.</t>
  </si>
  <si>
    <t>g.</t>
  </si>
  <si>
    <t>h.</t>
  </si>
  <si>
    <t>i.</t>
  </si>
  <si>
    <t>j.</t>
  </si>
  <si>
    <t>k.</t>
  </si>
  <si>
    <t>l.</t>
  </si>
  <si>
    <t>01/09/2014</t>
  </si>
  <si>
    <t>12/08/2013</t>
  </si>
  <si>
    <t>1. Febrina Zamar (07132071)</t>
  </si>
  <si>
    <t>2. Moch Abdussalam (071320230)</t>
  </si>
  <si>
    <t>Pembinaan dan Pelatihan Pembuatan Nugget Ikan dengan Menggunakan Bahan Dasar Surimi untuk Masyarakat Sekitar Kampus Unand di Kelurahan Kepalo Koto, Kecamatan Pauh</t>
  </si>
  <si>
    <t>Setiap Program</t>
  </si>
  <si>
    <t>Pembinaan dan Pelatihan Tentang Penghijauan dan Penanaman Pohon di Daerah Jerong Kalamuntuang, Korong Asam Pulau, Kecamatan 2 x 11 Kayu Tanam, Kabupaten Padang Pariaman</t>
  </si>
  <si>
    <t>Penyuluhan dan Pelatihan Pembuatan Nata De Pachy/Bengkuang di Korong Pasa Usang, Kec. 2 x 11 Kayu Tanam, Kab. Padang Pariaman</t>
  </si>
  <si>
    <t xml:space="preserve">Penyuluhan dan Pelatihan Pembuatan Nugget Sayur di Jorong Aur, Nagari Koto Tangah, Kec. Tilatang Kamang, Kabupaten Agam </t>
  </si>
  <si>
    <t xml:space="preserve">Pelatihan Pembuatan Nata De Coco dari Limbah Air Kelapa di Kampung Carocok Kec. IV Jurai Kab. Pesisir Selatan. </t>
  </si>
  <si>
    <t xml:space="preserve">Sosialisasi Penggunaan Zat Tambahan Makanan Alami Dan Penyuluhan Pengaruh Bahan Tambahan Makanan yang Berbahaya Bagi Kesehatan Masyarakat Di Korong Simpang Balai Kamih Nagari Kepala Hilalang, Kec 2x11 Kayu Tanam Kab. Padang Pariaman </t>
  </si>
  <si>
    <t xml:space="preserve">Penyuluhan Bahaya Penggunaan Minyak Bekas Bagi Kesehatan Dan Penerapan Teknologi Proses Pengolahan Minyak Bekas Pada Kelompok Jajanan Gorengan Di Kawasan Wisata Pantai Tiram, Pariaman </t>
  </si>
  <si>
    <t xml:space="preserve">Pengabdian Kepada Masyarakat dalam kegiatan Lomba Kimia Himpunan Mahasiswa Kimia (HIMKA) FMIPA Universitas Andalas pada tanggal 18 - 20 Februari 2014 </t>
  </si>
  <si>
    <t>ST No. 46a/UN16.302/ PG/2014</t>
  </si>
  <si>
    <t xml:space="preserve">Pemanfaatan Lahan Pekarangan Dengan Tumbuhan Obat, Di Desa Batu Hampar, Kec. Kayu Aro, Kab. Kerinci </t>
  </si>
  <si>
    <t>Penyuluhan Pengaruh Bahan Tambahan Makanan Bagi Kesehatan dan Penggunaan Zat Warna Alami Pada Makanan dan Minuman di Desa Batu Hampar Kec. Kayu Aro Kab. Kerinci</t>
  </si>
  <si>
    <t xml:space="preserve">Penyuluhan Bahaya Bahan Tambahan Makanan Dan Penerapan Teknologi Proses Pengolahan Pewarna Minuman Berbahan Dasar Ubi Ungu Pada Kelompok Pedagang Minuman Di Kawasan Wisata Pantai Tiram, Kecamatan Ulakan, Tapakis Pariaman </t>
  </si>
  <si>
    <t>m.</t>
  </si>
  <si>
    <t xml:space="preserve">Teknologi Pemanfaatan Limbah Air Kelapa Untuk Pembuatan Nata De Coco di Desa Marunggi Kec. Pariaman Selatan Kota Pariaman </t>
  </si>
  <si>
    <t>n.</t>
  </si>
  <si>
    <t xml:space="preserve">Strategi Masuk Perguruan Tinggi serta Sosialisasi Fakultas dan Jurusan di Lingkungan Fakultas MIPA Universitas Andalas di SMA N 1 Lubuk Alung Kab. Padang Pariaman </t>
  </si>
  <si>
    <t>01/07 s/d 10/08/ 2014</t>
  </si>
  <si>
    <t>Panitia Pelaksana pada Acara Bimbingan Aktifitas Kemahasiswaan dalam Tradisi llmiah (BAKTI) Universitas Andalas Tahun 2014.</t>
  </si>
  <si>
    <t xml:space="preserve">Panitia Pelaksana pada Acara Bimbingan Aktifitas Kemahasiswaan dalam Tradisi llmiah (BAKTI) Universitas Andalas Tahun 2015. </t>
  </si>
  <si>
    <t>06 ­ 08/08 2015</t>
  </si>
  <si>
    <t>SK Nomor : 002/PL-17 PDG/SBMPTN/2015</t>
  </si>
  <si>
    <t xml:space="preserve">Personalia Seksi-Seksi Pelaksana Panitia Lokal Padang Seleksi Bersama Masuk Perguruan Tinggi Negeri (SBMPTN) Tahun 2015. </t>
  </si>
  <si>
    <t>Asesor Penilai Portofolio Peserta Sertifikasi Pendidik Untuk Dosen Gelombang 1 Pada Perguruan Tinggi Penilai Serdos (PTPS) Universitas Andalas Tahun 2015.</t>
  </si>
  <si>
    <t>03/11/2015</t>
  </si>
  <si>
    <t xml:space="preserve">Panitia Penyusunan Rencana Kegiatan dan Anggaran Fakultas MIPA Universitas Andalas Tahun 2016. </t>
  </si>
  <si>
    <t>29/08/2015</t>
  </si>
  <si>
    <t>30/05/2015</t>
  </si>
  <si>
    <t>22/02/2014</t>
  </si>
  <si>
    <t>28/02/2015</t>
  </si>
  <si>
    <t>31/05/2014</t>
  </si>
  <si>
    <t>23/08/2014</t>
  </si>
  <si>
    <t>3. Sayyidatus Salmi (1110412023)</t>
  </si>
  <si>
    <t>22/12/2015</t>
  </si>
  <si>
    <t>1. Yolla Marta (1110413027)</t>
  </si>
  <si>
    <t>12/01/2016</t>
  </si>
  <si>
    <t>Halaman Pengesahan</t>
  </si>
  <si>
    <t>8. Fachrur Rijal (06132052)</t>
  </si>
  <si>
    <t>9. Hendrya Rizal (06132059)</t>
  </si>
  <si>
    <t>1. Renny Handayani (06132010)</t>
  </si>
  <si>
    <t>2. Wide Prima Sari (06132020)</t>
  </si>
  <si>
    <t>3. Sastra Reyza (04132034)</t>
  </si>
  <si>
    <t>4. Dian Kumala Sari (07132044)</t>
  </si>
  <si>
    <t>5. Fitri Ritanti (07932037)</t>
  </si>
  <si>
    <t>6. Yelfira Sari (07932032)</t>
  </si>
  <si>
    <t>1. Muthia Septiayuni  (1110412037)</t>
  </si>
  <si>
    <t>2. Hendra Saputra (111041206)</t>
  </si>
  <si>
    <t>3. Donald Busrian (1010412027)</t>
  </si>
  <si>
    <t>4. Lovera Anggraini (1110413017)</t>
  </si>
  <si>
    <t>5. Vela Ari Okdina Putri  (1110413046)</t>
  </si>
  <si>
    <t>6. Vivi Suci Endriyani (1110411010)</t>
  </si>
  <si>
    <t>7. Yasherly Amrina (1110412004)</t>
  </si>
  <si>
    <t>3. Aulia Akbar Amri (1110413019)</t>
  </si>
  <si>
    <t>4. Sayyidatus Salmi (1110412023)</t>
  </si>
  <si>
    <t>5. Muhammad Arief Ramadhani (1010413028)</t>
  </si>
  <si>
    <t>BA No. 32/UN16.03. 5.1 /PP/2015</t>
  </si>
  <si>
    <t>3. Rizki Alfajri (1010413040)</t>
  </si>
  <si>
    <t>1. Fadli Azhari (09412031)</t>
  </si>
  <si>
    <t>1. Daimon Syukri (1220412019) S2</t>
  </si>
  <si>
    <t>1. Febby Febrizal (07132048)</t>
  </si>
  <si>
    <t>01/02/2012</t>
  </si>
  <si>
    <t>2. Refrani Andyta (07132067)</t>
  </si>
  <si>
    <t>3. Riko Irwan (07132033)</t>
  </si>
  <si>
    <t>4. Paul Septinus (07132038)</t>
  </si>
  <si>
    <t>5. Cynthia Zareva (0810412027)</t>
  </si>
  <si>
    <t>6. Rahma Septiana HN Djabat (0810412060)</t>
  </si>
  <si>
    <t>7. Poppy Alamanda (0810412032)</t>
  </si>
  <si>
    <t>8. Muhammad Irvan (0810411002)</t>
  </si>
  <si>
    <t>1. Aisyiah Fitri (0910411020)</t>
  </si>
  <si>
    <t>2. Ayu Muthia (0910412034)</t>
  </si>
  <si>
    <t>3. Darma Restia Rezki (0910413099)</t>
  </si>
  <si>
    <t>4. Ruri Haza Yandi (1010414004)</t>
  </si>
  <si>
    <t>5. Adrial Bahri (0910412069)</t>
  </si>
  <si>
    <t>6. Fakhri Ihsan (0910411007)</t>
  </si>
  <si>
    <t>7. Rian Wahyu (0910412032)</t>
  </si>
  <si>
    <t>BA No. 286/UN16.S2/ KM-2012</t>
  </si>
  <si>
    <t>BA No. 736/UN16.S2/ KM-2012</t>
  </si>
  <si>
    <t>00</t>
  </si>
  <si>
    <t>BA No. 42/UN16.3. 2 /PP/2011</t>
  </si>
  <si>
    <t>Tim Surveyor UKT (Uang Kuliah Tunggal) Fakultas Matematika dan Iimu Pengetahuan Alam Universitas Andalas pada tanggal 16 s/d18 Oktober 20l3 di Sumatra Barat.</t>
  </si>
  <si>
    <t>16/10/2013</t>
  </si>
  <si>
    <t>ST No. 3204/UN16.03 D/PP /2013</t>
  </si>
  <si>
    <t>30/11/2013</t>
  </si>
  <si>
    <t>29/11/2014</t>
  </si>
  <si>
    <t>28/11/2015</t>
  </si>
  <si>
    <t>o.</t>
  </si>
  <si>
    <t>Kunjungan dan Open Laboratorium Guru dan Siswa 5 Pinggir Bengkalis Riau</t>
  </si>
  <si>
    <t>1. Intania Permata (1110416001)</t>
  </si>
  <si>
    <t>SK. No.346/ XIII/D/ FMIPA-2013</t>
  </si>
  <si>
    <t>SK. No.107/ XIII/D/ FMIPA-2014</t>
  </si>
  <si>
    <t>SK. No. 359.a/ I/ Faperta/2014</t>
  </si>
  <si>
    <t>Berita Acara No. 8/UN16.3.2/ PP/2014</t>
  </si>
  <si>
    <t>Berita Acara No. 87/UN16.3.2 /PP/2012</t>
  </si>
  <si>
    <t>Berita Acara No. 27/UN16.3.2 /PP/2012</t>
  </si>
  <si>
    <t>Berita Acara No: 97/Hl6.4.2/ PP/2010</t>
  </si>
  <si>
    <t>Berita Acara No: 110/Hl6.4.2/ PP/2010</t>
  </si>
  <si>
    <t>Berita Acara No: 99/Hl6.4.2/ PP/2010</t>
  </si>
  <si>
    <t>Berita Acara No. 33/UN16.3.2 /PP/2016</t>
  </si>
  <si>
    <t>Membimbing Mahasiswa Seminar Literatur /Kolokium</t>
  </si>
  <si>
    <t>SK No. 821/XIII/D/ UNAND-20l0</t>
  </si>
  <si>
    <t>Ketua Lokasi di SMA N 10 Padang dalam Kepanitian Panitia Seleksi Nasional Masuk Peguruan Tinggi Negeri (SNM-PTN) Tahun 2011</t>
  </si>
  <si>
    <t>SK. No. 006/PL-17 PDG/ SNMPTN/2011</t>
  </si>
  <si>
    <t>Panitia Workshop Rekonstruksi Kurikulum Jurusan Kimia Fak. MIPA Universitas Andalas</t>
  </si>
  <si>
    <t>Tim Gugus Kendali Mutu Program Reguler Mandiri Jurusan Kimia Fak. MIPA Universitas Andalas Tahun 2010</t>
  </si>
  <si>
    <t>01/10/2010</t>
  </si>
  <si>
    <t>Tim Akreditasi Program Studi S3 Kimia pada Program Pascasarjana Universitas Andalas Tahun 2010</t>
  </si>
  <si>
    <t>17/09/2010</t>
  </si>
  <si>
    <t>SK. No. 755/H16.S2/A-2010</t>
  </si>
  <si>
    <t>24-25/12/2011</t>
  </si>
  <si>
    <t>Asesor Penilai Sertifikasi Dosen Tahun 2011 001006 Universitas Andalas.</t>
  </si>
  <si>
    <t xml:space="preserve">Print out dari Sistem Sertifikasi Dosen Direktorat Pendidik dan Tenaga Kependidikan Dirjen Dikti </t>
  </si>
  <si>
    <t>Panitia Persiapan, Panitia Pelaksana, Komisi Disiplin, Penceramah, Tim Monitoring, Tim Penyusun Biodata, Tim Piket Pagi dan Sore dan Moderator BAKTI Mahasiswa Baru FMIPA Unand Tahun 2011</t>
  </si>
  <si>
    <t>12/07/2011</t>
  </si>
  <si>
    <t>Personil Seksi-seksi Kepanitiaan Seleksi Penerimaan Mahasiswa Baru (SPMB) Jalur Mandiri Unand tahun 2011</t>
  </si>
  <si>
    <t>13/06/2011</t>
  </si>
  <si>
    <t>SK No. 04/SPMB-Mandiri/UA/ 2011</t>
  </si>
  <si>
    <t>Tim Monitoring dan Evaluasi (Monev) Program Reguler Mandiri Jurusan Kimia FMIPA Unand</t>
  </si>
  <si>
    <t>05/01/2012</t>
  </si>
  <si>
    <t xml:space="preserve">Panitia Pelaksana Wisuda IV Tahun 2013 FMIPA Unand </t>
  </si>
  <si>
    <t>Panitia Pelaksana Wisuda I Tahun 2014 FMIPA Unand</t>
  </si>
  <si>
    <t>Panitia Pelaksana Wisuda II Tahun 2014 FMIPA Unand</t>
  </si>
  <si>
    <t>Panitia Pelaksana Wisuda III Tahun 2014 FMIPA Unand</t>
  </si>
  <si>
    <t>Panitia Pelaksana Wisuda IV Tahun 2014 FMIPA Unand</t>
  </si>
  <si>
    <t>Panitia Pelaksana Wisuda I FMIPA Unand Tahun 2015.</t>
  </si>
  <si>
    <t>Panitia Pelaksana Wisuda II FMIPA Unand Tahun 2015.</t>
  </si>
  <si>
    <t>Panitia Pelaksana Wisuda III FMIPA Unand Tahun 2015.</t>
  </si>
  <si>
    <t>Panitia Pelaksana Wisuda IV FMIPA Unand Tahun 2015.</t>
  </si>
  <si>
    <t xml:space="preserve">Panitia Pelaksana Wisuda IV Tahun 2011 FMIPA Unand </t>
  </si>
  <si>
    <t>Asesor FMIPA di PTP Serdos Universitas Andalas Masa Penilaian Semester Ganjil dan Genap TA 2010/2011</t>
  </si>
  <si>
    <t>10/10/2011</t>
  </si>
  <si>
    <t>Personil Seksi-seksi dalam Kepanitian Seleksi Nasional Masuk Peguruan Tinggi Negeri (SNM-PTN) Tahun 2012</t>
  </si>
  <si>
    <t>Penanggungjawab pada Lomba Kimia XVII HIMKA Jurusan Kimia FMIPA Unand</t>
  </si>
  <si>
    <t>6-8/03/ 2012</t>
  </si>
  <si>
    <t>ST No. 57/UN16.3.2/PG/ 2012</t>
  </si>
  <si>
    <t>Pembimbing Kuliah Lapangan Mahasiswa Jurusan Kimia FMIPA Unand</t>
  </si>
  <si>
    <t>20/01/2013</t>
  </si>
  <si>
    <t>1. Dona Juita (1010412039)</t>
  </si>
  <si>
    <t>2. Febria Elvy Susanti (1010411019)</t>
  </si>
  <si>
    <t>3. Annisa Nurul Fadhila (1010412024)</t>
  </si>
  <si>
    <t>4. Intan Putri Alfi (0910412058)</t>
  </si>
  <si>
    <t>5. Rusma Yanti (1010412018)</t>
  </si>
  <si>
    <t>6. Winda Zulvi (1010412030)</t>
  </si>
  <si>
    <t>2. Ridho Van Herta (1010412023)</t>
  </si>
  <si>
    <t>7. Vorind Aglan Lase (1010413020)</t>
  </si>
  <si>
    <t>8. Yuli Izati (1010411007)</t>
  </si>
  <si>
    <t>2. Yulion Eka Putra (0910412052)</t>
  </si>
  <si>
    <t>3. Lona Amalia (1010413042)</t>
  </si>
  <si>
    <t>SK. No. 289/H16. S2/ KP/2011</t>
  </si>
  <si>
    <t>Pembina Tingkat I / IV b / 01 April 2011</t>
  </si>
  <si>
    <t>SK No. : 841/XIII/D/ FMIPA-2011</t>
  </si>
  <si>
    <t>SK No. : 629/XIII/D/ FMIPA-2010</t>
  </si>
  <si>
    <t>SK No. : 384/XIII/D/ FMIPA-2011</t>
  </si>
  <si>
    <t>SK No. : 519/XIII/D/ FMIPA-2011</t>
  </si>
  <si>
    <t>SK No. : 381/XIII/D/ FMIPA-2012</t>
  </si>
  <si>
    <t>SK No. : 470/XIV/D/ FMIPA-2013</t>
  </si>
  <si>
    <t>SK No. : 090/XIV/D/ FMIPA-2014</t>
  </si>
  <si>
    <t>SK No. : 211/XIV/D/ FMIPA-2014</t>
  </si>
  <si>
    <t>SK No. 293/XIII/D/ FMIPA /2014</t>
  </si>
  <si>
    <t>SK No. : 299/XIV/D/ FMIPA-2014.</t>
  </si>
  <si>
    <t>SK No. : 489/XIV/D/ FMIPA-2014.</t>
  </si>
  <si>
    <t>SK No. : 107/XI/D/ FMIPA-2015</t>
  </si>
  <si>
    <t>SK No. : 207/XIV/D/ FMIPA-2015.</t>
  </si>
  <si>
    <t>SK No. : 328/XI/D/ FMIPA-2015</t>
  </si>
  <si>
    <t>SK No. 322/XIII/D/ FMIPA/ 2015</t>
  </si>
  <si>
    <t>SK No. : 512/XIV/D/ FMIPA-2015</t>
  </si>
  <si>
    <t>SK No. 514/XIII/D/ FMIPA-2015.</t>
  </si>
  <si>
    <t>e</t>
  </si>
  <si>
    <t>f</t>
  </si>
  <si>
    <t>Praktikum Kimia Organik II (Kelas B, 1 sks, 1 dosen)</t>
  </si>
  <si>
    <t>Kimia Organik Fisika (Kelas A, 2 sks, 4 dosen)</t>
  </si>
  <si>
    <t>Kimia Organik Fisika (Kelas B, 2 sks, 4 dosen)</t>
  </si>
  <si>
    <t>Kimia Organik Fisika (Kelas C, 2 sks, 4 dosen)</t>
  </si>
  <si>
    <t>Organologam (2 sks, 2 dosen)</t>
  </si>
  <si>
    <t>Praktikum Kimia Dasar (Kelas C, 1 sks, 1 dosen)</t>
  </si>
  <si>
    <t>Prakt. Kimia Organik I (Kelas B, 1 sks, 1 dosen)</t>
  </si>
  <si>
    <t>Kimia Organik Lanjut (Kelas A, 2 sks, 2 dosen)</t>
  </si>
  <si>
    <t>Kimia Organik Bahan Alam (Kelas A, 3 sks, 2 dosen)</t>
  </si>
  <si>
    <t>Prakt. Kimia Organik II (Kelas B, 1 sks, 1 dosen)</t>
  </si>
  <si>
    <t>Kimia Organik Fisik (Kelas C, 2 sks, 2 dosen)</t>
  </si>
  <si>
    <t>Industri Kimia (S2 Reg., 2 sks, 3 dosen)</t>
  </si>
  <si>
    <t>Kimia Organik Fisik (S2 Reg. 3 sks. 3 dosen)</t>
  </si>
  <si>
    <t>Industri Kimia (S2 Mandiri, 2 sks, 3 dosen)</t>
  </si>
  <si>
    <t>Kimia Organik I (Kelas A, 3 sks, 2 dosen)</t>
  </si>
  <si>
    <t>Prakt Kimia Organik I (Kelas B, 1 sks, 1 dosen)</t>
  </si>
  <si>
    <t>Senyawa Heterosiklik (2 sks, 2 dosen)</t>
  </si>
  <si>
    <t>Kimia Pertanian (Kelas A, 3 sks, 1 dosen))</t>
  </si>
  <si>
    <t>Industri Kimia (S2, 2 sks, 3 dosen)</t>
  </si>
  <si>
    <t>Prakt. Kimia Organik II (Kelas A, 1 sks, 1 dosen)</t>
  </si>
  <si>
    <t>Kimia Organik II (Kelas B, 3 sks, 2 dosen)</t>
  </si>
  <si>
    <t>Prakt. Kimia Organik II (Kelas D, 1 sks, 1 dosen)</t>
  </si>
  <si>
    <t>Kimia Organik Fisik (S2, 2 sks, 3 dosen)</t>
  </si>
  <si>
    <t>Bioaktifitas (S2, 2 sks, 2 dosen)</t>
  </si>
  <si>
    <t>Kimia Organik Bahan Alam (Kelas C, 3 sks, 2 dosen)</t>
  </si>
  <si>
    <t>Penentuan Struktur Molekul (Kelas D, 2 sks, 1 dosen)</t>
  </si>
  <si>
    <t>Praktikum Kimia Organik I (1 sks, 1 dosen)</t>
  </si>
  <si>
    <t>Berita Acara No. 03/ UN16.03.1 /PS2-SP/2014</t>
  </si>
  <si>
    <t>Berita Acara No. 49/ UN16.03.1 /PS2-SP/2014</t>
  </si>
  <si>
    <t>Berita Acara No. 13/ UN16.03.1/ PS2-SH/2014</t>
  </si>
  <si>
    <t>SK No. 286/XIII /D/FMIPA/2013</t>
  </si>
  <si>
    <t>BA No. 822/UN 16.S2/KM-2011</t>
  </si>
  <si>
    <t>BA No. 690/UN 16.S2/KM-2011</t>
  </si>
  <si>
    <t>BA No. 765/UN 16.S2/KM-2011</t>
  </si>
  <si>
    <t>BA No. 355/H16. Komp.2.2/PP/ 2010</t>
  </si>
  <si>
    <t>BA No. 1152/UN 16. S2/KM-2011</t>
  </si>
  <si>
    <t>BA No. 821/UN 16.S2/KM-2011</t>
  </si>
  <si>
    <t>BA No. 637/UN 16.S2/KM-2012</t>
  </si>
  <si>
    <t>BA No. 691/UN 16.S2/KM-2012</t>
  </si>
  <si>
    <t>BA No. 7/UN 16.3.2 /PP/2011</t>
  </si>
  <si>
    <t>BA No. 111/UN 16.03.5.1/PP/ 2015</t>
  </si>
  <si>
    <t>SK. Dekan No.:517/XIII/D/FMIPA/2013</t>
  </si>
  <si>
    <t>SK. Dekan No.:393/XIII/D/FMIPA/2014</t>
  </si>
  <si>
    <t>SK. Dekan No.:463/XIII/D/FMIPA/2015</t>
  </si>
  <si>
    <t>Semester Genap 2015/2016</t>
  </si>
  <si>
    <t>Kimia Sumber Daya Alam Tropis (Kelas B, 2 sks, 2 dosen)</t>
  </si>
  <si>
    <t>Praktikum Kimia Organik II (Kelas C, 1 sks, 1 dosen)</t>
  </si>
  <si>
    <t>Semester Ganjil 2016/2017</t>
  </si>
  <si>
    <t>03/11/2016</t>
  </si>
  <si>
    <t>Berita Acara No. 46/UN16.03.5.1 /PP/2016</t>
  </si>
  <si>
    <t>a. Annisa Wulandari (1310411025)</t>
  </si>
  <si>
    <t>b. Yunida Yesi (1310411061)</t>
  </si>
  <si>
    <t>17/11/2016</t>
  </si>
  <si>
    <t>Berita Acara No. 89/UN16.03.5.1 /PP/2016</t>
  </si>
  <si>
    <t>30/11/2016</t>
  </si>
  <si>
    <t>Berita Acara No. 114/UN16.03.5.1 /PP/2016</t>
  </si>
  <si>
    <t>08/12/2016</t>
  </si>
  <si>
    <t>Berita Acara No. 144/UN16.03.5.1 /PP/2016</t>
  </si>
  <si>
    <t>c. Ratih Handopa Putri (1310411030)</t>
  </si>
  <si>
    <t>d. Masykur Rahman (1310412030)</t>
  </si>
  <si>
    <t>1. Yolanda Fransiska Arisandi (1310412044)</t>
  </si>
  <si>
    <t>Berita Acara No. 91/ UN16.03.5.1 /PP/2015</t>
  </si>
  <si>
    <t>b. Cosnert Rabbani (1210413012)</t>
  </si>
  <si>
    <t>19/07/2016</t>
  </si>
  <si>
    <t>01/11/2016</t>
  </si>
  <si>
    <t>1. Neri Fadjria (1320412009) S2</t>
  </si>
  <si>
    <t>20/07/2016</t>
  </si>
  <si>
    <t>27/07/2016</t>
  </si>
  <si>
    <t>1. Kartika MZ (1210412015)</t>
  </si>
  <si>
    <t>2. Gita Rachmad Wibowo (1210412014)</t>
  </si>
  <si>
    <t>22/07/2016</t>
  </si>
  <si>
    <t>1. Lailatul Anna (1210411013)</t>
  </si>
  <si>
    <t>15/07/2016</t>
  </si>
  <si>
    <t>26/07/2016</t>
  </si>
  <si>
    <t>3. Rizqah Khairati (1210412012)</t>
  </si>
  <si>
    <t>28/07/2016</t>
  </si>
  <si>
    <t>21/07/2016</t>
  </si>
  <si>
    <t>2. Annisa Iskha (1210413018)</t>
  </si>
  <si>
    <t>3. Nadia Tri Utari (1210412039)</t>
  </si>
  <si>
    <t>4. Miftahul Khairah (1210413045)</t>
  </si>
  <si>
    <t>5. Cosnert Rabbani (1210413012)</t>
  </si>
  <si>
    <t>6. Thalabul Ilmi (1210412035)</t>
  </si>
  <si>
    <t>7. Sri Wahyuni (1210411015)</t>
  </si>
  <si>
    <t>8. Kurnia Aljufri (1210413025)</t>
  </si>
  <si>
    <t>9.Ridho Jumadil (1010412013)</t>
  </si>
  <si>
    <t>10. Maspin Apit (1210412008)</t>
  </si>
  <si>
    <t>01/09/2015</t>
  </si>
  <si>
    <t>SK No. 1159/XIII/ D/Unand-20l4</t>
  </si>
  <si>
    <t>Semester Genap 2016/2017</t>
  </si>
  <si>
    <t>1. Lovera Anggraini (1520413993) S2</t>
  </si>
  <si>
    <t>07/04/2017</t>
  </si>
  <si>
    <t>1. Riky (1220412011) S2</t>
  </si>
  <si>
    <t>09/05/2017</t>
  </si>
  <si>
    <t>2. Ria Elvi Susanti (1220412002) S2</t>
  </si>
  <si>
    <t>27/10/2016</t>
  </si>
  <si>
    <t>09/01/2017</t>
  </si>
  <si>
    <t>12/01/2017</t>
  </si>
  <si>
    <t>05/01/2017</t>
  </si>
  <si>
    <t>17/03/2017</t>
  </si>
  <si>
    <t>2017</t>
  </si>
  <si>
    <t>2016</t>
  </si>
  <si>
    <t>1. Dartini (1220412004) S2</t>
  </si>
  <si>
    <t>01/07/2016</t>
  </si>
  <si>
    <t>1. Miftahul Khairah (1210413045)</t>
  </si>
  <si>
    <t>2. Ridho Jumadil (1010412013)</t>
  </si>
  <si>
    <t>3. Aprima Reza (1210415001)</t>
  </si>
  <si>
    <t>4. Desi Karmila (1210411012)</t>
  </si>
  <si>
    <t>5. Nisaul Khairiyah (1210412037)</t>
  </si>
  <si>
    <t>2. Cosnert Rabbani Abdel (1210413012)</t>
  </si>
  <si>
    <t>1. Annisa Wulandari (1310411025)</t>
  </si>
  <si>
    <t>19/04/2017</t>
  </si>
  <si>
    <t>11/04/2017</t>
  </si>
  <si>
    <t>2. Widia Gustiani Syam (1310411096)</t>
  </si>
  <si>
    <t>Praktikum Kimia Organik I (Kelas A, 1 sks, 1 dosen)</t>
  </si>
  <si>
    <t>Kimia Organik Bahan Alam (Kelas B, 3 sks, 2 dosen)</t>
  </si>
  <si>
    <t>Kimia Organik II (Kelas D, 3 sks, 2 dosen)</t>
  </si>
  <si>
    <t>Kimia Organik II (Kelas KKI, 3 sks, 2 dosen)</t>
  </si>
  <si>
    <t>Teknik Labor Organik (S2, 2 sks, 3 dosen)</t>
  </si>
  <si>
    <t>Kimia Dasar (Kelas A, 2 sks, 1 dosen)</t>
  </si>
  <si>
    <t>Kimia Dasar (Kelas C, 2 sks, 1 dosen)</t>
  </si>
  <si>
    <t>g</t>
  </si>
  <si>
    <t>Kimia Organik (Kelas B, 2 sks, 1 dosen)</t>
  </si>
  <si>
    <t>Semester Ganjil 2017/2018</t>
  </si>
  <si>
    <t>Praktikum Kimia Organik I (Kelas A, 1 sks, 2 dosen)</t>
  </si>
  <si>
    <t>Praktikum Kimia Organik I (Kelas D, 1 sks, 2 dosen)</t>
  </si>
  <si>
    <t>Kimia Organik Sintesis (Kelas A, 2 sks, 2 dosen)</t>
  </si>
  <si>
    <t>Kimia Organik Sintesis (Kelas B, 2 sks, 2 dosen)</t>
  </si>
  <si>
    <t>h</t>
  </si>
  <si>
    <t>Kimia Dasar (Kelas A/THP, 2 sks, 1 dosen)</t>
  </si>
  <si>
    <t>Kimia Dasar (Kelas C/THP, 2 sks, 1 dosen)</t>
  </si>
  <si>
    <t>i</t>
  </si>
  <si>
    <t>j</t>
  </si>
  <si>
    <t>k</t>
  </si>
  <si>
    <t>l</t>
  </si>
  <si>
    <t>Semester Genap 2017/2018</t>
  </si>
  <si>
    <t>Kimia Organik II (Kelas A, 3 sks, 2 dosen)</t>
  </si>
  <si>
    <t>Praktikum Kimia Organik II (Kelas A, 1 sks, 1 dosen)</t>
  </si>
  <si>
    <t>Praktikum Kimia Organik II (Kelas D, 1 sks, 1 dosen)</t>
  </si>
  <si>
    <t>Penentuan Struktur Molekul  Organik (Kelas D, 3 sks, 2 dosen)</t>
  </si>
  <si>
    <t>Penentuan Struktur Molekul  Organik (Kelas KKI, 3 sks, 2 dosen)</t>
  </si>
  <si>
    <t>Sintesis Senyawa Organik (S2, 2 sks, 2 dosen)</t>
  </si>
  <si>
    <t>Biaktivitas Senyawa Organik (S2, 2sks, 2 dosen)</t>
  </si>
  <si>
    <t>m</t>
  </si>
  <si>
    <t>n</t>
  </si>
  <si>
    <t>2018</t>
  </si>
  <si>
    <t>Semester Ganjil 2018/2019</t>
  </si>
  <si>
    <t>Teknik Laboratorium Kimia Organik (S2, 2 sks, 2 dosen)</t>
  </si>
  <si>
    <t>Praktikum Kimia Organik I (Kelas B, 1 sks, 1 dosen)</t>
  </si>
  <si>
    <t>Kimia Organik Fisik (Kelas B, 2 sks, 2 dosen)</t>
  </si>
  <si>
    <t>Kimia Organik Fisik (Kelas D, 2 sks, 2 dosen)</t>
  </si>
  <si>
    <t>Kimia Organik Sintesis (Kelas A+B, 2 sks, 1 dosen)</t>
  </si>
  <si>
    <t>Kimia (Kelas B/TEP, 2 sks, 1 dosen)</t>
  </si>
  <si>
    <t>Pemberdayaan Perempuan melalui Ketrampilan Pemanfaatan Limbah Kertas menjadi Produk yang bermanfaat di Koto Malintang, Kecamatan Tanjung Raya Kabupaten Agam</t>
  </si>
  <si>
    <t>Pelatihan Praktikum Kimia Sederhana Menggunakan Bahan-Bahan Di Sekitar Kita Untuk Guru Kimia dan Siswa SMAN I 2 x 11 Kayu Tanam (Titrasi Asam Basa)</t>
  </si>
  <si>
    <t>Penanggungjawab Tim Inti Pelaksana Pengisian Borang Akreditasi Sarjana Jurusan Kimia FMIPA Unand</t>
  </si>
  <si>
    <t>Kimia (Kelas B, 3 sks, 1 dosen)</t>
  </si>
  <si>
    <t>Peningkatan Nilai Ekonomis Bahan Pangan Lokal melalui Praktek Pembuatan Saos Tomat dan Keripik</t>
  </si>
  <si>
    <t>Berita Acara No. 510/UN16.03.5.1 /PP/2017</t>
  </si>
  <si>
    <t>Berita Acara No. 567/UN16.03.5.1 /PP/2017</t>
  </si>
  <si>
    <t>07/12/2017</t>
  </si>
  <si>
    <t>23/11/2017</t>
  </si>
  <si>
    <t>27/12/2018</t>
  </si>
  <si>
    <t>28/12/2018</t>
  </si>
  <si>
    <t>Berita Acara No. 78/UN16.03.5.1 /PP/2018</t>
  </si>
  <si>
    <t>Berita Acara No. 510/UN16.03.5.1 /PP/2018</t>
  </si>
  <si>
    <t>21/07/2017</t>
  </si>
  <si>
    <t>1. Oktafrina (1330412004) S3</t>
  </si>
  <si>
    <t>27/07/2018</t>
  </si>
  <si>
    <t>24/07/2018</t>
  </si>
  <si>
    <t>1. Vina Agustin (1410411039)</t>
  </si>
  <si>
    <t>1. Maghfirah Triana Riza (1410411025)</t>
  </si>
  <si>
    <t>26/07/2018</t>
  </si>
  <si>
    <t>2. Alfajri Sardinal Putra (1110412047)</t>
  </si>
  <si>
    <t>1. Yessi Rahmayani (1420412014) S2</t>
  </si>
  <si>
    <t>30/07/2018</t>
  </si>
  <si>
    <t>1. Lenny Anwar (1430412008) S3</t>
  </si>
  <si>
    <t>23/07/2018</t>
  </si>
  <si>
    <t>1. Zilfa, S3 (05301010) S3</t>
  </si>
  <si>
    <t>26/07/2017</t>
  </si>
  <si>
    <t>2. Mutiara Ismet (1520413001) S2</t>
  </si>
  <si>
    <t>25/07/2017</t>
  </si>
  <si>
    <t>3. Dewi Ayu Novita (1320412023) S2</t>
  </si>
  <si>
    <t>3. Afte Unandar (1520412007) S2</t>
  </si>
  <si>
    <t>31/01/2018</t>
  </si>
  <si>
    <t>1. Eka Putra Waldi (1330412001) S3</t>
  </si>
  <si>
    <t>09/01/2018</t>
  </si>
  <si>
    <t>BA No. 14/UN16.03 /PP/2018</t>
  </si>
  <si>
    <t>2. Kartika MZ (1620412014) S2</t>
  </si>
  <si>
    <t>11/01/2018</t>
  </si>
  <si>
    <t>1. Darma Restia Rezki (1320412027) S2</t>
  </si>
  <si>
    <t>21/12/2017</t>
  </si>
  <si>
    <t>2. Salmariza Sy (1430412001) S3</t>
  </si>
  <si>
    <t>24/01/2018</t>
  </si>
  <si>
    <t>1. Muhammad Ilham (1310411098)</t>
  </si>
  <si>
    <t>23/10/2017</t>
  </si>
  <si>
    <t>BA No. 185/UN16.03 /PP/2018</t>
  </si>
  <si>
    <t>BA No. 423/UN 16.03.5.1/PP/2018</t>
  </si>
  <si>
    <t>BA No. 13/UN 16.03.5.1/PP/2018</t>
  </si>
  <si>
    <t>BA No. 588/UN 16.03.5.1/PP/2017</t>
  </si>
  <si>
    <t>BA No. 51/UN 16.03.5.1/PP/2018</t>
  </si>
  <si>
    <t>11. Aprema Reza (1210415001)</t>
  </si>
  <si>
    <t>12. Desi Karmila (1210411012)</t>
  </si>
  <si>
    <t>02/01/2019</t>
  </si>
  <si>
    <t>1. Sari Ramadhani (1420412012) S2</t>
  </si>
  <si>
    <t>BA No. 867/UN 16.03.5.1/PP/2018</t>
  </si>
  <si>
    <t>1. Burmawi (1430412011)</t>
  </si>
  <si>
    <t>27/08/2018</t>
  </si>
  <si>
    <t>BA No. 2875/UN 16.03 /PP/2018</t>
  </si>
  <si>
    <t>1. Prayoga Wibhawa N T (1210412032)</t>
  </si>
  <si>
    <t>03/08/2018</t>
  </si>
  <si>
    <t>1. Vania Jasviani (1410412023)</t>
  </si>
  <si>
    <t>20/08/2018</t>
  </si>
  <si>
    <t>p.</t>
  </si>
  <si>
    <t>Semester Genap 2018/2019</t>
  </si>
  <si>
    <t>q.</t>
  </si>
  <si>
    <t>r.</t>
  </si>
  <si>
    <t>SK. Dekan No.:245/XIII/D/FMIPA/2018</t>
  </si>
  <si>
    <t>3. Nursal Sabri (1410412032)</t>
  </si>
  <si>
    <t>1. Rafika Aris Jumanah (1410411012)</t>
  </si>
  <si>
    <t>2. Mutia Siska Wati (1410411048)</t>
  </si>
  <si>
    <t>29/08/2018</t>
  </si>
  <si>
    <t>Pemanfaatan Tepung Daun Paitan (Thitonia diversifolia) sebagai Pakan Alternatif dan Kunyit (Curcuma domestica Val) sebagai Feed Aditif dalam Ransum Ayam Pedaging</t>
  </si>
  <si>
    <t>Hibah Penelitian No. 124/SP2H /LT/DRPM/III/2016</t>
  </si>
  <si>
    <t>IBM Teknologi Penanganan Pakan dengan Silase Ransum Komplit Berbasis Limbah Tebu untuk meningkatkan Produktivitas Ternak Kambing Perah di Kabupaten Agam</t>
  </si>
  <si>
    <t>Penanggung jawab pada Pengurus Himpunan Mahasiswa Kimia (HIMKA) FMIPA Unand Periode 2014-2015</t>
  </si>
  <si>
    <t>09/03/2015</t>
  </si>
  <si>
    <t>Mentor pada Acara Seminar Laporan Aktualisasi Nilai-Nilai dasar Profesi PNS Diklat Prajabatan Gol. III Angkatan 33</t>
  </si>
  <si>
    <t>02/12/2015</t>
  </si>
  <si>
    <t>SK No. 1343/II/UP/ Unand-2015.</t>
  </si>
  <si>
    <t>Panitia Tim Perumus dan Narasumber Penyusun Renstra Fakultas MIPA Unand tahun 2016</t>
  </si>
  <si>
    <t>04/10/2016</t>
  </si>
  <si>
    <t>SK No. 342/XIII/D/ FMIPA-2016.</t>
  </si>
  <si>
    <t>29/09/2016</t>
  </si>
  <si>
    <t>Mentor pada Diklat Prajabatan untuk Golongan III Jalur Umum a.n. Emil Salim, S.Si, M.Si</t>
  </si>
  <si>
    <t>SK No. 1906/II/UP/ Unand-2016.</t>
  </si>
  <si>
    <t>11/11/2016</t>
  </si>
  <si>
    <t>23/01/2017</t>
  </si>
  <si>
    <t>SK No. 811/XIII/A/ UNAND-2017.</t>
  </si>
  <si>
    <t>Ketua Tim Akreditasi Program Studi S3 Jurusan Kimia Tahun 2017</t>
  </si>
  <si>
    <t>SK No. 3800/UN16.03.D/ KP/2016.</t>
  </si>
  <si>
    <t>Tim Penyusun Borang Evaluasi Diri Jurusan Kimia Program Doktor Tahun 2017</t>
  </si>
  <si>
    <t>05/07/2017</t>
  </si>
  <si>
    <t>Tim Penyusun Peraturan Akademik Program Sarjana (S1) FMIPA Unand tahun 2017</t>
  </si>
  <si>
    <t>10/02/2017</t>
  </si>
  <si>
    <t>SK No. 78/XIII/D/ FMIPA-2017.</t>
  </si>
  <si>
    <t>Tim Perumus Peraturan Akademik Program S1 FMIPA Unand Tahun 2017</t>
  </si>
  <si>
    <t>27/04/2017</t>
  </si>
  <si>
    <t>Ketua Panitia Workshop Kurikulum Berbasis Kerangka Kualifikasi Nasional Indonesia (KKNI)</t>
  </si>
  <si>
    <t>ST No. 1444/UN.16.3/PP/ 2017</t>
  </si>
  <si>
    <t>04/04/2017</t>
  </si>
  <si>
    <t>09/12/2014</t>
  </si>
  <si>
    <t>SK. No. 266/UN16.03.5.1/ AK/2014</t>
  </si>
  <si>
    <t>Membimbing mahasiswa kuliah kerja nyata, pratek kerja nyata, praktek kerja lapangan (setiap semester)</t>
  </si>
  <si>
    <t xml:space="preserve">Membimbing dan ikut membimbing dalam menghasilkan disertasi, thesis, skripsi dan laporan akhir studi </t>
  </si>
  <si>
    <t>Wakil Rektor/Dekan/Direktur Program Pascasarjana/Ketua Lembaga</t>
  </si>
  <si>
    <t>Wakil Dekan/Wakil direktur program pascasarjana/Sekretaris Lembaga</t>
  </si>
  <si>
    <t>Sekretaris jurusan/Sekretaris Bagian/Sekretaris Program Studi/Kepala Laboratorium (Bengkel)</t>
  </si>
  <si>
    <t>01/02/2018</t>
  </si>
  <si>
    <t>sks</t>
  </si>
  <si>
    <t>02/08/2010</t>
  </si>
  <si>
    <t>25/02/2011</t>
  </si>
  <si>
    <t>22/07/2011</t>
  </si>
  <si>
    <t>06/03/2011</t>
  </si>
  <si>
    <t>19/09/2011</t>
  </si>
  <si>
    <t>24/08/2011</t>
  </si>
  <si>
    <t>04/01/2013</t>
  </si>
  <si>
    <t>27/08/2012</t>
  </si>
  <si>
    <t>15/07/2013</t>
  </si>
  <si>
    <t>02/01/2013</t>
  </si>
  <si>
    <t>05/06/2013</t>
  </si>
  <si>
    <t>15/01/2014</t>
  </si>
  <si>
    <t>13/08/2013</t>
  </si>
  <si>
    <t>21/08/2013</t>
  </si>
  <si>
    <t>25/01/2014</t>
  </si>
  <si>
    <t>27/12/2016</t>
  </si>
  <si>
    <t>04/09/2017</t>
  </si>
  <si>
    <t>18/08/2017</t>
  </si>
  <si>
    <t>05/02/2018</t>
  </si>
  <si>
    <t>05/04/2017</t>
  </si>
  <si>
    <t>07/08/2017</t>
  </si>
  <si>
    <t>02/10/2017</t>
  </si>
  <si>
    <t>05/06/2018</t>
  </si>
  <si>
    <t>18/12/2018</t>
  </si>
  <si>
    <t>23/08/2018</t>
  </si>
  <si>
    <t>29/10/2018</t>
  </si>
  <si>
    <t>Panitia Student Fair Fakultas MIPA Unand Tingkat BKS-PTN Wilayah Barat Tahun 2018</t>
  </si>
  <si>
    <t>SK No. 90/XIII/D/ FMIPA-2018.</t>
  </si>
  <si>
    <t>Penanggungjawab Tim Penyusun Pedoman Penulisan Disertasi Program Doktor Jurusan Kimia Tahun 2018</t>
  </si>
  <si>
    <t>25/07/2018</t>
  </si>
  <si>
    <t>SK No. : 324/XIII/D/ FMIPA-2018</t>
  </si>
  <si>
    <t>Ketua Tim Penyusun Rencana Strategis (Renstra) Program Doktor Jurusan Kimia Tahun 2018</t>
  </si>
  <si>
    <t>SK No. : 330/XIII/D/ FMIPA-2018</t>
  </si>
  <si>
    <t>Anggota Tim Penilaian Jabatan Akademik (TPJA) Dosen Unand Periode 2017-2019 untuk tahun 2017</t>
  </si>
  <si>
    <t>Anggota Tim Penilaian Jabatan Akademik (TPJA) Dosen Unand Periode 2017-2019 untuk tahun 2018</t>
  </si>
  <si>
    <t>23/01/2018</t>
  </si>
  <si>
    <t>SK No. 1299/XIII/R/KPT/ 2018.</t>
  </si>
  <si>
    <t>06/12/2018</t>
  </si>
  <si>
    <t>SK No. 517/XIII/D/ FMIPA-2018.</t>
  </si>
  <si>
    <t>Reviewer Seleksi Proposal PKM Fakultas MIPA Unand Tahun 2018</t>
  </si>
  <si>
    <t>SK NO. 258/XIII/D/FMIPA -2015</t>
  </si>
  <si>
    <t>Anggota Tim Validator Tesis Program Studi Magister Jurusan Kimia Tahun 2018</t>
  </si>
  <si>
    <t>s.</t>
  </si>
  <si>
    <t>ST No. 1605/UN.16.03/PP /2017</t>
  </si>
  <si>
    <t>SK No. 431/XIII/D/ FMIPA-2018.</t>
  </si>
  <si>
    <t>10/04/2015</t>
  </si>
  <si>
    <t>Kegiatan Verifikasi data rapor Siswa Sekolah dalam rangka Seleksi Nasional Masuk PTN tahun 2015</t>
  </si>
  <si>
    <t>ST No. 407/II/UP/Unand-2015</t>
  </si>
  <si>
    <t>30/03/2016</t>
  </si>
  <si>
    <t>Pembimbing mahasiswa untuk seleksi ONMIPA-PT Tingkat Wilayah Sumbar-Riau di Pekanbaru tanggal 4-7 April 2016</t>
  </si>
  <si>
    <t>Tim Sosialisasi Surat Keterangan Pendamping Ijazah (SKPI) untuk Lulusan Sarjana pada  FMIPA Unand</t>
  </si>
  <si>
    <t>ST No. 406/UN.16.3.D/PP /2018</t>
  </si>
  <si>
    <t>ST No. 407/UN.16.3.D/PP /2018</t>
  </si>
  <si>
    <t>08/06/2018</t>
  </si>
  <si>
    <t>Tim Perumus pada Rapat Kerja (Raker) Fakultas MIPA tanggal 10-12 November 2017 di Novotel Bukittinggi</t>
  </si>
  <si>
    <t>25/10/2017</t>
  </si>
  <si>
    <t>Panitia Pelaksana Wisuda I FMIPA Unand Tahun 2016.</t>
  </si>
  <si>
    <t>04/02/2016</t>
  </si>
  <si>
    <t>SK No. : 078/XIV/D/ FMIPA-2016</t>
  </si>
  <si>
    <t>26/04/2017</t>
  </si>
  <si>
    <t>Panitia Pelaksana Wisuda II FMIPA Unand Tahun 2017.</t>
  </si>
  <si>
    <t>SK No. 159/XIV/D/ FMIPA-2017.</t>
  </si>
  <si>
    <t>04/05/2016</t>
  </si>
  <si>
    <t>Panitia Pelaksana Wisuda II FMIPA Unand Tahun 2016.</t>
  </si>
  <si>
    <t>ST No. 2756/UN.16/KM /2016</t>
  </si>
  <si>
    <t>SK No. 159/XIV/D/ FMIPA-2016.</t>
  </si>
  <si>
    <t>30/01/2018</t>
  </si>
  <si>
    <t>Panitia Pelaksana Wisuda I FMIPA Unand Tahun 2018.</t>
  </si>
  <si>
    <t>SK No. 65/XIV/D/ FMIPA-2018.</t>
  </si>
  <si>
    <t>30/10/2017</t>
  </si>
  <si>
    <t>Panitia Pelaksana Wisuda IV FMIPA Unand Tahun 2017.</t>
  </si>
  <si>
    <t>SK No. 391/XIV/D/FMIPA-2017.</t>
  </si>
  <si>
    <t>Panitia Pelaksana Wisuda I FMIPA Unand Tahun 2017.</t>
  </si>
  <si>
    <t>07/02/2017</t>
  </si>
  <si>
    <t>SK No. 65/XIV/D/ FMIPA-2017.</t>
  </si>
  <si>
    <t>05/08/2016</t>
  </si>
  <si>
    <t xml:space="preserve">Panitia Pelaksana Bimbingan Aktifitas Kemahasiswaan dalam Tradisi llmiah (BAKTI) Universitas Andalas Tahun 2016. </t>
  </si>
  <si>
    <t>SK No. 267/XIII/D/FMIPA-2016.</t>
  </si>
  <si>
    <t>20/02/2015</t>
  </si>
  <si>
    <t>08/10/2018</t>
  </si>
  <si>
    <t>Anggota Tim Penyusun Renstra Program Studi Magister (S2) Jurusan Kimia FMIPA Unand Tahun 2018</t>
  </si>
  <si>
    <t>Surat No. 2962/UN16. 3/KP/2011</t>
  </si>
  <si>
    <t>23/02/2018</t>
  </si>
  <si>
    <t xml:space="preserve">Personalia Seksi-Seksi Pelaksana Panitia Lokal Padang Seleksi Bersama Masuk Perguruan Tinggi Negeri (SBMPTN) Tahun 2018. </t>
  </si>
  <si>
    <t>SK Nomor : 03/PL-17 PDG/SBMPTN/2018</t>
  </si>
  <si>
    <t>21/02/2017</t>
  </si>
  <si>
    <t xml:space="preserve">Personalia Seksi-Seksi Pelaksana Panitia Lokal 17 Padang Seleksi Bersama Masuk Perguruan Tinggi Negeri (SBMPTN) Tahun 2017. </t>
  </si>
  <si>
    <t>SK No : 002/PL-17 PDG/SBMPTN/2017</t>
  </si>
  <si>
    <t>SK No. 381/XIII/D/FMIPA- 2018.</t>
  </si>
  <si>
    <t>Asesor Penilai Portofolio Peserta Sertifikasi Pendidik Untuk Dosen Tahap II Pada Perguruan Tinggi Penilai Serdos (PTPS) Universitas Andalas Tahun 2016.</t>
  </si>
  <si>
    <t>08/11/2016</t>
  </si>
  <si>
    <t>SK No. 1571/XIII/A/ UNAND-2017.</t>
  </si>
  <si>
    <t>SK NO. 1091 /XIII/A/ UNAND-2016</t>
  </si>
  <si>
    <t>13/04/2018</t>
  </si>
  <si>
    <t>Asesor Penilai Portofolio Peserta Sertifikasi Pendidik Untuk Dosen Tahap I Tahun 2018 Perguruan Tinggi Penilai Serdos (PTPS) Universitas Andalas.</t>
  </si>
  <si>
    <t>SK No. 1640/XIII/R/KPT/ 2018.</t>
  </si>
  <si>
    <t>Panitia Dies ke 62 FMIPA Unand Tahun 2017</t>
  </si>
  <si>
    <t>SK No. 340/XIII/D/ FMIPA-2017.</t>
  </si>
  <si>
    <t>SK No. 481/XIII/D/ FMIPA-2017.</t>
  </si>
  <si>
    <t>02/01/2015</t>
  </si>
  <si>
    <t>Anggota Senat FMIPA Unand Tahun 2015</t>
  </si>
  <si>
    <t>SK No. 156/XIII/D/ FMIPA/ 2015</t>
  </si>
  <si>
    <t>01/08/2016</t>
  </si>
  <si>
    <t>Panitia Pelaksana Wisuda III FMIPA Unand Tahun 2016.</t>
  </si>
  <si>
    <t>SK No. 263/XIV/D/FMIPA-2016.</t>
  </si>
  <si>
    <t>07/11/2016</t>
  </si>
  <si>
    <t>Panitia Pelaksana Wisuda IV FMIPA Unand Tahun 2016.</t>
  </si>
  <si>
    <t>SK No. 401/XIV/D/FMIPA-2016.</t>
  </si>
  <si>
    <t>12/06/2017</t>
  </si>
  <si>
    <t xml:space="preserve">Panitia Pelaksana Bimbingan Aktifitas Kemahasiswaan dalam Tradisi llmiah (BAKTI) Universitas Andalas Tahun 2017. </t>
  </si>
  <si>
    <t>SK No. 222/XIII/D/ FMIPA-2017.</t>
  </si>
  <si>
    <t>Panitia Pengawas Lokal Padang Ujian Masuk Bersama Perguruan Tinggi (UBM-PT) Tahun 2016</t>
  </si>
  <si>
    <t>SK No. 002/SK/ PPLSPMBN/2016</t>
  </si>
  <si>
    <t>23/06/2016</t>
  </si>
  <si>
    <t>14/07/2016</t>
  </si>
  <si>
    <t>13/07/2016</t>
  </si>
  <si>
    <t>12/07/2016</t>
  </si>
  <si>
    <t>25/01/2017</t>
  </si>
  <si>
    <t>23/12/2014</t>
  </si>
  <si>
    <t>09/02/2015</t>
  </si>
  <si>
    <t>14/01/2013</t>
  </si>
  <si>
    <t>15/01/2013</t>
  </si>
  <si>
    <t>22/01/2013</t>
  </si>
  <si>
    <t>23/01/2014</t>
  </si>
  <si>
    <t>08/01/2019</t>
  </si>
  <si>
    <t>Tim Pemeriksa Laporan Kinerja Dosen (LKD) Semester Ganjil Tahun Akademik 2018/2019 FMIPA Unand Tahun 2019</t>
  </si>
  <si>
    <t>SK No. 49/XIII/D/FMIPA- 2018.</t>
  </si>
  <si>
    <t>Tim Pemeriksa Laporan Kinerja Dosen (LKD) Semester Ganjil dan Genap Tahun Akademik 2017/2018 FMIPA Unand Tahun 2018</t>
  </si>
  <si>
    <t>SK. No. 222/XIII /D/FMIPA-2011</t>
  </si>
  <si>
    <t>SK. No. 410/XIII /D /FMIPA-2011</t>
  </si>
  <si>
    <t>SK. No. 006/XIII /D/FMIPA-2012</t>
  </si>
  <si>
    <t>SK. No.158/ XIII /D/FMIPA-2018</t>
  </si>
  <si>
    <t>SK. No. 2106/ UN .16.3/ PG/ 2011</t>
  </si>
  <si>
    <t>SK. No. 569/XIII /D/FMIPA-2013</t>
  </si>
  <si>
    <t>07/07/2011</t>
  </si>
  <si>
    <t>15/01/ 2015</t>
  </si>
  <si>
    <t>07/08/2014</t>
  </si>
  <si>
    <t>15/08/2015</t>
  </si>
  <si>
    <t>11/01/2016</t>
  </si>
  <si>
    <t>26/08/2016</t>
  </si>
  <si>
    <t>06/08/2015</t>
  </si>
  <si>
    <t>30/01/2017</t>
  </si>
  <si>
    <t>SK. No. 070a/ XIII /D/FMIPA/ 2013</t>
  </si>
  <si>
    <t>SK. No.146/ XIII/ D/ KPT-2018</t>
  </si>
  <si>
    <t>SK. No.348 /XIII /D/ FMIPA-2013</t>
  </si>
  <si>
    <t>SK. No. 297.A/I/ Faperta/2013</t>
  </si>
  <si>
    <t>SK. No.341 /XIII /D/ FMIPA-2014</t>
  </si>
  <si>
    <t>SK. No.300/ XIII/D/ FMIPA-2017</t>
  </si>
  <si>
    <t>SK. No.45/ XIII /M/ FATETA-2016</t>
  </si>
  <si>
    <t>SK. No.96c /XIII /D/ KPT-2017</t>
  </si>
  <si>
    <t>SK. No.113/ XIII /M /FATETA-2018</t>
  </si>
  <si>
    <t>SK. No.136 /XIII/M/ FATETA-2016</t>
  </si>
  <si>
    <t>SK. No.225/ XIII /D/ FMIPA-2018</t>
  </si>
  <si>
    <t>SK. No.548/ XIII /D /FMIPA-2018</t>
  </si>
  <si>
    <t>17/12/2015</t>
  </si>
  <si>
    <t>10/12/2015</t>
  </si>
  <si>
    <t>a. Yolanda Fransiska Arisandi (1310412044)</t>
  </si>
  <si>
    <t>Berita Acara No. 115/UN 16.03.5.1/PP/2015</t>
  </si>
  <si>
    <t>19/07/2018</t>
  </si>
  <si>
    <t>a. Mutia Siska Wati (1410411048)</t>
  </si>
  <si>
    <t>17/07/2018</t>
  </si>
  <si>
    <t>20/07/2018</t>
  </si>
  <si>
    <t>a. Vina Agustin (1410411039)</t>
  </si>
  <si>
    <t>Berita Acara No. 31/UN 16.03.5.1/PP/2018</t>
  </si>
  <si>
    <t>09/07/2018</t>
  </si>
  <si>
    <t>b. Mutia Siska Wati (1410411048)</t>
  </si>
  <si>
    <t>Berita Acara No. 45/UN 16.03.5.1/PP/2018</t>
  </si>
  <si>
    <t>c. Nursal Sabri (1410412032)</t>
  </si>
  <si>
    <t>d. Alfajri Sardinal Putra (1110412047)</t>
  </si>
  <si>
    <t>e. Rafika Aris J (1410411012)</t>
  </si>
  <si>
    <t>Berita Acara No. 42/UN 16.03.5.1/PP/2018</t>
  </si>
  <si>
    <t>Berita Acara No. 55/UN 16.03.5.1/PP/2018</t>
  </si>
  <si>
    <t>02/05/2016</t>
  </si>
  <si>
    <t>c. Miftahul Khairah (1210413045)</t>
  </si>
  <si>
    <t>d. Aprima Reza (1210415001)</t>
  </si>
  <si>
    <t>e. Ridho Jumadil (1010412013)</t>
  </si>
  <si>
    <t>f. Nisaul Khairiyah (1210412037)</t>
  </si>
  <si>
    <t>g. Desi Karmila (1210411012)</t>
  </si>
  <si>
    <t>Berita Acara No. 13/UN 16.03/PPs-S3/SP/2015</t>
  </si>
  <si>
    <t>16/06/2011</t>
  </si>
  <si>
    <t>Pembimbing pendamping/ pembantu</t>
  </si>
  <si>
    <t>BA No. 37 /UN16.03 .5.1/PPs-S2 /PP/2016</t>
  </si>
  <si>
    <t>13/07/2015</t>
  </si>
  <si>
    <t>06/01/2016</t>
  </si>
  <si>
    <t>25/04/2016</t>
  </si>
  <si>
    <t>BA No.21 /UN16.03. 5.1/PP/ 2016</t>
  </si>
  <si>
    <t>BA No.  /UN 16.03. 5.1 /PP/2016</t>
  </si>
  <si>
    <t>BA No. 58/ UN16.03. 5.1/PP /2016</t>
  </si>
  <si>
    <t>BA No. 2278/UN16.03/PP/ 2018</t>
  </si>
  <si>
    <t>BA No. 340/UN 16.03.5.1/PPs-S2 /PP/2016</t>
  </si>
  <si>
    <t>BA No. 344/UN 16.03.5.1/PPs-S2/ PP/2016</t>
  </si>
  <si>
    <t>BA No. 115/UN 16.03.5.1/PPs-S2/ PP/2016</t>
  </si>
  <si>
    <t>BA No. 2/UN 16.03.5.1/PPs-S2/ PP/2016</t>
  </si>
  <si>
    <t>BA No. 1/UN 16.03.5.1/PPs-S2/ PP/2016</t>
  </si>
  <si>
    <t>BA No. 26/UN 16.03.1/PPs-S2/ UA/2015</t>
  </si>
  <si>
    <t>BA No. 26/UN 16.03.1/PPS-S2/ UA/2014</t>
  </si>
  <si>
    <t>BA No. 61/ UN 16.3.2 /PP/2011</t>
  </si>
  <si>
    <t>BA No. 60/ UN 16.3.2 /PP/2011</t>
  </si>
  <si>
    <t>BA No. 20/ UN 16.3.2 /PP/2012</t>
  </si>
  <si>
    <t>BA No. 31/ UN 16.3.2 /PP/2012</t>
  </si>
  <si>
    <t>BA No. 39/ UN 16.3.2 /PP/2012</t>
  </si>
  <si>
    <t>BA No. 48/ UN 16.3.2 /PP/2012</t>
  </si>
  <si>
    <t>BA No. 62/ UN 16.3.2 /PP/2012</t>
  </si>
  <si>
    <t>BA No. 66/ UN 16.3.2 /PP/2012</t>
  </si>
  <si>
    <t>BA No. 64/ UN 16.3.2 /PP/2012</t>
  </si>
  <si>
    <t>BA No. 67/ UN 16.3.2 /PP/2012</t>
  </si>
  <si>
    <t>BA No. 68/ UN 16.3.2 /PP/2012</t>
  </si>
  <si>
    <t>BA No. 99/ UN 16.3.2 /PP/2012</t>
  </si>
  <si>
    <t>BA No. 27/ UN 16.3.2 /PP/2013</t>
  </si>
  <si>
    <t>BA No. 26/ UN 16.3.2 /PP/2013</t>
  </si>
  <si>
    <t>BA No. 21/ UN 16.3.2 /PP/2013</t>
  </si>
  <si>
    <t>BA No. 32/ UN 16.3.2 /PP/2013</t>
  </si>
  <si>
    <t>BA No. 47/ UN 16.3.2 /PP/2013</t>
  </si>
  <si>
    <t>BA No. 51/ UN16.3. 2 /PP/2013</t>
  </si>
  <si>
    <t>BA No. 77/ UN 16.3.2 /PP/2013</t>
  </si>
  <si>
    <t>BA No. 88/ UN16.3.2 /PP/2013</t>
  </si>
  <si>
    <t>BA No. 140/ UN 16.3.2 /PP/2014</t>
  </si>
  <si>
    <t>BA No. 125/ UN 16.3.2 /PP/2014</t>
  </si>
  <si>
    <t>BA No. 134/ UN 16.3.2 /PP/2014</t>
  </si>
  <si>
    <t>BA No. 150/ UN 16.3.2 /PP/2014</t>
  </si>
  <si>
    <t>BA No. 149/UN16.3.2 /PP/ 2014</t>
  </si>
  <si>
    <t>BA No. 147/ UN 16.3.2 /PP/2014</t>
  </si>
  <si>
    <t>BA No. 11/ UN 16.3.2 /PP/2014</t>
  </si>
  <si>
    <t>BA No. 7/ UN 16.3.2 /PP/2014</t>
  </si>
  <si>
    <t>BA No. 5/ UN 16.3.2 /PP/2014</t>
  </si>
  <si>
    <t>BA No. 16/ UN 16.3.2 /PP/2014</t>
  </si>
  <si>
    <t>BA No. 34/ UN 16.3.2 /PP/2014</t>
  </si>
  <si>
    <t>BA No. 44/ UN 16.3.2 /PP/2014</t>
  </si>
  <si>
    <t>BA No. 64/ UN 16.3.2 /PP/2014</t>
  </si>
  <si>
    <t>BA No. 69/ UN 16.3.2 /PP/2014</t>
  </si>
  <si>
    <t>BA No. 4/ UN 16.3.2 /PP/2015</t>
  </si>
  <si>
    <t>BA No. 10/ UN 16.3.2 /PP/2015</t>
  </si>
  <si>
    <t>BA No. 8/ UN 16.3.2 /PP/2015</t>
  </si>
  <si>
    <t>BA No. 4/ UN16.03.5 .1/PP/ 2015</t>
  </si>
  <si>
    <t>BA No. 36/ UN16.03.5.1/PP/2015</t>
  </si>
  <si>
    <t>BA No. 66/ UN16.03.5.1 /PP/2015</t>
  </si>
  <si>
    <t>BA No. 34/UN16.3.2/PP /2015</t>
  </si>
  <si>
    <t>BA No. 65/ UN16.03.5.1 /PP/2015</t>
  </si>
  <si>
    <t>BA No. 67/ UN16.03.5.1/PP/2015</t>
  </si>
  <si>
    <t>BA No. 92/ UN16.03.5.1/PP/2015</t>
  </si>
  <si>
    <t>BA No. 05/ UN16.03.5.1/PP/2015</t>
  </si>
  <si>
    <t>BA No. 122/ UN16.03.5.1/PP/ 2015</t>
  </si>
  <si>
    <t>BA No. 1/ UN 16.03 .5.1/PP/ 2016</t>
  </si>
  <si>
    <t>BA No. 12/ UN 16.03. 5.1/PP/ 2016</t>
  </si>
  <si>
    <t>BA No. 10/ UN 16.03. 5.1/PP/ 2016</t>
  </si>
  <si>
    <t>BA No. 20/   UN 16.03. 5.1/PP/ 2016</t>
  </si>
  <si>
    <t>BA No. 28/ UN 16.03. 5.1/PP/ 2016</t>
  </si>
  <si>
    <t>BA No. 37/ UN 16.03. 5.1/PP/ 2016</t>
  </si>
  <si>
    <t>Setiap SMT</t>
  </si>
  <si>
    <t>SK Dekan No. 089/ XII/D/FMIPA-2010</t>
  </si>
  <si>
    <t>SK. Dekan No: 455/ XIII/D/FMIPA/2011</t>
  </si>
  <si>
    <t>SK. Dekan No: 629/ XIII/D/FMIPA/2012</t>
  </si>
  <si>
    <t>06/01/2010</t>
  </si>
  <si>
    <t>05/10/2011</t>
  </si>
  <si>
    <t>03/11/2012</t>
  </si>
  <si>
    <t>21/06/2018</t>
  </si>
  <si>
    <t>Pembantu direktur akademi/ ketua jurusan/bagian pada Universitas/institut/sekolah tinggi</t>
  </si>
  <si>
    <t>Ketua jurusan/Ketua Bagian/ Ketua Program Studi/ Koordinator Program Pascasarjana/Ketua Unit Pelayanan Terpadu (UPT).</t>
  </si>
  <si>
    <t>SK No. 1403 /XIII/R/KPT/2018</t>
  </si>
  <si>
    <t>b. Vina Agustin (1410411039)</t>
  </si>
  <si>
    <t>ST. No. 2565/UN16.3/PG /2011</t>
  </si>
  <si>
    <t>ST. No. 275/UN 16.3/PG/ 2012</t>
  </si>
  <si>
    <t>1. Dedi Afriza (1210413023)</t>
  </si>
  <si>
    <t>2. Disza Rahmiarti (1210412001)</t>
  </si>
  <si>
    <t>3. Rizka Aulia Putri (1210413022)</t>
  </si>
  <si>
    <t>4. Yezi Permata Sari (1210411007)</t>
  </si>
  <si>
    <t>SK. No. 248/D/XII/FMIPA-2010 &amp;  Laporan Kegiatan</t>
  </si>
  <si>
    <t>ST No. : 277/UN16.3/PG/ 2012 &amp;  Laporan Kegiatan</t>
  </si>
  <si>
    <t>SK. No. 570/XIII/D/ FMIPA-2012 &amp;  Laporan Kegiatan</t>
  </si>
  <si>
    <t>SK. No. 263/XIII/D/ FMIPA-2013 &amp;  Laporan Kegiatan</t>
  </si>
  <si>
    <t>SK. No. 409/XIII/D/ FMIPA/2013 &amp;  Laporan Kegiatan</t>
  </si>
  <si>
    <t>SK No. 02/UN.16/LPPM/ KOMPETITIF/2013 &amp;  Laporan Kegiatan</t>
  </si>
  <si>
    <t>ST No. 5338/ UN16.03.5.1 /PG/2014 &amp;  Laporan Kegiatan</t>
  </si>
  <si>
    <t>ST No. 581/ UN16.03 D/ PM/2015 &amp;  Laporan Kegiatan</t>
  </si>
  <si>
    <t>SK. No. 742/ UN16.03.D/ KP/2015 &amp;  Laporan Kegiatan</t>
  </si>
  <si>
    <t>Hibah No. 066/SP2H/PP/DRPM/II/2016 &amp;  Laporan Kegiatan</t>
  </si>
  <si>
    <t>ST. No 3776/ UN.16.03 .D/PG/2017 &amp;  Laporan Kegiatan</t>
  </si>
  <si>
    <t>12/08/2010</t>
  </si>
  <si>
    <t>08/07/2011</t>
  </si>
  <si>
    <t>21/12/2012</t>
  </si>
  <si>
    <t>28/06/2013</t>
  </si>
  <si>
    <t>18/11/2014</t>
  </si>
  <si>
    <t>10/03/2015</t>
  </si>
  <si>
    <t>25/02/2015</t>
  </si>
  <si>
    <t>01/06/2015</t>
  </si>
  <si>
    <t>30/01/2016</t>
  </si>
  <si>
    <t>Kontrak No. 34/ UN.16.17 /XIII.PM.IbPSNB/LPPM/2017 &amp;  Laporan Kegiatan</t>
  </si>
  <si>
    <t>Pelatihan Praktikum Kimia Sederhana Untuk Siswa/i MAN 1 Solok: Objek Elektrokimia Dan Indikator Asam Basa</t>
  </si>
  <si>
    <t>20/12/2018</t>
  </si>
  <si>
    <t>30/11/2017</t>
  </si>
  <si>
    <t>/05/2017</t>
  </si>
  <si>
    <t>Pelatihan Praktek Laboratorium Kimia Sederhana Kepada Siswa SMAN 3 Padang Panjang (Termokimia)</t>
  </si>
  <si>
    <t>18/09/2018</t>
  </si>
  <si>
    <t>ST. No 4149/ UN.16.03 D/PG/2018 &amp;  Laporan Kegiatan</t>
  </si>
  <si>
    <t>ST No. 329/ XIII/D/FMIPA /2018 &amp;  Laporan Kegiatan</t>
  </si>
  <si>
    <t>Kunjungan dan Open Laboratorium Guru dan Siswa SMA 1 Pantai Cermin</t>
  </si>
  <si>
    <t>SK No. 87/ XIII/D/ FMIPA/ 2015</t>
  </si>
  <si>
    <t>SK. No. 001 /PL-17PDG/ SNMPTN/ 2012</t>
  </si>
  <si>
    <t>Tiap keg.</t>
  </si>
  <si>
    <t>Setiap Artikel</t>
  </si>
  <si>
    <t>Kimia Organik (Kelas C/THP 2 sks 1 dosen)</t>
  </si>
  <si>
    <t>09/02/2018</t>
  </si>
  <si>
    <t>SK. No. 002 / XIII/M/ FATETA-2018</t>
  </si>
  <si>
    <t>28/01/2019</t>
  </si>
  <si>
    <t>SKS</t>
  </si>
  <si>
    <t>SK. No. 044 / XIII/M/ FATETA-2019</t>
  </si>
  <si>
    <t>02/10/2018</t>
  </si>
  <si>
    <t>2019</t>
  </si>
  <si>
    <t>SK. No.201/ XIII /D/ FMIPA-2019</t>
  </si>
  <si>
    <t>Kimia Organik II (Kelas C, 3 sks, 2 dosen)</t>
  </si>
  <si>
    <t>Praktikum Kimia Organik II (Kelas C2, 1 sks, 1 dosen)</t>
  </si>
  <si>
    <t>Teknik Laboratorium Kimia Organik (Kelas A, 2 sks, 2 dosen)</t>
  </si>
  <si>
    <t>Teknik Laboratorium Kimia Organik (Kelas B, 2 sks, 2 dosen)</t>
  </si>
  <si>
    <t>02/07/2019</t>
  </si>
  <si>
    <t>Stereokimia (S2, 2 sks, 2 dosen)</t>
  </si>
  <si>
    <t>Reaksi-reaksi organologam (S2, 2 sks, 2 dosen)</t>
  </si>
  <si>
    <t>Semester Ganjil 2019/2020</t>
  </si>
  <si>
    <t>a. Fadhil Rahmeidi (1510412014)</t>
  </si>
  <si>
    <t>b. Siti Rukmana (1610411016)</t>
  </si>
  <si>
    <t>c. Hari Prabowo (1610411024)</t>
  </si>
  <si>
    <t>d. Venia Wahyuni (1610412005)</t>
  </si>
  <si>
    <t>e. Elin Novianti (1610412036)</t>
  </si>
  <si>
    <t>b. Isra Hayati (1510411031)</t>
  </si>
  <si>
    <t>a. Kuntum Suci Mawarni (1510412017)</t>
  </si>
  <si>
    <t>c. Kuntum Suci Mawarni (1510412017)</t>
  </si>
  <si>
    <t>Praktikum Kimia Organik I (Kelas A2, 1 sks, 1 dosen)</t>
  </si>
  <si>
    <t>Kimia Organik Sintesis (Kelas A, 2 sks, 1 dosen)</t>
  </si>
  <si>
    <t>Kimia Organik Sintesis (Kelas B, 2 sks, 1 dosen)</t>
  </si>
  <si>
    <t>Kimia (Kelas A/TEP, 2 sks, 1 dosen)</t>
  </si>
  <si>
    <t>Kimia (Kelas Tnh B, 3 sks, 1 dosen)</t>
  </si>
  <si>
    <t>23/12/2019</t>
  </si>
  <si>
    <t>16/09/2019</t>
  </si>
  <si>
    <t>27/11/2019</t>
  </si>
  <si>
    <t>17/12/2019</t>
  </si>
  <si>
    <t>a. Isra Hayati (1510411031)</t>
  </si>
  <si>
    <t>b. Kuntum Suci Mawarni (1510412017)</t>
  </si>
  <si>
    <t>04/09/2019</t>
  </si>
  <si>
    <t>11/10/2019</t>
  </si>
  <si>
    <t>OK</t>
  </si>
  <si>
    <t>a. Siti Rukmana (1610411016)</t>
  </si>
  <si>
    <t>b. Hari Prabowo (1610411024)</t>
  </si>
  <si>
    <t>c. Venia Wahyuni (1610412005)</t>
  </si>
  <si>
    <t>d. Elin Novianti (1610412036)</t>
  </si>
  <si>
    <t>26/07/2019</t>
  </si>
  <si>
    <t>16/10/2019</t>
  </si>
  <si>
    <t>24/10/2019</t>
  </si>
  <si>
    <t>29/04/2019</t>
  </si>
  <si>
    <t>a. Widya Hasvini Putri (1720412006)</t>
  </si>
  <si>
    <t>22/07/2019</t>
  </si>
  <si>
    <t>21/10/2019</t>
  </si>
  <si>
    <t>02/05/2019</t>
  </si>
  <si>
    <t>19/07/2019</t>
  </si>
  <si>
    <t>2. Yuni Mala Sari (1720412002) S2</t>
  </si>
  <si>
    <t>3. Bayu Afnovandra Perdana (1720412022) S2</t>
  </si>
  <si>
    <t>1. Widya Hasvini Putri (1720412006)</t>
  </si>
  <si>
    <t>1. Jasna Yani (1510411040)</t>
  </si>
  <si>
    <t>23/07/2019</t>
  </si>
  <si>
    <t>BA No. B/41/ UN.16.03/ 3.2/PK.03.08/2019</t>
  </si>
  <si>
    <t>15/04/2019</t>
  </si>
  <si>
    <t>BA No. B/4 /UN 16.03/ 3.2/PK.03.08/ 2019</t>
  </si>
  <si>
    <t>1. Martania Anggriany (1410411038)</t>
  </si>
  <si>
    <t>BA No. 1/ UN.16.03. 5.1/PK.03.08/ 2019</t>
  </si>
  <si>
    <t>01/02/2019</t>
  </si>
  <si>
    <t>1. Annisa Aulia Rahmah (1510412033)</t>
  </si>
  <si>
    <t>19/08/2019</t>
  </si>
  <si>
    <t>BA No. B/30/ UN.16.03/ 3.2/PK.03.08/2019</t>
  </si>
  <si>
    <t>18/10/2019</t>
  </si>
  <si>
    <t>BA No. B/52/ UN.16.03/ 3.2/PK.03.08/2019</t>
  </si>
  <si>
    <t>15/10/2019</t>
  </si>
  <si>
    <t>BA No. B/45/ UN.16.03/ 3.2/PK.03.08/2019</t>
  </si>
  <si>
    <t>BA No. B/57/ UN.16.03/ 3.2/PK.03.08/2019</t>
  </si>
  <si>
    <t>22/10/2019</t>
  </si>
  <si>
    <t>BA No. B/61/ UN.16.03/ 3.2/PK.03.08/2019</t>
  </si>
  <si>
    <t>2. Irma Ramadhani (1510411030)</t>
  </si>
  <si>
    <t>4. Regina Purnama (1510411008)</t>
  </si>
  <si>
    <t>1. Dian Fijriah (1510412029)</t>
  </si>
  <si>
    <t>13/10/2019</t>
  </si>
  <si>
    <t>BA No. B/83 /UN 16.03/ 3.2/PK.03.08/ 2019</t>
  </si>
  <si>
    <t>BA No. B/46 /UN 16.03/ 3.2/PK.03.08/ 2019</t>
  </si>
  <si>
    <t>4. Kuntum Suci Mawarni (1510412017)</t>
  </si>
  <si>
    <t>BA No. B/54/ UN.16.03/ 3.2/PK.03.08/2019</t>
  </si>
  <si>
    <t>2. Isra Hayati (1510411031)</t>
  </si>
  <si>
    <t>3. Ari Hidayat (1310412050)</t>
  </si>
  <si>
    <t>21/09/2019</t>
  </si>
  <si>
    <t>ST. No 172/ UN.16.03 D/PP.11.00/2019 &amp;  Laporan Kegiatan</t>
  </si>
  <si>
    <t>Open Laboratorium Kimia Material untuk Siswa SMAN IT Ash-Shiddiqi Jambi</t>
  </si>
  <si>
    <t>29/01/2019</t>
  </si>
  <si>
    <t>ST. No 7/ UN.16.03 D/PM.01.04/2019 &amp;  Laporan Kegiatan</t>
  </si>
  <si>
    <t>05/01/2019</t>
  </si>
  <si>
    <t xml:space="preserve">Pelatihan Praktikum Laboratorium Kimia Sederhana kepada SMAN 9 Padang: Topik Elektrokimia </t>
  </si>
  <si>
    <t>Asesor Penilai Portofolio Peserta Sertifikasi Pendidik Untuk Dosen Tahap I Tahun 2019 Perguruan Tinggi Penyelenggara Serdos (PTPS) Universitas Andalas.</t>
  </si>
  <si>
    <t>30/04/2019</t>
  </si>
  <si>
    <t xml:space="preserve">SK. No 3522/III/R/KPT/2019 </t>
  </si>
  <si>
    <t>Melaksanakan pengembangan hasil pendidikan dan penelitian.</t>
  </si>
  <si>
    <t>Memberi latihan/penyuluhan/ penataran/ceramah pada masyarakat.</t>
  </si>
  <si>
    <t>2020</t>
  </si>
  <si>
    <t>Berita Acara No. B/63/ UN.16.03/3.2/PK.03.08/2019</t>
  </si>
  <si>
    <t>Berita Acara No. B/67/ UN.16.03/3.2/PK.03.08/2019</t>
  </si>
  <si>
    <t>Berita Acara No. B/75/ UN.16.03/3.2/PK.03.08/2019</t>
  </si>
  <si>
    <t>Berita Acara No. B/69/ UN.16.03/3.2/PK.03.08/2019</t>
  </si>
  <si>
    <t>Berita Acara No. B/79/ UN.16.03/3.2/PK.03.08/2019</t>
  </si>
  <si>
    <t>09/12/2019</t>
  </si>
  <si>
    <t>Berita Acara No. B/36/ UN.16.03/3.2/PK.03.08/2019</t>
  </si>
  <si>
    <t>Berita Acara No. B/41/ UN.16.03/3.2/PK.03.08/2019</t>
  </si>
  <si>
    <t>Berita Acara No. 68/UN 16.03.5.1 /PP/2016</t>
  </si>
  <si>
    <t>Berita Acara No. 62/UN 16.03.5.1 /PP/2016</t>
  </si>
  <si>
    <t>Berita Acara No. 61/UN 16.03.5.1 /PP/2016</t>
  </si>
  <si>
    <t>Berita Acara No. 60/UN 16.03.5.1 /PP/2016</t>
  </si>
  <si>
    <t>Berita Acara No. 46/UN 16.03.5.1 /PP/2016</t>
  </si>
  <si>
    <t>Berita Acara No. 9/UN 16.03.5.1 /PP/2016</t>
  </si>
  <si>
    <t>Berita Acara No. 6/UN 16.03.5.1 /PP/2016</t>
  </si>
  <si>
    <t>Berita Acara No. 92/UN 16.03.5.1 /PP/2015</t>
  </si>
  <si>
    <t>Berita Acara No. 17/UN 16.03.2/ PP/2014</t>
  </si>
  <si>
    <t>Berita Acara No. 03/UN 16.03.2/ PP/2013</t>
  </si>
  <si>
    <t>Berita Acara No. 01/UN 16.03.2/ PP/2013</t>
  </si>
  <si>
    <t>Berita Acara No. 06/UN 16.03.2/ PP/2013</t>
  </si>
  <si>
    <t>Berita Acara No. 05/UN 16.03.2/ PP/2013</t>
  </si>
  <si>
    <t>Berita Acara No. 21/UN 16.03.2/ PP/2013</t>
  </si>
  <si>
    <t>20/12/2019</t>
  </si>
  <si>
    <t>SK. No.147/ UN16.01.D/ KPT-2019</t>
  </si>
  <si>
    <t>SK. No. 110 /XIII/M/ FATETA-2019</t>
  </si>
  <si>
    <t>12/08/2019</t>
  </si>
  <si>
    <t>SK. No.473 /XIII /D/ FMIPA-2019</t>
  </si>
  <si>
    <t>?</t>
  </si>
  <si>
    <t>Semester Genap 2019/2020</t>
  </si>
  <si>
    <t>Ketua: Pembimbing</t>
  </si>
  <si>
    <t xml:space="preserve">b. Aldho Pramana Putra (0910413101) </t>
  </si>
  <si>
    <t>c. Nova Aulina Rohana (0810412018) Pembimbing II</t>
  </si>
  <si>
    <t>d. Wezyah Adri (0810413093) Pembimbing II</t>
  </si>
  <si>
    <t>e. Aldi Putra (0810413100) Pembimbing II</t>
  </si>
  <si>
    <t>b. Yurna Welly (0810413121) Pembimbing II</t>
  </si>
  <si>
    <t>a. Fathur Rahrnat Putra (0810413117)</t>
  </si>
  <si>
    <t>b. Jenny pangestika Gunawan (1510412019)</t>
  </si>
  <si>
    <t>09/07/2019</t>
  </si>
  <si>
    <t>20/03/2019</t>
  </si>
  <si>
    <t>a. Widya Hasvini Putri (1720412006) S2</t>
  </si>
  <si>
    <t>c. Ari Hidayat (1310412050)</t>
  </si>
  <si>
    <t>Berita Acara No. B/23/ UN.16.03/3.2/PK.03.08/2019</t>
  </si>
  <si>
    <t>Berita Acara No. B/11/ UN.16.03/3.6/PK.03.08/2019</t>
  </si>
  <si>
    <t>3. Gustia Ningsih (1010412037)</t>
  </si>
  <si>
    <t>Penanggungjawab Tim Penyusun Kurikulum Program Studi S1 Jurusan Kimia FMIPA Unand tahun 2018</t>
  </si>
  <si>
    <t>Tim Perumus pada Rapat Kerja (Raker) Fakultas MIPA tanggal 19-21 November 2016 di Bukittinggi</t>
  </si>
  <si>
    <t>Tim Sosialisasi Percepatan (Fast Track) untuk melanjutkan studi ke Program Pascasarjana FMIPA Unand</t>
  </si>
  <si>
    <t>URL Dokumen/ Bukti Fisik</t>
  </si>
  <si>
    <t>URL Peer Review</t>
  </si>
  <si>
    <t>Nilai TPJA Unand</t>
  </si>
  <si>
    <t>https://jcsp.org.pk/issueDetail.aspx?aid=747b9d8d-f598-4159-970a-fd6cdbcec909</t>
  </si>
  <si>
    <t>http://www.jocpr.com/articles/isolation-and-characterization-of-antioxidative-constituent-from-stem-bark-extract-of-ceiba-pentandra-l.pdf</t>
  </si>
  <si>
    <t>http://www.jocpr.com/articles/isolation-and-elucidation-structure-of-stigmasterol-glycoside-from-nothopanax-scutellarium-merr-leaves.pdf</t>
  </si>
  <si>
    <t>http://www.jocpr.com/articles/isolation-and-characterization-flavonoids-from-the-bark-of-toona-sureni-blume-merr.pdf</t>
  </si>
  <si>
    <t>http://www.jocpr.com/articles/isolation-and-elucidation-structure-of-triterpenoids-from-hippobroma-longiflora-leaf-extract-and-tested-of-antibacterial.pdf</t>
  </si>
  <si>
    <t>https://www.derpharmachemica.com/pharma-chemica/screening-for-active-agent-to-antidiarrhea-by-an-evaluation-of-antimicrobial-activities-from-three-fractions-of-sappan-w.pdf</t>
  </si>
  <si>
    <t>https://www.jpsr.pharmainfo.in/Documents/Volumes/vol10Issue03/jpsr10031819.pdf</t>
  </si>
  <si>
    <t>https://www.japsonline.com/admin/php/uploads/2961_pdf.pdf</t>
  </si>
  <si>
    <t>http://jppres.com/jppres/pdf/vol7/jppres19.603_7.5.381.pdf</t>
  </si>
  <si>
    <t>http://www.pjps.pk/wp-content/uploads/pdfs/33/1/Paper-23.pdf</t>
  </si>
  <si>
    <t>https://rasayanjournal.co.in/admin/php/upload/935_pdf.pdf</t>
  </si>
  <si>
    <t>https://online-journal.unja.ac.id/chp/article/view/9023/5530</t>
  </si>
  <si>
    <t>http://jurnal.untan.ac.id/index.php/semirata2015/article/view/14109/12626</t>
  </si>
  <si>
    <t>https://ojs.umrah.ac.id/index.php/zarah/article/view/212/237</t>
  </si>
  <si>
    <t>a. Kimia Organik II (3 sks, 2 dosen)</t>
  </si>
  <si>
    <t>Kimia Organik Lanjut (Kelas D, 2 sks, 2 dosen)</t>
  </si>
  <si>
    <t>Kimia (Kelas B, 3 sks, 2 dosen)</t>
  </si>
  <si>
    <t>1. Fadhila Utari (1530412015) S3</t>
  </si>
  <si>
    <t>20/03/2020</t>
  </si>
  <si>
    <t>e. Annisa Wulandari (1720412015) S2</t>
  </si>
  <si>
    <t>06/12/2019</t>
  </si>
  <si>
    <t>Berita Acara No.  B/663/UN 16.03.3.6/PK/2019</t>
  </si>
  <si>
    <t>https://drive.google.com/file/d/13txP570JDDaphehoRc5kDKNmQmsxJpsH/view?usp=sharing</t>
  </si>
  <si>
    <t>https://drive.google.com/file/d/1pc8-Yr8zhiX9OgJWpkUsniKXRO-hluy0/view?usp=sharing</t>
  </si>
  <si>
    <t>https://drive.google.com/file/d/1STPcNy5PczhaUXYcv_m7J5BSoqIF_1tY/view?usp=sharing</t>
  </si>
  <si>
    <t>https://drive.google.com/file/d/1cZR53cdvZiuQnRdPg4wQRon5SrY3b6HW/view?usp=sharing</t>
  </si>
  <si>
    <t>https://drive.google.com/file/d/1ZcFsdwJH3HdiddO-bnCQdl2c7jwcTw_e/view?usp=sharing</t>
  </si>
  <si>
    <t>https://drive.google.com/file/d/1VLi9P-O4PEVW7-YD3zl7ZmgzPS15GTzv/view?usp=sharing</t>
  </si>
  <si>
    <t>https://drive.google.com/file/d/1-Fxmfc1lmkX7S52PsHdugyWbD7_kXRSw/view?usp=sharing</t>
  </si>
  <si>
    <t>https://drive.google.com/file/d/1AlANsBrcJhqYg6kQRHjkfwq1KRifUj-y/view?usp=sharing</t>
  </si>
  <si>
    <t>https://drive.google.com/file/d/13R_J1DaMqIxedksCYvm-21v3jYqGgzTZ/view?usp=sharing</t>
  </si>
  <si>
    <t>https://drive.google.com/file/d/1SvQxji_cDEhkJHarQciNRhQPQZI44ILM/view?usp=sharing</t>
  </si>
  <si>
    <t>https://drive.google.com/file/d/1lsjZ4Jb0E44-n71gShF4kH9R0nQ-hTB0/view?usp=sharing</t>
  </si>
  <si>
    <t>https://drive.google.com/file/d/1bUEVhrUuFKWmJcjbcZ_pz_Fu3Blo7pxc/view?usp=sharing</t>
  </si>
  <si>
    <t>https://drive.google.com/file/d/1yhzuC4cnx8oAnnOROEIe6VAbQ5hHwfxR/view?usp=sharing</t>
  </si>
  <si>
    <t>https://drive.google.com/file/d/1bDizpoBbScFb1yWxB9LWGXmKEBqcUhiT/view?usp=sharing</t>
  </si>
  <si>
    <t>https://drive.google.com/file/d/1UvxZtCtZb9qUkULuUcSrxBG_uaC85tTF/view?usp=sharing</t>
  </si>
  <si>
    <t>https://drive.google.com/file/d/1GU9xlUi8TxMgj6N_Xt6sHGwhUgQKjdoB/view?usp=sharing</t>
  </si>
  <si>
    <t>https://drive.google.com/file/d/1QMoV11OuJjpnQyUHwSTkw_FtKXZU8aMx/view?usp=sharing</t>
  </si>
  <si>
    <t>https://drive.google.com/file/d/1rsBSVIQ3nxoBNZkBGrRIqOT7sM1_7ZeX/view?usp=sharing</t>
  </si>
  <si>
    <t>https://drive.google.com/file/d/1GinwtE4j1ci0pbGZyUOXSFxKeteGrvea/view?usp=sharing</t>
  </si>
  <si>
    <t>https://drive.google.com/file/d/1TpQd-XnQUnxtPZ7GvdN4YDXBVSvsE4L0/view?usp=sharing</t>
  </si>
  <si>
    <t>https://drive.google.com/file/d/1v2k76y3wv4d0eS0vUoXy5RPmz-WrNdzR/view?usp=sharing</t>
  </si>
  <si>
    <t>https://drive.google.com/file/d/1LyGBZTp_OK07NWqP8QsBPHSB5oKXxHf8/view?usp=sharing</t>
  </si>
  <si>
    <t>https://drive.google.com/file/d/1Szr826bXeC-PIqDyb9PY7hoigSOyy0jZ/view?usp=sharing</t>
  </si>
  <si>
    <t>https://drive.google.com/file/d/1xZWlOWM_12aeE7kdhNPTcv1NM1rnXsMu/view?usp=sharing</t>
  </si>
  <si>
    <t>https://drive.google.com/file/d/1K3k96LIT0uItuTZdH-fMR38gaUMXVcDd/view?usp=sharing</t>
  </si>
  <si>
    <t>https://drive.google.com/file/d/1Sst3f7Tat-IQl1fyYHsGC_od9k8-OJDX/view?usp=sharing</t>
  </si>
  <si>
    <t>https://drive.google.com/file/d/1TyXNdYYpeevHunsUUL8rb1AqP_eUGHQ9/view?usp=sharing</t>
  </si>
  <si>
    <t>https://drive.google.com/file/d/1gY3PUJ0Rf_DGghaFqdXjFTLRlTdybp26/view?usp=sharing</t>
  </si>
  <si>
    <t>https://drive.google.com/file/d/1Kpph4wXrq5rs3UG5v44JsGpgrtE1dUIJ/view?usp=sharing</t>
  </si>
  <si>
    <t>https://drive.google.com/file/d/1CT8VGoSdZ_6ToWwgzVX0AaILMlBMVCXU/view?usp=sharing</t>
  </si>
  <si>
    <t>https://drive.google.com/file/d/1S2GFQcLAFQHZanH0Q79zN8N1bq0TBAKu/view?usp=sharing</t>
  </si>
  <si>
    <t>https://drive.google.com/file/d/1bxXhFCw36QJovZVeSlKiI-RvSO0cahv8/view?usp=sharing</t>
  </si>
  <si>
    <t>https://drive.google.com/file/d/1qLwgYScByEX9vPvtnSKJnsPOHb0usYk7/view?usp=sharing</t>
  </si>
  <si>
    <t>https://drive.google.com/file/d/1uWXVswYIUmDrq5HMp2ZBszqdVegWdRVf/view?usp=sharing</t>
  </si>
  <si>
    <t>https://drive.google.com/file/d/1HEsFbsEKr9Ns-kN3vMvnrg1SYb_eYCfm/view?usp=sharing</t>
  </si>
  <si>
    <t>https://drive.google.com/file/d/1XHOLvFyBhus82815UIrhIftGk2-as8Jz/view?usp=sharing</t>
  </si>
  <si>
    <t>https://drive.google.com/file/d/1gk0UIEOHvM-B3Fm63Vbwd6o8siho8W0x/view?usp=sharing</t>
  </si>
  <si>
    <t>https://drive.google.com/file/d/1pz_ObRxi59kFcin9I9l-xIymrMPBztDe/view?usp=sharing</t>
  </si>
  <si>
    <t>https://drive.google.com/file/d/1GjyXVtdMpQtMZsghE7afQNuv-QAszBXC/view?usp=sharing</t>
  </si>
  <si>
    <t>https://drive.google.com/file/d/1IovNhb__jvXa3M8hTKbYAI57aT_d_aFi/view?usp=sharing</t>
  </si>
  <si>
    <t>https://drive.google.com/file/d/1b6hlRjERvoilPdyUnQ0zlmDY0xHVegrL/view?usp=sharing</t>
  </si>
  <si>
    <t>https://drive.google.com/file/d/1Jk2_jIbol8OZ9twrr1b07P-d5o83W7eK/view?usp=sharing</t>
  </si>
  <si>
    <t>https://drive.google.com/file/d/1Myi40rdlo457IjgZLf3IEoV4T1p3a-q6/view?usp=sharing</t>
  </si>
  <si>
    <t>https://drive.google.com/file/d/1VqrZ48xRYJnVb7oqIklAhP6UK2jMrufM/view?usp=sharing</t>
  </si>
  <si>
    <t>https://drive.google.com/file/d/1zSvtYOXOAYMsF46rgTIvhQLDumTUixOA/view?usp=sharing</t>
  </si>
  <si>
    <t>https://drive.google.com/file/d/1c5tx2EbaZto7d7wAuKMNdhz38I7VOdV3/view?usp=sharing</t>
  </si>
  <si>
    <t>https://drive.google.com/file/d/18fMJeJL4r5ugzlXJXpyUXBiCXIF5opjU/view?usp=sharing</t>
  </si>
  <si>
    <t>https://drive.google.com/file/d/1eB068VmwWzek4f2FhnAS8qX0Qzoj3lE_/view?usp=sharing</t>
  </si>
  <si>
    <t>https://drive.google.com/file/d/1YCU0LHnC-0nJdxp-e4PHMLLkMiZ5COHp/view?usp=sharing</t>
  </si>
  <si>
    <t>https://drive.google.com/file/d/1ngp4TpCTJHRQliNcP6aTvF2sXdRPeJPX/view?usp=sharing</t>
  </si>
  <si>
    <t>https://drive.google.com/file/d/1JfNr-8Kt_0nhRQ3nEo76hsN3SGFOSIRt/view?usp=sharing</t>
  </si>
  <si>
    <t>https://drive.google.com/file/d/1erhh0eQiJA6SJDjn00ST_DulHJKSAXTi/view?usp=sharing</t>
  </si>
  <si>
    <t>https://drive.google.com/file/d/1g0IfJurp4eOkUspSEmGvtv9W7rAkJzW5/view?usp=sharing</t>
  </si>
  <si>
    <t>https://drive.google.com/file/d/1CuQt6pVCdqHXPtQ7HVM0PFOrsz_-Qyo5/view?usp=sharing</t>
  </si>
  <si>
    <t>https://drive.google.com/file/d/1wuDD4uIRlStm07wMWMxyYel8cwj7rbE-/view?usp=sharing</t>
  </si>
  <si>
    <t>https://drive.google.com/file/d/1A7HPHLcYd-sa1lkWnXvApHUIvXOhNI_1/view?usp=sharing</t>
  </si>
  <si>
    <t>https://drive.google.com/file/d/1tF8T46-E_EUo5Pp_54CUwo2TdPervEdl/view?usp=sharing</t>
  </si>
  <si>
    <t>https://drive.google.com/file/d/16Qq3HnFtO-FGOHLU_GDeoHpWl7fKJPZS/view?usp=sharing</t>
  </si>
  <si>
    <t>https://drive.google.com/file/d/1byXpIR-iWukyLe32VOxxgs-CEyJkVdhA/view?usp=sharing</t>
  </si>
  <si>
    <t>https://drive.google.com/file/d/16DIKb5rI7G_RixRfkyqHGhIxsXbMqLP4/view?usp=sharing</t>
  </si>
  <si>
    <t>https://drive.google.com/file/d/11tOX2d2wr8R77BxooBy2P1SlmBpbqFSJ/view?usp=sharing</t>
  </si>
  <si>
    <t>https://drive.google.com/file/d/1C13RbG6fyhzQKXxjAF6gcfw636ukDa6z/view?usp=sharing</t>
  </si>
  <si>
    <t>https://drive.google.com/file/d/1sqpTNBU1QzhNzOyy4c3JCFboRSQxsaUv/view?usp=sharing</t>
  </si>
  <si>
    <t>https://drive.google.com/file/d/1kEErNRv398W0FHaljnVOJ31bIURFtsgi/view?usp=sharing</t>
  </si>
  <si>
    <t>https://drive.google.com/file/d/1BPOPNq98Wqfw26me8TekhNJ6-8zerOMj/view?usp=sharing</t>
  </si>
  <si>
    <t>https://drive.google.com/file/d/1GmhcVA3KtMzy66CU4rrj-7IvCJUE28Ih/view?usp=sharing</t>
  </si>
  <si>
    <t>https://drive.google.com/file/d/1g3F4BEhQlrWSqY10SdaxglAbLjezN6Mv/view?usp=sharing</t>
  </si>
  <si>
    <t>https://drive.google.com/file/d/1Khr3RlgBG4AdplTV6M_RPpz_Z1nA_fQs/view?usp=sharing</t>
  </si>
  <si>
    <t>https://drive.google.com/file/d/1_XtihB8gu_B3GXFDBHcLiMx8HPxyRGy3/view?usp=sharing</t>
  </si>
  <si>
    <t>https://drive.google.com/file/d/1XZCCPrSinW60lK89wa2VJk07D5WQTxw6/view?usp=sharing</t>
  </si>
  <si>
    <t>https://drive.google.com/file/d/1SiRfnHVUhlkO5XK166nAlsjAbhc3j1kl/view?usp=sharing</t>
  </si>
  <si>
    <t>https://drive.google.com/file/d/1lHUiOLXdEnDTZby1m6lg7PX6PU6KhB_Z/view?usp=sharing</t>
  </si>
  <si>
    <t>https://drive.google.com/file/d/1r89PXZb6lO04AAuJm-ttHfC2OpNPGrGz/view?usp=sharing</t>
  </si>
  <si>
    <t>https://drive.google.com/file/d/12lcOBA2qH44kebNXe136vhkYs7QsjUw4/view?usp=sharing</t>
  </si>
  <si>
    <t>https://drive.google.com/file/d/1APrNDma_w8VvwXDgwz-FjUemqR8Jyr95/view?usp=sharing</t>
  </si>
  <si>
    <t>https://drive.google.com/file/d/1k_bq1T9PHi-h_XJa5P82Sa6C8fvB8I73/view?usp=sharing</t>
  </si>
  <si>
    <t>https://drive.google.com/file/d/1_7YuVgOXZeP79_9p7cyAs1J_F2d4WR1F/view?usp=sharing</t>
  </si>
  <si>
    <t>https://drive.google.com/file/d/1GaVzSVTrzaDYorrb3ul3h5O5KEE7gBK4/view?usp=sharing</t>
  </si>
  <si>
    <t>https://drive.google.com/file/d/1Uu_LawY8-1J1ML_OZcQxIvwS-_jF1nZv/view?usp=sharing</t>
  </si>
  <si>
    <t>https://drive.google.com/file/d/1VSZGJhHvSveqRSM7hFVoxw6V7JgEDPhy/view?usp=sharing</t>
  </si>
  <si>
    <t>https://drive.google.com/file/d/15Idl1DVRhPDV3jUiSv2R6XDo58OVvFq7/view?usp=sharing</t>
  </si>
  <si>
    <t>https://drive.google.com/file/d/1wJV26qfvQ4VpBn0E28nPOFx62qmMEyZA/view?usp=sharing</t>
  </si>
  <si>
    <t>https://drive.google.com/file/d/1jKYSte1ZqqSqjyS_aK39JTLlmclCD_rU/view?usp=sharing</t>
  </si>
  <si>
    <t>https://drive.google.com/file/d/1Z6yVl0-7v3HcTfs0FjwhH1YuKeQNgFqL/view?usp=sharing</t>
  </si>
  <si>
    <t>https://drive.google.com/file/d/1FLaND3RuLt_5YQjWtce5nsa8SkpudEsX/view?usp=sharing</t>
  </si>
  <si>
    <t>https://drive.google.com/file/d/1VAhxvws1YmQczOw2QDHcChk-3mmT7LMF/view?usp=sharing</t>
  </si>
  <si>
    <t>https://drive.google.com/file/d/1R3E_S_N1mfPIHlYL4JF1YZGUVle78YyQ/view?usp=sharing</t>
  </si>
  <si>
    <t>https://drive.google.com/file/d/1xSwbXLwLUDXBg07FB2b67VfAoInM0uY1/view?usp=sharing</t>
  </si>
  <si>
    <t>https://drive.google.com/file/d/1e11hQ9his8kvyZy7Xa1nSF-IMRcicdG3/view?usp=sharing</t>
  </si>
  <si>
    <t>https://drive.google.com/file/d/1gWFxLf-SJVGoPWXxF5pJ_PEB8QFLce1o/view?usp=sharing</t>
  </si>
  <si>
    <t>https://drive.google.com/file/d/1YmalWjEFKKq16kP3bI8WDxSZXH6ST4GW/view?usp=sharing</t>
  </si>
  <si>
    <t>https://drive.google.com/file/d/1xG_xiDOXxPcYteKYCb-yiJid5I6KaRdN/view?usp=sharing</t>
  </si>
  <si>
    <t>https://drive.google.com/file/d/1cJgQcUSk6dJFPC-dKDxfkbbSXYOJq5uR/view?usp=sharing</t>
  </si>
  <si>
    <t>https://drive.google.com/file/d/1hfo7tyDlCwTMv6iJK0AcDHplIGkkt6lG/view?usp=sharing</t>
  </si>
  <si>
    <t>https://drive.google.com/file/d/1ERR5WFqReTxIyEcWEvtGhcM5_kTCZ-Vx/view?usp=sharing</t>
  </si>
  <si>
    <t>https://drive.google.com/file/d/1dDHQHov5l3Nn0SSKAT1a0jCX9WDY6-fK/view?usp=sharing</t>
  </si>
  <si>
    <t>https://drive.google.com/file/d/1jLTWH8XswtzGq9JoE9Gf7UYX2mKhOZEb/view?usp=sharing</t>
  </si>
  <si>
    <t>https://drive.google.com/file/d/1fkpaZPqsj5o1nOy6LupwVJO9Yj-VBBVD/view?usp=sharing</t>
  </si>
  <si>
    <t>https://drive.google.com/file/d/1wym4ZrZzlg7pwWTla30-7G4H38v5vI6q/view?usp=sharing</t>
  </si>
  <si>
    <t>https://drive.google.com/file/d/1QTOmoBLu7HUrfS7zTXwlr8aO4_Y7NURM/view?usp=sharing</t>
  </si>
  <si>
    <t>https://drive.google.com/file/d/1g8cYBSJkPmZxji5248h07TGH-59pG6Y8/view?usp=sharing</t>
  </si>
  <si>
    <t>https://drive.google.com/file/d/17X9k8RuEw2xfQKR_hM7YqB9n-7ooDgHt/view?usp=sharing</t>
  </si>
  <si>
    <t>https://drive.google.com/file/d/1A-t9ExzaZ-gyaOagVsqssSn3snkFOger/view?usp=sharing</t>
  </si>
  <si>
    <t>https://drive.google.com/file/d/1o-1v_XcdibaavcvJmgWCRHNBwyBGhWgf/view?usp=sharing</t>
  </si>
  <si>
    <t>https://drive.google.com/file/d/1T0yosL_kchQg2isCfozScBvrJGgiDJmv/view?usp=sharing</t>
  </si>
  <si>
    <t>https://drive.google.com/file/d/17qd7bsZ8msI10MaMRadk2_OlTWgWMn8l/view?usp=sharing</t>
  </si>
  <si>
    <t>https://drive.google.com/file/d/1Mw7W_-fhTd_sCMSNOd8KzP7qeSmOLmPh/view?usp=sharing</t>
  </si>
  <si>
    <t>https://drive.google.com/file/d/1ZgRNmPCCgpj_6yrPdj4Q8oouMvelyKvA/view?usp=sharing</t>
  </si>
  <si>
    <t>https://drive.google.com/file/d/1mPklhZS-P0qtBt2P4ZU35SHwj5282VAS/view?usp=sharing</t>
  </si>
  <si>
    <t>https://drive.google.com/file/d/1W3vhDe6eL-_FYlqBX5aFnlVy2wh5R-WD/view?usp=sharing</t>
  </si>
  <si>
    <t>https://drive.google.com/file/d/1iAFPHPzRr5PgrqSfbfsFESshd00u6qWU/view?usp=sharing</t>
  </si>
  <si>
    <t>https://drive.google.com/file/d/1-RELb684VHtDCk9oRE7gJZ6lJ2j4uqye/view?usp=sharing</t>
  </si>
  <si>
    <t>https://drive.google.com/file/d/1pcZs-UN653HgNlEGBMbwVnXamJTyRiil/view?usp=sharing</t>
  </si>
  <si>
    <t>https://drive.google.com/file/d/1HghuPxcUzImzmQ_YyvsHPtFvXw79Ovbg/view?usp=sharing</t>
  </si>
  <si>
    <t>https://drive.google.com/file/d/1CACCjBOzh8G1hk3CO0DhoYEXGs21y5we/view?usp=sharing</t>
  </si>
  <si>
    <t>https://drive.google.com/file/d/1g8ymqIH82GZYBK98n0xh5oQcFn0-IBFv/view?usp=sharing</t>
  </si>
  <si>
    <t>https://drive.google.com/file/d/1n1io20AOmmf6vI9dOSJiar11YutLFQ1g/view?usp=sharing</t>
  </si>
  <si>
    <t>https://drive.google.com/file/d/1X6xjxSsez8fuSmciZwC1EhuN-Yr2j_qM/view?usp=sharing</t>
  </si>
  <si>
    <t>https://drive.google.com/file/d/1RyHL2NG1HkOKz3rvHt0UpbGSeI_9PXxz/view?usp=sharing</t>
  </si>
  <si>
    <t>https://drive.google.com/file/d/1-Bzqsh81gzt-6KQCAxPWhthzdktOwUt4/view?usp=sharing</t>
  </si>
  <si>
    <t>https://drive.google.com/file/d/1hwGeH5U0r0aDSjpKeHbVMijFuNJqoqCd/view?usp=sharing</t>
  </si>
  <si>
    <t>https://drive.google.com/file/d/1a5NUbvPrATDm8OPlBOo94oqcRtywzAe2/view?usp=sharing</t>
  </si>
  <si>
    <t>https://drive.google.com/file/d/1ykcLKCldTU_DS6Z2Rf9k3Ros_35owS_H/view?usp=sharing</t>
  </si>
  <si>
    <t>https://drive.google.com/file/d/19J32vLSxwI-dpgNND3CeUvjfSVbgcnUw/view?usp=sharing</t>
  </si>
  <si>
    <t>https://drive.google.com/file/d/1ZHuQxI8LGjFf0SejRctO_4hPGjxQG48i/view?usp=sharing</t>
  </si>
  <si>
    <t>https://drive.google.com/file/d/1ZBGYMqfJfobIgU38h1Ds99tpY6TLXQPn/view?usp=sharing</t>
  </si>
  <si>
    <t>https://drive.google.com/file/d/1nOW5aipfgnl4vw-T5oZShn45XGTsmnaD/view?usp=sharing</t>
  </si>
  <si>
    <t>https://drive.google.com/file/d/1fgpAsXrnOR3vJSL1q0MVgpr6swc7Hn6O/view?usp=sharing</t>
  </si>
  <si>
    <t>https://drive.google.com/file/d/1ayh_U6cfwHSnsTbmrWinQtgM6COiDHrm/view?usp=sharing</t>
  </si>
  <si>
    <t>https://drive.google.com/file/d/1krFhljjy-jC-vyTSp21LFueKQ7Qtp57y/view?usp=sharing</t>
  </si>
  <si>
    <t>https://drive.google.com/file/d/1dbaXmoW0WyjpwPNhZgHi5j41GoGoHFPc/view?usp=sharing</t>
  </si>
  <si>
    <t>https://drive.google.com/file/d/1lnDcY96bovxrqG2ArrnfJUpQMYlqFuha/view?usp=sharing</t>
  </si>
  <si>
    <t>https://drive.google.com/file/d/1KPigGMN_1dJ_e1kgdgqOX_84TGxIVzgI/view?usp=sharing</t>
  </si>
  <si>
    <t>https://drive.google.com/file/d/1iD0Is46zyaf0p19JEzfIe7ZM3eVfjCVJ/view?usp=sharing</t>
  </si>
  <si>
    <t>https://drive.google.com/file/d/1yOY3H45uPJ9Ut7XhjE5iC3F-jd6r8tfS/view?usp=sharing</t>
  </si>
  <si>
    <t>https://drive.google.com/file/d/1HvbFbasbYqjEjMMEuLyM3wCqpNnnWWu6/view?usp=sharing</t>
  </si>
  <si>
    <t>https://drive.google.com/file/d/1iC2h-AqrsmL_lDMz6KPNgkr8cE_KlsjF/view?usp=sharing</t>
  </si>
  <si>
    <t>https://drive.google.com/file/d/1eOT6xg7YqheXU4vVgedJKN59l6piLp6t/view?usp=sharing</t>
  </si>
  <si>
    <t>https://drive.google.com/file/d/15vcSZzt5FvZTPVe21H79XT3xn30QJhUi/view?usp=sharing</t>
  </si>
  <si>
    <t>https://drive.google.com/file/d/1LcxDvsy8euC-PpLwwmbWepKUr_CfF7H8/view?usp=sharing</t>
  </si>
  <si>
    <t>https://drive.google.com/file/d/19BV0zYXQTpg7hKTx18a68KBEWjyzXWWw/view?usp=sharing</t>
  </si>
  <si>
    <t>https://drive.google.com/file/d/1yrD001gNYNamoxpD_HqdetnYIELIta-z/view?usp=sharing</t>
  </si>
  <si>
    <t>https://drive.google.com/file/d/1PmEJp-lTTEHmjQcNtOA6zPH_ntdeYdc-/view?usp=sharing</t>
  </si>
  <si>
    <t>https://drive.google.com/file/d/1XrY4MNFRWspnPG22aOue2BeeRXsJLlq8/view?usp=sharing</t>
  </si>
  <si>
    <t>https://drive.google.com/file/d/1KlJCGutXMEfBXVpr7UQuUP2TffhoDgRO/view?usp=sharing</t>
  </si>
  <si>
    <t>https://drive.google.com/file/d/1Z6aTT3y-Hlbg5naBsyZ3qYMR_LKqD2pn/view?usp=sharing</t>
  </si>
  <si>
    <t>https://drive.google.com/file/d/12__vlxzu67gglLUVnqN5WesZHTea0KYH/view?usp=sharing</t>
  </si>
  <si>
    <t>https://drive.google.com/file/d/1m2sXt3l73oxkHtak1t0x6iRizpDCXCkH/view?usp=sharing</t>
  </si>
  <si>
    <t>https://drive.google.com/file/d/1wntFfaivMqkOiM1ysOZUuSimn0l6RTlZ/view?usp=sharing</t>
  </si>
  <si>
    <t>https://drive.google.com/file/d/1rd-RInzFgMeGTiTVsiXYNv-b8bYXTx2Z/view?usp=sharing</t>
  </si>
  <si>
    <t>https://drive.google.com/file/d/1-XARv2fSUySeBqMEl_4oX7eheKHRDzCH/view?usp=sharing</t>
  </si>
  <si>
    <t>https://drive.google.com/file/d/15K3mwxcRt29gVqU8FgUVPdCRbZvEklOO/view?usp=sharing</t>
  </si>
  <si>
    <t>https://drive.google.com/file/d/1LHgnRTLDcQIxxLTFKVfd77r_y_Uq_EI6/view?usp=sharing</t>
  </si>
  <si>
    <t>https://drive.google.com/file/d/1O_t6QDKF-ga7vmaH3zUErTT0QrP2PnRL/view?usp=sharing</t>
  </si>
  <si>
    <t>https://drive.google.com/file/d/1HBK_9DEaOqiPGJHuK1JIiPde305E4CzS/view?usp=sharing</t>
  </si>
  <si>
    <t>https://drive.google.com/file/d/1QznL_FRQnD1F_kHMxo1ubCtZ4tF9XIvN/view?usp=sharing</t>
  </si>
  <si>
    <t>https://drive.google.com/file/d/1hev3pUsRvnHxQ8vS1Yhm-uy_BmO-U3_Z/view?usp=sharing</t>
  </si>
  <si>
    <t>https://drive.google.com/file/d/1pUX0nQgoT3sGbhJHYGyrIe9mWhHyivno/view?usp=sharing</t>
  </si>
  <si>
    <t>https://drive.google.com/file/d/10RnHxPBp7wzZT4zpHLX0DQiaIC584Z24/view?usp=sharing</t>
  </si>
  <si>
    <t>https://drive.google.com/file/d/1RUUnCmbXlnoAdYHrEdvAm3pk77vMkDF_/view?usp=sharing</t>
  </si>
  <si>
    <t>https://drive.google.com/file/d/1IB8CFz6ouRDPZi1C0zU0aQdQ7AxpQfJV/view?usp=sharing</t>
  </si>
  <si>
    <t>https://drive.google.com/file/d/1sspX_RGe6sjecdzNengJP2A-B9ZyE7C9/view?usp=sharing</t>
  </si>
  <si>
    <t>https://drive.google.com/file/d/1V_fHUQeV7BNWHj3g09zddpKb-wL8oJXH/view?usp=sharing</t>
  </si>
  <si>
    <t>https://drive.google.com/file/d/13dzt3BvPpG2_X_HxQfvIvBbyqoKbgNem/view?usp=sharing</t>
  </si>
  <si>
    <t>https://drive.google.com/file/d/1jYGZsZkbIgfvz5miFlq6bA-22C213k6q/view?usp=sharing</t>
  </si>
  <si>
    <t>https://drive.google.com/file/d/14oqjYIvIHVP7tE5XVQBllnn__kUN93uW/view?usp=sharing</t>
  </si>
  <si>
    <t>https://drive.google.com/file/d/1Bww90y60DXkUtVuaebpwwyeiLmhVKY8B/view?usp=sharing</t>
  </si>
  <si>
    <t>https://drive.google.com/file/d/1qVwg9lGvw0ejdBDHjLfPnvrakMEfQaLz/view?usp=sharing</t>
  </si>
  <si>
    <t>https://drive.google.com/file/d/12Jrwgpm04Zy3mEH-CcvWRncshshfOMCB/view?usp=sharing</t>
  </si>
  <si>
    <t>https://drive.google.com/file/d/1yslH7Rqz_-RSD-RVY4seGZrl5jY8lwwA/view?usp=sharing</t>
  </si>
  <si>
    <t>https://drive.google.com/file/d/17EmZWqXFqcJSuMZuypu6lyLiq772zDCW/view?usp=sharing</t>
  </si>
  <si>
    <t>https://drive.google.com/file/d/1ZTZz1o0pAQ8PVjuJYrs3FD3o2VITJol9/view?usp=sharing</t>
  </si>
  <si>
    <t>https://drive.google.com/file/d/1Mp91q57BN5UfDEsZSVHmwh2yKpy5hCyF/view?usp=sharing</t>
  </si>
  <si>
    <t>https://drive.google.com/file/d/1jGRFhaJ7ORyY8hnGmYT0Guz57aJU_EVH/view?usp=sharing</t>
  </si>
  <si>
    <t>https://drive.google.com/file/d/15qiC0kklaTrGgh_QkEVlCtBHFrua39io/view?usp=sharing</t>
  </si>
  <si>
    <t>https://drive.google.com/file/d/1dsUPW9jH4GxUWRJ4Z5sTvXT9Bu04Npa6/view?usp=sharing</t>
  </si>
  <si>
    <t>https://drive.google.com/file/d/1hpKYG96oakZYY-YdRRAVrIXyA6eFGqFl/view?usp=sharing</t>
  </si>
  <si>
    <t>https://drive.google.com/file/d/1VsQCSutmHm0EsBOZYmly1j-XePsRR_7K/view?usp=sharing</t>
  </si>
  <si>
    <t>https://drive.google.com/file/d/1-eWHFi9Tl49BoxbZa82xrvjZujNrAJmd/view?usp=sharing</t>
  </si>
  <si>
    <t>https://drive.google.com/file/d/1xqoc5Quz2q9IKLsN7aiWOnGXgi0kNWlJ/view?usp=sharing</t>
  </si>
  <si>
    <t>https://drive.google.com/file/d/1YmesUr3Tyrx0M0-G7rYUK5fFMsyTqlWT/view?usp=sharing</t>
  </si>
  <si>
    <t>https://drive.google.com/file/d/1GXMMoNR-Q4sPLC4TwtTv8HOJyhQJ63Il/view?usp=sharing</t>
  </si>
  <si>
    <t>https://drive.google.com/file/d/1Us1WjwthjYkVY3SHzx1TiZlR3vICT-dl/view?usp=sharing</t>
  </si>
  <si>
    <t>https://drive.google.com/file/d/1tbn6KTm1e525v50Wc0vH0pPtZtUkRsvi/view?usp=sharing</t>
  </si>
  <si>
    <t>https://drive.google.com/file/d/1mfXKeb7Sx8W995uq3VPvzKSy8Iamnt6P/view?usp=sharing</t>
  </si>
  <si>
    <t>https://drive.google.com/file/d/1S9q6pq4Km9-xYQrmOKChtDUIr0maXGuY/view?usp=sharing</t>
  </si>
  <si>
    <t>https://drive.google.com/file/d/18iAGnBxlRwePBvEATsLdCZBjb4U3Sbbx/view?usp=sharing</t>
  </si>
  <si>
    <t>https://drive.google.com/file/d/1Pv6nq-UDW6jraOkfepfxTKiM10bl7rDc/view?usp=sharing</t>
  </si>
  <si>
    <t>https://drive.google.com/file/d/1Okj2mQvgWy9uIHDqKyuJ7npOOxhlY9ct/view?usp=sharing</t>
  </si>
  <si>
    <t>https://drive.google.com/file/d/1CWLgGpNvJtvEnZ90-M9SX2VS6rxdpGdj/view?usp=sharing</t>
  </si>
  <si>
    <t>https://drive.google.com/file/d/16DKG4BbAfS6AhRmX3H1WY5sPQ-MCMvOa/view?usp=sharing</t>
  </si>
  <si>
    <t>https://drive.google.com/file/d/1rJDPFfkSevErltpJf_PualjftAznEMbC/view?usp=sharing</t>
  </si>
  <si>
    <t>https://drive.google.com/file/d/1f9Gnlx0UcY_7CCwimPpoCIDFEiVHd8OV/view?usp=sharing</t>
  </si>
  <si>
    <t>https://drive.google.com/file/d/1DDf5T9zc26HRmxojQFl5JU0OAxkdI9n2/view?usp=sharing</t>
  </si>
  <si>
    <t>https://drive.google.com/file/d/1SAEvP87-dgNIUqezPBzA1wbAsv1tbctL/view?usp=sharing</t>
  </si>
  <si>
    <t>https://drive.google.com/file/d/1_HeqmeA8D0eKcACN9qXHyZdwfraQ51y4/view?usp=sharing</t>
  </si>
  <si>
    <t>https://drive.google.com/file/d/1w5r6irvbs645axslOk9Sq_NSGtHfkxDW/view?usp=sharing</t>
  </si>
  <si>
    <t>https://drive.google.com/file/d/15pE5qySHqLhUCJ9d_BBj-sa4rurhVewH/view?usp=sharing</t>
  </si>
  <si>
    <t>https://drive.google.com/file/d/1r1kZAon0FLPd91v-qeQxjr53Ks5ZpkaG/view?usp=sharing</t>
  </si>
  <si>
    <t>https://drive.google.com/file/d/1XmjL35ATdI-miAaqMCrARkFFSfdta1BC/view?usp=sharing</t>
  </si>
  <si>
    <t>https://drive.google.com/file/d/1ozvXVlizlw8h_PjnotLH841cs5IHM3Jl/view?usp=sharing</t>
  </si>
  <si>
    <t>https://drive.google.com/file/d/1e4konwL7R2eNJ28ZHb6M2X-hETnXgbz8/view?usp=sharing</t>
  </si>
  <si>
    <t>https://drive.google.com/file/d/1rs9rYvAf26Rve1OS4pJAMDWWImqhyin6/view?usp=sharing</t>
  </si>
  <si>
    <t>https://drive.google.com/file/d/12tUEcu-Anq4PuYb1_OQiEd57xQGCbU7p/view?usp=sharing</t>
  </si>
  <si>
    <t>https://drive.google.com/file/d/1GSv9IhpN2u1sPeKJJmw8iNHhqOKE04QZ/view?usp=sharing</t>
  </si>
  <si>
    <t>https://drive.google.com/file/d/1_1Yz8O5gInDBq4nrq1F_ZThNYBkNvsPs/view?usp=sharing</t>
  </si>
  <si>
    <t>https://drive.google.com/file/d/193pnF_hhZyG0_rn6DVm2mhXZtnqL2J3B/view?usp=sharing</t>
  </si>
  <si>
    <t>https://drive.google.com/file/d/1KlXiayS4UcAtRsLWt3Fv-XwHF4KfW098/view?usp=sharing</t>
  </si>
  <si>
    <t>https://drive.google.com/file/d/1I8rP6w4ti4Jcl-69rR5lOD_Jveo-LTji/view?usp=sharing</t>
  </si>
  <si>
    <t>https://drive.google.com/file/d/1ytA9mV8JdMCZphQHO98rdXsW2JKQvEUR/view?usp=sharing</t>
  </si>
  <si>
    <t>https://drive.google.com/file/d/14yXb2ND4q9D5CV9rdP8ovwq8BaV2rQGw/view?usp=sharing</t>
  </si>
  <si>
    <t>https://drive.google.com/file/d/1MjxTfojToTzQt_95ZzFOT6viDlH1khAY/view?usp=sharing</t>
  </si>
  <si>
    <t>https://drive.google.com/file/d/1fgiWj53vbJhonb8IPvIEUvLl4OqaCRqE/view?usp=sharing</t>
  </si>
  <si>
    <t>https://drive.google.com/file/d/1GdX2L-u66J3dkQyc5Q3JehwLhfImHUaj/view?usp=sharing</t>
  </si>
  <si>
    <t>https://drive.google.com/file/d/11i55k99ZvJcMtZcOnUcstBm2OgW9pmJP/view?usp=sharing</t>
  </si>
  <si>
    <t>https://drive.google.com/file/d/1lTR5SpW1C5BW7t1bXI0noozPTn9x5NXN/view?usp=sharing</t>
  </si>
  <si>
    <t>https://drive.google.com/file/d/1vnDunuC_sjc2dcIlpe9wK1KDuzeTX4kz/view?usp=sharing</t>
  </si>
  <si>
    <t>https://drive.google.com/file/d/1-3hA3EzZCC1H5Khy0cUpkGYbOnoRCUvU/view?usp=sharing</t>
  </si>
  <si>
    <t>https://drive.google.com/file/d/11O0jozhS_TfCQ0qUuITuBdHT4dc-Jh0L/view?usp=sharing</t>
  </si>
  <si>
    <t>https://drive.google.com/file/d/1QYocSUdLoVrAe6fG9I5S7nOnHKWQHBQF/view?usp=sharing</t>
  </si>
  <si>
    <t>https://drive.google.com/file/d/1RsMIXrxpfAeDphdy3P8uwFHfxkMuS4Vz/view?usp=sharing</t>
  </si>
  <si>
    <t>https://drive.google.com/file/d/1Eq3tpuior2egFxiY8UHtb1YyGthvVQMs/view?usp=sharing</t>
  </si>
  <si>
    <t>https://drive.google.com/file/d/1Lu0Uht4c-QUUj1HqoXh-alL-OsekeQ4x/view?usp=sharing</t>
  </si>
  <si>
    <t>https://drive.google.com/file/d/1Yqyxa25B_mFYtC8wyaavzkcef2KHyRFs/view?usp=sharing</t>
  </si>
  <si>
    <t>https://drive.google.com/file/d/13TM3zk_i8ntJpV5FlBYx0v5pqFjDfUK6/view?usp=sharing</t>
  </si>
  <si>
    <t>https://drive.google.com/file/d/1yyfN4AKN2FQamcprnhe7C1Y1VTJLqMfe/view?usp=sharing</t>
  </si>
  <si>
    <t>https://drive.google.com/file/d/1r1aEo4c7JuM5CUt1smgoMBUyxt_Y5nXu/view?usp=sharing</t>
  </si>
  <si>
    <t>https://drive.google.com/file/d/1hZPbq9CtVgQHp92HFmsRIvhcJxst3zuR/view?usp=sharing</t>
  </si>
  <si>
    <t>https://drive.google.com/file/d/1Z9wBVsJee0vCI7feExx_WOdjQ8f0_tFu/view?usp=sharing</t>
  </si>
  <si>
    <t>https://drive.google.com/file/d/1gqpPi5xqcQUNLrUy0Veesf1ScLBNN-Yq/view?usp=sharing</t>
  </si>
  <si>
    <t>https://drive.google.com/file/d/1lXWGTl2Udmph3Qt8MJAHmSlKyJJbrBvH/view?usp=sharing</t>
  </si>
  <si>
    <t>https://drive.google.com/file/d/1SRhQsL4f2eQLPzK60bW0aSZdsClIx2Mb/view?usp=sharing</t>
  </si>
  <si>
    <t>https://drive.google.com/file/d/1lDGuDG2IZp9Ak6JLVfKWVOHMIrahu-xj/view?usp=sharing</t>
  </si>
  <si>
    <t>https://drive.google.com/file/d/1hz1NH9AJhmsrRJ2iQIMelv0axJ1hM5KR/view?usp=sharing</t>
  </si>
  <si>
    <t>https://drive.google.com/file/d/1rFdPVnc_nLmS79i0cZxLKyo0mqXTB9N1/view?usp=sharing</t>
  </si>
  <si>
    <t>https://drive.google.com/file/d/1onzcmerAbHn8FKQkiTx8XjrIl0fvRMWV/view?usp=sharing</t>
  </si>
  <si>
    <t>https://drive.google.com/file/d/1GcqsvCfEaFzY4uLiOcE9or-Gwfe6g9VR/view?usp=sharing</t>
  </si>
  <si>
    <t>https://drive.google.com/file/d/1p3ABvbKzV6HcebhNyap1nz279FhnLtdf/view?usp=sharing</t>
  </si>
  <si>
    <t>https://drive.google.com/file/d/1w9lLvI5y_UVG9PQpe2GYs7VMD_ALmZJS/view?usp=sharing</t>
  </si>
  <si>
    <t>https://drive.google.com/file/d/1l0LC-ximJ-63iSsN2oSP3rg7sKyDSNCC/view?usp=sharing</t>
  </si>
  <si>
    <t>https://drive.google.com/file/d/1e38cep0qaN7G7srdxzzC7euuf9FPkYmN/view?usp=sharing</t>
  </si>
  <si>
    <t>https://drive.google.com/file/d/1xFV6RLZgXrdnL5fwJqSYBmNyFD-hS_eM/view?usp=sharing</t>
  </si>
  <si>
    <t>https://drive.google.com/file/d/1leNBd178u-hH5OOgsznn3GMt-WiDwLLC/view?usp=sharing</t>
  </si>
  <si>
    <t>https://drive.google.com/file/d/1mBnysjoU-nxZy61nTme040SaCdZNS8Z-/view?usp=sharing</t>
  </si>
  <si>
    <t>3. Hendra Prasetiawan (07132025)</t>
  </si>
  <si>
    <t>https://drive.google.com/file/d/1F3YKve66ueF4xrmYhrqCtsubHcB-9MlT/view?usp=sharing</t>
  </si>
  <si>
    <t>https://drive.google.com/file/d/18XqenlpeJKJidaLb8qC9wY7QluBUwMCT/view?usp=sharing</t>
  </si>
  <si>
    <t>https://drive.google.com/file/d/17y3meCb9frtgJrVq44LoQFrOS74xSvYF/view?usp=sharing</t>
  </si>
  <si>
    <t>https://drive.google.com/file/d/1QK-7ABrKSWPwXXKvTOD8SnJCUYwQbeIw/view?usp=sharing</t>
  </si>
  <si>
    <t>https://drive.google.com/file/d/1f3ADfVJWafcCn2wEwCHG82xH7UAhr-0K/view?usp=sharing</t>
  </si>
  <si>
    <t>https://drive.google.com/file/d/1xDq-14F6FyqNcwk4F8Y-SV_zhcwa6EO7/view?usp=sharing</t>
  </si>
  <si>
    <t>https://drive.google.com/file/d/1jy5M4UXnGXaSzd90daPhkiCR2BspogHk/view?usp=sharing</t>
  </si>
  <si>
    <t>https://drive.google.com/file/d/1fasrZZ-z1m_G7fQMGVopPWPKfH9xDk03/view?usp=sharing</t>
  </si>
  <si>
    <t>https://drive.google.com/file/d/18mCVh4NfWL70N17vG_9_ajYmNsBuiv2q/view?usp=sharing</t>
  </si>
  <si>
    <t>https://drive.google.com/file/d/1CZ_B3f5jRmYBGolXCqXFvWic4ENGeh78/view?usp=sharing</t>
  </si>
  <si>
    <t>https://drive.google.com/file/d/1ySBFGlKji4Z_CSHOLn5B1UCUP2G8EBUv/view?usp=sharing</t>
  </si>
  <si>
    <t>https://drive.google.com/file/d/1DgAbeF-FuGKt6ytKi5ChUfBM-zn8yUWq/view?usp=sharing</t>
  </si>
  <si>
    <t>https://drive.google.com/file/d/1UHcpJs_rKt8ZGBfcPMHk9Fz6lxe5ekRE/view?usp=sharing</t>
  </si>
  <si>
    <t>https://drive.google.com/file/d/1AQksJUKnmuJ-89UDxYcpFx_xYAZFkPfl/view?usp=sharing</t>
  </si>
  <si>
    <t>https://drive.google.com/file/d/1sQ_NP7c7619FYX4uAIsKB6cUMZ92zVqi/view?usp=sharing</t>
  </si>
  <si>
    <t>https://drive.google.com/file/d/1svTgqWAAgQxfjgPZKn86MwiJYrPZIbRQ/view?usp=sharing</t>
  </si>
  <si>
    <t>https://drive.google.com/file/d/1AOaKLi1zDQVp6w17I_SpOUIrnTwLOkxW/view?usp=sharing</t>
  </si>
  <si>
    <t>https://drive.google.com/file/d/1hG4MkGz7c-vWfg0RV0BH3o4T7ohxtuVR/view?usp=sharing</t>
  </si>
  <si>
    <t>https://drive.google.com/file/d/1w4ez1rbiVBmagSQfeuF7al7p91fZoXcC/view?usp=sharing</t>
  </si>
  <si>
    <t>https://drive.google.com/file/d/1zmBuvyiwaMWIrNjMXQ0HM9RcjBme_-MY/view?usp=sharing</t>
  </si>
  <si>
    <t>https://drive.google.com/file/d/1efVdloNtKopT0NVGkt4TMjRNHUUGiJZG/view?usp=sharing</t>
  </si>
  <si>
    <t>https://drive.google.com/file/d/1qnvG7ccNATmaw4h6DCBV1LlUe0dn1LNy/view?usp=sharing</t>
  </si>
  <si>
    <t>https://drive.google.com/file/d/1eTaqBkCmUT27xS-Yl_i0hyc-m6PXcUOq/view?usp=sharing</t>
  </si>
  <si>
    <t>https://drive.google.com/file/d/1uSmeYqVrZpDGREorrMyrMbW8a5ypFlR6/view?usp=sharing</t>
  </si>
  <si>
    <t>https://drive.google.com/file/d/1fdnrI_5h0_p1hFjpT4NHKAqfhR394I43/view?usp=sharing</t>
  </si>
  <si>
    <t>https://drive.google.com/file/d/1Gxi-ck6qyoRHG2zDSZn_ltNaNeUMmUJj/view?usp=sharing</t>
  </si>
  <si>
    <t>https://drive.google.com/file/d/1qkbMB9C6PvyfMhNKmbIPPVTlsHeWaz_J/view?usp=sharing</t>
  </si>
  <si>
    <t>https://drive.google.com/file/d/1vxrAz87gL28GFFn3JHqasYnk9-FpC4pI/view?usp=sharing</t>
  </si>
  <si>
    <t>https://drive.google.com/file/d/1Tu1BFKgAFA8j0FCavrlqo40GNIiJOGr7/view?usp=sharing</t>
  </si>
  <si>
    <t>https://drive.google.com/file/d/1UgRM0MY6G8MfrNXBxNSfIPmblZhfA3du/view?usp=sharing</t>
  </si>
  <si>
    <t>https://drive.google.com/file/d/1RVPUiVgva1NtW2kNf_kJ0O1DjE51Z6M4/view?usp=sharing</t>
  </si>
  <si>
    <t>https://drive.google.com/file/d/1W9mMiNUHofDiByTHLB9aoyPEvQPijzBI/view?usp=sharing</t>
  </si>
  <si>
    <t>https://drive.google.com/file/d/1sIbRf5t6-t07AVBByIqHgtMesCpaiWWr/view?usp=sharing</t>
  </si>
  <si>
    <t>https://drive.google.com/file/d/1c-MFtFvc7tIVqAMfnkjTU0YrfKNn1lv6/view?usp=sharing</t>
  </si>
  <si>
    <t>https://drive.google.com/file/d/1kRtLWjVqA-mdGkDyQ1gmtJncPa2OgJvz/view?usp=sharing</t>
  </si>
  <si>
    <t>https://drive.google.com/file/d/1Zv-BUPJMV9B-5GuHQ2BS7Ga4T5cilq2p/view?usp=sharing</t>
  </si>
  <si>
    <t>https://drive.google.com/file/d/1eWGNpEoahqXybEdK0uuhDUeLAhyQZdzn/view?usp=sharing</t>
  </si>
  <si>
    <t>https://drive.google.com/file/d/1Z9OvQUE7uYrfbDrsZxxFh8S8ECWhv_sP/view?usp=sharing</t>
  </si>
  <si>
    <t>https://drive.google.com/file/d/1rD7AZhCRwrT2KPeVhovPAD2zUxSCjFRg/view?usp=sharing</t>
  </si>
  <si>
    <t>https://drive.google.com/file/d/1aIqJVlXaGG_p7MVDctfJjXyo0ixUC5Vb/view?usp=sharing</t>
  </si>
  <si>
    <t>https://drive.google.com/file/d/1acbq-4SH6cw9Q98YpMQmkPJ-2mY5Jn19/view?usp=sharing</t>
  </si>
  <si>
    <t>https://drive.google.com/file/d/1poFlc1tKLrY6MEch9-uLgxHfuTzTnuHr/view?usp=sharing</t>
  </si>
  <si>
    <t>https://drive.google.com/file/d/1Gbi6ulLDiMAUqeeca82UsgT82_7NTfaW/view?usp=sharing</t>
  </si>
  <si>
    <t>https://drive.google.com/file/d/1E31HncMYZN20zPEWM0SSzir4K1LsVGn5/view?usp=sharing</t>
  </si>
  <si>
    <t>https://drive.google.com/file/d/1n67U62jl8tcmSCRW6JY724KTOjA2zr4y/view?usp=sharing</t>
  </si>
  <si>
    <t>https://drive.google.com/file/d/1u2In3DLACMJ3Ye0nLNXTVmNgmuVZNuQC/view?usp=sharing</t>
  </si>
  <si>
    <t>https://drive.google.com/file/d/1wO2m6sBnhREO3217sz1_y6v9pVfxxpl1/view?usp=sharing</t>
  </si>
  <si>
    <t>https://drive.google.com/file/d/11XfSjrGfscRdGYs5MWUY43VAnYOapxS1/view?usp=sharing</t>
  </si>
  <si>
    <t>https://drive.google.com/file/d/1ZlrWW_5m0iocBDVIFbbnNLFM87vuBiTy/view?usp=sharing</t>
  </si>
  <si>
    <t>https://drive.google.com/file/d/1jmL1_Q6zeD1n5-Auzd6Bt7vbfGK88fka/view?usp=sharing</t>
  </si>
  <si>
    <t>https://drive.google.com/file/d/1FyN1WY04aMot_3YmIeDZAM8hq8GdxUYq/view?usp=sharing</t>
  </si>
  <si>
    <t>https://drive.google.com/file/d/1WVYz6XngRkpS1ttKbAeTAON4mXGyIZ3_/view?usp=sharing</t>
  </si>
  <si>
    <t>https://drive.google.com/file/d/1XQ2mhGZWaNOZll3KBRwxb0mghDkeUMSi/view?usp=sharing</t>
  </si>
  <si>
    <t>https://drive.google.com/file/d/1Y-hs_OZayoRPMxxYy24zKBmWugfezdIV/view?usp=sharing</t>
  </si>
  <si>
    <t>https://drive.google.com/file/d/1snNYaP2OP0CiRa1ZAvjlW7rSt_A-_kvj/view?usp=sharing</t>
  </si>
  <si>
    <t>https://drive.google.com/file/d/1YKAgWBgkzvUChtf5kmOOMd0LdmI-MIMe/view?usp=sharing</t>
  </si>
  <si>
    <t>https://drive.google.com/file/d/1Rs3eydGUOQsCFDmwvW5KzNLbU3mVZw-K/view?usp=sharing</t>
  </si>
  <si>
    <t>https://drive.google.com/file/d/11068QswCQIKFLjRbbRn45o-bzNs3z0rA/view?usp=sharing</t>
  </si>
  <si>
    <t>https://drive.google.com/file/d/1mAh7P78pir6UTYyME3g438SNzMo2CzDj/view?usp=sharing</t>
  </si>
  <si>
    <t>SK No. : 483/XIII/D/ FMIPA-2017</t>
  </si>
  <si>
    <t>https://drive.google.com/file/d/1EQwCEUas0i1UsbId1can8QNJy9psitCP/view?usp=sharing</t>
  </si>
  <si>
    <t>https://drive.google.com/file/d/1oATdGAY3w92c7SVcj8_W3ViYPI3fF8gI/view?usp=sharing</t>
  </si>
  <si>
    <t>ST No. 2132/UN.16.3.D/PG/ 2018</t>
  </si>
  <si>
    <t>https://drive.google.com/file/d/1wpg4u1c3B5U_enJWdF-g97tTg7I4A4HH/view?usp=sharing</t>
  </si>
  <si>
    <t>https://drive.google.com/file/d/1h3zfyDWhCPLlmgndvi_6QqqkNyxdOgnd/view?usp=sharing</t>
  </si>
  <si>
    <t>https://drive.google.com/file/d/1wK_ND-NtpM7x34CcnrrHCmpYFB94xw_o/view?usp=sharing</t>
  </si>
  <si>
    <t>https://drive.google.com/file/d/13ua22grt8VptjZCbJjbq88Ik6Hh-qAPG/view?usp=sharing</t>
  </si>
  <si>
    <t>https://drive.google.com/file/d/1Vthnl1bAlzeNp5Oxk7qpRFS_QBnEmUlm/view?usp=sharing</t>
  </si>
  <si>
    <t>https://drive.google.com/file/d/1U-Z3UYub2tc8n10gjGD4xkeoQ3T1VnCF/view?usp=sharing</t>
  </si>
  <si>
    <t>https://drive.google.com/file/d/1GaZmHM3hxO_8Av_3ZYs2RroIzcNUqmlP/view?usp=sharing</t>
  </si>
  <si>
    <t>https://drive.google.com/file/d/1-8QyfCRZhZyu5g_C3zpAxcy6d7wv6QnB/view?usp=sharing</t>
  </si>
  <si>
    <t>https://drive.google.com/file/d/15bwrSjVK__3fjD2OCsLdRIpfECwT_n4p/view?usp=sharing</t>
  </si>
  <si>
    <t>https://drive.google.com/file/d/1QgO1musNnvNBD5UcZoSZqa1Mf1eyohJn/view?usp=sharing</t>
  </si>
  <si>
    <t>https://drive.google.com/file/d/1RlbBawErfqybps7KCv7zcYA_2z_UyK0F/view?usp=sharing</t>
  </si>
  <si>
    <t>https://drive.google.com/file/d/1SZdJ1ZGYDiqnFbcZ7qsFcSgiGYq68ZAt/view?usp=sharing</t>
  </si>
  <si>
    <t>https://drive.google.com/file/d/11zLQ8PxZJFNUCxb-60QQSQebJKDOQ4Rp/view?usp=sharing</t>
  </si>
  <si>
    <t>https://drive.google.com/file/d/13M_VIAm2_bj0aBh7dp2OgppmQD60JFVf/view?usp=sharing</t>
  </si>
  <si>
    <t>https://drive.google.com/file/d/1utrL136zcQjSjtwwF3PdFHbulsNxUlyW/view?usp=sharing</t>
  </si>
  <si>
    <t>https://drive.google.com/file/d/1tdAhBqYcr7rRBmUxxJCUhWYNs5hfOyw4/view?usp=sharing</t>
  </si>
  <si>
    <t>https://drive.google.com/file/d/1yhiQygc8hOwNpIO6jnjCcA2crgvHT4FK/view?usp=sharing</t>
  </si>
  <si>
    <t>https://drive.google.com/file/d/1nb-su7qCVa-y55-uXWacMjGXAuLASXjo/view?usp=sharing</t>
  </si>
  <si>
    <t>https://drive.google.com/file/d/1bZTw-gmdXjT0Otmt9qFuxASQKnPLc1OY/view?usp=sharing</t>
  </si>
  <si>
    <t>https://drive.google.com/file/d/1Lj9sngn0Zythy4JTssmR3iwtohxkPHzx/view?usp=sharing</t>
  </si>
  <si>
    <t>https://drive.google.com/file/d/1Kz7xrULGB0XZLDgiygTrS4smBly9jmlu/view?usp=sharing</t>
  </si>
  <si>
    <t>https://drive.google.com/file/d/17Sqpw8wqZ8kGSJaE4qUiPS0DfBD9oXn1/view?usp=sharing</t>
  </si>
  <si>
    <t>https://drive.google.com/file/d/1GfJRVG8ejsrGSGbe6V1UpW-8n_eSGGFJ/view?usp=sharing</t>
  </si>
  <si>
    <t>https://drive.google.com/file/d/12oZscTUZZ4wHE4PI3TPcimPOK7_s_gLq/view?usp=sharing</t>
  </si>
  <si>
    <t>https://drive.google.com/file/d/1tpKMUrYgopojTJG9nCkfLxIZCKuIPSA8/view?usp=sharing</t>
  </si>
  <si>
    <t>https://drive.google.com/file/d/1LAEHcBNGQAaGW1GsS1cAuCySdmQzccTt/view?usp=sharing</t>
  </si>
  <si>
    <t>https://drive.google.com/file/d/1od-mDDUwGRbaeZCvAwR5RViHClaM4tK4/view?usp=sharing</t>
  </si>
  <si>
    <t>https://drive.google.com/file/d/15UVjv7vsBtkujplmlmnuo7OaHJ5YyZm9/view?usp=sharing</t>
  </si>
  <si>
    <t>https://drive.google.com/file/d/1o522Wnsyyezxp9xKWekp9uL1xoYPOeJZ/view?usp=sharing</t>
  </si>
  <si>
    <t>https://drive.google.com/file/d/17o9MAYD0mNYkCqwMNUCWTCUdlpYbGN_s/view?usp=sharing</t>
  </si>
  <si>
    <t>https://drive.google.com/file/d/1i7T3zs9-9KbsNyIozgu3Tg-8ffmrE5kp/view?usp=sharing</t>
  </si>
  <si>
    <t>https://drive.google.com/file/d/1q791xRaDqMad2dvxKOmfEavYKWTJb58V/view?usp=sharing</t>
  </si>
  <si>
    <t>https://drive.google.com/file/d/1YBqAyX5WoeTCQCNbOEyeGHdch0lJ8G-J/view?usp=sharing</t>
  </si>
  <si>
    <t>https://drive.google.com/file/d/1vc7-u-Ux_cttO4gtAtZAjc7yzos2ed5H/view?usp=sharing</t>
  </si>
  <si>
    <t>https://drive.google.com/file/d/1bE_yoRNHrsJJiC1GQW6bpIUIM2IEVW72/view?usp=sharing</t>
  </si>
  <si>
    <t>https://drive.google.com/file/d/1T1j-ptY4V_zoCATWSobZZh82x_x55e2J/view?usp=sharing</t>
  </si>
  <si>
    <t>https://drive.google.com/file/d/1iP5nMqGGSosBqWBOG6dLcSa_w85VC5Pr/view?usp=sharing</t>
  </si>
  <si>
    <t>https://drive.google.com/file/d/1gMOQ3TjPz2uXGKZ7Ei6Xf4iDolrF38GS/view?usp=sharing</t>
  </si>
  <si>
    <t>https://drive.google.com/file/d/1KtAOAplTg2Yke4FlLVuVrEJFBNU6L20P/view?usp=sharing</t>
  </si>
  <si>
    <t>https://drive.google.com/file/d/14CIJ3IglxFy_63nHIS5ZI71wKmsfL8Th/view?usp=sharing</t>
  </si>
  <si>
    <t>https://drive.google.com/file/d/1_5MxPEyDt9FryJVO56pKwjiAbs5R5p1r/view?usp=sharing</t>
  </si>
  <si>
    <t>https://drive.google.com/file/d/1_wUbAMHOUNVi3ZXCCAnwQH8h9Z5jeEKS/view?usp=sharing</t>
  </si>
  <si>
    <t>ST No. 3904/UN.16.03.D/ KP/2017</t>
  </si>
  <si>
    <t>https://drive.google.com/file/d/1H3fiPJY2xkVbXGyabBMxnAgN3IDd3rLQ/view?usp=sharing</t>
  </si>
  <si>
    <t>https://drive.google.com/file/d/1rAmnlOjH1tS9qmo_j1ib-uxjy9gUgqkk/view?usp=sharing</t>
  </si>
  <si>
    <t>https://drive.google.com/file/d/1PMC4zy_YiylAWM92CTO5abncc1C5b_uh/view?usp=sharing</t>
  </si>
  <si>
    <t>https://drive.google.com/file/d/1XkLkeDGXskX3USeBDXv-JFaUnAo8DcDq/view?usp=sharing</t>
  </si>
  <si>
    <t>https://drive.google.com/file/d/1AS_On_h8kXu0XxvJeV9gRiC9ZddRQ5rx/view?usp=sharing</t>
  </si>
  <si>
    <t>https://drive.google.com/file/d/1ePkCOOy2fQSYLWmJeWSLubmL2jDctFu3/view?usp=sharing</t>
  </si>
  <si>
    <t>https://drive.google.com/file/d/1xqNE4Qhw-OjYPWqobQ7sGZPoHqtBpE5R/view?usp=sharing</t>
  </si>
  <si>
    <t>https://drive.google.com/file/d/1x0S_TEwl4yjoKyKpIz5GueXJzePhwNVR/view?usp=sharing</t>
  </si>
  <si>
    <t>https://drive.google.com/file/d/1t3vw8P7U3NDg-IOY-edtiFw7VO1XNoll/view?usp=sharing</t>
  </si>
  <si>
    <t>https://drive.google.com/file/d/1hcpuZReyQgDhq_zsKgxK8cUExO9oV9ta/view?usp=sharing</t>
  </si>
  <si>
    <t>https://drive.google.com/file/d/159G0LCYr5pnWzPZ4n25onm5TK96jA5GH/view?usp=sharing</t>
  </si>
  <si>
    <t>https://drive.google.com/file/d/17FUXkmCxhdGMgDjRPXFxFGzz93ArM5DZ/view?usp=sharing</t>
  </si>
  <si>
    <t>https://drive.google.com/file/d/1gygP5AovyJESDi3rdsY4PYvimARa5YPD/view?usp=sharing</t>
  </si>
  <si>
    <t>https://drive.google.com/file/d/1z12krlpOj92VwjD5-5O3F1G2MWd9TBM1/view?usp=sharing</t>
  </si>
  <si>
    <t>https://drive.google.com/file/d/1f_groJEtPkjafSrpMqgZ80J96vyMYiXD/view?usp=sharing</t>
  </si>
  <si>
    <t>https://drive.google.com/file/d/1tYdOQZDw8gLPuuD7vi5Qjmk-eBHbHPYu/view?usp=sharing</t>
  </si>
  <si>
    <t>https://drive.google.com/file/d/1UbxUvDsT5Bff1RegANRO8ho7vWOweHmz/view?usp=sharing</t>
  </si>
  <si>
    <t>https://drive.google.com/file/d/1IlCI5PwMVWc9STGF6GR7Cs8p819Ljlvj/view?usp=sharing</t>
  </si>
  <si>
    <t>https://drive.google.com/file/d/1nwukDm3EBl4kdtZDxNvDBAUmbgvZZ9-5/view?usp=sharing</t>
  </si>
  <si>
    <t>https://drive.google.com/file/d/1RI9vWXb2FARH9OA2AHa4LQ6hDZwbbC_E/view?usp=sharing</t>
  </si>
  <si>
    <t>https://drive.google.com/file/d/1GJbRoJ9HSCTXXQJUvOn9kzZn6NimleT2/view?usp=sharing</t>
  </si>
  <si>
    <t>https://drive.google.com/file/d/19yKIt_DmFdrTxTdvUchaPijcxgP1lWCO/view?usp=sharing</t>
  </si>
  <si>
    <t>https://drive.google.com/file/d/1pHwhynBUR-rN0wR5z8T59H-pqS1TAtaH/view?usp=sharing</t>
  </si>
  <si>
    <t>https://drive.google.com/file/d/1SYXNG1DrC7RFkOa3B_kO8hmi85o7e9bg/view?usp=sharing</t>
  </si>
  <si>
    <t>07/06/2012</t>
  </si>
  <si>
    <t>https://drive.google.com/file/d/1pHgGnkftrCV4oVsxasObX4c90MF13jpD/view?usp=sharing</t>
  </si>
  <si>
    <t>https://drive.google.com/file/d/1pTcNulYx6vdDbRxy86wfrrTvEtMs5CoD/view?usp=sharing</t>
  </si>
  <si>
    <t>https://drive.google.com/file/d/1T2NekuupLKznFSapevur_YInycyCK1vI/view?usp=sharing</t>
  </si>
  <si>
    <t>https://drive.google.com/file/d/1ql0GPH5lpHet20Z1iolHqcN0FcK0xd1E/view?usp=sharing</t>
  </si>
  <si>
    <t>Laporan</t>
  </si>
  <si>
    <t>https://drive.google.com/file/d/1_amOIaqPzaSRv58WGWYFQKZVonVzFxOk/view?usp=sharing</t>
  </si>
  <si>
    <t>https://drive.google.com/file/d/1Q22GflMoq_6Q1XedoyDHd1oGqMvFjKzi/view?usp=sharing</t>
  </si>
  <si>
    <t>https://drive.google.com/file/d/13WeD9KpTW4IUNCKjGmsIKbheN_qP6S-8/view?usp=sharing</t>
  </si>
  <si>
    <t>https://drive.google.com/file/d/1GRIElwZlz4R4XBZ-mLNDIs5_exLufBvz/view?usp=sharing</t>
  </si>
  <si>
    <t>https://drive.google.com/file/d/1x-ULUtdLjJ6DABonugjJe_8vs9nQLr2R/view?usp=sharing</t>
  </si>
  <si>
    <t>https://drive.google.com/file/d/1KrvcPQX9p_Qr-lmHyHO_CSL_nWN4t5qW/view?usp=sharing</t>
  </si>
  <si>
    <t>https://drive.google.com/file/d/1bRg8zVedxjD05zbvmE-qWIVHXUoaUmTr/view?usp=sharing</t>
  </si>
  <si>
    <t>https://drive.google.com/file/d/1ItTT2Y3LeOp8_r2D6OwispXhWOVbmWIo/view?usp=sharing</t>
  </si>
  <si>
    <t>https://drive.google.com/file/d/1GItkH5gHtrJnbqae-KC2I6VomlKoJT9X/view?usp=sharing</t>
  </si>
  <si>
    <t>https://drive.google.com/file/d/1CsVAr0wH8PzqX2T5DoWBOvvoRprAWX5A/view?usp=sharing</t>
  </si>
  <si>
    <t>https://drive.google.com/file/d/1p6eSpWAK9s8DSobe2HhIlEhzdaDf2oPW/view?usp=sharing</t>
  </si>
  <si>
    <t>https://drive.google.com/file/d/1OT41JmZCL_XOSLNSiN1jrB0f_3wyUrj7/view?usp=sharing</t>
  </si>
  <si>
    <t>ST. No 4532/ UN.16.03 D/PG/2018 &amp;  Laporan Kegiatan</t>
  </si>
  <si>
    <t>https://drive.google.com/file/d/1fvpOvWMzNWCE18kHDB1Ff06AYiCfUZxs/view?usp=sharing</t>
  </si>
  <si>
    <t xml:space="preserve">https://drive.google.com/file/d/16d-q53B9b995G-3PU3bwSYyxAqUy_Ipt/view?usp=sharing </t>
  </si>
  <si>
    <t>https://drive.google.com/file/d/1ZRYMbOf8wZ7rKZkmWPiGswyv1PLxu1sK/view?usp=sharing</t>
  </si>
  <si>
    <t>https://drive.google.com/file/d/14MJ9Puj1nhkKGNa9lXZIcLi3QWLzU5E2/view?usp=sharing</t>
  </si>
  <si>
    <t>https://drive.google.com/file/d/1Gk5Q31t1A7ltM0jbcKScZBzoBGHIt3Zc/view?usp=sharing</t>
  </si>
  <si>
    <t>https://drive.google.com/file/d/1w67YSrsRqB-3pM1kW161If0aENbIS6UD/view?usp=sharing</t>
  </si>
  <si>
    <t>https://drive.google.com/file/d/15axhDujdjkl2hDFR6avdJHAXjbNnMFap/view?usp=sharing</t>
  </si>
  <si>
    <t>https://drive.google.com/file/d/1rbE8HAYt6SpDAUu4fVceWfCBgRssQ0q_/view?usp=sharing</t>
  </si>
  <si>
    <t>https://drive.google.com/file/d/1x-tpb6VHY5R0Jqb2_kLgMw3QExR3biyp/view?usp=sharing</t>
  </si>
  <si>
    <t xml:space="preserve">Prof. Dr. </t>
  </si>
  <si>
    <t>NIP. 196</t>
  </si>
  <si>
    <t>Organologam (Kelas B, 2 sks, 1 dosen)</t>
  </si>
  <si>
    <t>Penentuan Struktur Molekul  Organik (Kelas B, 3 sks, 2 dosen)</t>
  </si>
  <si>
    <t>Praktikum Kimia Organik II (Kelas A2, 1 sks, 1 dosen)</t>
  </si>
  <si>
    <t>Praktikum Kimia Organik II (Kelas A3, 1 sks, 1 dosen)</t>
  </si>
  <si>
    <t>Reaksi-reaksi organologam (S2, 2 sks, 1 dosen)</t>
  </si>
  <si>
    <t>22/06/2020</t>
  </si>
  <si>
    <t>SK. No. 106 /UN16.03.D/KPT/2020</t>
  </si>
  <si>
    <t>20/01/2020</t>
  </si>
  <si>
    <t>Pelatihan Praktikum Kimia Menggunakan Bahan-bahan di Sekitar Kita di SMAN 1 Lembah Gumanti (Termokimia)</t>
  </si>
  <si>
    <t>10/01/2020</t>
  </si>
  <si>
    <t>Berita Acara No. 11/UN 16.3.2/PP/2018</t>
  </si>
  <si>
    <t>Berita Acara No. 12/UN 16.3.2/PP/2018</t>
  </si>
  <si>
    <t>Berita Acara No. 13/UN 16.3.2/PP/2018</t>
  </si>
  <si>
    <t>Berita Acara No. 21/UN 16.3.2/PP/2018</t>
  </si>
  <si>
    <t>Berita Acara No. 22/UN 16.3.2/PP/2018</t>
  </si>
  <si>
    <t>Berita Acara No. 23/UN 16.3.2/PP/2018</t>
  </si>
  <si>
    <t>Berita Acara No. 24/UN 16.3.2/PP/2018</t>
  </si>
  <si>
    <t>a. Fadhil Rahmedi (1510412014)</t>
  </si>
  <si>
    <t>Berita Acara No. B/2/ UN.16.03/3.2/PK.03.08/2020</t>
  </si>
  <si>
    <t>b. Mesi Novela (1610411039)</t>
  </si>
  <si>
    <t>Berita Acara No. B/6/ UN.16.03/3.2/PK.03.08/2020</t>
  </si>
  <si>
    <t>3. Dina Fadhila (1510411022)</t>
  </si>
  <si>
    <t>14/01/2020</t>
  </si>
  <si>
    <t>BA No. B/2/ UN.16.03/ 3.2/PK.03.08/2020</t>
  </si>
  <si>
    <t>17/01/2020</t>
  </si>
  <si>
    <t>BA No. B/6/ UN.16.03/ 3.2/PK.03.08/2020</t>
  </si>
  <si>
    <t>11/05/2020</t>
  </si>
  <si>
    <t>18/06/2020</t>
  </si>
  <si>
    <t>https://drive.google.com/file/d/1jYXOTeR8o2KDmUVxApf2UvMzxx8HzB_9/view?usp=sharing</t>
  </si>
  <si>
    <t>https://drive.google.com/file/d/1Xv3I0GFn1KBuWuLYE3ZyOafu3QcxMEkE/view?usp=sharing</t>
  </si>
  <si>
    <t>https://drive.google.com/file/d/1qfFgEnLBRSW86jc3_tjRIARyHGUZAFxB/view?usp=sharing</t>
  </si>
  <si>
    <t>https://drive.google.com/file/d/1kpzxVJFEHN0Kufu7JGqwNTtZdZfW0AkK/view?usp=sharing</t>
  </si>
  <si>
    <t>https://drive.google.com/file/d/1Fixw9geJNNcdUW4qANPybqRophNJ74Qb/view?usp=sharing</t>
  </si>
  <si>
    <t>https://drive.google.com/file/d/1RmKnpfb89Jjvil28mVKqltId74liFZng/view?usp=sharing</t>
  </si>
  <si>
    <t>https://drive.google.com/file/d/1pmOJ_022vKkMo1rgC8g5voZkd3umPawf/view?usp=sharing</t>
  </si>
  <si>
    <t>SK. No. 074 /XIII/M/ FATETA-2020</t>
  </si>
  <si>
    <t>Panitia Pelaksana Wisuda III FMIPA Unand Tahun 2017.</t>
  </si>
  <si>
    <t>10/08/2017</t>
  </si>
  <si>
    <t>SK No. 286/XIV/D/ FMIPA-2017.</t>
  </si>
  <si>
    <t>https://drive.google.com/file/d/1uJCplbUcvR9EOPZ8Yih1OXwFNj_dQdtc/view?usp=sharing</t>
  </si>
  <si>
    <t>https://drive.google.com/file/d/15loXLF58e646TyH0pYsGEdkePGs8J8Js/view?usp=sharing</t>
  </si>
  <si>
    <t>https://drive.google.com/file/d/1cSb5n7NOo_EqirHxHmVluzYVNRILr-xQ/view?usp=sharing</t>
  </si>
  <si>
    <t>https://drive.google.com/file/d/1QVFs9ZQOQCs5F4vM_g42La9U9kKKO99P/view?usp=sharing</t>
  </si>
  <si>
    <t>https://drive.google.com/file/d/1Y2PlgHv4YCL0xqSMD-XC6lnkK_sJewhb/view?usp=sharing</t>
  </si>
  <si>
    <t>https://drive.google.com/file/d/18rHlBP50gapKZ_hdRb8wWv0HVV_q6RKv/view?usp=sharing</t>
  </si>
  <si>
    <t>URL Dokumen/Bukti Fisik</t>
  </si>
  <si>
    <t>9</t>
  </si>
  <si>
    <t xml:space="preserve">Membimbing mahasiswa kuliah kerja nyata, pratek kerja nyata, praktek kerja lapangan </t>
  </si>
  <si>
    <t>SK. No. 1783/ H16. 1/PP /2011</t>
  </si>
  <si>
    <t>SK. No. 918/H 16. S2/KP/2011</t>
  </si>
  <si>
    <t>SK. No.630/ XIII /D/ FMIPA-2012</t>
  </si>
  <si>
    <t>SK. No.178/ XIII/D/ FMIPA-2013</t>
  </si>
  <si>
    <t>SK. No.689a /I/Faperta /2012</t>
  </si>
  <si>
    <t>SK. No.310/ XIII/D/ FMIPA-2014</t>
  </si>
  <si>
    <t>SK. No.78/ XIII /D/ FMIPA-2015</t>
  </si>
  <si>
    <t>SK. No.483/ XIII /D/ FMIPA-2015</t>
  </si>
  <si>
    <t>SK. No.161/ XIII /D/ FMIPA-2016</t>
  </si>
  <si>
    <t>SK No. 271/ IV/Faperta /2015</t>
  </si>
  <si>
    <t>SK. No.345/ XIII /D/ FMIPA-2016</t>
  </si>
  <si>
    <t>SK. No.76/ XIII/ D/ FMIPA-2017</t>
  </si>
  <si>
    <t>SK. No.375/ XIII/ D/ FMIPA-2017</t>
  </si>
  <si>
    <t>SK. No.098/ XIII /M/ FATETA-2017</t>
  </si>
  <si>
    <t>BA No. 15/ UN 16.3. 2/PP/2014</t>
  </si>
  <si>
    <t>BA No. 29/ UN 16.3. 2/PP/2014</t>
  </si>
  <si>
    <t>BA No. 52/ UN 16.3.2 /PP/2011</t>
  </si>
  <si>
    <t>BA No. 13/ UN 16.3. 2/PP/2014</t>
  </si>
  <si>
    <t>BA No. 50/ UN 16.3. 2/PP/2014</t>
  </si>
  <si>
    <t>BA No. 84/ UN 16.3.2 /PP/2014</t>
  </si>
  <si>
    <t>BA No. 12/ UN 16.3. 2/PP/2015</t>
  </si>
  <si>
    <t>BA No. 72/ UN 16.03. 5.1/PP /2015</t>
  </si>
  <si>
    <t>BA No. 37/ UN 16.03. 5.1/PP/ 2015</t>
  </si>
  <si>
    <t>BA No.111/ UN 16.03. 5.1/PP/ 2016</t>
  </si>
  <si>
    <t>BA No.10/ UN16.03.5.1 /PP/2016</t>
  </si>
  <si>
    <t>BA No.80 /UN16.03. 5.1/ PP/ 2016</t>
  </si>
  <si>
    <t>Berita Acara No. B/214/ UN.16.03.3.6/PK.03.08/2019</t>
  </si>
  <si>
    <t>Berita Acara No. B/216/ UN.16.03.3.6/PK.03.08/2019</t>
  </si>
  <si>
    <t>BA No. 374/ UN 16.03.3 .6/PP/2019</t>
  </si>
  <si>
    <t>BA No. 330/ UN 16.4.2 /PP/2010</t>
  </si>
  <si>
    <t>BA No. 332/ UN 16.4.2 /PP/2010</t>
  </si>
  <si>
    <t>BA No. 353/ UN 16.4.2 /PP/2010</t>
  </si>
  <si>
    <t>BA No. 358/ UN16.4.2 /PP/2010</t>
  </si>
  <si>
    <t>BA No. 360/ UN 16.4.2 /PP/2010</t>
  </si>
  <si>
    <t>BA No. 364/ UN 16.4.2 /PP/2010</t>
  </si>
  <si>
    <t>BA No. 373/ UN 16.4.2 /PP/2010</t>
  </si>
  <si>
    <t>BA No. 377/ UN 16.4.2 /PP/2010</t>
  </si>
  <si>
    <t>BA No. 389/ UN 16.4.2 /PP/2010</t>
  </si>
  <si>
    <t>BA No. 385/ UN 16.4.2 /PP/2010</t>
  </si>
  <si>
    <t>BA No. 395/ UN 16.4.2 /PP/2011</t>
  </si>
  <si>
    <t>BA No. 17/ UN 16.3.2 /PP/2011</t>
  </si>
  <si>
    <t>BA No. 18/ UN 16.3.2 /PP/2011</t>
  </si>
  <si>
    <t>BA No. 26/ UN 16.3.2 /PP/2011</t>
  </si>
  <si>
    <t>BA No. 112/ UN16. 03.5 .1/PP/ 2015</t>
  </si>
  <si>
    <t>BA No. 19/ UN16.03. 5.1/PP/ 2016</t>
  </si>
  <si>
    <t>BA No. 38/ UN 16.03. 5.1/PP/ 2016</t>
  </si>
  <si>
    <t>BA No. 48/ UN 16.03. 5.1/PP/ 2016</t>
  </si>
  <si>
    <t>BA No. 72/ UN 16.03. 5.1/PP/ 2016</t>
  </si>
  <si>
    <t>BA No. 78/ UN 16.03.5 .1/PP/2016</t>
  </si>
  <si>
    <t xml:space="preserve">BA No. 79/ UN 16.03.5 .1/PP/2016 </t>
  </si>
  <si>
    <t>BA No. 62/ UN 16.03.5. 1/PP/ 2016</t>
  </si>
  <si>
    <t>BA No. 27/ UN 16.03.5. 1/PP/ 2017</t>
  </si>
  <si>
    <t>BA No. 73/ UN 16.03.5. 1/PP/ 2017</t>
  </si>
  <si>
    <t>BA No. 77/ UN 16.03.5. 1/PP/ 2017</t>
  </si>
  <si>
    <t>BA No. 87/ UN 16.03.5. 1/PP/ 2017</t>
  </si>
  <si>
    <t>BA No. 54/ UN 16.03.5. 1/PP/ 2017</t>
  </si>
  <si>
    <t>Dr. Mai Efdi</t>
  </si>
  <si>
    <t>197205301999031003</t>
  </si>
  <si>
    <t>SK. Dekan No.:429/XIII/D/FMIPA/2019</t>
  </si>
  <si>
    <t>Jenis Dokumen</t>
  </si>
  <si>
    <t>URL Dokumen</t>
  </si>
  <si>
    <t>SCAN SK Jabatan Terakhir</t>
  </si>
  <si>
    <t>SCAN SK Pangkat Terakhir</t>
  </si>
  <si>
    <t>SCAN Persetujuan/Pertimbangan Senat Fakultas</t>
  </si>
  <si>
    <t>SCAN Daftar Hadir Anggota Senat Fakultas</t>
  </si>
  <si>
    <t>SCAN Surat Pernyataan Keabsahan Karya Ilmiah</t>
  </si>
  <si>
    <t>SCAN Sertifikat Pendidik (Serdos)</t>
  </si>
  <si>
    <t>Lampiran IV.e.</t>
  </si>
  <si>
    <t>RESUME USUL PENETAPAN ANGKA KREDIT</t>
  </si>
  <si>
    <t>JABATAN AKADEMIK DOSEN UNIVERSITAS ANDALAS</t>
  </si>
  <si>
    <t>Fakultas</t>
  </si>
  <si>
    <t>:  ................................</t>
  </si>
  <si>
    <t xml:space="preserve">Tanggal Penilaian </t>
  </si>
  <si>
    <t>:  .............................</t>
  </si>
  <si>
    <t>KETERANGAN  PERORANGAN</t>
  </si>
  <si>
    <t>N a m a</t>
  </si>
  <si>
    <t>NIP / KARPEG/ NIDN</t>
  </si>
  <si>
    <t>Pangkat dan Golongan Ruang / TMT</t>
  </si>
  <si>
    <t>Jenjang Jabatan Dosen / TMT</t>
  </si>
  <si>
    <t>..........................</t>
  </si>
  <si>
    <t>Jurusan</t>
  </si>
  <si>
    <t>......................................</t>
  </si>
  <si>
    <t xml:space="preserve">Diusulkan menjadi </t>
  </si>
  <si>
    <t xml:space="preserve">Profesor </t>
  </si>
  <si>
    <t>Dalam Bidang Ilmu</t>
  </si>
  <si>
    <t>...........................................</t>
  </si>
  <si>
    <t>Sub Unsur</t>
  </si>
  <si>
    <t>BIDANG DAN BUTIR KEGIATAN YANG DINILAI</t>
  </si>
  <si>
    <t xml:space="preserve">Pendidikan Sekolah </t>
  </si>
  <si>
    <t>Penelitian</t>
  </si>
  <si>
    <t>Pengabdian</t>
  </si>
  <si>
    <t>Penunjang</t>
  </si>
  <si>
    <t>Jumlah</t>
  </si>
  <si>
    <t>Jml Usul Angka Kredit</t>
  </si>
  <si>
    <t>Kelebihan AK yang lalu</t>
  </si>
  <si>
    <t>Kelebihan yang Diakui Kelompok C - Pelaksanaan Penelitian Sebesar 80 %</t>
  </si>
  <si>
    <t>Jml AK Seluruhnya</t>
  </si>
  <si>
    <t>Jml AK Seharusnya</t>
  </si>
  <si>
    <t>≥ 35 %</t>
  </si>
  <si>
    <t>≥ 45 %</t>
  </si>
  <si>
    <t>≤ 10 %</t>
  </si>
  <si>
    <t>Pertimbangan TPJA Fakultas</t>
  </si>
  <si>
    <t>Tanda Centang</t>
  </si>
  <si>
    <t>Nama Tim Penilai</t>
  </si>
  <si>
    <t>Tanda Tangan</t>
  </si>
  <si>
    <t>......................</t>
  </si>
  <si>
    <t xml:space="preserve">1. </t>
  </si>
  <si>
    <t>DISETUJUI/DIUSULKAN menjadi Profesor (850 Kum)</t>
  </si>
  <si>
    <t>Karena Telah Memenuhi Seluruh Persyaratan.</t>
  </si>
  <si>
    <t>setelah melengkapi persyaratan sbb :</t>
  </si>
  <si>
    <t>Menyetujui :</t>
  </si>
  <si>
    <t>DITOLAK DIUSULKAN menjadi Profesor (850 Kum) dengan alasan sbb:</t>
  </si>
  <si>
    <t>Ketua TPJA</t>
  </si>
  <si>
    <t>_______________________</t>
  </si>
  <si>
    <t xml:space="preserve"> NIP ............................</t>
  </si>
  <si>
    <t>Keterangan :</t>
  </si>
  <si>
    <t>Kolom Warna Biru : Diisi oleh sesuai dengan hasil penilaian angka kredit Tim TPJA.</t>
  </si>
  <si>
    <t>Kolom Warna Kuning :  Angka Kredit Kumulatif Inpasing Dosen (sesuai Lampiran III)</t>
  </si>
  <si>
    <t>SK. Dekan No.: 65/UN 16.03.D/XIII/KPT/2020</t>
  </si>
  <si>
    <t>SK. Dekan No.:129/XIII/D/FMIPA/2019</t>
  </si>
  <si>
    <t>07/01/2019</t>
  </si>
  <si>
    <t>01/08/2019</t>
  </si>
  <si>
    <t>16/01/2020</t>
  </si>
  <si>
    <t>https://drive.google.com/file/d/1RSa2Fe6U7_FogTO6a66kqaE1fomfq9dK/view?usp=sharing</t>
  </si>
  <si>
    <t>https://drive.google.com/file/d/1ztE153JJhCs6RGFBExJYURim-X00NMgP/view?usp=sharing</t>
  </si>
  <si>
    <t>https://drive.google.com/file/d/1wdqmrH-oUAeQKk2MFA9jRYeBjNMqqTwn/view?usp=sharing</t>
  </si>
  <si>
    <t xml:space="preserve">  </t>
  </si>
  <si>
    <t>https://drive.google.com/file/d/1-QAlAy2X3yVgMhOiD3cmbWpICRpORNu3/view?usp=sharing</t>
  </si>
  <si>
    <t>Cover-Daftar Isi</t>
  </si>
  <si>
    <t>https://drive.google.com/file/d/16Sg0yIqwUdXFR1OBgyMaFPvKr9-dbaa4/view?usp=sharing</t>
  </si>
  <si>
    <t>SK. Dekan No.: 449/XIII/D/FMIPA/2017</t>
  </si>
  <si>
    <t>https://drive.google.com/file/d/17MwHxtXm3sZtFT8gY0inl6xyyuxPdmNr/view?usp=sharing</t>
  </si>
  <si>
    <t>SK. Dekan No.: 588/XIII/D/FMIPA/2018</t>
  </si>
  <si>
    <t>https://drive.google.com/file/d/1yYzeiX2Fb0iRH3usObMZGPQbfIRAg7qI/view?usp=sharing</t>
  </si>
  <si>
    <t>Semester Ganjil 2020/2021</t>
  </si>
  <si>
    <t>SK. No. 304 /UN16.03.D/XIII/KPT/2020</t>
  </si>
  <si>
    <t>30/12/ 2020</t>
  </si>
  <si>
    <t>Kimia (Kelas Agro B, 3 sks, 1 dosen)</t>
  </si>
  <si>
    <t>10/08/2020</t>
  </si>
  <si>
    <t>16/11/2020</t>
  </si>
  <si>
    <t>Berita Acara No. B/0/ UN.16.03/3.2/PK.03.08/2020</t>
  </si>
  <si>
    <t>a. Aditya Perdana (1710411005)</t>
  </si>
  <si>
    <t>b. Cindy Lucia Lapaxis (1710413034)</t>
  </si>
  <si>
    <t>Berita Acara No. B/80/ UN.16.03/3.2/PK.03.08/2020</t>
  </si>
  <si>
    <t>23/11/2020</t>
  </si>
  <si>
    <t>c. Besti Afriza Nabila (1710411012)</t>
  </si>
  <si>
    <t>10/12/2020</t>
  </si>
  <si>
    <t>Berita Acara No. B/89/ UN.16.03/3.2/PK.03.08/2020</t>
  </si>
  <si>
    <t>c. Siti Rukmana (1610411016)</t>
  </si>
  <si>
    <t>22/09/2020</t>
  </si>
  <si>
    <t>Berita Acara No. B/28/ UN.16.03/3.2/PK.03.08/2020</t>
  </si>
  <si>
    <t>SK. No.302/ UN16.01.D/ KPT-2020</t>
  </si>
  <si>
    <t>5. Bunga Hermina (1510411014)</t>
  </si>
  <si>
    <t>6. Izzah Gya (1510411012)</t>
  </si>
  <si>
    <t>1. Taufik Hidayat (1610411028)</t>
  </si>
  <si>
    <t>29/09/2020</t>
  </si>
  <si>
    <t>BA No. B/32/ UN.16.03/ 3.2/PK.03.08/2020</t>
  </si>
  <si>
    <t>09/11/2020</t>
  </si>
  <si>
    <t>2. Annisa Rahmi (1610412029)</t>
  </si>
  <si>
    <t>BA No. B/41/ UN.16.03/ 3.2/PK.03.08/2020</t>
  </si>
  <si>
    <t>2. Sosna Sri Rahayu (1510414012)</t>
  </si>
  <si>
    <t>22/07/2020</t>
  </si>
  <si>
    <t>BA No. B/11/ UN.16.03/ 3.2/PK.03.08/2020</t>
  </si>
  <si>
    <t>1. Fadhil Rahmedi (1510412014)</t>
  </si>
  <si>
    <t>21/07/2020</t>
  </si>
  <si>
    <t>BA No. B/13/ UN.16.03/ 3.2/PK.03.08/2020</t>
  </si>
  <si>
    <t>06/08/2020</t>
  </si>
  <si>
    <t>BA No. B/20/ UN.16.03/ 3.2/PK.03.08/2020</t>
  </si>
  <si>
    <t>2. Mesi Novela (1610411039)</t>
  </si>
  <si>
    <t>1. Muhammad Ismail Syahputra (1510412043)</t>
  </si>
  <si>
    <t>07/08/2020</t>
  </si>
  <si>
    <t>BA No. B/21/ UN.16.03/ 3.2/PK.03.08/2020</t>
  </si>
  <si>
    <t>2. Tessa Wulandari (1610412008)</t>
  </si>
  <si>
    <t>BA No. B/30/ UN.16.03/ 3.2/PK.03.08/2020</t>
  </si>
  <si>
    <t>21/09/2020</t>
  </si>
  <si>
    <t>BA No. B/30A/ UN.16.03/ 3.2/PK.03.08/2020</t>
  </si>
  <si>
    <t>3. Hari Prabowo (1610411024)</t>
  </si>
  <si>
    <t>4. Venia Wahyuni (1610412005)</t>
  </si>
  <si>
    <t>5. Siti Rukmana (1610411016)</t>
  </si>
  <si>
    <t>BA No. B/33/ UN.16.03/ 3.2/PK.03.08/2020</t>
  </si>
  <si>
    <t>9. Zil Arifah (1610411035)</t>
  </si>
  <si>
    <t>05/10/2020</t>
  </si>
  <si>
    <t>BA No. B/35/ UN.16.03/ 3.2/PK.03.08/2020</t>
  </si>
  <si>
    <t>10. Elin Novianti (1610412036)</t>
  </si>
  <si>
    <t>27/10/2020</t>
  </si>
  <si>
    <t>BA No. B/38/ UN.16.03/ 3.2/PK.03.08/2020</t>
  </si>
  <si>
    <t xml:space="preserve">Penyuluhan, Pemberian APD dan Sembako Dalam Rangka Antisipasi Penyebaran Covid 19 Di Kelurahan Koto Lalang Kecamatan Lubuk Kilangan Kota Padang </t>
  </si>
  <si>
    <t>ST. No 43/ UN.16.03 D/PP.11.00/2020 &amp;  Laporan Kegiatan</t>
  </si>
  <si>
    <t>10/05/2020</t>
  </si>
  <si>
    <t>Berita Acara No. B/20/ UN.16.03/3.2/PK.03.08/2020</t>
  </si>
  <si>
    <t>25/08/2020</t>
  </si>
  <si>
    <t>Berita Acara No. B/22/ UN.16.03/3.2/PK.03.08/2020</t>
  </si>
  <si>
    <t>Berita Acara No. B/19/ UN.16.03/3.2/PK.03.08/2020</t>
  </si>
  <si>
    <t>a. Venia Wahyuni (1610412005)</t>
  </si>
  <si>
    <t>1. Jenny Pangestika Gunawan (1510412019)</t>
  </si>
  <si>
    <t>1. Ari Hidayat (1310412050)</t>
  </si>
  <si>
    <t>1. Mesi Novela (1610411039)</t>
  </si>
  <si>
    <t>3. Zil Arifah (1610411035)</t>
  </si>
  <si>
    <t>4. Zilfadli (1610412069)</t>
  </si>
  <si>
    <t>14/01/2021</t>
  </si>
  <si>
    <t>18/08/2020</t>
  </si>
  <si>
    <t>SK. No. 215 /XIII/M/ FATETA-2020</t>
  </si>
  <si>
    <t>Praktikum Kimia (Kelas A/TEP, 1 sks, 1 dosen)</t>
  </si>
  <si>
    <t>PERSYARATAN ADMINSITRASI (FORMAT PDF UKURAN FILE MAKSIMAL 2 MB)</t>
  </si>
  <si>
    <t>A. Persyaratan Umum</t>
  </si>
  <si>
    <t>Petunjuk Pengisian</t>
  </si>
  <si>
    <t>SCAN Ijazah Terakhir, Sertifikat Akreditasi Prodi (Khusus S3 lulusan Dalam Negeri), dan Penyetaraan Ijazah (untuk lulusan Luar Negeri)</t>
  </si>
  <si>
    <t>Dokumen disusun sesuai urutan dalam bentuk 1 (satu) file dengan format PDF dan  URL Dokumen direct link ke https://drive.google.com/</t>
  </si>
  <si>
    <t>SCAN Surat Keputusan Pemberian Tugas Belajar/Izin Belajar (Bila Mengusulkan Ijazah Baru)</t>
  </si>
  <si>
    <t>Dokumen dalam bentuk 1 (satu) file dengan format PDF dan URL Dokumen direct link ke https://drive.google.com/</t>
  </si>
  <si>
    <t>SCAN Surat Keputusan Pengaktifan Kembali (Bila Tugas Belajar)</t>
  </si>
  <si>
    <t>PDF Ringkasan (dilengkapi dengan cover, lembar pengesahan, daftar isi) Disertasi/Thesis (sesuai pendidikan terakhir)</t>
  </si>
  <si>
    <t>SCAN Penetapan Angka Kredit Terakhir</t>
  </si>
  <si>
    <t xml:space="preserve"> SCAN PPKP (DP3) 2 Tahun Terakhir</t>
  </si>
  <si>
    <t>SCAN Surat Pernyataan Pengesahan Hasil Validasi Karya Ilmiah dari Dekan</t>
  </si>
  <si>
    <t>Dokumen dalam bentuk 1 (satu) file dengan format PDF yang telah ditandatangan diatas materai Rp. 6.000,- dan URL Dokumen direct link ke https://drive.google.com/</t>
  </si>
  <si>
    <t>SCAN SK Pengangkatan Pertama dalam Jabatan Asisten Ahli</t>
  </si>
  <si>
    <t>B. Persyaratan Khusus</t>
  </si>
  <si>
    <t>Deskripsi</t>
  </si>
  <si>
    <t>Kuantitas/ Angka Kredit</t>
  </si>
  <si>
    <t>Usulan Kenaikan Jabatan Akademik ke Profesor</t>
  </si>
  <si>
    <t>Deskripsi berisi informasi/penjelasan secara kuantitas atau keterangan tambahan dari masing-masing kegiatan yang diajukan.</t>
  </si>
  <si>
    <t>Bukti pernah mendapatkan hibah penelitian kompetitif/penugasan tingkat daerah/nasional/kementerian/internasional/korporasi, atau kompetitif internal Perguruan Tinggi (sebagai ketua); atau</t>
  </si>
  <si>
    <t>Dokumen disusun sesuai urutan tahun kegiatan dalam bentuk 1 (satu) file dengan format PDF dan  URL Dokumen direct link ke https://drive.google.com/</t>
  </si>
  <si>
    <t>Bukti pernah membimbing/membantu membimbing program doktor; atau</t>
  </si>
  <si>
    <t xml:space="preserve">Bukti pernah menguji sekurang-kurangnya 3 (tiga) mahasiswa program doktor (baik di perguruan tinggi sendiri maupun perguruan tinggi lain); atau  </t>
  </si>
  <si>
    <t>Bukti sebagai reviewer sekurang-kurangnya pada 2 (dua) jurnal internasional bereputasi yang berbeda.</t>
  </si>
  <si>
    <t>Usulan Kenaikan Jabatan Akademik ke Lektor Kepala dengan masa kerja kurang 8 (delapan) tahun sejak pengangkatan pertama dalam jabatan Asisten Ahli</t>
  </si>
  <si>
    <r>
      <t xml:space="preserve">Melampirkan bukti  proses  pembimbingan  </t>
    </r>
    <r>
      <rPr>
        <b/>
        <sz val="11"/>
        <rFont val="Bookman Old Style"/>
        <family val="1"/>
      </rPr>
      <t xml:space="preserve">paling  sedikit  setara  40  (empat  puluh)  </t>
    </r>
    <r>
      <rPr>
        <sz val="11"/>
        <rFont val="Bookman Old Style"/>
        <family val="1"/>
      </rPr>
      <t>angka kredit  yang  berasal dari :</t>
    </r>
  </si>
  <si>
    <t>Membimbing Skripsi/Tugas Akhir</t>
  </si>
  <si>
    <t>Dokumen disusun sesuai urutan tanggal kegiatan dalam bentuk 1 (satu) file dengan format PDF dan  URL Dokumen direct link ke https://drive.google.com/</t>
  </si>
  <si>
    <t>Membimbing Tesis/Disertasi</t>
  </si>
  <si>
    <t>Membimbing KKN</t>
  </si>
  <si>
    <t>Membimbing PKL</t>
  </si>
  <si>
    <t>Membimbing KKL</t>
  </si>
  <si>
    <t>Membimbing Kegiatan Mahasiswa</t>
  </si>
  <si>
    <t>Usulan Kenaikan Jabatan Akademik dari Lektor Kepala ke Profesor dengan masa kerja 10 (sepuluh) sampai 20 (dua puluh) tahun</t>
  </si>
  <si>
    <r>
      <t xml:space="preserve">Melampirkan  bukti  proses  pembimbingan  </t>
    </r>
    <r>
      <rPr>
        <b/>
        <sz val="11"/>
        <rFont val="Bookman Old Style"/>
        <family val="1"/>
      </rPr>
      <t xml:space="preserve">paling  sedikit  setara  80 (delapan puluh) </t>
    </r>
    <r>
      <rPr>
        <sz val="11"/>
        <rFont val="Bookman Old Style"/>
        <family val="1"/>
      </rPr>
      <t>angka kredit yang berasal dari:</t>
    </r>
  </si>
  <si>
    <t>N I P/ NIDN</t>
  </si>
  <si>
    <t>Lektor Kepala/1 Agustus 2010</t>
  </si>
  <si>
    <t>FMIPA Universitas Andalas</t>
  </si>
  <si>
    <t>Pendidikan Sekolah</t>
  </si>
  <si>
    <t>DAPAT DIPERTIMBANGKAN UNTUK DIANGKAT/DINAIKAN DALAM 
JABATAN AKADEMIK .........................../ PANGKAT .................................................., DALAM MATA KULIAH .........................., TMT ......................</t>
  </si>
  <si>
    <t>Rektor Universitas Andalas</t>
  </si>
  <si>
    <t>Prof. Dr. Yuliandri, SH. MH.</t>
  </si>
  <si>
    <t>NIP. 196207181988111001</t>
  </si>
  <si>
    <t>Fakultas MIPA</t>
  </si>
  <si>
    <t>Nama legkap dengan gelar (termasuk Gelar Ijazah yang akan diusulkan)</t>
  </si>
  <si>
    <t>NIP dan NIDN/NIDK</t>
  </si>
  <si>
    <t>Harus diisi</t>
  </si>
  <si>
    <t>SK Jabatan Akademik/Fungsional terakhir dan TMT (Terhitung Mulai Tanggal) SK</t>
  </si>
  <si>
    <t>SK Pangkat terakhir (kalau SK Pangkat sebelumnya berstatus CPNS maka di input TMT CPNS)</t>
  </si>
  <si>
    <t>Lihat masa karja Golongan pada SK Pangkat Terakhir (Harus sama)</t>
  </si>
  <si>
    <t>Dihitung dari selisih TMT CPNS Ybs. sampai bulan dan tahun pengusulan DUPAK ini.</t>
  </si>
  <si>
    <t xml:space="preserve">Ketentuan Pengisian Penetapan Angka Kredit LAMA (Kolom Kuning): </t>
  </si>
  <si>
    <t xml:space="preserve">1. Apabila SK jabatan akademik/fungsional terakhir Pengusul diterbitkan sebelum tahun 2014 dan berdasarkan Keputusan Menkowasbangpan Nomor 38/Kep/Mk.Waspan/8/1999 (lihat pada konsideran SK tsb), maka Angka Kredit Lama dikenakan kebijakan penyesuaian/inpassing sehingga seluruh kelebihan angka kredit sebelumnya tidak diakui dan angka kredit lama disesuaikan dengan Jumlah Angka Kredit Kumulatif Inpassing sesuai Lampiran III Buku Pedoman PAK Unand tahun 2017 URL: http://repo.unand.ac.id/5581/
</t>
  </si>
  <si>
    <t>2. Apabila SK  jabatan akademik/fungsional terakhir Pengusul diterbitkan setelah tahun 2014  dan berdasarkan Peraturan Menteri PAN dan RB Nomor 17 Tahun 2013 (lihat pada konsideran SK tsb), maka Penetapan Angka Kredit LAMA di input sama dengan Kolom Jumlah pada SK Jabatan tsb, dan sesuai ketentuan terbaru dapat dipergunanakan 80% dari kebutuhan minimal unsur penelitian dalam usulan kenaikan jabatan/pangkat berikutnya.</t>
  </si>
  <si>
    <t>Dalam Mata Kuliah (untuk usul Asisten Ahli, Lektor, dan Lektor Kepala ) dan Dalam Bidang Ilmu (untuk usulan ke Guru Besar/Profesor) Wajib di isi sesuai dengan pertimbangan Ketua Jurusan/Bagian masing-masing sesuai dengan ketentuan yang berlaku.</t>
  </si>
  <si>
    <t xml:space="preserve"> NIP/NIDN/NIDK</t>
  </si>
  <si>
    <t>Doktor S3 tahun 2008</t>
  </si>
  <si>
    <t>Ketua Jurusan/Bagian ..............................</t>
  </si>
  <si>
    <t>Dekan Fakultas Matematika dan Ilmu Pengetahuan Alam Universitas Andalas</t>
  </si>
  <si>
    <t>196002091987031004 / 0009026011</t>
  </si>
  <si>
    <t>Sub total per semester</t>
  </si>
  <si>
    <t>3. Annisa Wulandari (1720412015)</t>
  </si>
  <si>
    <t>1. Meri Susanti (1530412004)</t>
  </si>
  <si>
    <t>Melaksanakan perkuliahan/ tutorial dan membimbing, menguji serta menyelenggarakan pendidikan di laboratorium, praktek keguruan bengkel/ studio/kebun percobaan/teknologi pengajaran dan praktek lapangan</t>
  </si>
  <si>
    <t>Menghasilkan karya ilmiah sesuai dengan bidang ilmunya:</t>
  </si>
  <si>
    <t>Hasil penelitian atau pemikiran yang dipublikasikan dalam bentuk</t>
  </si>
  <si>
    <t>Hasil penelitian atau hasil pemikiran yang dipublikasikan dalam bentuk jurnal ilmiah :</t>
  </si>
  <si>
    <t>Jurnal Internasional Bereputasi</t>
  </si>
  <si>
    <t>Penulis</t>
  </si>
  <si>
    <t>Nama Jurnal</t>
  </si>
  <si>
    <t>Volume Jurnal</t>
  </si>
  <si>
    <t>Nomor Jurnal</t>
  </si>
  <si>
    <t>Tahun Terbit</t>
  </si>
  <si>
    <t>Halaman</t>
  </si>
  <si>
    <t>ISSN</t>
  </si>
  <si>
    <t>Penerbit</t>
  </si>
  <si>
    <t>DOI</t>
  </si>
  <si>
    <t>Alamat Web Jurnal</t>
  </si>
  <si>
    <t>URL Index Jurnal</t>
  </si>
  <si>
    <t>URL Dokumen Bukti Korespondensi</t>
  </si>
  <si>
    <t>Apakah ini syarat khusus?</t>
  </si>
  <si>
    <t>Keterangan Tambahan</t>
  </si>
  <si>
    <t>a)</t>
  </si>
  <si>
    <t>Judul Artikel</t>
  </si>
  <si>
    <t>Petunjuk Pengisian, Batas Kepatutan Pengusulan, dan Angka Kredit Paling Tinggi setiap Item Usulan Karya Ilmiah</t>
  </si>
  <si>
    <t>b)</t>
  </si>
  <si>
    <t>Journal of Chemical Society of Pakistan</t>
  </si>
  <si>
    <t>06</t>
  </si>
  <si>
    <t>ISSN - 0253-5106</t>
  </si>
  <si>
    <t>Antioxidant and Antiangiogenic Properties, and Gas Chromatographic-Time of Flight Analysis of Sonchus arvensis Leaves Extracts</t>
  </si>
  <si>
    <t>1239-1248</t>
  </si>
  <si>
    <t>Journal of Chemical and Pharmaceutical Research</t>
  </si>
  <si>
    <t>257-260</t>
  </si>
  <si>
    <t>ISSN : 0975 – 7384</t>
  </si>
  <si>
    <t>Isolation and characterization of antioxidative constituent from stem bark extract of Ceiba pentandra L.</t>
  </si>
  <si>
    <r>
      <t>Hasil penelitian atau hasil pemikiran dalam buku yang dipublikasikan dan berisi berbagai tulisan dari berbagai penulis (</t>
    </r>
    <r>
      <rPr>
        <i/>
        <sz val="12"/>
        <rFont val="Bookman Old Style"/>
        <family val="1"/>
      </rPr>
      <t>book chapter</t>
    </r>
    <r>
      <rPr>
        <sz val="12"/>
        <rFont val="Bookman Old Style"/>
        <family val="1"/>
      </rPr>
      <t>):</t>
    </r>
  </si>
  <si>
    <t>URL Dokumen Cek Similarity</t>
  </si>
  <si>
    <t>Impact Factor (Opsional)</t>
  </si>
  <si>
    <t>SJR (Opsional)</t>
  </si>
  <si>
    <t>c)</t>
  </si>
  <si>
    <t>763-765</t>
  </si>
  <si>
    <t xml:space="preserve">Isolation and elucidation structure of stigmasterol glycoside from Nothopanax scutellarium Merr leaves. </t>
  </si>
  <si>
    <t>ISSN : 0975-7384</t>
  </si>
  <si>
    <t>d)</t>
  </si>
  <si>
    <t>e)</t>
  </si>
  <si>
    <t>1146-1148</t>
  </si>
  <si>
    <t xml:space="preserve">EIucidation structure of coumarin from stem Polyalthia longifolia. </t>
  </si>
  <si>
    <t>f)</t>
  </si>
  <si>
    <t>156-159</t>
  </si>
  <si>
    <t xml:space="preserve">Isolation and characterization Flavonoids from The Bark of Toona Sureni (Blume) Merr. </t>
  </si>
  <si>
    <t>Der Pharma Chemica</t>
  </si>
  <si>
    <t>114-117</t>
  </si>
  <si>
    <t>ISSN 0975-413X</t>
  </si>
  <si>
    <t xml:space="preserve">Screening for active agent to anti-diarrhea by an evaluation of antimicrobial activities from three fractions of sappan wood (Caesalpinia sappan. L). </t>
  </si>
  <si>
    <t>g)</t>
  </si>
  <si>
    <t>h)</t>
  </si>
  <si>
    <t>205-208</t>
  </si>
  <si>
    <t>Isolation and Elucidation   Structure of Triterpenoids from Hippobroma Longiflora Leaf Extract and Tested of Antibacterial Activity</t>
  </si>
  <si>
    <r>
      <t xml:space="preserve">Sanusi Ibrahim, Darma Restia Rezki and </t>
    </r>
    <r>
      <rPr>
        <b/>
        <sz val="12"/>
        <rFont val="Bookman Old Style"/>
        <family val="1"/>
      </rPr>
      <t>Afrizal</t>
    </r>
  </si>
  <si>
    <r>
      <t xml:space="preserve">Oktaf Rina, Sanusi Ibrahim, Abdi Dharma, </t>
    </r>
    <r>
      <rPr>
        <b/>
        <sz val="12"/>
        <rFont val="Bookman Old Style"/>
        <family val="1"/>
      </rPr>
      <t>Afrizal</t>
    </r>
    <r>
      <rPr>
        <sz val="12"/>
        <rFont val="Bookman Old Style"/>
        <family val="1"/>
      </rPr>
      <t xml:space="preserve"> and Chandra Utami Wirawati</t>
    </r>
  </si>
  <si>
    <r>
      <t xml:space="preserve">Dartini, Hazli Nurdin, </t>
    </r>
    <r>
      <rPr>
        <b/>
        <sz val="12"/>
        <rFont val="Bookman Old Style"/>
        <family val="1"/>
      </rPr>
      <t>Afrizal</t>
    </r>
    <r>
      <rPr>
        <sz val="12"/>
        <rFont val="Bookman Old Style"/>
        <family val="1"/>
      </rPr>
      <t>, M. Taufik Ekaprasada and Dwimaryam Suciati</t>
    </r>
  </si>
  <si>
    <r>
      <t xml:space="preserve">Sanusi Ibrahim, Rizqah Khairati, Neli Asriani, Adlis Santoni, </t>
    </r>
    <r>
      <rPr>
        <b/>
        <sz val="12"/>
        <rFont val="Bookman Old Style"/>
        <family val="1"/>
      </rPr>
      <t>Afrizal</t>
    </r>
    <r>
      <rPr>
        <sz val="12"/>
        <rFont val="Bookman Old Style"/>
        <family val="1"/>
      </rPr>
      <t xml:space="preserve"> and Mai Efdi</t>
    </r>
  </si>
  <si>
    <r>
      <t xml:space="preserve">Syafrinal, </t>
    </r>
    <r>
      <rPr>
        <b/>
        <sz val="12"/>
        <rFont val="Bookman Old Style"/>
        <family val="1"/>
      </rPr>
      <t>Afrizal</t>
    </r>
    <r>
      <rPr>
        <sz val="12"/>
        <rFont val="Bookman Old Style"/>
        <family val="1"/>
      </rPr>
      <t xml:space="preserve"> and Mai Efdi</t>
    </r>
  </si>
  <si>
    <r>
      <t xml:space="preserve">Zuri Fitria, </t>
    </r>
    <r>
      <rPr>
        <b/>
        <sz val="12"/>
        <rFont val="Bookman Old Style"/>
        <family val="1"/>
      </rPr>
      <t>Afrizal</t>
    </r>
    <r>
      <rPr>
        <sz val="12"/>
        <rFont val="Bookman Old Style"/>
        <family val="1"/>
      </rPr>
      <t xml:space="preserve"> and Mai Efdi</t>
    </r>
  </si>
  <si>
    <r>
      <rPr>
        <b/>
        <sz val="12"/>
        <rFont val="Bookman Old Style"/>
        <family val="1"/>
      </rPr>
      <t>Afrizal Itam</t>
    </r>
    <r>
      <rPr>
        <sz val="12"/>
        <rFont val="Bookman Old Style"/>
        <family val="1"/>
      </rPr>
      <t>, Amin Malik Shah Abdul Majid and Zhari Ismail</t>
    </r>
  </si>
  <si>
    <t>i)</t>
  </si>
  <si>
    <t>International Journal of ChemTech Research</t>
  </si>
  <si>
    <t>098-103</t>
  </si>
  <si>
    <t>Oktaf Rina, SanusiIbrahim, Abdi Dharma, Afrizal, Chandra Utami W, Yatim R. Widodo</t>
  </si>
  <si>
    <t>Stabilities natural colorant of Sappan wood (Caesalpinia sappan. L) for food and beverages in various pH, temperature, and matrices of food</t>
  </si>
  <si>
    <t>j)</t>
  </si>
  <si>
    <t>Journal of Pharmaceutical Sciences and Research</t>
  </si>
  <si>
    <t>518-522</t>
  </si>
  <si>
    <r>
      <rPr>
        <b/>
        <sz val="12"/>
        <rFont val="Bookman Old Style"/>
        <family val="1"/>
      </rPr>
      <t>Afrizal Itam</t>
    </r>
    <r>
      <rPr>
        <sz val="12"/>
        <rFont val="Bookman Old Style"/>
        <family val="1"/>
      </rPr>
      <t>, Annisa Wulandari, M. Masykur Rahman and Norman Ferdinal</t>
    </r>
  </si>
  <si>
    <t>Journal of Applied Pharmaceutical Science</t>
  </si>
  <si>
    <t>08</t>
  </si>
  <si>
    <t>053-065</t>
  </si>
  <si>
    <t>Isolation of flavonol rhamnosides from Pometia pinnata leaves and investigation of 𝛼-glucosidase inhibitory activity of flavonol derivatives</t>
  </si>
  <si>
    <r>
      <t xml:space="preserve">Fadhila Utari, </t>
    </r>
    <r>
      <rPr>
        <b/>
        <sz val="12"/>
        <rFont val="Bookman Old Style"/>
        <family val="1"/>
      </rPr>
      <t>Afrizal Itam</t>
    </r>
    <r>
      <rPr>
        <sz val="12"/>
        <rFont val="Bookman Old Style"/>
        <family val="1"/>
      </rPr>
      <t>, Syafrizayanti Syafrizayanti, Widya Hasvini Putri, Masayuki Ninomiya, Mamoru Koketsu, Kaori Tanaka, Mai Efdi</t>
    </r>
  </si>
  <si>
    <t>k)</t>
  </si>
  <si>
    <t>l)</t>
  </si>
  <si>
    <t>Journal of Pharmacy &amp; Pharmacognosy Research</t>
  </si>
  <si>
    <t>381-388</t>
  </si>
  <si>
    <r>
      <t xml:space="preserve">Meri Susanti, Yahdiana Harahap, </t>
    </r>
    <r>
      <rPr>
        <b/>
        <sz val="12"/>
        <rFont val="Bookman Old Style"/>
        <family val="1"/>
      </rPr>
      <t>Afrizal Itam</t>
    </r>
    <r>
      <rPr>
        <sz val="12"/>
        <rFont val="Bookman Old Style"/>
        <family val="1"/>
      </rPr>
      <t xml:space="preserve">, Dachriyanus  </t>
    </r>
  </si>
  <si>
    <t>m)</t>
  </si>
  <si>
    <t>175-181</t>
  </si>
  <si>
    <t>Pakistan Journal of Pharmaceutical Sciences</t>
  </si>
  <si>
    <t>Afrizal Itam and Lailatul Anna</t>
  </si>
  <si>
    <t>Antioxidant activities, cytotoxic properties and total phenolic content of Syzygium malaccense (L.) Merr. &amp; L.M. Perry leaves extracts: A West Sumatera Indonesian plant</t>
  </si>
  <si>
    <t>Rasayan Journal of Chemistry</t>
  </si>
  <si>
    <t>796-802</t>
  </si>
  <si>
    <t>Chemical Constituents And Antioxidant Activity Of Salix Tetrasperma Roxb.</t>
  </si>
  <si>
    <t>n)</t>
  </si>
  <si>
    <t>Jurnal Internasional</t>
  </si>
  <si>
    <t>Jurnal Nasional Terakreditasi/Peringkat 1 dan 2 (SINTA)</t>
  </si>
  <si>
    <t>4)</t>
  </si>
  <si>
    <t>Jurnal Nasional DOAJ/CABI/Copernicus/Peringkat 3 dan 4 (SINTA)</t>
  </si>
  <si>
    <t xml:space="preserve">Chempublish Journal </t>
  </si>
  <si>
    <t>77-92</t>
  </si>
  <si>
    <t>5)</t>
  </si>
  <si>
    <t>Jurnal Nasional Peringkat 5 dan 6 (SINTA)</t>
  </si>
  <si>
    <t>6)</t>
  </si>
  <si>
    <t>Jurnal Nasional/Nasional di Luar Peringkat 1-6</t>
  </si>
  <si>
    <t>SK. Dekan No.: 276/UN 16.03.D/XIII/KPT/2020</t>
  </si>
  <si>
    <t>Tim Pemeriksa Laporan Kinerja Dosen (LKD) Semester Ganjil Tahun Akademik 2020/2021 FMIPA Unand Tahun 2021</t>
  </si>
  <si>
    <t>25/02/2021</t>
  </si>
  <si>
    <t>Tim Pemeriksa Laporan Kinerja Dosen (LKD) Semester Ganjil Tahun Akademik 2019/2020 FMIPA Unand Tahun 2020</t>
  </si>
  <si>
    <t>31/01/2020</t>
  </si>
  <si>
    <t>14/07/2020</t>
  </si>
  <si>
    <t xml:space="preserve">SK. No 731/UN16.R/KPT/2020 </t>
  </si>
  <si>
    <t>Tim Pemeriksa Laporan Kinerja Dosen (LKD) Semester Genap Tahun Akademik 2019/2020 FMIPA Unand Tahun 2020</t>
  </si>
  <si>
    <t>27/08/2020</t>
  </si>
  <si>
    <t>SK No. 179/XIII/D/FMIPA- 2020</t>
  </si>
  <si>
    <t>SK No. 29/XIII/D/FMIPA- 2020.</t>
  </si>
  <si>
    <t>SK No. 64/XIII/D/FMIPA- 2021.</t>
  </si>
  <si>
    <t>Tim Pemeriksa Laporan Kinerja Dosen (LKD) Semester Genap Tahun Akademik 2018/2019 FMIPA Unand Tahun 2019</t>
  </si>
  <si>
    <t>SK No. 303/XIII/D/FMIPA- 2018.</t>
  </si>
  <si>
    <t xml:space="preserve">Program Berkelanjutan Membantu Mitra “Regra Hatchery &amp; Farm” Untuk Tumbuh Kembang dengan Usaha Penetasan Telur Unggas Di Lubuk Tarok Sijunjung </t>
  </si>
  <si>
    <t>24/12/2020</t>
  </si>
  <si>
    <t>-</t>
  </si>
  <si>
    <t>https://jcsp.org.pk/home.aspx</t>
  </si>
  <si>
    <t>Chemical Society of Pakistan (Pakistan)</t>
  </si>
  <si>
    <t>https://www.scopus.com/sourceid/23349</t>
  </si>
  <si>
    <t>https://www.scopus.com/sourceid/19700201521</t>
  </si>
  <si>
    <t>JOCPR</t>
  </si>
  <si>
    <t>https://www.jocpr.com/</t>
  </si>
  <si>
    <t>Scholars Research Library</t>
  </si>
  <si>
    <t>https://drive.google.com/file/d/1fLQelGUE2sDb0fHWX7pXuliwfkB_JLjg/view?usp=sharing</t>
  </si>
  <si>
    <t>https://drive.google.com/file/d/1qRE7CKvzGWbA2L2QEnIpSrcrfwfvY1xc/view?usp=sharing</t>
  </si>
  <si>
    <t>https://drive.google.com/file/d/1BQiyzsDg2gV1OMLQ8Ukb6jVEqmPQ4e6D/view?usp=sharing</t>
  </si>
  <si>
    <t>https://drive.google.com/file/d/1mqNwEMJpz_qpTqDpJGYaSoHmTpIFIHxU/view?usp=sharing</t>
  </si>
  <si>
    <t>https://drive.google.com/file/d/1snHNUKRUU7014TNsBhEfwnEic9EvSuD8/view?usp=sharing</t>
  </si>
  <si>
    <t>https://drive.google.com/file/d/1SL5w1iEns-inh8bp1GosvpTVNtlu3m_l/view?usp=sharing</t>
  </si>
  <si>
    <t>https://drive.google.com/file/d/1ah12lFSVEMpjJvsq8syApwt_9V8-TL63/view?usp=sharing</t>
  </si>
  <si>
    <t>https://drive.google.com/file/d/1OfqqHHZuYS3Gp9iQV_RKLOh-EvGkEQpl/view?usp=sharing</t>
  </si>
  <si>
    <t>https://drive.google.com/file/d/1fmID4Ei7ecDdIrsSPGNbMAtWCh33R6qf/view?usp=sharing</t>
  </si>
  <si>
    <t>https://drive.google.com/file/d/185EFBRf8g-IQUB9h7trbG1fBjHaz-zpe/view?usp=sharing</t>
  </si>
  <si>
    <t>https://drive.google.com/file/d/12PtOEIfLbgD4RwIdknsmKL4zf6-lAvQl/view?usp=sharing</t>
  </si>
  <si>
    <t>https://drive.google.com/file/d/1hIuQ8aD8E53eGDpA-CfPeDfQBksWUIhU/view?usp=sharing</t>
  </si>
  <si>
    <t>https://drive.google.com/file/d/1yEctYEdjceDaQmqYXHV1wyoK3czIBP7i/view?usp=sharing</t>
  </si>
  <si>
    <t>https://drive.google.com/file/d/1hA1jJVXPECHpX3XYRCvCJrA0HUX9EXIX/view?usp=sharing</t>
  </si>
  <si>
    <t>https://drive.google.com/file/d/1NTYtv3ShHPlTlp4K92C_9NcCE-OhvKGU/view?usp=sharing</t>
  </si>
  <si>
    <t>https://drive.google.com/file/d/15DG-12lvEivuZwYsUj_E7346fOUNwS8k/view?usp=sharing</t>
  </si>
  <si>
    <t>https://drive.google.com/file/d/1luoRI77oznXrH3R0ZNiYExn49tWFDAi1/view?usp=sharing</t>
  </si>
  <si>
    <t>https://drive.google.com/file/d/1wRc7kZGgrttsYm17nMc3Hyp8FXTtifEk/view?usp=sharing</t>
  </si>
  <si>
    <t>https://drive.google.com/file/d/1fjg6GCYaHzBLbIIJc5nFhSa_BV5Padp7/view?usp=sharing</t>
  </si>
  <si>
    <t>https://drive.google.com/file/d/1RIdtL2oEp24M99ossEfMOg393Gt13yQ4/view?usp=sharing</t>
  </si>
  <si>
    <t>https://drive.google.com/file/d/12i_qk-DrL6PZJQVZJCG-N5XduuzUTBrS/view?usp=sharing</t>
  </si>
  <si>
    <t>https://drive.google.com/file/d/1aCt_aXA42CgUiVnERy9FGGk89btS2wXy/view?usp=sharing</t>
  </si>
  <si>
    <t>https://drive.google.com/file/d/10EQ5HOuTCtODaa-YL2-_I1lMyu9pIibY/view?usp=sharing</t>
  </si>
  <si>
    <t>https://drive.google.com/file/d/1SOtVZIKoRHCL17G5Jwi9HOhFkGxDSLf-/view?usp=sharing</t>
  </si>
  <si>
    <t>https://drive.google.com/file/d/1KagJ8Y1mf316nXlzg-XCAO-QFCSWWK70/view?usp=sharing</t>
  </si>
  <si>
    <t>https://drive.google.com/file/d/1WPy7QcNmGr9L3aJpTJT8uEJ50nAkMTCT/view?usp=sharing</t>
  </si>
  <si>
    <t>https://drive.google.com/file/d/1s-l5IPY8GWSowlHA_j9lBuSyFkvzXeLP/view?usp=sharing</t>
  </si>
  <si>
    <t>https://drive.google.com/file/d/1vs7kZYYd-QYrSFDLE16-dpeCiTvKlN6W/view?usp=sharing</t>
  </si>
  <si>
    <t>https://drive.google.com/file/d/1lEEcYW7d7TzUrJv6BPspskiTCiIvXoqU/view?usp=sharing</t>
  </si>
  <si>
    <t>https://drive.google.com/file/d/1YTEjz8rUWullXD2hMmJxIizSKp_gysSp/view?usp=sharing</t>
  </si>
  <si>
    <t>https://drive.google.com/file/d/1zkc8o7Aonvwyu-y0AGxXaBB0PnIO6kJ9/view?usp=sharing</t>
  </si>
  <si>
    <t>https://drive.google.com/file/d/1DpBYSW2PUrQ8PvB1gQd1ZXKpKvlT0krj/view?usp=sharing</t>
  </si>
  <si>
    <t>https://drive.google.com/file/d/1XElYpNpY8iZmnO-KdIeLq1SKTMy24Jv1/view?usp=sharing</t>
  </si>
  <si>
    <t>https://drive.google.com/file/d/1yX4l9oof1SYCnwO6H3y5QQirXX4D4Qy_/view?usp=sharing</t>
  </si>
  <si>
    <t>https://drive.google.com/file/d/1MwJ7b0nrvjU6LNRjdGfLljcTpC1koNrQ/view?usp=sharing</t>
  </si>
  <si>
    <t>https://drive.google.com/file/d/1nZTivcRtOy-OH1xn5DFrgMTu_vrvq_qz/view?usp=sharing</t>
  </si>
  <si>
    <t>https://drive.google.com/file/d/18VXW0aLwFsF7xRTMT5GuxvWiQ_3DpbQT/view?usp=sharing</t>
  </si>
  <si>
    <t>https://drive.google.com/file/d/1nyNk9cIpe0LMUNB8ELa9ofA8zfR445Ko/view?usp=sharing</t>
  </si>
  <si>
    <t>https://drive.google.com/file/d/1T9WmFHT5U2uTiNfobSba-X_qfR1whxn2/view?usp=sharing</t>
  </si>
  <si>
    <t>https://drive.google.com/file/d/1c7H6x3-3nRV8-awDB-y-YUlPKzH5nn1d/view?usp=sharing</t>
  </si>
  <si>
    <t>https://drive.google.com/file/d/14En3DcoyVsSp6WnZInm-E68z73vaufYq/view?usp=sharing</t>
  </si>
  <si>
    <t>https://drive.google.com/file/d/124Fd5CpIeN4a7lj8g_qjUPljtpAVT-52/view?usp=sharing</t>
  </si>
  <si>
    <t>https://drive.google.com/file/d/1ZkuBWm1RZ_HOY5ltR86I8sk74nAlD6CW/view?usp=sharing</t>
  </si>
  <si>
    <t>https://drive.google.com/file/d/1eOrOugyeH_y_YvkByBByXS8t9AszZaco/view?usp=sharing</t>
  </si>
  <si>
    <t>https://drive.google.com/file/d/1p894RzdZXPXib_Cv7JzMDrxlz3WNYmVD/view?usp=sharing</t>
  </si>
  <si>
    <t>https://drive.google.com/file/d/1aPa8h6k4nFSGcy3qVNpkLGiQZkHpNS58/view?usp=sharing</t>
  </si>
  <si>
    <t>https://www.scopus.com/sourceid/19700188428</t>
  </si>
  <si>
    <t>https://www.derpharmachemica.com/</t>
  </si>
  <si>
    <t>Sphinx Knowledge House</t>
  </si>
  <si>
    <t>https://www.scopus.com/sourceid/19700175055</t>
  </si>
  <si>
    <t>0975-1459</t>
  </si>
  <si>
    <t>PharmaInfo Publications</t>
  </si>
  <si>
    <t>https://www.scopus.com/sourceid/19700174933</t>
  </si>
  <si>
    <t>https://www.jpsr.pharmainfo.in/</t>
  </si>
  <si>
    <t>Q3 0.161</t>
  </si>
  <si>
    <t>MediPoeia</t>
  </si>
  <si>
    <t>2231-3354</t>
  </si>
  <si>
    <t>10.7324/JAPS.2019.90808</t>
  </si>
  <si>
    <t>https://www.japsonline.com/</t>
  </si>
  <si>
    <t>https://www.scopus.com/sourceid/21100236605</t>
  </si>
  <si>
    <t>https://jppres.com/jppres/</t>
  </si>
  <si>
    <t>0719-4250</t>
  </si>
  <si>
    <t>Asociacion Academica de Ciencias Farmaceuticas de Antofagasta (ASOCIFA)</t>
  </si>
  <si>
    <t>https://www.scopus.com/sourceid/21100456601</t>
  </si>
  <si>
    <t>University of Karachi</t>
  </si>
  <si>
    <t>1011-601X</t>
  </si>
  <si>
    <t>doi.org/10.36721/PJPS.2020.33.1.REG.175-181.1</t>
  </si>
  <si>
    <t>https://www.pjps.pk/</t>
  </si>
  <si>
    <t>https://www.scopus.com/sourceid/4000148204</t>
  </si>
  <si>
    <t>https://rasayanjournal.co.in/</t>
  </si>
  <si>
    <t>Rasayan Journal</t>
  </si>
  <si>
    <t>0974-1496</t>
  </si>
  <si>
    <t xml:space="preserve">dx.doi.org/10.31788/RJC.2020.1325547 </t>
  </si>
  <si>
    <t>https://www.scopus.com/sourceid/19400157518</t>
  </si>
  <si>
    <t>https://online-journal.unja.ac.id/chp</t>
  </si>
  <si>
    <t>https://online-journal.unja.ac.id/index.php/chp/indexing?</t>
  </si>
  <si>
    <t>https://doi.org/10.22437/chp.v5i1.9023</t>
  </si>
  <si>
    <t>Department of Chemistry, Faculty of Science and Technology Universitas Jambi</t>
  </si>
  <si>
    <t>2503-4588</t>
  </si>
  <si>
    <t>https://sphinxsai.com/chemtech.php</t>
  </si>
  <si>
    <t>https://sphinxsai.com/2017/ch_vol10_no1/1/(98-103)V10N1CT.pdf</t>
  </si>
  <si>
    <t>Artikel/ Jurnal</t>
  </si>
  <si>
    <t>Opsional/jika ada mohon diisi Issue/Nomor Jurnal</t>
  </si>
  <si>
    <r>
      <t xml:space="preserve">Opsional/jika ada mohon diisi lengkap dengan format direct link seperti contoh: </t>
    </r>
    <r>
      <rPr>
        <b/>
        <sz val="11"/>
        <color theme="1"/>
        <rFont val="Bookman Old Style"/>
        <family val="1"/>
      </rPr>
      <t>https://doi.org/</t>
    </r>
    <r>
      <rPr>
        <sz val="11"/>
        <color theme="1"/>
        <rFont val="Bookman Old Style"/>
        <family val="1"/>
      </rPr>
      <t>10.25077/ajis.6.1.57-78.2017</t>
    </r>
  </si>
  <si>
    <t>Mulai tahun 2012, alamat ini harus mengarah ke web jurnal resmi, bukan sekadar repository. Sebaiknya, alamat ini langsung menuju halaman artikel (abstrak), bukan hanya halaman depan (homepage).</t>
  </si>
  <si>
    <t>URL menuju dokumen/full artikel jurnal atau menuju direct link ke http://repo.unand.ac.id/ jika artikel ini (jika tidak open access) yang meliputi: sampul jurnal, informasi dewan redaksi/editor, daftar isi, dan artikel</t>
  </si>
  <si>
    <t>URL menuju dokumen peer review (direct link ke http://repo.unand.ac.id/) Format PDF, 1 File, Minimal 2 hasil peer review.</t>
  </si>
  <si>
    <t>Diisi "YA/TIDAK"</t>
  </si>
  <si>
    <t>Opsional/keterangan tambahan, misalnya apabila URL dokumen terproteksi/tidak open access berikan informasi password disini.</t>
  </si>
  <si>
    <t>Jurusan Kimia Universitas Andalas</t>
  </si>
  <si>
    <t>Isolasi Flavonoid dari biji kakao (Theobroma cacao)</t>
  </si>
  <si>
    <r>
      <t xml:space="preserve">Bustanul Arifin, </t>
    </r>
    <r>
      <rPr>
        <b/>
        <sz val="11"/>
        <rFont val="Bookman Old Style"/>
        <family val="1"/>
      </rPr>
      <t>Afrizal</t>
    </r>
    <r>
      <rPr>
        <sz val="11"/>
        <rFont val="Bookman Old Style"/>
        <family val="1"/>
      </rPr>
      <t>, Hasnirwan, Rio Rinaldo</t>
    </r>
  </si>
  <si>
    <t>Jurnal Zarah</t>
  </si>
  <si>
    <t>48-51</t>
  </si>
  <si>
    <t>p-ISSN: 2354-7162, e-ISSN: 2549-2217</t>
  </si>
  <si>
    <t>https://doi.org/10.31629/zarah.v5i2.212</t>
  </si>
  <si>
    <t>Pendidikan Kimia Universitas Maritim Raja Ali Haji</t>
  </si>
  <si>
    <t>https://ojs.umrah.ac.id/index.php/zarah</t>
  </si>
  <si>
    <r>
      <t xml:space="preserve">Fadhila Utari, </t>
    </r>
    <r>
      <rPr>
        <b/>
        <sz val="12"/>
        <rFont val="Bookman Old Style"/>
        <family val="1"/>
      </rPr>
      <t>Afrizal Itam</t>
    </r>
    <r>
      <rPr>
        <sz val="12"/>
        <rFont val="Bookman Old Style"/>
        <family val="1"/>
      </rPr>
      <t>, Syafrizayanti, and Mai Efdi</t>
    </r>
  </si>
  <si>
    <r>
      <t xml:space="preserve">Annisa Wulandari, </t>
    </r>
    <r>
      <rPr>
        <b/>
        <sz val="11"/>
        <rFont val="Bookman Old Style"/>
        <family val="1"/>
      </rPr>
      <t>Afrizal</t>
    </r>
    <r>
      <rPr>
        <sz val="11"/>
        <rFont val="Bookman Old Style"/>
        <family val="1"/>
      </rPr>
      <t>, Emriadi, Imelda, Mai Efdi</t>
    </r>
  </si>
  <si>
    <r>
      <t xml:space="preserve">Hasil penelitian atau hasil pemikiran yang didesiminasikan </t>
    </r>
    <r>
      <rPr>
        <b/>
        <sz val="11"/>
        <rFont val="Bookman Old Style"/>
        <family val="1"/>
      </rPr>
      <t>:</t>
    </r>
  </si>
  <si>
    <t>Dipresentasikan secara oral dan dimuat dalam prosiding yang dipublikasikan (ber ISSN/ISBN) :</t>
  </si>
  <si>
    <t>1. Batas kepatutan/pengakuan banyaknya publikasi di setiap event/kegiatan desemilasi paling banyak 2 (dua) artikel karya ilmiah.
2. Jumlah angka kredit karya ilmiah butir: 2.a.4); 2.b.2); 2.c.2), dan 2.d.2); paling tinggi 25% dari angka kredit unsur penelitian yang diperlukan untuk pengusulan ke Lektor Kepala dan Profesor.</t>
  </si>
  <si>
    <t>Internasional terindeks pada Scimagojr dan Scopus</t>
  </si>
  <si>
    <t>Angka kredit paling tinggi  30</t>
  </si>
  <si>
    <t>Internasional terindeks pada Scopus, IEEE, SPIE</t>
  </si>
  <si>
    <t>Angka kredit paling tinggi 25</t>
  </si>
  <si>
    <t>Angka kredit paling tinggi 15</t>
  </si>
  <si>
    <t>Angka kredit paling tinggi 10</t>
  </si>
  <si>
    <t>Artikel/ Prosiding</t>
  </si>
  <si>
    <t>Nama Seminar/Konferensi/Simposium</t>
  </si>
  <si>
    <t xml:space="preserve">Penyelenggara Seminar/Konferensi/Simposium </t>
  </si>
  <si>
    <t>Tanggal/ Waktu Pelaksanaan</t>
  </si>
  <si>
    <t xml:space="preserve">URL Web Prosiding </t>
  </si>
  <si>
    <t>Opsional/alamat menuju web prosiding (jika ada)</t>
  </si>
  <si>
    <t xml:space="preserve">ISBN/ISSN </t>
  </si>
  <si>
    <t>URL menuju direct link ke http://repo.unand.ac.id/  berisi dokumen meliputi : Sampul proceeding, informasi dewan redaksi/editor/steering committee dan panitia pelaksana, daftar isi, artikel dan sertifikat/pasport (jika tidak ada sertifikat)</t>
  </si>
  <si>
    <t>Seminar nasional dan Rapat Tahunan BKS-PTN Wilayah Barat bidang MIPA ke 23</t>
  </si>
  <si>
    <t>10-11 Mei 2010</t>
  </si>
  <si>
    <t>BKS PTN Barat Bidang Ilmu MIPA/ Universitas Riau</t>
  </si>
  <si>
    <t>ISBN: 978-979-1222-92-1</t>
  </si>
  <si>
    <r>
      <t xml:space="preserve">Desfita, </t>
    </r>
    <r>
      <rPr>
        <b/>
        <sz val="11"/>
        <rFont val="Bookman Old Style"/>
        <family val="1"/>
      </rPr>
      <t>Afrizal</t>
    </r>
    <r>
      <rPr>
        <sz val="11"/>
        <rFont val="Bookman Old Style"/>
        <family val="1"/>
      </rPr>
      <t>, Mai Efdi, Abdi Dharma, Nasril Nasir</t>
    </r>
  </si>
  <si>
    <t>Afrizal Itam, Bustanul Arifin dan Hendra Prasetiawan</t>
  </si>
  <si>
    <t>Seminar nasional dan Rapat Tahunan BKS-PTN Wilayah Barat bidang MIPA ke 25</t>
  </si>
  <si>
    <t>BKS PTN Barat Bidang Ilmu MIPA/ Universitas Negeri Medan</t>
  </si>
  <si>
    <t>11-12 Mei 2012</t>
  </si>
  <si>
    <t>ISBN: 978-602-9115-24-6</t>
  </si>
  <si>
    <t>https://drive.google.com/file/d/1CB-9o3lOdEeALASC7xHxynnxQF9AizER/view?usp=sharing</t>
  </si>
  <si>
    <t>Isolasi Kumarin dan Uji Antioksidan dari Fraksi Etil Asetat Kulit Batang Kecapi (Sandoricum koetjape)</t>
  </si>
  <si>
    <r>
      <t xml:space="preserve">Mai Efdi, </t>
    </r>
    <r>
      <rPr>
        <b/>
        <sz val="11"/>
        <rFont val="Bookman Old Style"/>
        <family val="1"/>
      </rPr>
      <t>Afrizal</t>
    </r>
    <r>
      <rPr>
        <sz val="11"/>
        <rFont val="Bookman Old Style"/>
        <family val="1"/>
      </rPr>
      <t>, Moch. Abdussalam</t>
    </r>
  </si>
  <si>
    <t>https://drive.google.com/file/d/1GIK9uOzCT_DAlbdvwNmpyrDgqpn3zOQH/view?usp=sharing</t>
  </si>
  <si>
    <r>
      <t xml:space="preserve">Evaluasi Antioksidan, Sitotoksik Dan Kandungan Fenolik Dari Bermacam Ektrak Daun </t>
    </r>
    <r>
      <rPr>
        <i/>
        <sz val="11"/>
        <rFont val="Bookman Old Style"/>
        <family val="1"/>
      </rPr>
      <t>Annona squamosa</t>
    </r>
    <r>
      <rPr>
        <sz val="11"/>
        <rFont val="Bookman Old Style"/>
        <family val="1"/>
      </rPr>
      <t>, L</t>
    </r>
  </si>
  <si>
    <t>Seminar nasional dan Rapat Tahunan BKS-PTN Wilayah Barat bidang MIPA ke 27</t>
  </si>
  <si>
    <t>BKS PTN Barat Bidang Ilmu MIPA/ Institut Pertanian Bogor</t>
  </si>
  <si>
    <t>9-11 Mei 2014</t>
  </si>
  <si>
    <t>ISBN: 978-602-70491-0-9</t>
  </si>
  <si>
    <r>
      <rPr>
        <b/>
        <sz val="11"/>
        <rFont val="Bookman Old Style"/>
        <family val="1"/>
      </rPr>
      <t>Afrizal</t>
    </r>
    <r>
      <rPr>
        <sz val="11"/>
        <rFont val="Bookman Old Style"/>
        <family val="1"/>
      </rPr>
      <t xml:space="preserve"> ltam, lntan Putri Alfi, Ayu Muthia, Mai Efdi dan Bustanul Arifin</t>
    </r>
  </si>
  <si>
    <t>https://drive.google.com/file/d/1Yzwpg1ZNNKXek5iCl2Pt9cbRiVUvrLUn/view?usp=sharing</t>
  </si>
  <si>
    <r>
      <t>Pengaruh Berbagai Ekstrak Tanaman Sidukung Anak (</t>
    </r>
    <r>
      <rPr>
        <i/>
        <sz val="11"/>
        <rFont val="Bookman Old Style"/>
        <family val="1"/>
      </rPr>
      <t>Phyllanthus niruri</t>
    </r>
    <r>
      <rPr>
        <sz val="11"/>
        <rFont val="Bookman Old Style"/>
        <family val="1"/>
      </rPr>
      <t>) dan Kumis Kucing (Orthosiphon stamineus) terhadap Kelarutan Kalsium Oksalat</t>
    </r>
  </si>
  <si>
    <r>
      <t xml:space="preserve">Bustanul Arifin, </t>
    </r>
    <r>
      <rPr>
        <b/>
        <sz val="11"/>
        <rFont val="Bookman Old Style"/>
        <family val="1"/>
      </rPr>
      <t>Afrizal</t>
    </r>
    <r>
      <rPr>
        <sz val="11"/>
        <rFont val="Bookman Old Style"/>
        <family val="1"/>
      </rPr>
      <t xml:space="preserve"> ltam, Qori Fatma dan Yosi Febriani</t>
    </r>
  </si>
  <si>
    <t>https://drive.google.com/file/d/1ck2ouOvqKWJPydMb8aiblkADx9UiUbpk/view?usp=sharing</t>
  </si>
  <si>
    <r>
      <rPr>
        <b/>
        <sz val="11"/>
        <rFont val="Bookman Old Style"/>
        <family val="1"/>
      </rPr>
      <t>Afrizal</t>
    </r>
    <r>
      <rPr>
        <sz val="11"/>
        <rFont val="Bookman Old Style"/>
        <family val="1"/>
      </rPr>
      <t xml:space="preserve"> Itam, Rusma Yanti, Arrijal Mustakim, Bustanul Arifin dan Mai Efdi </t>
    </r>
  </si>
  <si>
    <t>Seminar nasional dan Rapat Tahunan BKS-PTN Wilayah Barat bidang MIPA ke 28</t>
  </si>
  <si>
    <t>BKS PTN Barat Bidang Ilmu MIPA/ Universitas Tanjung Pura</t>
  </si>
  <si>
    <t>https://jurnal.untan.ac.id/index.php/semirata2015</t>
  </si>
  <si>
    <t>ISBN 978-602-74043-4-2</t>
  </si>
  <si>
    <t>5-7 Mei 2015</t>
  </si>
  <si>
    <t>Disajikan dalam bentuk poster dan dimuat dalam prosiding yang dipublikasikan:</t>
  </si>
  <si>
    <t xml:space="preserve"> Internasional</t>
  </si>
  <si>
    <t>Angka kredit paling tinggi 5</t>
  </si>
  <si>
    <t>Disajikan dalam seminar/simposium/ lokakarya, tetapi tidak dimuat dalam prosiding yang dipublikasikan:</t>
  </si>
  <si>
    <t>Angka kredit paling tinggi 3</t>
  </si>
  <si>
    <t>Hasil penelitian/pemikiran yang tidak disajikan dalam seminar/simposium/ lokakarya, tetapi dimuat dalam prosiding:</t>
  </si>
  <si>
    <t xml:space="preserve">Hasil penelitian/pemikiran yang disajikan dalam koran/majalah populer/umum: </t>
  </si>
  <si>
    <t>1. Angka kredit paling tinggi 1.
2. Jumlah angka kredit karya ilmiah butir 2.e dan 3 paling banyak 5% dari angka kredit unsur penelitian untuk pengajuan ke semua jenjang.</t>
  </si>
  <si>
    <t>Hasil penelitian atau hasil pemikiran yang tidak di publikasikan (tersimpan di perpustakaan perguruan tinggi) :</t>
  </si>
  <si>
    <t>1. Angka kredit paling tinggi 2.
2. Jumlah angka kredit karya ilmiah butir 2.e dan 3 paling banyak 5% dari angka kredit unsur penelitian untuk pengajuan ke semua jenjang.</t>
  </si>
  <si>
    <t>Menerjemahkan/menyadur buku ilmiah yang diterbitkan (ber ISBN)</t>
  </si>
  <si>
    <t>Mengedit/menyunting karya ilmiah dalam bentuk buku yang diterbitkan (ber ISBN)</t>
  </si>
  <si>
    <t>Membuat rancangan dan karya teknologi yang dipatenkan atau seni yang yang terdaftar di HAKI secara nasional dan internasional</t>
  </si>
  <si>
    <t xml:space="preserve">Internasional yang sudah diimplementasikan di industri (paling sedikit diakui oleh 4 Negara) </t>
  </si>
  <si>
    <t>Angka kredit paling tinggi 60</t>
  </si>
  <si>
    <t xml:space="preserve">Internasional yang belum diimplementasikan di industri (paling sedikit diakui oleh 4 Negara) </t>
  </si>
  <si>
    <t>Angka kredit paling tinggi 50</t>
  </si>
  <si>
    <t>Nasional yang sudah diimplementasikan di industri</t>
  </si>
  <si>
    <t>Angka kredit paling tinggi 40</t>
  </si>
  <si>
    <t>Nasional yang belum diimplementasikan di industri</t>
  </si>
  <si>
    <t>Angka kredit paling tinggi 30</t>
  </si>
  <si>
    <t>Nasional, dalam bentuk Paten Sederhana yang memiliki sertifikat dari Direktorat Jenderal Kekayaan Intelektual, Kemenkumham.</t>
  </si>
  <si>
    <t>Angka kredit paling tinggi 20</t>
  </si>
  <si>
    <t>Karya ciptaan, desain industri, indikasi geografis yang memiliki sertifikat dari Direktorat Jenderal Kekayaan Intelektual, Kemenkumham (Sertifikat Penciptaan)</t>
  </si>
  <si>
    <t xml:space="preserve">1. Angka kredit paling tinggi 15
2. Karya ciptaan berupa bahan pengajaran (buku ajar, modul, dan lainnya) yang telah mendapatkan sertifikat karya ciptaan dari Direktorat Jenderal Kekayaan Intelektual, Kemenkumham, maka karya ciptaan tersebut tidak dapat diajukkan sebagai bukti kegiatan melaksanakan penelitian.
</t>
  </si>
  <si>
    <t xml:space="preserve">Membuat rancangan dan karya teknologi yang tidak dipatenkan; rancangan dan karya seni monumental yang tidak terdaftar di HKI tetapi telah dipresentasikan pada forum yang teragenda: </t>
  </si>
  <si>
    <t>Judul Artikel/ Penelitian</t>
  </si>
  <si>
    <t>Laporan Penelitian</t>
  </si>
  <si>
    <t>URL menuju direct link ke http://repo.unand.ac.id/, berisi Scan Artikel atau URL artikel Koran/Majalah.</t>
  </si>
  <si>
    <t>Keterangan</t>
  </si>
  <si>
    <t>Opsional/keterangan tambahan Nomor Kontrak dan Nomor Surat Keterangan dokumen tersimpan/menjadi koleksi di Perpustakaan Universitas.</t>
  </si>
  <si>
    <t>Montesqrit. Mirzah, Afrizal, Simel Sowman</t>
  </si>
  <si>
    <t>1-9</t>
  </si>
  <si>
    <t>Batas kepatutan/pengakuan banyaknya publikasi di setiap nomor terbitan paling banyak 2 (dua) artikel karya ilmiah</t>
  </si>
  <si>
    <t>Angka kredit paling tinggi 40 (terindeks pada database internasional bereputasi dan berfaktor dampak)</t>
  </si>
  <si>
    <t>Apabila Jurnal terindek Scimago, harus di isi nilai SJR sesuai tahun terbit artikel pada jurnal tersebut.</t>
  </si>
  <si>
    <t>Apabila Jurnal terindek Thomson Reuters, harus di isi Nilai Impact Factor sesuai tahun terbit artikel pada jurnal tersebut.</t>
  </si>
  <si>
    <t>URL menuju dokumen hasil pengecekan similarity atau originality (direct link ke http://repo.unand.ac.id/), bukan hasil scan tetapi hasil uji dari aplikasi turnitin.</t>
  </si>
  <si>
    <t>Contoh: https://www.scimagojr.com/journalsearch.php?q=28773&amp;tip=sid&amp;clean=0</t>
  </si>
  <si>
    <t>Opsional/URL menuju dokumen bukti korespondensi karya ilmiah direct link ke http://repo.unand.ac.id/, apabila artikel diterbitkan pada jurnal/penerbit yang diragukan oleh Ditjen Dikti Kemendikbud</t>
  </si>
  <si>
    <t>1. Angka kredit paling tinggi 30 kalau terindeks pada basis data internasional bereputasi (Scopus).
2. Angka kredit paling tinggi 20 kalau terindeks pada basis data internasional di luar kategori No. 1 (Web of Science Clarivate Analystic Kelompok Emerging Sources Citation Index - ESCI).</t>
  </si>
  <si>
    <t>Angka kredit paling tinggi  25</t>
  </si>
  <si>
    <t xml:space="preserve">Angka kredit paling tinggi 15 </t>
  </si>
  <si>
    <t>Angka kredit paling tinggi 10 dan Paling tinggi 25% dari angka kredit unsur penelitian yang diperlukan untuk pengusulan ke Lektor Kepala dan Profesor</t>
  </si>
  <si>
    <t>Contoh: http://sinta.ristekbrin.go.id/journals/detail?id=6324</t>
  </si>
  <si>
    <t>Hasil penelitian atau hasil pemikiran yang dipublikasikan dalam bentuk buku</t>
  </si>
  <si>
    <t>Buku Referensi</t>
  </si>
  <si>
    <t>Hasil penelitian atau hasil pemikiran dalam buku yang dipublikasikan dan berisi berbagai tulisan dari berbagai penulis (book chapter):</t>
  </si>
  <si>
    <t>Hasil penelitian atau hasil pemikiran yang dipublikasikan:</t>
  </si>
  <si>
    <t>Jurnal internasional bereputasi (terindek pada database internasional bereputasi dan berfaktor dampak)</t>
  </si>
  <si>
    <t>Jurnal internasional terindek pada database internasional bereputasi</t>
  </si>
  <si>
    <t>Jurnal internasional terindeks pada database internasional di luar kategori 2)</t>
  </si>
  <si>
    <t>Jurnal Nasional Terakreditasi</t>
  </si>
  <si>
    <t>a. Jurnal Nasional berbahasa 
    Indonesia terindek pada DOAJ</t>
  </si>
  <si>
    <t>b. Jurnal Nasional berbahasa 
    Inggris atau bahasa resmi PBB
    terindek pada DOAJ</t>
  </si>
  <si>
    <t xml:space="preserve">Jurnal Nasional </t>
  </si>
  <si>
    <t>7)</t>
  </si>
  <si>
    <t>Jurnal ilmiah yang ditulis dalam 
Bahasa Resmi PBB namun tidak 
memenuhi syarat-syarat sebagai 
jurnal ilmiah internasional</t>
  </si>
  <si>
    <t>Hasil penelitian atau hasil pemikiran yang didesiminasikan :</t>
  </si>
  <si>
    <t>Dipresentasikan secara oral dan dimuat dalam prosiding yang dipublikasikan (ber ISSN/ISBN):</t>
  </si>
  <si>
    <t>Hasil penelitian/pemikiran yang disajikan dalam koran/majalah populer/umum</t>
  </si>
  <si>
    <t>Hasil penelitian atau pemikiran atau kerjasama industri yang tidak dipublikasikan (tersimpan dalam perpustakaan)</t>
  </si>
  <si>
    <t>Membuat rancangan dan karya teknologi/ seni yang dipatenkan secara nasional atau internasional</t>
  </si>
  <si>
    <t>Internasional (paling sedikit diakui oleh 4 Negara)</t>
  </si>
  <si>
    <t>Membuat rancangan dan karya teknologi yang tidak dipatenkan; rancangan dan karya seni monumental/seni pertunjukan; karya sastra:</t>
  </si>
  <si>
    <t xml:space="preserve">Comparative Study of Phytochemical, Antioxidant, and Cytotoxic Activities and Phenolic Content of Syzygium aqueum (Burm. f. Alston f.) Extracts Growing in West Sumatera Indonesia </t>
  </si>
  <si>
    <t xml:space="preserve">Afrizal Itam , Mutia Siska Wati , Vina Agustin , Nursal Sabri , Rafika Aris Jumanah , and Mai Efdi </t>
  </si>
  <si>
    <r>
      <t>The Scientific World Journal</t>
    </r>
    <r>
      <rPr>
        <sz val="12"/>
        <color rgb="FF000000"/>
        <rFont val="MS Mincho"/>
        <family val="3"/>
        <charset val="128"/>
      </rPr>
      <t> </t>
    </r>
  </si>
  <si>
    <t xml:space="preserve">https://doi.org/10.1155/2021/5537597 </t>
  </si>
  <si>
    <t>Hindawi Limited</t>
  </si>
  <si>
    <t>1537744X, 23566140</t>
  </si>
  <si>
    <t>https://www.hindawi.com/journals/tswj/</t>
  </si>
  <si>
    <t>https://www.hindawi.com/journals/tswj/2021/5537597/</t>
  </si>
  <si>
    <t>https://www.scopus.com/sourceid/24219</t>
  </si>
  <si>
    <t>SK. No. 348/XII/D/ FMIPA-2011 &amp; Laporan Kegiatan</t>
  </si>
  <si>
    <t>ST No. 4435/ UN16.03.5.1 /PP/2015 &amp; Laporan Kegiatan</t>
  </si>
  <si>
    <t>ST No. 4710/ UN16.03 D/PG/2018 &amp; Laporan Kegiatan</t>
  </si>
  <si>
    <t>Dana PNBP UNIVERSITAS ANDALAS Kontrak  Nomor : T/49/UN.16.17/PT.PKM-MUB/LPPM/2020 Tahun Anggaran 2020  &amp; Laporan Kegiatan</t>
  </si>
  <si>
    <t>ST. No 0234/ UN.16.03 D/PM/2016 &amp; Laporan Kegiatan</t>
  </si>
  <si>
    <t>https://drive.google.com/file/d/1wjyT1twxMVfpCXQNy6xy39UG-ebSYvv-/view?usp=sharing</t>
  </si>
  <si>
    <t>https://drive.google.com/file/d/1Cr3xtxc6qHtFrOP2Ms1DTK-vL49Q4tXP/view?usp=sharing</t>
  </si>
  <si>
    <t>https://drive.google.com/file/d/1VN38kL4eIouXqmdtZrzaVhda3rfZpH_V/view?usp=sharing</t>
  </si>
  <si>
    <t>https://drive.google.com/file/d/1sBh_2yai9IiXBI_lVIdCdOuZ3J0KerZh/view?usp=sharing</t>
  </si>
  <si>
    <t>YA</t>
  </si>
  <si>
    <t>TIDAK</t>
  </si>
  <si>
    <t>Preliminary Phytochemical Screening, Total Phenolic Content, Antioxidant and Cytotoxic Activities of Alstonia scholaris R. Br Leaves and Stem Bark Extracts</t>
  </si>
  <si>
    <t xml:space="preserve">Development and validation of UPLC-UV method for the determination of rubraxanthone in human plasma </t>
  </si>
  <si>
    <t>Studi komputasi terhadap struktur, sifat antioksidan, toksisitas dan skor obat dari scopoletin dan turunannya</t>
  </si>
  <si>
    <t>Semester Genap 2020/2021</t>
  </si>
  <si>
    <t>Organologam (Kelas B, 2 sks, 2 dosen)</t>
  </si>
  <si>
    <t>Teknik Labor Organik (S2, 2 sks, 2 dosen)</t>
  </si>
  <si>
    <t>Praktikum Kimia Dasar (Kelas A/THP, 1 sks, 1 dosen)</t>
  </si>
  <si>
    <t>Praktikum Kimia Dasar (Kelas C/THP, 1 sks, 1 dosen)</t>
  </si>
  <si>
    <t>Praktikum Kimia (Kelas B/TEP, 1 sks, 1 dosen)</t>
  </si>
  <si>
    <t>Organologam (Kelas A, 2 sks, 2 dosen)</t>
  </si>
  <si>
    <t>Kimia Sumber Daya Alam Tropis (Kelas C, 2 sks, 2 dosen)</t>
  </si>
  <si>
    <t>Penyuluhan Tentang Strategi Pembelajaran di masa Pandemik dan Anjangsana di Panti Asuhan Mentawai dan Yatim Kelurahan Koto Luar Kecamatan Pauh Kota Luar</t>
  </si>
  <si>
    <t>19/08/2020</t>
  </si>
  <si>
    <t>Penyuluhan Tentang Zat Additif Berbahaya dalam Makanan di Panti Asuhan Mentawai dan Yatim Kelurahan Koto Luar Kecamatan Pauh Kota Luar</t>
  </si>
  <si>
    <t>31/05/2021</t>
  </si>
  <si>
    <t>ST. No. 50/UN.16.03.D/PP.11.00/2021 &amp; Laporan Kegiatan</t>
  </si>
  <si>
    <t>ST. No. 75/UN.16.03.D/PP.11.00/2020 &amp; Laporan Kegiatan</t>
  </si>
  <si>
    <t>https://drive.google.com/file/d/1ls3QD8i8qfweEW1UOY1mGSbqknkQoHRh/view?usp=sharing</t>
  </si>
  <si>
    <t>https://drive.google.com/file/d/1TDE1dlo_il-a3HysejNAXXwI-_bJ2YRh/view?usp=sharing</t>
  </si>
  <si>
    <t>SK. No. 137 /UN16.03.D/XIII/KPT/2021</t>
  </si>
  <si>
    <t>30/06/2021</t>
  </si>
  <si>
    <t>SK. No. 073 /XIII/M/ FATETA-2021</t>
  </si>
  <si>
    <t>URL Sertifikat</t>
  </si>
  <si>
    <t>https://drive.google.com/file/d/1gR-GqFRuANlo6U-QMQoMlOmsS9tq6w5R/view?usp=sharing</t>
  </si>
  <si>
    <t>https://drive.google.com/file/d/12YX1bGP9YyKYKCblxreI427hJyN1n2co/view?usp=sharing</t>
  </si>
  <si>
    <t>https://drive.google.com/file/d/1Tu_JeUDEoFmYrmFZNYhPAa1FrPvBVJK1/view?usp=sharing</t>
  </si>
  <si>
    <t>https://drive.google.com/file/d/1ELl1zv1W4MT-hUzPKHS5Jzf1Rni_UGoR/view?usp=sharing</t>
  </si>
  <si>
    <t>https://drive.google.com/file/d/1FAi76BxSYeqWVjP29wxffpeoS7F46A23/view?usp=sharing</t>
  </si>
  <si>
    <t>https://drive.google.com/file/d/1-ofg5mhpFQUn5wCNUwXfeVJkJPJiY9D-/view?usp=sharing</t>
  </si>
  <si>
    <t>18/01/2021</t>
  </si>
  <si>
    <t>SK Pembimbing</t>
  </si>
  <si>
    <t>https://drive.google.com/file/d/1q5odP5l6h5KFn6I3ACnc3gBW-Ot3IEvN/view?usp=sharing</t>
  </si>
  <si>
    <t>https://drive.google.com/file/d/1RPTjX4aGnD6-2VC38vOE-yh9RK-2VefJ/view?usp=sharing</t>
  </si>
  <si>
    <t>https://drive.google.com/file/d/1hOmbF66EBs5Bk69VWj4tEU3FNJ_ovrDr/view?usp=sharing</t>
  </si>
  <si>
    <t>https://drive.google.com/file/d/1N50XXKl3V-Hv_y1wUoAe4I-ScHaWfTmC/view?usp=sharing</t>
  </si>
  <si>
    <t>https://drive.google.com/file/d/1_XCHFfJzKUCj2VpDjpor9K4tioD6UtJ2/view?usp=sharing</t>
  </si>
  <si>
    <t>https://drive.google.com/file/d/1R9HLstxR5EnahesEhjgHHusv7OaDBaec/view?usp=sharing</t>
  </si>
  <si>
    <t>https://drive.google.com/file/d/1kh7hq32Nm5EsUMkmujlKMjwhEk3x6Fe3/view?usp=sharing</t>
  </si>
  <si>
    <t>a. Darma Restia Rezki (1320412027)</t>
  </si>
  <si>
    <t>27/12/2017</t>
  </si>
  <si>
    <t>https://drive.google.com/file/d/1QCrc3OM_q0Qwcp7XUMO9itS5XF7u6bPg/view?usp=sharing</t>
  </si>
  <si>
    <t>29/04/2021</t>
  </si>
  <si>
    <t>https://drive.google.com/file/d/1wDeWUfF9MRHCCLNthJXuK2448pI2jt1b/view?usp=sharing</t>
  </si>
  <si>
    <t>https://drive.google.com/file/d/1LlHit61kxkoEDlhNb4jwWKHrwWrFRb2E/view?usp=sharing</t>
  </si>
  <si>
    <t>https://drive.google.com/file/d/1TWbizeHZDirKV5rJ9Jy0v0b82ek7Vbi5/view?usp=sharing</t>
  </si>
  <si>
    <t>https://drive.google.com/file/d/17LXEP-2NuG8Ly-Yzdhm9U6Yl1HRwsRGS/view?usp=sharing</t>
  </si>
  <si>
    <t>https://drive.google.com/file/d/1IFaloUjxgJhdWkk5s678SoATz1Ub2ij5/view?usp=sharing</t>
  </si>
  <si>
    <t>https://drive.google.com/file/d/15ngvvFhPqWSfDPN7wtLFu6cThdvTPgoV/view?usp=sharing</t>
  </si>
  <si>
    <t>Melaksanakan pengembangan hasil pendidikan dan penelitian</t>
  </si>
  <si>
    <t>26/02/2021</t>
  </si>
  <si>
    <t>SK. Dekan No.: 62/UN 16.03.D/XIII/KPT/2020</t>
  </si>
  <si>
    <t>https://drive.google.com/file/d/1qMVBuLHW8NS4eVaa9vAWUlSX9WJGlK-m/view?usp=sharing</t>
  </si>
  <si>
    <t>28/01/2021</t>
  </si>
  <si>
    <t>08/04/2021</t>
  </si>
  <si>
    <t>2. Indria Navira (1610412064)</t>
  </si>
  <si>
    <t>1. Ilham Pratama (1610412062)</t>
  </si>
  <si>
    <t>https://drive.google.com/file/d/1VXig2q87NdX0nuQ5YnKZKLdG8b8--mnT/view?usp=sharing</t>
  </si>
  <si>
    <t>https://drive.google.com/file/d/1CcBOtmXO83KoAIf5UPPzTLA3aiTT27j2/view?usp=sharing</t>
  </si>
  <si>
    <t>https://drive.google.com/file/d/1UqUQ_MIRzqq8XV5c9xxBFmK28nYoUFZ_/view?usp=sharing</t>
  </si>
  <si>
    <t>Ketua Tim Penyusun Borang Akreditasi Program Doktor Jurusan Kimia FMIPA Unand tahun 2018</t>
  </si>
  <si>
    <t>SK. No. 326/XIII/D/FMIPA/2018</t>
  </si>
  <si>
    <t>https://drive.google.com/file/d/1U6BaebxoNBm13mb8Ncb6kD1yISXb2V91/view?usp=sharing</t>
  </si>
  <si>
    <t>ISSN: 0974-4290, ISSN (Online): 2455-9555</t>
  </si>
  <si>
    <t>Tim Pemeriksa Laporan Kinerja Dosen (LKD) Semester Genap Tahun Akademik 2020/2021 FMIPA Unand Tahun 2021</t>
  </si>
  <si>
    <t>23/07/2021</t>
  </si>
  <si>
    <t>SK No. 186/XIII/D/FMIPA- 2021.</t>
  </si>
  <si>
    <t>https://drive.google.com/file/d/1juJxzXkhlg-Qxuyrc68736bOrcfs8qMP/view?usp=sharing</t>
  </si>
  <si>
    <t>https://drive.google.com/file/d/17nsHWBnrW4KJ1fI-8clnVCpy_SFCt1Jq/view?usp=sharing</t>
  </si>
  <si>
    <t>https://drive.google.com/file/d/1nzn7TBY5jaLDiHXknmp3N8F5y2-2QrZX/view?usp=sharing</t>
  </si>
  <si>
    <t>https://drive.google.com/file/d/1NNuWrtBXhfcqnaDnl6YEv6UJ84jFjbER/view?usp=sharing</t>
  </si>
  <si>
    <t>https://drive.google.com/file/d/1cNEr0CH4RXdIa0RmMX0HBUX5KlpYOM60/view?usp=sharing</t>
  </si>
  <si>
    <t>https://drive.google.com/file/d/1cyygPZi4ILrtmraDlUZIxz_4BFszvqvo/view?usp=sharing</t>
  </si>
  <si>
    <t>https://drive.google.com/file/d/1CH8zjB-XiNgv5P3J8YA0n0L1_DRH1Il2/view?usp=sharing</t>
  </si>
  <si>
    <t>https://drive.google.com/file/d/1gSNb02sdNeIB6DTcGX2RL7yEFAOajS-G/view?usp=sharing</t>
  </si>
  <si>
    <t>https://drive.google.com/file/d/1WRpjLGG1vIWpcR-lrUrff34QypF6t9WY/view?usp=sharing</t>
  </si>
  <si>
    <t>https://drive.google.com/file/d/1CYjamRShXq6U65tI1rli-M8hYA6-jYQj/view?usp=sharing</t>
  </si>
  <si>
    <t>https://drive.google.com/file/d/1abYL8cSBt-pVzJVGz7F066Q1ZGVCmzxX/view?usp=sharing</t>
  </si>
  <si>
    <t>https://drive.google.com/file/d/1h5kmwk3L_k_ha1iiOWBMyU94WZXOhKfm/view?usp=sharing</t>
  </si>
  <si>
    <t>https://drive.google.com/file/d/1bxOJruRsVmfiLu-e-J4aOqAytaok-SZ9/view?usp=sharing</t>
  </si>
  <si>
    <t>https://drive.google.com/file/d/193vQdn2l3GZ6GfV37vaZaG9yvWv7xxpe/view?usp=sharing</t>
  </si>
  <si>
    <t>https://drive.google.com/file/d/1WO1F5QCyJMllmwNOU4Ygrw5UYSvmLN5l/view?usp=sharing</t>
  </si>
  <si>
    <t>Eksplorasi minyak atsiri jahe-jahean DZ7 di Cagar  Alam Lembah Anai sebagai biopestisida</t>
  </si>
  <si>
    <t>Aktifitas Brine Shrimp Lethality dari Strobilanthes crispus dan Sonchus arvensis Sebagai Tanaman Obat</t>
  </si>
  <si>
    <t>Q4, SJR: 0.166</t>
  </si>
  <si>
    <t>Q3, SJR: 0.142</t>
  </si>
  <si>
    <t>Q3, SJR: 0.153</t>
  </si>
  <si>
    <t>Q3, SJR: 0.187</t>
  </si>
  <si>
    <t>Q4, SJR: 0.119</t>
  </si>
  <si>
    <t>Q4, SJR: 0.136</t>
  </si>
  <si>
    <t>Q2, SJR: 0.252</t>
  </si>
  <si>
    <t>Q3, SJR: 0.178</t>
  </si>
  <si>
    <t>Q2, SJR: 0.235</t>
  </si>
  <si>
    <t>Q3, SJR: 0.265</t>
  </si>
  <si>
    <t>Q2, SJR: 0.45</t>
  </si>
  <si>
    <t>Kimia Medisinal (Kelas B, 2 sks, 2 dosen)</t>
  </si>
  <si>
    <t>Teknologi Atsiri (Kelas B, 2 sks, 2 dosen)</t>
  </si>
  <si>
    <t>Teknik Laboratorium Kimia Organik, S2 (2 sks, 2 dosen)</t>
  </si>
  <si>
    <t>Stereokimia, S2 (2 sks, 2 dosen)</t>
  </si>
  <si>
    <t>Bioaktifitas Senyawa Organik, S2 (2 sks, 2 dosen)</t>
  </si>
  <si>
    <r>
      <t xml:space="preserve">Preparasi dan Modifikasi Kimia Struktur Kitooligosakarida-2,5- Anhidro-D-Mannofuranosa (Kosamf) dari Kitosan serta Uji Antibakteri Terhadap </t>
    </r>
    <r>
      <rPr>
        <i/>
        <sz val="11"/>
        <rFont val="Bookman Old Style"/>
        <family val="1"/>
      </rPr>
      <t>Staphylococcus aureus</t>
    </r>
    <r>
      <rPr>
        <sz val="11"/>
        <rFont val="Bookman Old Style"/>
        <family val="1"/>
      </rPr>
      <t xml:space="preserve"> dan </t>
    </r>
    <r>
      <rPr>
        <i/>
        <sz val="11"/>
        <rFont val="Bookman Old Style"/>
        <family val="1"/>
      </rPr>
      <t xml:space="preserve">Escherichia coli </t>
    </r>
  </si>
  <si>
    <t xml:space="preserve">Emil Salim*, Hasnirwan, Sanusi Ibrahim, Afrizal </t>
  </si>
  <si>
    <t>Jurnal Riset Kimia</t>
  </si>
  <si>
    <t>15-20</t>
  </si>
  <si>
    <t>ISSN : 1978-628X / eISSN : 2476-8960</t>
  </si>
  <si>
    <t>http://jrk.fmipa.unand.ac.id</t>
  </si>
  <si>
    <t>DOI: https://doi.org/10.25077/jrk.v9i2.279</t>
  </si>
  <si>
    <t>http://jrk.fmipa.unand.ac.id/index.php/jrk/article/view/279</t>
  </si>
  <si>
    <t>Synthesis of Polystyrene Sulfonate and Its Characterization as A Polymer Electrolyte Membrane</t>
  </si>
  <si>
    <t>2021</t>
  </si>
  <si>
    <t>Akta Kimia Indonesia</t>
  </si>
  <si>
    <t>Emil Salim, Afrizal, Zilfadli</t>
  </si>
  <si>
    <t>153-161</t>
  </si>
  <si>
    <t>https://iptek.its.ac.id/index.php/kimia/article/view/10916/6401</t>
  </si>
  <si>
    <t>https://iptek.its.ac.id/index.php/kimia/index</t>
  </si>
  <si>
    <t>e-ISSN 2549-3736</t>
  </si>
  <si>
    <t>Departemen Kimia ITS Suranbaya</t>
  </si>
  <si>
    <t>http://dx.doi.org/10.12962/j25493736.v6i2.10916</t>
  </si>
  <si>
    <t xml:space="preserve">International Journal of Current Microbiology and Applied Sciences </t>
  </si>
  <si>
    <t xml:space="preserve">Lusi Madona*, Afrizal and Mai Efdi </t>
  </si>
  <si>
    <t>Anona Genus : Phytochemical, Anticancer and Activity Structure Relationship </t>
  </si>
  <si>
    <t xml:space="preserve">ISSN: 2319-7706 </t>
  </si>
  <si>
    <t xml:space="preserve">http://www.ijcmas.com </t>
  </si>
  <si>
    <t xml:space="preserve">https://doi.org/10.20546/ijcmas.2021.1012.011 </t>
  </si>
  <si>
    <t>91-110</t>
  </si>
  <si>
    <t>Excellent Publishers(Regd 71/2013)</t>
  </si>
  <si>
    <t>https://www.ijcmas.com/10-12-2021/Lusi%20Madona,%20et%20al.pdf</t>
  </si>
  <si>
    <t>https://journals.indexcopernicus.com/search/details?jmlId=2935&amp;org=International%20Journal%20of%20Current%20Microbiology%20and%20Applied%20Sciences%20IJCMAS,p2935,3.html</t>
  </si>
  <si>
    <t>https://drive.google.com/file/d/1o_D2BLv5DZLklEbPy8Naa7Ikl8v6_yPq/view?usp=sharing</t>
  </si>
  <si>
    <r>
      <rPr>
        <sz val="11"/>
        <rFont val="Calibri (Body)"/>
      </rPr>
      <t>Aktifitas Ekstrak Sonchus arvensis Terhadap Kalsium Oksalat</t>
    </r>
    <r>
      <rPr>
        <sz val="11"/>
        <rFont val="Bookman Old Style"/>
        <family val="1"/>
      </rPr>
      <t xml:space="preserve"> yang Merupakan Komponen Utama Batu Ginjal</t>
    </r>
  </si>
  <si>
    <t>Kimia (Kelas A/TPB, 2 sks, 1 dosen)</t>
  </si>
  <si>
    <t>Praktikum Kimia (Kelas A/TPB, 1 sks, 1 dosen)</t>
  </si>
  <si>
    <t>SK. No. 188/XIII/M/ FATETA-2021</t>
  </si>
  <si>
    <t>30/08/2021</t>
  </si>
  <si>
    <t>Semester Ganjil 2021/2022</t>
  </si>
  <si>
    <t>15/11/2021</t>
  </si>
  <si>
    <t>22/11/2021</t>
  </si>
  <si>
    <t>a. Amelia Khairunnisak (1810412041)</t>
  </si>
  <si>
    <t xml:space="preserve">b. Firna Nahwa Firdausi (1810412003) </t>
  </si>
  <si>
    <t>Berita Acara No. B/106/ UN.16.03/3.2/PK.03.08/2020</t>
  </si>
  <si>
    <t>Berita Acara No. B/94/ UN.16.03/3.2/PK.03.08/2020</t>
  </si>
  <si>
    <t>https://drive.google.com/file/d/1riubKoTWeZ6eWmfsmFisOE9no5qQWqjg/view?usp=sharing</t>
  </si>
  <si>
    <t>https://drive.google.com/file/d/1Ccz_7GwBN1s1u7UKnRekQRQ6sMDZz_6_/view?usp=sharing</t>
  </si>
  <si>
    <t>https://drive.google.com/file/d/180EAxyRjA6TbThCSWbWhz586HFt6Za_A/view?usp=sharing</t>
  </si>
  <si>
    <t>https://drive.google.com/file/d/1fCDsL_xZpcBUjkv8z6uwdmkTMlDMUESn/view?usp=sharing</t>
  </si>
  <si>
    <t>https://drive.google.com/file/d/1QsP5RzxiLlotippjFBOjMQRE6UBts0jd/view?usp=sharing</t>
  </si>
  <si>
    <t>https://drive.google.com/file/d/1PMe1R6rEFELTCmWzcqy8_wFQGdVrJIhg/view?usp=sharing</t>
  </si>
  <si>
    <t>https://drive.google.com/file/d/1cGVmuEV9fhBKuEBUgAa1kz4j1EKwXhpN/view?usp=sharing</t>
  </si>
  <si>
    <t>https://drive.google.com/file/d/12nectR4tX4xzelB5SBSLYDFrVmy1BRKL/view?usp=sharing</t>
  </si>
  <si>
    <t>https://drive.google.com/file/d/1_gQWMUW6c2k0gOEmmMKolG7O7c_He17C/view?usp=sharing</t>
  </si>
  <si>
    <t>https://drive.google.com/file/d/1xHFTaLEmCbWSp5qOxIVjocBrdBpWjkB2/view?usp=sharing</t>
  </si>
  <si>
    <t>https://drive.google.com/file/d/1hvwOG2OVy_DBE68eVOY4NjqbCTj8CKlt/view?usp=sharing</t>
  </si>
  <si>
    <t>https://drive.google.com/file/d/167AaaetWgN8Kldq8dfdUzNSRIL2dXKQd/view?usp=sharing</t>
  </si>
  <si>
    <t>https://drive.google.com/file/d/10_cQ8a5774u_Afyw2-kM7U2ehhRGwYkk/view?usp=sharing</t>
  </si>
  <si>
    <t>https://drive.google.com/file/d/1OWLXZUC5pnTNYdvayOCb86s0VhbnHvf-/view?usp=sharing</t>
  </si>
  <si>
    <t>https://drive.google.com/file/d/1pcntIDktyc6yxWpr88NvRr41SKQSE4JG/view?usp=sharing</t>
  </si>
  <si>
    <t>https://drive.google.com/file/d/1me_szFcbpV8j6caOSvNe39aOLX7HVX1t/view?usp=sharing</t>
  </si>
  <si>
    <t>https://drive.google.com/file/d/1e5y3rbGOaTxrMu_e1GnBhL8FgyyIe_5S/view?usp=sharing</t>
  </si>
  <si>
    <t>https://drive.google.com/file/d/1nyue1zZgoHGZjW-Q5Gfd7z1vNqoryRl2/view?usp=sharing</t>
  </si>
  <si>
    <t>https://drive.google.com/file/d/1Hqv6MN3dm_ZKzSoAIZqLmJPNmI0UqcQP/view?usp=sharing</t>
  </si>
  <si>
    <t>https://drive.google.com/file/d/1YZGyYql_SBjRJ1OIMFdI25Qfn0xiJEJE/view?usp=sharing</t>
  </si>
  <si>
    <t>https://drive.google.com/file/d/1R-Cbb8xKimQDbAqhAs0b-4o0iI1mX7_8/view?usp=sharing</t>
  </si>
  <si>
    <t>https://drive.google.com/file/d/1RTIJHJTPzx7XicIw1QjckKzOA7dIUH9T/view?usp=sharing</t>
  </si>
  <si>
    <t>https://drive.google.com/file/d/1M0SLfv8r2tJvzO0hTb1ej20Jmyy3D1_Q/view?usp=sharing</t>
  </si>
  <si>
    <t>https://drive.google.com/file/d/1_PsOVyP8X4VQ02Wc967-6R52wTi1-Z0z/view?usp=sharing</t>
  </si>
  <si>
    <t>https://drive.google.com/file/d/1zZxGTghm3ZNLw2ETKyGsgOyq1md25vxm/view?usp=sharing</t>
  </si>
  <si>
    <t>https://drive.google.com/file/d/1usIKIr4xTBUWygrCol2R-eIA86i1e0Xh/view?usp=sharing</t>
  </si>
  <si>
    <t>https://drive.google.com/file/d/1P659FrsWiBYjg7wv-HwYI9SbYe7PftVs/view?usp=sharing</t>
  </si>
  <si>
    <t>Penyuluhan Tentang Pembuatan Sabun Cair Cuci Piring dan Pakaian Pada Masyarakat di Kelurahan Korong Gadang, Kecamatan Kuranji, Kota Padang</t>
  </si>
  <si>
    <t>28/11/2021</t>
  </si>
  <si>
    <t>ST. No. 145/UN.16.03.D/PP.11.00/2021 &amp; Laporan Kegiatan</t>
  </si>
  <si>
    <t>https://drive.google.com/file/d/18HQmoASJuP9xZdctlbpI62yGz5TJsUa5/view?usp=sharing</t>
  </si>
  <si>
    <t>t.</t>
  </si>
  <si>
    <t>u.</t>
  </si>
  <si>
    <t>v.</t>
  </si>
  <si>
    <t>w.</t>
  </si>
  <si>
    <t>x.</t>
  </si>
  <si>
    <t>y.</t>
  </si>
  <si>
    <t>z.</t>
  </si>
  <si>
    <t>aa</t>
  </si>
  <si>
    <t>ab</t>
  </si>
  <si>
    <t>ac</t>
  </si>
  <si>
    <t>ad</t>
  </si>
  <si>
    <t>Coverage 2011-2016</t>
  </si>
  <si>
    <t>https://drive.google.com/file/d/1cSaBFkD_vf5AJaAHmaZAaBHlC80cSEh2/view?usp=sharing</t>
  </si>
  <si>
    <t>https://drive.google.com/file/d/1P1_XPqsKaFKfSMpC_-Lp_oY3aIlGIZAU/view?usp=sharing</t>
  </si>
  <si>
    <t>https://drive.google.com/file/d/1yDy-bRZLBC6tUeJWM6pwj9jpKcEEh27E/view?usp=sharing</t>
  </si>
  <si>
    <t>https://drive.google.com/file/d/1mX8UHxd_9YdNxtjEILjObFLgyc79vWLq/view?usp=sharing</t>
  </si>
  <si>
    <t>Mereview lebih dari 2 journal International bereputasi: Journal of Chemical Society of Pakistan, Journal of Chromatographic Science, Ciência Rural, Journal of Basic and Clinical Physiology and Pharmacology, dan Microscopy Research and Technique. Diantaranya ada yang lebih dari 1 (satu) bereviewnya</t>
  </si>
  <si>
    <t>Sebagai Pembimbing I untuk 1 (satu) orang mahasiswa dan membantu membimbing untuk 2 (dua) orang mahasiswa</t>
  </si>
  <si>
    <t>Sebagai Ketua Sidang untuk 3 (tiga) orang mahasiswa dan sebagai anggota penguji untuk 2 (dua) orang mahasiswa</t>
  </si>
  <si>
    <t>SK. No. 324 /UN16.03.D/XIII/KPT/2021</t>
  </si>
  <si>
    <t>Kimia Organik Fisik (Kelas KBI, 2 sks, 2 dosen)</t>
  </si>
  <si>
    <t>31/12/ 2021</t>
  </si>
  <si>
    <t>https://drive.google.com/file/d/18Ul5BMVaVYSj51kyz-Di4dhm3d70BnZX/view?usp=sharing</t>
  </si>
  <si>
    <t>1. Asri Amelia (1710411008)</t>
  </si>
  <si>
    <t>2. Irtania Putri (1710412020)</t>
  </si>
  <si>
    <t>3. Indrika Novela (1710411004)</t>
  </si>
  <si>
    <t>a. Cindy Lucia Lapaxis (1710413034)</t>
  </si>
  <si>
    <t>b. Farras Hasri (1710413002)</t>
  </si>
  <si>
    <t>26/11/2021</t>
  </si>
  <si>
    <t>https://drive.google.com/file/d/1jnQdAhSjFYfhZeSRxswaDNoI03FJNNPq/view?usp=sharing</t>
  </si>
  <si>
    <t>https://drive.google.com/file/d/1JuJNiwA9q8S-v6AUNEiRTPe44O_iF1lR/view?usp=sharing</t>
  </si>
  <si>
    <t>10/08/2021</t>
  </si>
  <si>
    <t>1. Atri Desri wati (1610411026)</t>
  </si>
  <si>
    <t>2. Kamilia Istiqomah (1610411020)</t>
  </si>
  <si>
    <t>10/09/2021</t>
  </si>
  <si>
    <t>https://drive.google.com/file/d/1ImT6gls4F0zP0z2B7p75ziMWthmukBfZ/view?usp=sharing</t>
  </si>
  <si>
    <t>https://drive.google.com/file/d/1c6PNJTcmgbLuWbfD4Y_qWWzF9GQuWvkY/view?usp=sharing</t>
  </si>
  <si>
    <t>https://drive.google.com/file/d/1vPcBVAY7lT_ZMT6VB2dtma0HZh_C0yuO/view?usp=sharing</t>
  </si>
  <si>
    <t>Padang, 1 Februari 2021</t>
  </si>
  <si>
    <t>1 Agustus 2010 s/d 31 Desember 2021</t>
  </si>
  <si>
    <r>
      <t xml:space="preserve">pada tanggal : </t>
    </r>
    <r>
      <rPr>
        <sz val="11"/>
        <color rgb="FFFF0000"/>
        <rFont val="Bookman Old Style"/>
        <family val="1"/>
      </rPr>
      <t xml:space="preserve"> Maret</t>
    </r>
  </si>
  <si>
    <t>a. Sayyidatus Salmi (1110412023)</t>
  </si>
  <si>
    <t>b. Aulia Akbar Amri (1110413019)</t>
  </si>
  <si>
    <t>BA No. B/86/ UN.16.03/ 3.2/PK.03.08/2021</t>
  </si>
  <si>
    <t>16/08/2021</t>
  </si>
  <si>
    <t>https://drive.google.com/file/d/1L_wK1dhOsTwE_Tzrsts1u3lhpCJrYKhQ/view?usp=sharing</t>
  </si>
  <si>
    <t>1. Mira Firahayu (07932009)</t>
  </si>
  <si>
    <t>2. Febrina Zamar (07132071)</t>
  </si>
  <si>
    <t>3. Yosi Febriani (07132013)</t>
  </si>
  <si>
    <t>4. Ryan Kautsar (06932004)</t>
  </si>
  <si>
    <t>1. Indah Putri Lestri (1710411018)</t>
  </si>
  <si>
    <t>13/08/2021</t>
  </si>
  <si>
    <t>BA No. B/83/ UN.16.03/ 3.2/PK.03.08/2021</t>
  </si>
  <si>
    <t>16/12/2021</t>
  </si>
  <si>
    <t>BA No. B/96/ UN.16.03/ 3.2/PK.03.08/2021</t>
  </si>
  <si>
    <t>16/09/2021</t>
  </si>
  <si>
    <t>BA No. B/99/ UN.16.03/ 3.2/PK.03.08/2021</t>
  </si>
  <si>
    <t>06/11/2021</t>
  </si>
  <si>
    <t>BA No. B/133/ UN.16.03/ 3.2/PK.03.08/2020</t>
  </si>
  <si>
    <t>4. M. Urwatul Wusqha (1710413022)</t>
  </si>
  <si>
    <t>https://drive.google.com/file/d/1KUF8FG84hRa61QVw3_qvfUxD5DnxdEj9/view?usp=sharing</t>
  </si>
  <si>
    <t>https://drive.google.com/file/d/1Ml-MvN_8qtCgutRa8wjc9P0T5Vj4vi2z/view?usp=sharing</t>
  </si>
  <si>
    <t>https://drive.google.com/file/d/1v4xf-UqaXeEK6in-0EgsRsa9C51m2mce/view?usp=sharing</t>
  </si>
  <si>
    <t>https://drive.google.com/file/d/14y0InCjnI1ljyZ24ye8SPjJFyc8V3f5L/view?usp=sharing</t>
  </si>
  <si>
    <t>a. Ketua Jurusan Kimia FMIPA Unand 02/09/2014 s/d 31/08/2018 (8 semester).</t>
  </si>
  <si>
    <t>a. Sekretaris Jurusan Kimia FMIPA Universitas Andalas 01/09/2010 s/d 01/09/2014 (8 Semester)</t>
  </si>
  <si>
    <t>b. Kepala Laboratorium Kimia Organik Sintesis Periode 2018-2022</t>
  </si>
  <si>
    <t>Url per riviewer Jurnal tidak bisa dibuka</t>
  </si>
  <si>
    <t>Url Similarity tidak bisa dibuka</t>
  </si>
  <si>
    <t>Url sertifikat tidak bisa dibuka</t>
  </si>
  <si>
    <t>Url dokumen tidak bisa dibuka</t>
  </si>
  <si>
    <t>https://www.jocpr.com/articles/eiucidation-structure-of-coumarin-from-stem-polyalthia-longifolia.pdf</t>
  </si>
  <si>
    <t>https://drive.google.com/file/d/1KIHKJHLPpwauhJ8ilSbKxbfuvVvQ9kP9/view?usp=sharing</t>
  </si>
  <si>
    <t>https://drive.google.com/file/d/1iS_Vfeqcv3YwHtsBElhUQqX5Z3dB7duQ/view?usp=sharing</t>
  </si>
  <si>
    <t>https://drive.google.com/file/d/1Z8rRmh2RAUjzVguOnGecdEvcjnspljFC/view?usp=sharing</t>
  </si>
  <si>
    <t>https://drive.google.com/file/d/1J3RQuemELz8TKzlPZ1qnVhvM8N-u85pz/view?usp=sharing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</si>
</sst>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 #,##0.000_);_(* \(#,##0.000\);_(* &quot;-&quot;???_);_(@_)"/>
    <numFmt numFmtId="166" formatCode="0_)"/>
    <numFmt numFmtId="167" formatCode="0."/>
    <numFmt numFmtId="168" formatCode="0.0"/>
    <numFmt numFmtId="169" formatCode="0.000"/>
  </numFmts>
  <fonts count="8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1"/>
      <color indexed="8"/>
      <name val="Calibri"/>
      <family val="2"/>
    </font>
    <font>
      <sz val="11"/>
      <name val="Bookman Old Style"/>
      <family val="1"/>
    </font>
    <font>
      <sz val="11"/>
      <color indexed="8"/>
      <name val="Bookman Old Style"/>
      <family val="1"/>
    </font>
    <font>
      <b/>
      <sz val="11"/>
      <name val="Bookman Old Style"/>
      <family val="1"/>
    </font>
    <font>
      <sz val="11"/>
      <color theme="1"/>
      <name val="Calibri"/>
      <family val="2"/>
      <scheme val="minor"/>
    </font>
    <font>
      <sz val="11"/>
      <color theme="1"/>
      <name val="Bookman Old Style"/>
      <family val="1"/>
    </font>
    <font>
      <sz val="12"/>
      <color rgb="FF000000"/>
      <name val="Bookman Old Style"/>
      <family val="1"/>
    </font>
    <font>
      <b/>
      <sz val="11"/>
      <color theme="1"/>
      <name val="Bookman Old Style"/>
      <family val="1"/>
    </font>
    <font>
      <sz val="10"/>
      <color theme="1"/>
      <name val="Bookman Old Style"/>
      <family val="1"/>
    </font>
    <font>
      <sz val="10"/>
      <color indexed="8"/>
      <name val="Bookman Old Style"/>
      <family val="1"/>
    </font>
    <font>
      <sz val="10"/>
      <name val="Bookman Old Style"/>
      <family val="1"/>
    </font>
    <font>
      <b/>
      <sz val="10"/>
      <name val="Bookman Old Style"/>
      <family val="1"/>
    </font>
    <font>
      <sz val="10"/>
      <color indexed="10"/>
      <name val="Bookman Old Style"/>
      <family val="1"/>
    </font>
    <font>
      <b/>
      <sz val="12"/>
      <color rgb="FF000000"/>
      <name val="Bookman Old Style"/>
      <family val="1"/>
    </font>
    <font>
      <sz val="12"/>
      <name val="Bookman Old Style"/>
      <family val="1"/>
    </font>
    <font>
      <sz val="12"/>
      <color theme="1"/>
      <name val="Bookman Old Style"/>
      <family val="1"/>
    </font>
    <font>
      <sz val="12"/>
      <color indexed="8"/>
      <name val="Bookman Old Style"/>
      <family val="1"/>
    </font>
    <font>
      <b/>
      <sz val="12"/>
      <color theme="1"/>
      <name val="Bookman Old Style"/>
      <family val="1"/>
    </font>
    <font>
      <b/>
      <sz val="12"/>
      <name val="Bookman Old Style"/>
      <family val="1"/>
    </font>
    <font>
      <b/>
      <i/>
      <sz val="12"/>
      <name val="Bookman Old Style"/>
      <family val="1"/>
    </font>
    <font>
      <sz val="12"/>
      <color rgb="FFFF0000"/>
      <name val="Bookman Old Style"/>
      <family val="1"/>
    </font>
    <font>
      <sz val="12"/>
      <name val="Garamond"/>
      <family val="1"/>
    </font>
    <font>
      <sz val="12"/>
      <color theme="1" tint="4.9989318521683403E-2"/>
      <name val="Bookman Old Style"/>
      <family val="1"/>
    </font>
    <font>
      <sz val="8"/>
      <name val="Calibri"/>
      <family val="2"/>
      <scheme val="minor"/>
    </font>
    <font>
      <b/>
      <sz val="12"/>
      <color indexed="8"/>
      <name val="Bookman Old Style"/>
      <family val="1"/>
    </font>
    <font>
      <b/>
      <u/>
      <sz val="12"/>
      <name val="Bookman Old Style"/>
      <family val="1"/>
    </font>
    <font>
      <sz val="12"/>
      <color indexed="10"/>
      <name val="Bookman Old Style"/>
      <family val="1"/>
    </font>
    <font>
      <b/>
      <i/>
      <u/>
      <sz val="12"/>
      <color indexed="8"/>
      <name val="Bookman Old Style"/>
      <family val="1"/>
    </font>
    <font>
      <b/>
      <sz val="12"/>
      <color theme="1"/>
      <name val="Calibri"/>
      <family val="2"/>
      <scheme val="minor"/>
    </font>
    <font>
      <sz val="12"/>
      <name val="Book Old Style"/>
    </font>
    <font>
      <b/>
      <sz val="12"/>
      <color rgb="FFFF0000"/>
      <name val="Bookman Old Style"/>
      <family val="1"/>
    </font>
    <font>
      <u/>
      <sz val="12"/>
      <color indexed="8"/>
      <name val="Bookman Old Style"/>
      <family val="1"/>
    </font>
    <font>
      <sz val="12"/>
      <color rgb="FF000000"/>
      <name val="Cambria"/>
      <family val="1"/>
    </font>
    <font>
      <i/>
      <sz val="12"/>
      <name val="Bookman Old Style"/>
      <family val="1"/>
    </font>
    <font>
      <sz val="14.5"/>
      <color rgb="FF000000"/>
      <name val="Times New Roman"/>
      <family val="1"/>
    </font>
    <font>
      <u/>
      <sz val="11"/>
      <color theme="10"/>
      <name val="Calibri"/>
      <family val="2"/>
      <scheme val="minor"/>
    </font>
    <font>
      <sz val="11"/>
      <color rgb="FFFF0000"/>
      <name val="Bookman Old Style"/>
      <family val="1"/>
    </font>
    <font>
      <u/>
      <sz val="12"/>
      <color rgb="FFFF0000"/>
      <name val="Bookman Old Style"/>
      <family val="1"/>
    </font>
    <font>
      <sz val="11"/>
      <name val="Times New Roman"/>
      <family val="1"/>
    </font>
    <font>
      <b/>
      <sz val="11"/>
      <name val="Times New Roman"/>
      <family val="1"/>
    </font>
    <font>
      <sz val="12"/>
      <name val="Times New Roman"/>
      <family val="1"/>
    </font>
    <font>
      <sz val="10"/>
      <name val="Times New Roman"/>
      <family val="1"/>
    </font>
    <font>
      <b/>
      <sz val="10"/>
      <name val="Times New Roman"/>
      <family val="1"/>
    </font>
    <font>
      <sz val="11"/>
      <color theme="1"/>
      <name val="Times New Roman"/>
      <family val="1"/>
    </font>
    <font>
      <b/>
      <sz val="10"/>
      <name val="Arial"/>
      <family val="2"/>
    </font>
    <font>
      <i/>
      <sz val="9"/>
      <name val="Times New Roman"/>
      <family val="1"/>
    </font>
    <font>
      <i/>
      <sz val="9"/>
      <name val="Arial"/>
      <family val="2"/>
    </font>
    <font>
      <sz val="9"/>
      <name val="Arial"/>
      <family val="2"/>
    </font>
    <font>
      <sz val="16"/>
      <color rgb="FF000000"/>
      <name val="Book Antiqua"/>
      <family val="1"/>
    </font>
    <font>
      <b/>
      <sz val="11"/>
      <color indexed="8"/>
      <name val="Bookman Old Style"/>
      <family val="1"/>
    </font>
    <font>
      <u/>
      <sz val="11"/>
      <color theme="10"/>
      <name val="Bookman Old Style"/>
      <family val="1"/>
    </font>
    <font>
      <u/>
      <sz val="11"/>
      <color rgb="FF800080"/>
      <name val="Bookman Old Style"/>
      <family val="1"/>
    </font>
    <font>
      <b/>
      <u/>
      <sz val="11"/>
      <color theme="10"/>
      <name val="Bookman Old Style"/>
      <family val="1"/>
    </font>
    <font>
      <sz val="7.7"/>
      <name val="Calibri"/>
      <family val="2"/>
    </font>
    <font>
      <sz val="11"/>
      <color theme="1"/>
      <name val="TimesNewRomanPSMT"/>
    </font>
    <font>
      <sz val="12"/>
      <color rgb="FF323232"/>
      <name val="Bookman Old Style"/>
      <family val="1"/>
    </font>
    <font>
      <sz val="12"/>
      <color theme="1"/>
      <name val="Arial"/>
      <family val="2"/>
    </font>
    <font>
      <i/>
      <sz val="11"/>
      <name val="Bookman Old Style"/>
      <family val="1"/>
    </font>
    <font>
      <b/>
      <sz val="10"/>
      <color theme="1"/>
      <name val="Bookman Old Style"/>
      <family val="1"/>
    </font>
    <font>
      <sz val="11"/>
      <color rgb="FF000000"/>
      <name val="Bookman Old Style"/>
      <family val="1"/>
    </font>
    <font>
      <sz val="12"/>
      <color rgb="FF000000"/>
      <name val="MS Mincho"/>
      <family val="3"/>
      <charset val="128"/>
    </font>
    <font>
      <sz val="12"/>
      <color rgb="FF003300"/>
      <name val="Bookman Old Style"/>
      <family val="1"/>
    </font>
    <font>
      <sz val="11"/>
      <name val="Calibri (Body)"/>
    </font>
    <font>
      <u/>
      <sz val="12"/>
      <color theme="10"/>
      <name val="Bookman Old Style"/>
      <family val="1"/>
    </font>
    <font>
      <sz val="9"/>
      <color theme="1"/>
      <name val="Bookman Old Style"/>
      <family val="1"/>
    </font>
    <font>
      <sz val="9"/>
      <name val="Bookman Old Style"/>
      <family val="1"/>
    </font>
    <font>
      <b/>
      <sz val="9"/>
      <color indexed="8"/>
      <name val="Bookman Old Style"/>
      <family val="1"/>
    </font>
    <font>
      <b/>
      <sz val="9"/>
      <name val="Bookman Old Style"/>
      <family val="1"/>
    </font>
    <font>
      <b/>
      <sz val="9"/>
      <color theme="1"/>
      <name val="Bookman Old Style"/>
      <family val="1"/>
    </font>
    <font>
      <sz val="9"/>
      <color rgb="FFFF0000"/>
      <name val="Bookman Old Style"/>
      <family val="1"/>
    </font>
    <font>
      <u/>
      <sz val="12"/>
      <color theme="10"/>
      <name val="Calibri"/>
      <family val="2"/>
      <scheme val="minor"/>
    </font>
    <font>
      <sz val="10"/>
      <color rgb="FF000000"/>
      <name val="Tahoma"/>
      <family val="2"/>
    </font>
    <font>
      <sz val="10"/>
      <color rgb="FF000000"/>
      <name val="Calibri"/>
      <family val="2"/>
      <scheme val="minor"/>
    </font>
    <font>
      <sz val="10"/>
      <color rgb="FF000000"/>
      <name val="Calibri"/>
      <family val="2"/>
    </font>
  </fonts>
  <fills count="1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40FF"/>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6"/>
        <bgColor indexed="64"/>
      </patternFill>
    </fill>
  </fills>
  <borders count="63">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indexed="8"/>
      </right>
      <top style="thin">
        <color auto="1"/>
      </top>
      <bottom style="thin">
        <color auto="1"/>
      </bottom>
      <diagonal/>
    </border>
    <border>
      <left style="thin">
        <color indexed="8"/>
      </left>
      <right/>
      <top style="thin">
        <color auto="1"/>
      </top>
      <bottom style="thin">
        <color auto="1"/>
      </bottom>
      <diagonal/>
    </border>
    <border>
      <left style="thin">
        <color auto="1"/>
      </left>
      <right style="thin">
        <color indexed="8"/>
      </right>
      <top/>
      <bottom/>
      <diagonal/>
    </border>
    <border>
      <left/>
      <right style="thin">
        <color auto="1"/>
      </right>
      <top/>
      <bottom/>
      <diagonal/>
    </border>
    <border>
      <left style="thin">
        <color auto="1"/>
      </left>
      <right style="thin">
        <color indexed="8"/>
      </right>
      <top/>
      <bottom style="thin">
        <color auto="1"/>
      </bottom>
      <diagonal/>
    </border>
    <border>
      <left style="thin">
        <color indexed="8"/>
      </left>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style="thin">
        <color auto="1"/>
      </top>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thin">
        <color auto="1"/>
      </left>
      <right style="medium">
        <color auto="1"/>
      </right>
      <top style="thin">
        <color auto="1"/>
      </top>
      <bottom/>
      <diagonal/>
    </border>
    <border>
      <left style="thin">
        <color auto="1"/>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theme="9" tint="-0.499984740745262"/>
      </right>
      <top style="thin">
        <color auto="1"/>
      </top>
      <bottom style="thin">
        <color auto="1"/>
      </bottom>
      <diagonal/>
    </border>
    <border>
      <left/>
      <right/>
      <top style="thin">
        <color theme="1"/>
      </top>
      <bottom style="thin">
        <color theme="1"/>
      </bottom>
      <diagonal/>
    </border>
    <border>
      <left style="thin">
        <color auto="1"/>
      </left>
      <right/>
      <top style="thin">
        <color theme="1"/>
      </top>
      <bottom/>
      <diagonal/>
    </border>
    <border>
      <left style="thin">
        <color auto="1"/>
      </left>
      <right/>
      <top style="thin">
        <color theme="1"/>
      </top>
      <bottom style="thin">
        <color theme="1"/>
      </bottom>
      <diagonal/>
    </border>
    <border>
      <left style="thin">
        <color auto="1"/>
      </left>
      <right/>
      <top style="thin">
        <color auto="1"/>
      </top>
      <bottom style="thin">
        <color theme="9" tint="-0.499984740745262"/>
      </bottom>
      <diagonal/>
    </border>
    <border>
      <left style="thin">
        <color auto="1"/>
      </left>
      <right/>
      <top style="thin">
        <color theme="9" tint="-0.499984740745262"/>
      </top>
      <bottom/>
      <diagonal/>
    </border>
    <border>
      <left style="thin">
        <color auto="1"/>
      </left>
      <right/>
      <top style="thin">
        <color theme="1"/>
      </top>
      <bottom style="thin">
        <color theme="9" tint="-0.499984740745262"/>
      </bottom>
      <diagonal/>
    </border>
    <border>
      <left style="thin">
        <color auto="1"/>
      </left>
      <right style="thin">
        <color auto="1"/>
      </right>
      <top style="thin">
        <color theme="1"/>
      </top>
      <bottom style="thin">
        <color theme="1"/>
      </bottom>
      <diagonal/>
    </border>
  </borders>
  <cellStyleXfs count="7">
    <xf numFmtId="0" fontId="0" fillId="0" borderId="0"/>
    <xf numFmtId="164" fontId="10" fillId="0" borderId="0" applyFont="0" applyFill="0" applyBorder="0" applyAlignment="0" applyProtection="0"/>
    <xf numFmtId="0" fontId="9" fillId="0" borderId="0"/>
    <xf numFmtId="0" fontId="14" fillId="0" borderId="0"/>
    <xf numFmtId="0" fontId="9" fillId="0" borderId="0"/>
    <xf numFmtId="0" fontId="45" fillId="0" borderId="0" applyNumberFormat="0" applyFill="0" applyBorder="0" applyAlignment="0" applyProtection="0"/>
    <xf numFmtId="0" fontId="14" fillId="0" borderId="0"/>
  </cellStyleXfs>
  <cellXfs count="2067">
    <xf numFmtId="0" fontId="0" fillId="0" borderId="0" xfId="0"/>
    <xf numFmtId="0" fontId="11" fillId="0" borderId="0" xfId="0" applyFont="1" applyFill="1" applyAlignment="1">
      <alignment vertical="center"/>
    </xf>
    <xf numFmtId="0" fontId="15" fillId="0" borderId="0" xfId="0" applyFont="1"/>
    <xf numFmtId="0" fontId="15" fillId="0" borderId="4" xfId="0" applyFont="1" applyBorder="1"/>
    <xf numFmtId="0" fontId="15" fillId="0" borderId="0" xfId="0" applyFont="1" applyAlignment="1">
      <alignment vertical="center"/>
    </xf>
    <xf numFmtId="0" fontId="16" fillId="0" borderId="4" xfId="0" applyFont="1" applyBorder="1" applyAlignment="1">
      <alignment vertical="top"/>
    </xf>
    <xf numFmtId="0" fontId="15" fillId="0" borderId="0" xfId="0" applyFont="1" applyFill="1" applyAlignment="1">
      <alignment horizontal="center" vertical="center"/>
    </xf>
    <xf numFmtId="0" fontId="15" fillId="0" borderId="0" xfId="0" applyFont="1" applyFill="1" applyAlignment="1">
      <alignment vertical="center"/>
    </xf>
    <xf numFmtId="0" fontId="11" fillId="0" borderId="0" xfId="0" applyFont="1" applyAlignment="1">
      <alignment vertical="center"/>
    </xf>
    <xf numFmtId="0" fontId="18" fillId="0" borderId="0" xfId="0" applyFont="1"/>
    <xf numFmtId="0" fontId="15" fillId="0" borderId="0" xfId="0" applyFont="1" applyAlignment="1">
      <alignment horizontal="left" vertical="center"/>
    </xf>
    <xf numFmtId="0" fontId="13" fillId="0" borderId="22" xfId="0" applyFont="1" applyBorder="1" applyAlignment="1">
      <alignment horizontal="center"/>
    </xf>
    <xf numFmtId="0" fontId="15" fillId="0" borderId="26" xfId="0" applyFont="1" applyBorder="1" applyAlignment="1">
      <alignment horizontal="center"/>
    </xf>
    <xf numFmtId="0" fontId="15" fillId="0" borderId="4" xfId="0" applyFont="1" applyBorder="1" applyAlignment="1">
      <alignment horizontal="left" indent="1"/>
    </xf>
    <xf numFmtId="0" fontId="15" fillId="0" borderId="29" xfId="0" applyFont="1" applyBorder="1" applyAlignment="1">
      <alignment horizontal="center"/>
    </xf>
    <xf numFmtId="0" fontId="15" fillId="0" borderId="39" xfId="0" applyFont="1" applyBorder="1" applyAlignment="1">
      <alignment horizontal="center"/>
    </xf>
    <xf numFmtId="0" fontId="15" fillId="0" borderId="40" xfId="0" applyFont="1" applyBorder="1" applyAlignment="1">
      <alignment horizontal="center"/>
    </xf>
    <xf numFmtId="0" fontId="15" fillId="0" borderId="8" xfId="0" applyFont="1" applyBorder="1" applyAlignment="1">
      <alignment horizontal="center"/>
    </xf>
    <xf numFmtId="0" fontId="15" fillId="0" borderId="28" xfId="0" applyFont="1" applyBorder="1"/>
    <xf numFmtId="0" fontId="15" fillId="0" borderId="9" xfId="0" applyFont="1" applyBorder="1" applyAlignment="1">
      <alignment horizontal="center"/>
    </xf>
    <xf numFmtId="0" fontId="15" fillId="0" borderId="41" xfId="0" applyFont="1" applyBorder="1" applyAlignment="1">
      <alignment horizontal="center"/>
    </xf>
    <xf numFmtId="0" fontId="15" fillId="0" borderId="3" xfId="0" applyFont="1" applyBorder="1" applyAlignment="1">
      <alignment horizontal="center"/>
    </xf>
    <xf numFmtId="0" fontId="15" fillId="0" borderId="1" xfId="0" applyFont="1" applyBorder="1" applyAlignment="1">
      <alignment horizontal="center"/>
    </xf>
    <xf numFmtId="0" fontId="15" fillId="0" borderId="12" xfId="0" applyFont="1" applyBorder="1"/>
    <xf numFmtId="0" fontId="15" fillId="0" borderId="1" xfId="0" applyFont="1" applyBorder="1"/>
    <xf numFmtId="0" fontId="15" fillId="0" borderId="13" xfId="0" applyFont="1" applyBorder="1"/>
    <xf numFmtId="0" fontId="13" fillId="0" borderId="43" xfId="0" applyFont="1" applyBorder="1" applyAlignment="1">
      <alignment vertical="center"/>
    </xf>
    <xf numFmtId="0" fontId="15" fillId="0" borderId="1" xfId="0" applyFont="1" applyBorder="1" applyAlignment="1">
      <alignment vertical="center"/>
    </xf>
    <xf numFmtId="0" fontId="15" fillId="0" borderId="44" xfId="0" applyFont="1" applyBorder="1" applyAlignment="1">
      <alignment horizontal="center"/>
    </xf>
    <xf numFmtId="0" fontId="15" fillId="0" borderId="45" xfId="0" applyFont="1" applyBorder="1" applyAlignment="1">
      <alignment horizontal="center"/>
    </xf>
    <xf numFmtId="0" fontId="13" fillId="0" borderId="0" xfId="0" applyFont="1" applyBorder="1"/>
    <xf numFmtId="0" fontId="11" fillId="0" borderId="0" xfId="0" applyFont="1" applyBorder="1"/>
    <xf numFmtId="0" fontId="11" fillId="0" borderId="0" xfId="0" applyFont="1" applyAlignment="1">
      <alignment vertical="center" wrapText="1"/>
    </xf>
    <xf numFmtId="0" fontId="15" fillId="0" borderId="0" xfId="0" applyFont="1" applyAlignment="1">
      <alignment horizontal="left" vertical="center" wrapText="1"/>
    </xf>
    <xf numFmtId="0" fontId="11" fillId="0" borderId="0" xfId="0" applyFont="1" applyAlignment="1"/>
    <xf numFmtId="0" fontId="11" fillId="0" borderId="0" xfId="0" applyFont="1" applyAlignment="1">
      <alignment horizontal="right"/>
    </xf>
    <xf numFmtId="1" fontId="11" fillId="0" borderId="4" xfId="0" applyNumberFormat="1" applyFont="1" applyBorder="1" applyAlignment="1">
      <alignment horizontal="right"/>
    </xf>
    <xf numFmtId="0" fontId="15" fillId="0" borderId="4" xfId="0" applyFont="1" applyBorder="1" applyAlignment="1">
      <alignment horizontal="center"/>
    </xf>
    <xf numFmtId="0" fontId="11" fillId="0" borderId="0" xfId="0" applyFont="1" applyAlignment="1">
      <alignment horizontal="right" vertical="center"/>
    </xf>
    <xf numFmtId="0" fontId="17" fillId="0" borderId="37" xfId="0" applyFont="1" applyBorder="1" applyAlignment="1">
      <alignment horizontal="center"/>
    </xf>
    <xf numFmtId="0" fontId="17" fillId="0" borderId="35" xfId="0" applyFont="1" applyBorder="1" applyAlignment="1">
      <alignment horizontal="center"/>
    </xf>
    <xf numFmtId="0" fontId="11" fillId="0" borderId="0" xfId="0" applyFont="1" applyBorder="1" applyAlignment="1">
      <alignment horizontal="left" indent="2"/>
    </xf>
    <xf numFmtId="0" fontId="15" fillId="0" borderId="0" xfId="0" applyFont="1" applyBorder="1" applyAlignment="1">
      <alignment horizontal="left" indent="2"/>
    </xf>
    <xf numFmtId="0" fontId="17" fillId="0" borderId="38" xfId="0" applyFont="1" applyBorder="1" applyAlignment="1">
      <alignment horizontal="center"/>
    </xf>
    <xf numFmtId="1" fontId="15" fillId="0" borderId="28" xfId="0" applyNumberFormat="1" applyFont="1" applyBorder="1"/>
    <xf numFmtId="1" fontId="15" fillId="0" borderId="4" xfId="0" applyNumberFormat="1" applyFont="1" applyBorder="1" applyAlignment="1">
      <alignment horizontal="center" vertical="center"/>
    </xf>
    <xf numFmtId="168" fontId="15" fillId="0" borderId="4" xfId="0" applyNumberFormat="1" applyFont="1" applyBorder="1" applyAlignment="1">
      <alignment horizontal="center" vertical="center"/>
    </xf>
    <xf numFmtId="168" fontId="15" fillId="0" borderId="28" xfId="0" applyNumberFormat="1" applyFont="1" applyBorder="1" applyAlignment="1">
      <alignment horizontal="center" vertical="center"/>
    </xf>
    <xf numFmtId="168" fontId="13" fillId="0" borderId="4" xfId="0" applyNumberFormat="1" applyFont="1" applyBorder="1" applyAlignment="1">
      <alignment horizontal="center" vertical="center"/>
    </xf>
    <xf numFmtId="1" fontId="13" fillId="0" borderId="8" xfId="0" applyNumberFormat="1" applyFont="1" applyBorder="1" applyAlignment="1">
      <alignment horizontal="center" vertical="center"/>
    </xf>
    <xf numFmtId="168" fontId="13" fillId="0" borderId="8" xfId="0" applyNumberFormat="1" applyFont="1" applyBorder="1" applyAlignment="1">
      <alignment horizontal="center" vertical="center"/>
    </xf>
    <xf numFmtId="1" fontId="15" fillId="0" borderId="4" xfId="0" quotePrefix="1" applyNumberFormat="1" applyFont="1" applyBorder="1" applyAlignment="1">
      <alignment horizontal="center" vertical="center"/>
    </xf>
    <xf numFmtId="0" fontId="16" fillId="0" borderId="4" xfId="0" applyFont="1" applyBorder="1" applyAlignment="1">
      <alignment horizontal="center" vertical="center"/>
    </xf>
    <xf numFmtId="0" fontId="16" fillId="0" borderId="0" xfId="0" applyFont="1" applyAlignment="1">
      <alignment horizontal="center"/>
    </xf>
    <xf numFmtId="0" fontId="16" fillId="0" borderId="4" xfId="0" applyFont="1" applyBorder="1" applyAlignment="1">
      <alignment horizontal="center" vertical="top"/>
    </xf>
    <xf numFmtId="0" fontId="16" fillId="0" borderId="7" xfId="0" applyFont="1" applyBorder="1" applyAlignment="1">
      <alignment horizontal="center" vertical="top"/>
    </xf>
    <xf numFmtId="0" fontId="23" fillId="0" borderId="4" xfId="0" applyFont="1" applyBorder="1" applyAlignment="1">
      <alignment horizontal="center" vertical="center"/>
    </xf>
    <xf numFmtId="1" fontId="15" fillId="0" borderId="4" xfId="0" quotePrefix="1" applyNumberFormat="1" applyFont="1" applyBorder="1"/>
    <xf numFmtId="0" fontId="15" fillId="0" borderId="49" xfId="0" applyFont="1" applyBorder="1"/>
    <xf numFmtId="0" fontId="15" fillId="0" borderId="50" xfId="0" applyFont="1" applyBorder="1"/>
    <xf numFmtId="0" fontId="15" fillId="0" borderId="51" xfId="0" applyFont="1" applyBorder="1"/>
    <xf numFmtId="168" fontId="11" fillId="0" borderId="28" xfId="0" applyNumberFormat="1" applyFont="1" applyBorder="1" applyAlignment="1">
      <alignment horizontal="center" vertical="center"/>
    </xf>
    <xf numFmtId="168" fontId="13" fillId="0" borderId="28" xfId="0" applyNumberFormat="1" applyFont="1" applyBorder="1" applyAlignment="1">
      <alignment horizontal="center" vertical="center"/>
    </xf>
    <xf numFmtId="168" fontId="13" fillId="0" borderId="52" xfId="0" applyNumberFormat="1" applyFont="1" applyBorder="1" applyAlignment="1">
      <alignment horizontal="center" vertical="center"/>
    </xf>
    <xf numFmtId="2" fontId="23" fillId="0" borderId="4" xfId="0" applyNumberFormat="1" applyFont="1" applyBorder="1" applyAlignment="1">
      <alignment horizontal="center" vertical="center"/>
    </xf>
    <xf numFmtId="2" fontId="15" fillId="0" borderId="4" xfId="0" quotePrefix="1" applyNumberFormat="1" applyFont="1" applyBorder="1" applyAlignment="1">
      <alignment horizontal="center" vertical="center"/>
    </xf>
    <xf numFmtId="2" fontId="11" fillId="0" borderId="4" xfId="0" applyNumberFormat="1" applyFont="1" applyBorder="1" applyAlignment="1">
      <alignment horizontal="center" vertical="center"/>
    </xf>
    <xf numFmtId="2" fontId="11" fillId="0" borderId="28" xfId="0" applyNumberFormat="1" applyFont="1" applyBorder="1" applyAlignment="1">
      <alignment horizontal="center" vertical="center"/>
    </xf>
    <xf numFmtId="0" fontId="15" fillId="0" borderId="0" xfId="0" applyFont="1" applyFill="1"/>
    <xf numFmtId="0" fontId="15" fillId="0" borderId="0" xfId="0" applyFont="1" applyFill="1" applyAlignment="1">
      <alignment horizontal="center" vertical="center" wrapText="1"/>
    </xf>
    <xf numFmtId="0" fontId="13" fillId="0" borderId="0" xfId="0" applyFont="1" applyFill="1" applyAlignment="1">
      <alignment horizontal="left" vertical="center"/>
    </xf>
    <xf numFmtId="0" fontId="13" fillId="0" borderId="0" xfId="0" applyFont="1" applyFill="1" applyAlignment="1">
      <alignment horizontal="center" vertical="center" wrapText="1"/>
    </xf>
    <xf numFmtId="0" fontId="18" fillId="0" borderId="0" xfId="0" applyFont="1" applyFill="1"/>
    <xf numFmtId="0" fontId="19" fillId="0" borderId="9" xfId="0" applyFont="1" applyFill="1" applyBorder="1" applyAlignment="1">
      <alignment horizontal="center" vertical="top" wrapText="1"/>
    </xf>
    <xf numFmtId="0" fontId="15" fillId="0" borderId="0" xfId="0" applyFont="1" applyFill="1" applyBorder="1" applyAlignment="1">
      <alignment vertical="center"/>
    </xf>
    <xf numFmtId="49" fontId="18" fillId="0" borderId="0" xfId="0" applyNumberFormat="1" applyFont="1" applyFill="1" applyAlignment="1">
      <alignment vertical="center"/>
    </xf>
    <xf numFmtId="0" fontId="18" fillId="0" borderId="0" xfId="0" applyFont="1" applyFill="1" applyAlignment="1">
      <alignment vertical="center"/>
    </xf>
    <xf numFmtId="49" fontId="21" fillId="0" borderId="0" xfId="0" applyNumberFormat="1" applyFont="1" applyFill="1" applyAlignment="1">
      <alignment horizontal="left" vertical="center"/>
    </xf>
    <xf numFmtId="0" fontId="20" fillId="0" borderId="9" xfId="0" applyFont="1" applyFill="1" applyBorder="1" applyAlignment="1">
      <alignment vertical="center"/>
    </xf>
    <xf numFmtId="0" fontId="18" fillId="0" borderId="12" xfId="0" applyFont="1" applyFill="1" applyBorder="1" applyAlignment="1">
      <alignment vertical="center"/>
    </xf>
    <xf numFmtId="0" fontId="22"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2" fillId="0" borderId="9" xfId="0" applyFont="1" applyFill="1" applyBorder="1" applyAlignment="1">
      <alignment horizontal="center" vertical="top" wrapText="1"/>
    </xf>
    <xf numFmtId="0" fontId="12" fillId="0" borderId="9" xfId="0" applyFont="1" applyFill="1" applyBorder="1" applyAlignment="1">
      <alignment horizontal="center" vertical="center"/>
    </xf>
    <xf numFmtId="0" fontId="12" fillId="0" borderId="9" xfId="0" applyFont="1" applyFill="1" applyBorder="1" applyAlignment="1">
      <alignment horizontal="center" vertical="center" wrapText="1"/>
    </xf>
    <xf numFmtId="0" fontId="19" fillId="0" borderId="9" xfId="0" quotePrefix="1" applyFont="1" applyFill="1" applyBorder="1" applyAlignment="1">
      <alignment horizontal="center" vertical="center" wrapText="1"/>
    </xf>
    <xf numFmtId="0" fontId="12" fillId="0" borderId="9" xfId="0" quotePrefix="1" applyFont="1" applyFill="1" applyBorder="1" applyAlignment="1">
      <alignment horizontal="center" vertical="top" wrapText="1"/>
    </xf>
    <xf numFmtId="0" fontId="19" fillId="0" borderId="6" xfId="0" applyFont="1" applyFill="1" applyBorder="1" applyAlignment="1">
      <alignment horizontal="center" vertical="center" wrapText="1"/>
    </xf>
    <xf numFmtId="0" fontId="15" fillId="0" borderId="0" xfId="0" applyFont="1" applyFill="1" applyAlignment="1">
      <alignment horizontal="center"/>
    </xf>
    <xf numFmtId="0" fontId="20" fillId="0" borderId="6" xfId="0" applyFont="1" applyFill="1" applyBorder="1" applyAlignment="1">
      <alignment vertical="center"/>
    </xf>
    <xf numFmtId="0" fontId="12" fillId="0" borderId="6" xfId="0" applyFont="1" applyFill="1" applyBorder="1" applyAlignment="1">
      <alignment horizontal="center" vertical="center" wrapText="1"/>
    </xf>
    <xf numFmtId="0" fontId="26" fillId="0" borderId="4" xfId="0" applyFont="1" applyFill="1" applyBorder="1" applyAlignment="1">
      <alignment horizontal="center" vertical="center"/>
    </xf>
    <xf numFmtId="0" fontId="25" fillId="0" borderId="4" xfId="0" applyFont="1" applyFill="1" applyBorder="1" applyAlignment="1">
      <alignment vertical="top" wrapText="1"/>
    </xf>
    <xf numFmtId="0" fontId="24" fillId="0" borderId="4" xfId="0" applyFont="1" applyFill="1" applyBorder="1" applyAlignment="1">
      <alignment horizontal="center" vertical="center"/>
    </xf>
    <xf numFmtId="168" fontId="29" fillId="0" borderId="4" xfId="0" applyNumberFormat="1" applyFont="1" applyFill="1" applyBorder="1" applyAlignment="1">
      <alignment horizontal="center" vertical="center"/>
    </xf>
    <xf numFmtId="0" fontId="25" fillId="0" borderId="4" xfId="0" applyFont="1" applyFill="1" applyBorder="1" applyAlignment="1">
      <alignment horizontal="center" vertical="center"/>
    </xf>
    <xf numFmtId="0" fontId="27" fillId="0" borderId="6"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4" fillId="0" borderId="5" xfId="0" applyFont="1" applyFill="1" applyBorder="1" applyAlignment="1">
      <alignment vertical="center"/>
    </xf>
    <xf numFmtId="0" fontId="24" fillId="0" borderId="0" xfId="0" applyFont="1" applyFill="1" applyBorder="1" applyAlignment="1">
      <alignment vertical="center"/>
    </xf>
    <xf numFmtId="0" fontId="24" fillId="0" borderId="12" xfId="0" applyFont="1" applyFill="1" applyBorder="1" applyAlignment="1">
      <alignment vertical="center"/>
    </xf>
    <xf numFmtId="0" fontId="24" fillId="0" borderId="2" xfId="0" applyFont="1" applyFill="1" applyBorder="1" applyAlignment="1">
      <alignment vertical="center"/>
    </xf>
    <xf numFmtId="0" fontId="27" fillId="0" borderId="4" xfId="0" applyFont="1" applyFill="1" applyBorder="1" applyAlignment="1">
      <alignment horizontal="center" vertical="center" wrapText="1"/>
    </xf>
    <xf numFmtId="0" fontId="24" fillId="0" borderId="12" xfId="0" applyFont="1" applyFill="1" applyBorder="1" applyAlignment="1">
      <alignment horizontal="left" vertical="center"/>
    </xf>
    <xf numFmtId="0" fontId="16" fillId="0" borderId="4" xfId="0" applyFont="1" applyFill="1" applyBorder="1" applyAlignment="1">
      <alignment horizontal="center" vertical="center"/>
    </xf>
    <xf numFmtId="0" fontId="16" fillId="0" borderId="4" xfId="0" applyFont="1" applyFill="1" applyBorder="1" applyAlignment="1">
      <alignment vertical="center"/>
    </xf>
    <xf numFmtId="0" fontId="23" fillId="0" borderId="4" xfId="0" applyFont="1" applyFill="1" applyBorder="1" applyAlignment="1">
      <alignment horizontal="center" vertical="center"/>
    </xf>
    <xf numFmtId="2" fontId="25" fillId="0" borderId="4" xfId="0" applyNumberFormat="1" applyFont="1" applyFill="1" applyBorder="1" applyAlignment="1">
      <alignment horizontal="center" vertical="center"/>
    </xf>
    <xf numFmtId="2" fontId="25" fillId="0" borderId="8" xfId="0" applyNumberFormat="1" applyFont="1" applyFill="1" applyBorder="1" applyAlignment="1">
      <alignment horizontal="center" vertical="center"/>
    </xf>
    <xf numFmtId="0" fontId="16" fillId="0" borderId="8" xfId="0" applyFont="1" applyFill="1" applyBorder="1" applyAlignment="1">
      <alignment vertical="center" wrapText="1"/>
    </xf>
    <xf numFmtId="0" fontId="23" fillId="0" borderId="4" xfId="0" applyFont="1" applyFill="1" applyBorder="1" applyAlignment="1">
      <alignment vertical="center" wrapText="1"/>
    </xf>
    <xf numFmtId="0" fontId="30" fillId="0" borderId="8" xfId="0" applyFont="1" applyFill="1" applyBorder="1" applyAlignment="1">
      <alignment horizontal="left" vertical="center" wrapText="1"/>
    </xf>
    <xf numFmtId="0" fontId="25" fillId="0" borderId="0" xfId="0" applyFont="1" applyFill="1" applyAlignment="1">
      <alignment vertical="center"/>
    </xf>
    <xf numFmtId="0" fontId="25" fillId="0" borderId="7" xfId="0" applyFont="1" applyFill="1" applyBorder="1" applyAlignment="1">
      <alignment vertical="center"/>
    </xf>
    <xf numFmtId="0" fontId="28" fillId="0" borderId="5" xfId="0" applyFont="1" applyFill="1" applyBorder="1" applyAlignment="1">
      <alignment vertical="center"/>
    </xf>
    <xf numFmtId="0" fontId="28" fillId="0" borderId="2" xfId="0" applyFont="1" applyFill="1" applyBorder="1" applyAlignment="1">
      <alignment vertical="center"/>
    </xf>
    <xf numFmtId="0" fontId="24" fillId="0" borderId="13" xfId="0" applyFont="1" applyFill="1" applyBorder="1" applyAlignment="1">
      <alignment horizontal="left" vertical="center" wrapText="1"/>
    </xf>
    <xf numFmtId="0" fontId="25" fillId="0" borderId="5" xfId="0" applyFont="1" applyFill="1" applyBorder="1" applyAlignment="1">
      <alignment vertical="center"/>
    </xf>
    <xf numFmtId="0" fontId="25" fillId="0" borderId="2" xfId="0" applyFont="1" applyFill="1" applyBorder="1" applyAlignment="1">
      <alignment vertical="center"/>
    </xf>
    <xf numFmtId="0" fontId="25" fillId="0" borderId="12" xfId="0" applyFont="1" applyFill="1" applyBorder="1" applyAlignment="1">
      <alignment vertical="center"/>
    </xf>
    <xf numFmtId="0" fontId="25" fillId="0" borderId="1" xfId="0" applyFont="1" applyFill="1" applyBorder="1" applyAlignment="1">
      <alignment vertical="center"/>
    </xf>
    <xf numFmtId="0" fontId="24" fillId="0" borderId="12" xfId="0" applyFont="1" applyFill="1" applyBorder="1" applyAlignment="1">
      <alignment horizontal="center" vertical="center" wrapText="1"/>
    </xf>
    <xf numFmtId="0" fontId="24" fillId="0" borderId="4" xfId="0" applyFont="1" applyFill="1" applyBorder="1" applyAlignment="1">
      <alignment vertical="center" wrapText="1"/>
    </xf>
    <xf numFmtId="0" fontId="25" fillId="0" borderId="4" xfId="0" applyFont="1" applyFill="1" applyBorder="1" applyAlignment="1">
      <alignment vertical="center"/>
    </xf>
    <xf numFmtId="0" fontId="27" fillId="0" borderId="4" xfId="0" applyFont="1" applyFill="1" applyBorder="1" applyAlignment="1">
      <alignment horizontal="center" vertical="center"/>
    </xf>
    <xf numFmtId="0" fontId="25" fillId="0" borderId="6" xfId="0" applyFont="1" applyFill="1" applyBorder="1" applyAlignment="1">
      <alignment vertical="center"/>
    </xf>
    <xf numFmtId="0" fontId="25" fillId="0" borderId="13" xfId="0" applyFont="1" applyFill="1" applyBorder="1" applyAlignment="1">
      <alignment horizontal="center" vertical="center"/>
    </xf>
    <xf numFmtId="0" fontId="25" fillId="0" borderId="13" xfId="0" applyFont="1" applyFill="1" applyBorder="1" applyAlignment="1">
      <alignment horizontal="center" vertical="center" wrapText="1"/>
    </xf>
    <xf numFmtId="0" fontId="25" fillId="0" borderId="4" xfId="0" applyFont="1" applyFill="1" applyBorder="1" applyAlignment="1">
      <alignment vertical="center" wrapText="1"/>
    </xf>
    <xf numFmtId="0" fontId="25" fillId="0" borderId="0" xfId="0" applyFont="1" applyFill="1" applyAlignment="1">
      <alignment vertical="center" wrapText="1"/>
    </xf>
    <xf numFmtId="0" fontId="24" fillId="0" borderId="1" xfId="0" applyFont="1" applyFill="1" applyBorder="1" applyAlignment="1">
      <alignment vertical="center"/>
    </xf>
    <xf numFmtId="0" fontId="25" fillId="0" borderId="9" xfId="0" applyFont="1" applyFill="1" applyBorder="1" applyAlignment="1">
      <alignment vertical="center" wrapText="1"/>
    </xf>
    <xf numFmtId="0" fontId="24" fillId="0" borderId="4" xfId="0" applyFont="1" applyFill="1" applyBorder="1" applyAlignment="1">
      <alignment horizontal="center" vertical="center" wrapText="1"/>
    </xf>
    <xf numFmtId="0" fontId="24" fillId="0" borderId="4" xfId="0" applyFont="1" applyFill="1" applyBorder="1" applyAlignment="1">
      <alignment horizontal="left" vertical="center"/>
    </xf>
    <xf numFmtId="0" fontId="24" fillId="0" borderId="6"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5" fillId="0" borderId="0" xfId="0" applyFont="1" applyFill="1"/>
    <xf numFmtId="0" fontId="25" fillId="0" borderId="7" xfId="0" applyFont="1" applyFill="1" applyBorder="1" applyAlignment="1">
      <alignment horizontal="center" vertical="center" wrapText="1"/>
    </xf>
    <xf numFmtId="0" fontId="25" fillId="0" borderId="4" xfId="0" applyFont="1" applyFill="1" applyBorder="1" applyAlignment="1">
      <alignment horizontal="center"/>
    </xf>
    <xf numFmtId="0" fontId="31" fillId="0" borderId="5" xfId="0" applyFont="1" applyFill="1" applyBorder="1" applyAlignment="1">
      <alignment vertical="center"/>
    </xf>
    <xf numFmtId="0" fontId="32" fillId="0" borderId="5" xfId="0" applyFont="1" applyFill="1" applyBorder="1" applyAlignment="1">
      <alignment horizontal="left" vertical="center"/>
    </xf>
    <xf numFmtId="2" fontId="27" fillId="0" borderId="4" xfId="0" applyNumberFormat="1" applyFont="1" applyFill="1" applyBorder="1" applyAlignment="1">
      <alignment horizontal="center" vertical="center"/>
    </xf>
    <xf numFmtId="0" fontId="27" fillId="3" borderId="4"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16" fillId="3" borderId="6" xfId="0" applyFont="1" applyFill="1" applyBorder="1" applyAlignment="1">
      <alignment horizontal="center" vertical="center"/>
    </xf>
    <xf numFmtId="0" fontId="25" fillId="3" borderId="4" xfId="0" applyFont="1" applyFill="1" applyBorder="1" applyAlignment="1">
      <alignment horizontal="center" vertical="center"/>
    </xf>
    <xf numFmtId="0" fontId="28" fillId="3" borderId="5" xfId="0" applyFont="1" applyFill="1" applyBorder="1" applyAlignment="1">
      <alignment vertical="center"/>
    </xf>
    <xf numFmtId="0" fontId="28" fillId="3" borderId="2" xfId="0" applyFont="1" applyFill="1" applyBorder="1" applyAlignment="1">
      <alignment vertical="center"/>
    </xf>
    <xf numFmtId="0" fontId="24" fillId="3" borderId="7" xfId="0" applyFont="1" applyFill="1" applyBorder="1" applyAlignment="1">
      <alignment horizontal="left" vertical="center" wrapText="1"/>
    </xf>
    <xf numFmtId="0" fontId="26" fillId="3" borderId="4" xfId="0" applyFont="1" applyFill="1" applyBorder="1" applyAlignment="1">
      <alignment horizontal="center" vertical="center"/>
    </xf>
    <xf numFmtId="0" fontId="24" fillId="3" borderId="2" xfId="0" applyFont="1" applyFill="1" applyBorder="1" applyAlignment="1">
      <alignment horizontal="left" vertical="center" wrapText="1"/>
    </xf>
    <xf numFmtId="0" fontId="25" fillId="3" borderId="13" xfId="0" applyFont="1" applyFill="1" applyBorder="1" applyAlignment="1">
      <alignment horizontal="center" vertical="center" wrapText="1"/>
    </xf>
    <xf numFmtId="0" fontId="26" fillId="3" borderId="6"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7" xfId="0" applyFont="1" applyFill="1" applyBorder="1" applyAlignment="1">
      <alignment horizontal="center" vertical="center" wrapText="1"/>
    </xf>
    <xf numFmtId="0" fontId="28" fillId="3" borderId="12" xfId="0" applyFont="1" applyFill="1" applyBorder="1" applyAlignment="1">
      <alignment horizontal="left" vertical="center"/>
    </xf>
    <xf numFmtId="0" fontId="24" fillId="3" borderId="3" xfId="0" applyFont="1" applyFill="1" applyBorder="1" applyAlignment="1">
      <alignment horizontal="left" vertical="center" wrapText="1"/>
    </xf>
    <xf numFmtId="0" fontId="28" fillId="3" borderId="5" xfId="0" applyFont="1" applyFill="1" applyBorder="1" applyAlignment="1"/>
    <xf numFmtId="0" fontId="24" fillId="3" borderId="1" xfId="0" applyFont="1" applyFill="1" applyBorder="1" applyAlignment="1">
      <alignment horizontal="left" vertical="center" wrapText="1"/>
    </xf>
    <xf numFmtId="0" fontId="28" fillId="3" borderId="5" xfId="0" applyFont="1" applyFill="1" applyBorder="1"/>
    <xf numFmtId="0" fontId="24" fillId="0" borderId="9" xfId="0" applyFont="1" applyFill="1" applyBorder="1" applyAlignment="1">
      <alignment vertical="center" wrapText="1"/>
    </xf>
    <xf numFmtId="0" fontId="25" fillId="3" borderId="4"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5" fillId="0" borderId="4" xfId="0" quotePrefix="1" applyFont="1" applyFill="1" applyBorder="1" applyAlignment="1">
      <alignment vertical="center" wrapText="1"/>
    </xf>
    <xf numFmtId="0" fontId="16" fillId="0" borderId="6" xfId="0" applyFont="1" applyFill="1" applyBorder="1" applyAlignment="1">
      <alignment horizontal="center" vertical="center"/>
    </xf>
    <xf numFmtId="0" fontId="13" fillId="0" borderId="0" xfId="0" applyFont="1" applyFill="1" applyAlignment="1">
      <alignment horizontal="center" vertical="center"/>
    </xf>
    <xf numFmtId="0" fontId="23" fillId="0" borderId="4" xfId="0" applyFont="1" applyFill="1" applyBorder="1" applyAlignment="1">
      <alignment vertical="center"/>
    </xf>
    <xf numFmtId="0" fontId="27" fillId="0" borderId="4" xfId="0" applyFont="1" applyFill="1" applyBorder="1" applyAlignment="1">
      <alignment vertical="center"/>
    </xf>
    <xf numFmtId="0" fontId="25" fillId="0" borderId="6" xfId="0" applyFont="1" applyFill="1" applyBorder="1" applyAlignment="1">
      <alignment horizontal="center" vertical="center" wrapText="1"/>
    </xf>
    <xf numFmtId="0" fontId="25" fillId="0" borderId="8" xfId="0" applyFont="1" applyFill="1" applyBorder="1" applyAlignment="1">
      <alignment horizontal="center" vertical="center"/>
    </xf>
    <xf numFmtId="49" fontId="16" fillId="0" borderId="8" xfId="0" applyNumberFormat="1" applyFont="1" applyFill="1" applyBorder="1" applyAlignment="1">
      <alignment horizontal="left" vertical="center" wrapText="1"/>
    </xf>
    <xf numFmtId="0" fontId="27" fillId="0" borderId="6" xfId="0" applyFont="1" applyFill="1" applyBorder="1" applyAlignment="1">
      <alignment horizontal="center" vertical="center"/>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5" xfId="0" applyFont="1" applyFill="1" applyBorder="1" applyAlignment="1">
      <alignment horizontal="left" vertical="center"/>
    </xf>
    <xf numFmtId="0" fontId="24" fillId="0" borderId="2" xfId="0" applyFont="1" applyFill="1" applyBorder="1" applyAlignment="1">
      <alignment horizontal="left" vertical="center"/>
    </xf>
    <xf numFmtId="0" fontId="26" fillId="0" borderId="6"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8" fillId="3" borderId="5" xfId="0" applyFont="1" applyFill="1" applyBorder="1" applyAlignment="1">
      <alignment horizontal="left" vertical="center"/>
    </xf>
    <xf numFmtId="0" fontId="28" fillId="3" borderId="2" xfId="0" applyFont="1" applyFill="1" applyBorder="1" applyAlignment="1">
      <alignment horizontal="left" vertical="center"/>
    </xf>
    <xf numFmtId="0" fontId="28" fillId="0" borderId="12" xfId="0" applyFont="1" applyFill="1" applyBorder="1" applyAlignment="1">
      <alignment horizontal="center" vertical="center" wrapText="1"/>
    </xf>
    <xf numFmtId="0" fontId="28" fillId="0" borderId="2"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5" xfId="0" applyFont="1" applyFill="1" applyBorder="1" applyAlignment="1">
      <alignment horizontal="left" vertical="center"/>
    </xf>
    <xf numFmtId="0" fontId="28" fillId="0" borderId="2" xfId="0" applyFont="1" applyFill="1" applyBorder="1" applyAlignment="1">
      <alignment horizontal="left" vertical="center"/>
    </xf>
    <xf numFmtId="0" fontId="24" fillId="0" borderId="3"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8" fillId="0" borderId="12" xfId="0" applyFont="1" applyFill="1" applyBorder="1" applyAlignment="1">
      <alignment horizontal="left" vertical="center"/>
    </xf>
    <xf numFmtId="0" fontId="24" fillId="0" borderId="4" xfId="0" applyFont="1" applyFill="1" applyBorder="1" applyAlignment="1">
      <alignment horizontal="left" vertical="center" wrapText="1"/>
    </xf>
    <xf numFmtId="0" fontId="28" fillId="0" borderId="4" xfId="0" applyFont="1" applyFill="1" applyBorder="1" applyAlignment="1">
      <alignment horizontal="center" vertical="center" wrapText="1"/>
    </xf>
    <xf numFmtId="49" fontId="28" fillId="0" borderId="4" xfId="0" applyNumberFormat="1" applyFont="1" applyFill="1" applyBorder="1" applyAlignment="1">
      <alignment horizontal="center" vertical="center" wrapText="1"/>
    </xf>
    <xf numFmtId="0" fontId="28" fillId="0" borderId="4" xfId="0" applyFont="1" applyFill="1" applyBorder="1" applyAlignment="1">
      <alignment horizontal="center" vertical="center"/>
    </xf>
    <xf numFmtId="49" fontId="28" fillId="0" borderId="4" xfId="0" applyNumberFormat="1" applyFont="1" applyFill="1" applyBorder="1" applyAlignment="1">
      <alignment horizontal="center" vertical="center"/>
    </xf>
    <xf numFmtId="0" fontId="34" fillId="0" borderId="8" xfId="0" applyFont="1" applyFill="1" applyBorder="1" applyAlignment="1">
      <alignment horizontal="center" vertical="center"/>
    </xf>
    <xf numFmtId="0" fontId="34" fillId="0" borderId="5" xfId="0" applyFont="1" applyFill="1" applyBorder="1" applyAlignment="1">
      <alignment vertical="center"/>
    </xf>
    <xf numFmtId="0" fontId="8" fillId="0" borderId="2" xfId="0" applyFont="1" applyFill="1" applyBorder="1" applyAlignment="1">
      <alignment vertical="center"/>
    </xf>
    <xf numFmtId="49" fontId="8" fillId="0" borderId="4" xfId="0" applyNumberFormat="1" applyFont="1" applyFill="1" applyBorder="1" applyAlignment="1">
      <alignment vertical="center"/>
    </xf>
    <xf numFmtId="0" fontId="8" fillId="0" borderId="7" xfId="0" applyFont="1" applyFill="1" applyBorder="1" applyAlignment="1">
      <alignment vertical="center"/>
    </xf>
    <xf numFmtId="0" fontId="24" fillId="0" borderId="4" xfId="0" applyNumberFormat="1" applyFont="1" applyFill="1" applyBorder="1" applyAlignment="1">
      <alignment horizontal="center" vertical="center"/>
    </xf>
    <xf numFmtId="0" fontId="24" fillId="0" borderId="9" xfId="0" applyFont="1" applyFill="1" applyBorder="1" applyAlignment="1">
      <alignment horizontal="center" vertical="center"/>
    </xf>
    <xf numFmtId="49" fontId="25" fillId="0" borderId="4" xfId="0" applyNumberFormat="1"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0" fontId="25" fillId="0" borderId="19" xfId="0" applyFont="1" applyFill="1" applyBorder="1" applyAlignment="1">
      <alignment vertical="center"/>
    </xf>
    <xf numFmtId="49" fontId="27" fillId="0" borderId="4" xfId="0" applyNumberFormat="1" applyFont="1" applyFill="1" applyBorder="1" applyAlignment="1">
      <alignment vertical="center"/>
    </xf>
    <xf numFmtId="0" fontId="27" fillId="0" borderId="7" xfId="0" applyFont="1" applyFill="1" applyBorder="1" applyAlignment="1">
      <alignment horizontal="center" vertical="center"/>
    </xf>
    <xf numFmtId="0" fontId="28" fillId="0" borderId="4" xfId="0" applyFont="1" applyFill="1" applyBorder="1" applyAlignment="1">
      <alignment vertical="center" wrapText="1"/>
    </xf>
    <xf numFmtId="49" fontId="27" fillId="0" borderId="4" xfId="0" applyNumberFormat="1" applyFont="1" applyFill="1" applyBorder="1" applyAlignment="1">
      <alignment vertical="center" wrapText="1"/>
    </xf>
    <xf numFmtId="0" fontId="34" fillId="0" borderId="4" xfId="0" applyFont="1" applyFill="1" applyBorder="1" applyAlignment="1">
      <alignment horizontal="center" vertical="center"/>
    </xf>
    <xf numFmtId="0" fontId="28" fillId="0" borderId="9" xfId="0" applyFont="1" applyFill="1" applyBorder="1" applyAlignment="1">
      <alignment horizontal="center" vertical="center"/>
    </xf>
    <xf numFmtId="49" fontId="28" fillId="0" borderId="2" xfId="0" applyNumberFormat="1" applyFont="1" applyFill="1" applyBorder="1" applyAlignment="1">
      <alignment vertical="center" wrapText="1"/>
    </xf>
    <xf numFmtId="0" fontId="24" fillId="0" borderId="9" xfId="0" applyFont="1" applyFill="1" applyBorder="1" applyAlignment="1">
      <alignment horizontal="center" vertical="center" wrapText="1"/>
    </xf>
    <xf numFmtId="0" fontId="16" fillId="0" borderId="9" xfId="0" applyFont="1" applyFill="1" applyBorder="1" applyAlignment="1">
      <alignment vertical="center"/>
    </xf>
    <xf numFmtId="0" fontId="16" fillId="0" borderId="6" xfId="0" applyFont="1" applyFill="1" applyBorder="1" applyAlignment="1">
      <alignment vertical="center"/>
    </xf>
    <xf numFmtId="0" fontId="24" fillId="0" borderId="6" xfId="0" applyFont="1" applyFill="1" applyBorder="1" applyAlignment="1">
      <alignment horizontal="center" vertical="center"/>
    </xf>
    <xf numFmtId="49" fontId="16" fillId="0" borderId="4" xfId="0" applyNumberFormat="1" applyFont="1" applyFill="1" applyBorder="1" applyAlignment="1">
      <alignment horizontal="left" vertical="center" wrapText="1"/>
    </xf>
    <xf numFmtId="49" fontId="16" fillId="0" borderId="6" xfId="0" applyNumberFormat="1" applyFont="1" applyFill="1" applyBorder="1" applyAlignment="1">
      <alignment vertical="center" wrapText="1"/>
    </xf>
    <xf numFmtId="0" fontId="16" fillId="0" borderId="12" xfId="0" applyFont="1" applyFill="1" applyBorder="1" applyAlignment="1">
      <alignment horizontal="center" vertical="center"/>
    </xf>
    <xf numFmtId="49" fontId="16" fillId="3" borderId="8" xfId="0" applyNumberFormat="1" applyFont="1" applyFill="1" applyBorder="1" applyAlignment="1">
      <alignment horizontal="left" vertical="center" wrapText="1"/>
    </xf>
    <xf numFmtId="49" fontId="16" fillId="3" borderId="4" xfId="0" applyNumberFormat="1" applyFont="1" applyFill="1" applyBorder="1" applyAlignment="1">
      <alignment horizontal="center" vertical="center" wrapText="1"/>
    </xf>
    <xf numFmtId="49" fontId="23" fillId="0" borderId="4" xfId="0" applyNumberFormat="1" applyFont="1" applyFill="1" applyBorder="1" applyAlignment="1">
      <alignment vertical="center" wrapText="1"/>
    </xf>
    <xf numFmtId="0" fontId="11" fillId="0" borderId="0" xfId="0" applyFont="1" applyFill="1" applyAlignment="1">
      <alignment horizontal="center" vertical="center"/>
    </xf>
    <xf numFmtId="0" fontId="25" fillId="0" borderId="8"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6" fillId="0" borderId="8"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49" fontId="16" fillId="0" borderId="8" xfId="0" applyNumberFormat="1" applyFont="1" applyFill="1" applyBorder="1" applyAlignment="1">
      <alignment horizontal="left" vertical="center" wrapText="1"/>
    </xf>
    <xf numFmtId="0" fontId="16" fillId="0" borderId="8" xfId="0" applyFont="1" applyFill="1" applyBorder="1" applyAlignment="1">
      <alignment horizontal="center" vertical="center"/>
    </xf>
    <xf numFmtId="0" fontId="13" fillId="0" borderId="0" xfId="0" applyFont="1" applyFill="1" applyBorder="1" applyAlignment="1">
      <alignment horizontal="left" vertical="center"/>
    </xf>
    <xf numFmtId="0" fontId="25" fillId="0" borderId="4" xfId="0" applyFont="1" applyFill="1" applyBorder="1" applyAlignment="1">
      <alignment horizontal="left" vertical="center"/>
    </xf>
    <xf numFmtId="49" fontId="26" fillId="0" borderId="4"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49" fontId="24" fillId="3" borderId="4" xfId="0" applyNumberFormat="1" applyFont="1" applyFill="1" applyBorder="1" applyAlignment="1">
      <alignment horizontal="center" vertical="center"/>
    </xf>
    <xf numFmtId="0" fontId="7" fillId="0" borderId="12" xfId="0" applyFont="1" applyBorder="1"/>
    <xf numFmtId="14" fontId="25" fillId="0" borderId="4" xfId="0" applyNumberFormat="1" applyFont="1" applyFill="1" applyBorder="1" applyAlignment="1">
      <alignment horizontal="center" vertical="center"/>
    </xf>
    <xf numFmtId="14" fontId="25" fillId="3" borderId="4" xfId="0" applyNumberFormat="1" applyFont="1" applyFill="1" applyBorder="1" applyAlignment="1">
      <alignment horizontal="center" vertical="center"/>
    </xf>
    <xf numFmtId="49" fontId="26" fillId="0" borderId="4"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49" fontId="26" fillId="0" borderId="4" xfId="0" applyNumberFormat="1" applyFont="1" applyFill="1" applyBorder="1" applyAlignment="1">
      <alignment vertical="center" wrapText="1"/>
    </xf>
    <xf numFmtId="0" fontId="25" fillId="0" borderId="5" xfId="0" applyFont="1" applyFill="1" applyBorder="1"/>
    <xf numFmtId="0" fontId="25" fillId="0" borderId="6" xfId="0" applyFont="1" applyFill="1" applyBorder="1" applyAlignment="1">
      <alignment horizontal="center"/>
    </xf>
    <xf numFmtId="0" fontId="24" fillId="0" borderId="19" xfId="0" applyFont="1" applyFill="1" applyBorder="1" applyAlignment="1">
      <alignment vertical="center" wrapText="1"/>
    </xf>
    <xf numFmtId="0" fontId="24" fillId="0" borderId="13" xfId="0" applyFont="1" applyFill="1" applyBorder="1" applyAlignment="1">
      <alignment horizontal="center" vertical="center" wrapText="1"/>
    </xf>
    <xf numFmtId="49" fontId="26" fillId="0" borderId="5" xfId="0" applyNumberFormat="1" applyFont="1" applyFill="1" applyBorder="1" applyAlignment="1">
      <alignment vertical="center" wrapText="1"/>
    </xf>
    <xf numFmtId="0" fontId="16" fillId="0" borderId="6" xfId="0" applyFont="1" applyFill="1" applyBorder="1" applyAlignment="1">
      <alignment horizontal="center" vertical="top"/>
    </xf>
    <xf numFmtId="49" fontId="26" fillId="0" borderId="12" xfId="0" applyNumberFormat="1" applyFont="1" applyFill="1" applyBorder="1" applyAlignment="1">
      <alignment vertical="center" wrapText="1"/>
    </xf>
    <xf numFmtId="0" fontId="24" fillId="0" borderId="12" xfId="0" applyFont="1" applyFill="1" applyBorder="1" applyAlignment="1">
      <alignment horizontal="left" vertical="center" wrapText="1"/>
    </xf>
    <xf numFmtId="0" fontId="24" fillId="0" borderId="6" xfId="0" applyFont="1" applyFill="1" applyBorder="1" applyAlignment="1">
      <alignment vertical="center" wrapText="1"/>
    </xf>
    <xf numFmtId="0" fontId="24" fillId="3" borderId="8" xfId="0" applyFont="1" applyFill="1" applyBorder="1" applyAlignment="1">
      <alignment horizontal="left" vertical="center" wrapText="1"/>
    </xf>
    <xf numFmtId="0" fontId="24" fillId="3" borderId="4" xfId="0" applyFont="1" applyFill="1" applyBorder="1" applyAlignment="1">
      <alignment horizontal="left" vertical="center" wrapText="1"/>
    </xf>
    <xf numFmtId="49" fontId="26" fillId="3" borderId="4" xfId="0" applyNumberFormat="1" applyFont="1" applyFill="1" applyBorder="1" applyAlignment="1">
      <alignment horizontal="center" vertical="center" wrapText="1"/>
    </xf>
    <xf numFmtId="0" fontId="25" fillId="3" borderId="4" xfId="0" applyFont="1" applyFill="1" applyBorder="1" applyAlignment="1">
      <alignment horizontal="center"/>
    </xf>
    <xf numFmtId="0" fontId="24" fillId="0" borderId="0" xfId="0" applyFont="1" applyFill="1" applyBorder="1" applyAlignment="1">
      <alignment horizontal="center" vertical="center" wrapText="1"/>
    </xf>
    <xf numFmtId="49" fontId="31" fillId="0" borderId="4" xfId="0" applyNumberFormat="1" applyFont="1" applyFill="1" applyBorder="1" applyAlignment="1">
      <alignment horizontal="center" vertical="center"/>
    </xf>
    <xf numFmtId="49" fontId="31" fillId="0" borderId="5" xfId="0" applyNumberFormat="1" applyFont="1" applyFill="1" applyBorder="1" applyAlignment="1">
      <alignment horizontal="center" vertical="center"/>
    </xf>
    <xf numFmtId="49" fontId="26" fillId="0" borderId="5" xfId="0" applyNumberFormat="1" applyFont="1" applyFill="1" applyBorder="1" applyAlignment="1">
      <alignment horizontal="center"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24" fillId="0" borderId="5" xfId="0" applyFont="1" applyFill="1" applyBorder="1" applyAlignment="1">
      <alignment horizontal="center" vertical="center"/>
    </xf>
    <xf numFmtId="0" fontId="24" fillId="0" borderId="12" xfId="0" applyFont="1" applyFill="1" applyBorder="1" applyAlignment="1">
      <alignment horizontal="center" vertical="center"/>
    </xf>
    <xf numFmtId="49" fontId="26" fillId="0" borderId="12" xfId="0" applyNumberFormat="1" applyFont="1" applyFill="1" applyBorder="1" applyAlignment="1">
      <alignment horizontal="center" vertical="center" wrapText="1"/>
    </xf>
    <xf numFmtId="0" fontId="25" fillId="0" borderId="8" xfId="0" applyFont="1" applyFill="1" applyBorder="1" applyAlignment="1">
      <alignment vertical="center"/>
    </xf>
    <xf numFmtId="49" fontId="24" fillId="0" borderId="5"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0" fontId="26"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xf>
    <xf numFmtId="0" fontId="26" fillId="0" borderId="9" xfId="0" quotePrefix="1" applyFont="1" applyFill="1" applyBorder="1" applyAlignment="1">
      <alignment horizontal="center" vertical="center" wrapText="1"/>
    </xf>
    <xf numFmtId="0" fontId="26" fillId="0" borderId="6" xfId="0" applyFont="1" applyFill="1" applyBorder="1" applyAlignment="1">
      <alignment horizontal="center" vertical="center" wrapText="1"/>
    </xf>
    <xf numFmtId="0" fontId="28" fillId="0" borderId="0" xfId="0" applyFont="1" applyFill="1" applyBorder="1" applyAlignment="1">
      <alignment horizontal="center" vertical="center"/>
    </xf>
    <xf numFmtId="49" fontId="28"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0" fontId="25" fillId="0" borderId="0" xfId="0" applyFont="1" applyFill="1" applyBorder="1" applyAlignment="1">
      <alignment horizontal="center" vertical="center"/>
    </xf>
    <xf numFmtId="49" fontId="25" fillId="0" borderId="0" xfId="0" applyNumberFormat="1" applyFont="1" applyFill="1" applyAlignment="1">
      <alignment horizontal="center" vertical="center"/>
    </xf>
    <xf numFmtId="0" fontId="25" fillId="0" borderId="0" xfId="0" applyFont="1" applyFill="1" applyAlignment="1">
      <alignment horizontal="center" vertical="center" wrapText="1"/>
    </xf>
    <xf numFmtId="0" fontId="25" fillId="0" borderId="0" xfId="0" applyFont="1" applyFill="1" applyAlignment="1">
      <alignment horizontal="center" vertical="center"/>
    </xf>
    <xf numFmtId="49" fontId="25" fillId="0" borderId="0" xfId="0" applyNumberFormat="1" applyFont="1" applyFill="1" applyAlignment="1">
      <alignment vertical="center"/>
    </xf>
    <xf numFmtId="0" fontId="24" fillId="0" borderId="0" xfId="4" applyFont="1" applyFill="1" applyBorder="1" applyAlignment="1">
      <alignment horizontal="center"/>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35" fillId="0" borderId="0" xfId="4" applyFont="1" applyFill="1" applyAlignment="1">
      <alignment horizontal="center"/>
    </xf>
    <xf numFmtId="0" fontId="24" fillId="0" borderId="0" xfId="4" applyFont="1" applyFill="1" applyAlignment="1">
      <alignment horizontal="center"/>
    </xf>
    <xf numFmtId="0" fontId="25" fillId="0" borderId="0" xfId="0" applyFont="1" applyFill="1" applyAlignment="1">
      <alignment horizontal="center"/>
    </xf>
    <xf numFmtId="0" fontId="24" fillId="0" borderId="2" xfId="0"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49" fontId="16" fillId="0" borderId="9" xfId="0" applyNumberFormat="1" applyFont="1" applyFill="1" applyBorder="1" applyAlignment="1">
      <alignment horizontal="left" vertical="center" wrapText="1"/>
    </xf>
    <xf numFmtId="0" fontId="24" fillId="0" borderId="0" xfId="0" applyFont="1" applyFill="1" applyAlignment="1">
      <alignment vertical="center"/>
    </xf>
    <xf numFmtId="0" fontId="24" fillId="0" borderId="0" xfId="0" applyFont="1" applyFill="1" applyAlignment="1">
      <alignment horizontal="left" vertical="center"/>
    </xf>
    <xf numFmtId="49" fontId="24" fillId="0" borderId="0" xfId="0" applyNumberFormat="1" applyFont="1" applyFill="1" applyAlignment="1">
      <alignment vertical="center"/>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0" fontId="24" fillId="0" borderId="0" xfId="0" applyFont="1" applyFill="1" applyBorder="1" applyAlignment="1">
      <alignment horizontal="left" vertical="center"/>
    </xf>
    <xf numFmtId="49" fontId="24" fillId="0" borderId="0" xfId="0" applyNumberFormat="1" applyFont="1" applyFill="1" applyAlignment="1">
      <alignment horizontal="left" vertical="center"/>
    </xf>
    <xf numFmtId="0" fontId="25" fillId="0" borderId="6"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6" fillId="2" borderId="9" xfId="0" applyFont="1" applyFill="1" applyBorder="1" applyAlignment="1">
      <alignment horizontal="center" vertical="top" wrapText="1"/>
    </xf>
    <xf numFmtId="0" fontId="24" fillId="0" borderId="8" xfId="0" applyFont="1" applyBorder="1" applyAlignment="1">
      <alignment horizontal="center" vertical="top" wrapText="1"/>
    </xf>
    <xf numFmtId="0" fontId="26" fillId="2" borderId="4" xfId="0" applyFont="1" applyFill="1" applyBorder="1" applyAlignment="1">
      <alignment horizontal="center" vertical="center" wrapText="1"/>
    </xf>
    <xf numFmtId="0" fontId="25" fillId="0" borderId="7" xfId="0" applyFont="1" applyBorder="1" applyAlignment="1">
      <alignment horizontal="center" vertical="center" wrapText="1"/>
    </xf>
    <xf numFmtId="0" fontId="26" fillId="0" borderId="4" xfId="0" applyFont="1" applyBorder="1" applyAlignment="1">
      <alignment horizontal="center" vertical="center"/>
    </xf>
    <xf numFmtId="0" fontId="25" fillId="0" borderId="4" xfId="0" applyFont="1" applyBorder="1"/>
    <xf numFmtId="0" fontId="24" fillId="0" borderId="9"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vertical="center" wrapText="1"/>
    </xf>
    <xf numFmtId="0" fontId="24" fillId="0" borderId="4" xfId="0" applyFont="1" applyBorder="1" applyAlignment="1">
      <alignment horizontal="center" vertical="center" wrapText="1"/>
    </xf>
    <xf numFmtId="0" fontId="34" fillId="0" borderId="4" xfId="0" applyFont="1" applyBorder="1" applyAlignment="1">
      <alignment horizontal="center" vertical="center"/>
    </xf>
    <xf numFmtId="0" fontId="26" fillId="2" borderId="9" xfId="0" applyFont="1" applyFill="1" applyBorder="1" applyAlignment="1">
      <alignment vertical="center" wrapText="1"/>
    </xf>
    <xf numFmtId="0" fontId="24" fillId="0" borderId="6" xfId="0" applyFont="1" applyBorder="1" applyAlignment="1">
      <alignment vertical="center" wrapText="1"/>
    </xf>
    <xf numFmtId="0" fontId="26" fillId="2" borderId="5" xfId="0" applyFont="1" applyFill="1" applyBorder="1" applyAlignment="1">
      <alignment horizontal="center" vertical="center" wrapText="1"/>
    </xf>
    <xf numFmtId="0" fontId="26" fillId="2" borderId="4" xfId="0" applyFont="1" applyFill="1" applyBorder="1" applyAlignment="1">
      <alignment vertical="center" wrapText="1"/>
    </xf>
    <xf numFmtId="0" fontId="24" fillId="0" borderId="4" xfId="0" applyFont="1" applyFill="1" applyBorder="1" applyAlignment="1">
      <alignment vertical="center"/>
    </xf>
    <xf numFmtId="0" fontId="26" fillId="2" borderId="9" xfId="0" applyFont="1" applyFill="1" applyBorder="1" applyAlignment="1">
      <alignment horizontal="center" vertical="top"/>
    </xf>
    <xf numFmtId="0" fontId="24" fillId="0" borderId="6" xfId="0" applyFont="1" applyBorder="1" applyAlignment="1">
      <alignment horizontal="center" vertical="center" wrapText="1"/>
    </xf>
    <xf numFmtId="0" fontId="25" fillId="0" borderId="4" xfId="0" applyFont="1" applyBorder="1" applyAlignment="1">
      <alignment horizontal="center" vertical="center" wrapText="1"/>
    </xf>
    <xf numFmtId="0" fontId="24" fillId="0" borderId="4" xfId="0" applyFont="1" applyBorder="1" applyAlignment="1">
      <alignment horizontal="left" vertical="center" wrapText="1"/>
    </xf>
    <xf numFmtId="0" fontId="24" fillId="0" borderId="4" xfId="0" applyFont="1" applyBorder="1" applyAlignment="1">
      <alignment horizontal="center" vertical="top" wrapText="1"/>
    </xf>
    <xf numFmtId="0" fontId="25" fillId="0" borderId="4" xfId="0" applyFont="1" applyBorder="1" applyAlignment="1">
      <alignment horizontal="center" vertical="top" wrapText="1"/>
    </xf>
    <xf numFmtId="0" fontId="26" fillId="0" borderId="4" xfId="0" applyFont="1" applyBorder="1" applyAlignment="1">
      <alignment horizontal="center" vertical="top"/>
    </xf>
    <xf numFmtId="0" fontId="25" fillId="0" borderId="4" xfId="0" applyFont="1" applyBorder="1" applyAlignment="1">
      <alignment vertical="top"/>
    </xf>
    <xf numFmtId="0" fontId="26" fillId="2" borderId="9" xfId="0" quotePrefix="1" applyFont="1" applyFill="1" applyBorder="1" applyAlignment="1">
      <alignment horizontal="center" vertical="top" wrapText="1"/>
    </xf>
    <xf numFmtId="0" fontId="24" fillId="2" borderId="14" xfId="0" applyFont="1" applyFill="1" applyBorder="1" applyAlignment="1">
      <alignment horizontal="center" vertical="center" wrapText="1"/>
    </xf>
    <xf numFmtId="0" fontId="25" fillId="0" borderId="8" xfId="0" applyFont="1" applyBorder="1" applyAlignment="1">
      <alignment horizontal="center" vertical="center" wrapText="1"/>
    </xf>
    <xf numFmtId="0" fontId="26" fillId="0" borderId="8" xfId="0" applyFont="1" applyBorder="1" applyAlignment="1">
      <alignment horizontal="center" vertical="center"/>
    </xf>
    <xf numFmtId="0" fontId="25" fillId="0" borderId="8" xfId="0" applyFont="1" applyBorder="1"/>
    <xf numFmtId="0" fontId="24" fillId="2" borderId="5" xfId="0" applyFont="1" applyFill="1" applyBorder="1" applyAlignment="1">
      <alignment horizontal="center" vertical="center" wrapText="1"/>
    </xf>
    <xf numFmtId="0" fontId="24" fillId="0" borderId="8" xfId="0" applyFont="1" applyFill="1" applyBorder="1" applyAlignment="1">
      <alignment horizontal="center" vertical="center"/>
    </xf>
    <xf numFmtId="0" fontId="26" fillId="2" borderId="8" xfId="0" applyFont="1" applyFill="1" applyBorder="1" applyAlignment="1">
      <alignment horizontal="center" vertical="top" wrapText="1"/>
    </xf>
    <xf numFmtId="0" fontId="24" fillId="2" borderId="12" xfId="0" applyFont="1" applyFill="1" applyBorder="1" applyAlignment="1">
      <alignment horizontal="center" vertical="center" wrapText="1"/>
    </xf>
    <xf numFmtId="0" fontId="25" fillId="0" borderId="6" xfId="0" applyFont="1" applyBorder="1" applyAlignment="1">
      <alignment horizontal="center" vertical="center" wrapText="1"/>
    </xf>
    <xf numFmtId="0" fontId="26" fillId="0" borderId="6" xfId="0" applyFont="1" applyBorder="1" applyAlignment="1">
      <alignment horizontal="center" vertical="center"/>
    </xf>
    <xf numFmtId="0" fontId="25" fillId="0" borderId="6" xfId="0" applyFont="1" applyBorder="1"/>
    <xf numFmtId="0" fontId="26" fillId="2" borderId="9" xfId="0" applyFont="1" applyFill="1" applyBorder="1" applyAlignment="1">
      <alignment horizontal="center" vertical="center" wrapText="1"/>
    </xf>
    <xf numFmtId="0" fontId="24" fillId="0" borderId="4" xfId="0" quotePrefix="1" applyFont="1" applyBorder="1" applyAlignment="1">
      <alignment horizontal="center" vertical="center"/>
    </xf>
    <xf numFmtId="0" fontId="26" fillId="2" borderId="9" xfId="0" quotePrefix="1" applyFont="1" applyFill="1" applyBorder="1" applyAlignment="1">
      <alignment horizontal="center" vertical="center" wrapText="1"/>
    </xf>
    <xf numFmtId="0" fontId="25" fillId="0" borderId="9" xfId="0" applyFont="1" applyBorder="1" applyAlignment="1">
      <alignment vertical="center"/>
    </xf>
    <xf numFmtId="0" fontId="26" fillId="2" borderId="6" xfId="0" applyFont="1" applyFill="1" applyBorder="1" applyAlignment="1">
      <alignment horizontal="center" vertical="center" wrapText="1"/>
    </xf>
    <xf numFmtId="0" fontId="28" fillId="0" borderId="8" xfId="0" applyFont="1" applyBorder="1" applyAlignment="1">
      <alignment horizontal="center" vertical="center"/>
    </xf>
    <xf numFmtId="0" fontId="34" fillId="2" borderId="5"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xf numFmtId="0" fontId="24" fillId="0" borderId="8" xfId="0" applyFont="1" applyBorder="1" applyAlignment="1">
      <alignment horizontal="center" vertical="center"/>
    </xf>
    <xf numFmtId="0" fontId="24" fillId="0" borderId="5" xfId="0" applyFont="1" applyBorder="1" applyAlignment="1">
      <alignment horizontal="center" vertical="center"/>
    </xf>
    <xf numFmtId="0" fontId="24" fillId="0" borderId="9" xfId="0" applyFont="1" applyBorder="1" applyAlignment="1">
      <alignment horizontal="center" vertical="center"/>
    </xf>
    <xf numFmtId="0" fontId="24" fillId="0" borderId="8" xfId="0" applyNumberFormat="1" applyFont="1" applyBorder="1" applyAlignment="1">
      <alignment horizontal="center" vertical="top"/>
    </xf>
    <xf numFmtId="0" fontId="24" fillId="0" borderId="5" xfId="0" applyFont="1" applyBorder="1" applyAlignment="1">
      <alignment horizontal="center" vertical="center" wrapText="1"/>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left" vertical="center" wrapText="1"/>
    </xf>
    <xf numFmtId="0" fontId="24" fillId="0" borderId="4" xfId="0" applyFont="1" applyBorder="1" applyAlignment="1">
      <alignment vertical="center"/>
    </xf>
    <xf numFmtId="0" fontId="28" fillId="0" borderId="5" xfId="0" applyFont="1" applyBorder="1" applyAlignment="1">
      <alignment horizontal="center" vertical="center"/>
    </xf>
    <xf numFmtId="2" fontId="24" fillId="0" borderId="4" xfId="0" applyNumberFormat="1" applyFont="1" applyFill="1" applyBorder="1" applyAlignment="1">
      <alignment horizontal="center" vertical="center"/>
    </xf>
    <xf numFmtId="0" fontId="24" fillId="0" borderId="6" xfId="0" applyFont="1" applyBorder="1" applyAlignment="1">
      <alignment horizontal="left" vertical="center" wrapText="1"/>
    </xf>
    <xf numFmtId="0" fontId="24" fillId="0" borderId="4" xfId="0" applyFont="1" applyBorder="1" applyAlignment="1">
      <alignment horizontal="center" vertical="top"/>
    </xf>
    <xf numFmtId="0" fontId="28" fillId="0" borderId="5" xfId="0" applyFont="1" applyBorder="1" applyAlignment="1">
      <alignment horizontal="center" vertical="center" wrapText="1"/>
    </xf>
    <xf numFmtId="0" fontId="24" fillId="0" borderId="4" xfId="0" applyFont="1" applyBorder="1" applyAlignment="1">
      <alignment vertical="center" wrapText="1"/>
    </xf>
    <xf numFmtId="0" fontId="24" fillId="0" borderId="4" xfId="0" applyNumberFormat="1" applyFont="1" applyBorder="1" applyAlignment="1">
      <alignment horizontal="center" vertical="center"/>
    </xf>
    <xf numFmtId="0" fontId="25" fillId="0" borderId="4" xfId="0" applyFont="1" applyBorder="1" applyAlignment="1">
      <alignment vertical="center"/>
    </xf>
    <xf numFmtId="0" fontId="26" fillId="2" borderId="14" xfId="0" applyFont="1" applyFill="1" applyBorder="1" applyAlignment="1">
      <alignment horizontal="center" vertical="center" wrapText="1"/>
    </xf>
    <xf numFmtId="0" fontId="24" fillId="0" borderId="9" xfId="0" applyNumberFormat="1" applyFont="1" applyBorder="1" applyAlignment="1">
      <alignment vertical="center" wrapText="1"/>
    </xf>
    <xf numFmtId="0" fontId="24" fillId="0" borderId="9" xfId="0" applyNumberFormat="1" applyFont="1" applyBorder="1" applyAlignment="1">
      <alignment horizontal="left" vertical="center" wrapText="1"/>
    </xf>
    <xf numFmtId="0" fontId="24" fillId="0" borderId="6" xfId="0" applyNumberFormat="1" applyFont="1" applyBorder="1" applyAlignment="1">
      <alignment horizontal="left" vertical="center" wrapText="1"/>
    </xf>
    <xf numFmtId="0" fontId="24" fillId="0" borderId="2" xfId="0" applyFont="1" applyBorder="1" applyAlignment="1">
      <alignment horizontal="left" vertical="center" wrapText="1"/>
    </xf>
    <xf numFmtId="0" fontId="34" fillId="2" borderId="6" xfId="0" applyFont="1" applyFill="1" applyBorder="1" applyAlignment="1">
      <alignment horizontal="center" vertical="top" wrapText="1"/>
    </xf>
    <xf numFmtId="0" fontId="28" fillId="2" borderId="5" xfId="0" applyFont="1" applyFill="1" applyBorder="1" applyAlignment="1">
      <alignment horizontal="center" vertical="center" wrapText="1"/>
    </xf>
    <xf numFmtId="2" fontId="27" fillId="0" borderId="4" xfId="0" applyNumberFormat="1" applyFont="1" applyBorder="1" applyAlignment="1">
      <alignment horizontal="center" vertical="center" wrapText="1"/>
    </xf>
    <xf numFmtId="0" fontId="28" fillId="0" borderId="9" xfId="0" applyFont="1" applyBorder="1" applyAlignment="1">
      <alignment horizontal="center" vertical="center"/>
    </xf>
    <xf numFmtId="0" fontId="24" fillId="0" borderId="8" xfId="0" applyFont="1" applyBorder="1" applyAlignment="1">
      <alignment horizontal="center" vertical="top"/>
    </xf>
    <xf numFmtId="0" fontId="24" fillId="0" borderId="4" xfId="0" applyFont="1" applyBorder="1" applyAlignment="1">
      <alignment horizontal="left" vertical="center"/>
    </xf>
    <xf numFmtId="0" fontId="26" fillId="0" borderId="5" xfId="0" applyFont="1" applyBorder="1" applyAlignment="1">
      <alignment horizontal="center" vertical="center"/>
    </xf>
    <xf numFmtId="0" fontId="24" fillId="0" borderId="7" xfId="0" applyFont="1" applyBorder="1" applyAlignment="1">
      <alignment vertical="center" wrapText="1"/>
    </xf>
    <xf numFmtId="0" fontId="28" fillId="0" borderId="12" xfId="0" applyFont="1" applyFill="1" applyBorder="1" applyAlignment="1">
      <alignment horizontal="center" vertical="center"/>
    </xf>
    <xf numFmtId="0" fontId="25" fillId="0" borderId="0" xfId="0" applyFont="1" applyBorder="1" applyAlignment="1">
      <alignment horizontal="center" vertical="top"/>
    </xf>
    <xf numFmtId="0" fontId="25" fillId="0" borderId="0" xfId="0" applyFont="1" applyBorder="1"/>
    <xf numFmtId="0" fontId="25" fillId="0" borderId="0" xfId="0" applyFont="1" applyAlignment="1">
      <alignment horizontal="center" vertical="top"/>
    </xf>
    <xf numFmtId="0" fontId="25" fillId="0" borderId="0" xfId="0" applyFont="1" applyAlignment="1">
      <alignment vertical="center"/>
    </xf>
    <xf numFmtId="0" fontId="25" fillId="0" borderId="0" xfId="0" applyFont="1" applyAlignment="1">
      <alignment vertical="top"/>
    </xf>
    <xf numFmtId="0" fontId="25" fillId="0" borderId="0" xfId="0" applyFont="1"/>
    <xf numFmtId="0" fontId="24" fillId="0" borderId="0" xfId="0" applyFont="1" applyFill="1"/>
    <xf numFmtId="0" fontId="24" fillId="0" borderId="0" xfId="0" applyFont="1" applyFill="1" applyBorder="1"/>
    <xf numFmtId="0" fontId="24" fillId="0" borderId="0" xfId="0" applyFont="1" applyFill="1" applyAlignment="1">
      <alignment horizontal="center"/>
    </xf>
    <xf numFmtId="0" fontId="24" fillId="0" borderId="0" xfId="0" applyFont="1" applyFill="1" applyAlignment="1">
      <alignment vertical="center" wrapText="1"/>
    </xf>
    <xf numFmtId="0" fontId="24" fillId="0" borderId="14"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7" xfId="0" applyFont="1" applyFill="1" applyBorder="1" applyAlignment="1">
      <alignment vertical="center"/>
    </xf>
    <xf numFmtId="0" fontId="34" fillId="0" borderId="8" xfId="0" applyFont="1" applyBorder="1" applyAlignment="1">
      <alignment horizontal="center" vertical="center"/>
    </xf>
    <xf numFmtId="0" fontId="24" fillId="0" borderId="4" xfId="0" applyFont="1" applyFill="1" applyBorder="1" applyAlignment="1">
      <alignment horizontal="center"/>
    </xf>
    <xf numFmtId="0" fontId="25" fillId="0" borderId="0" xfId="0" applyFont="1" applyBorder="1" applyAlignment="1">
      <alignment vertical="center"/>
    </xf>
    <xf numFmtId="0" fontId="25" fillId="0" borderId="4" xfId="0" applyFont="1" applyBorder="1" applyAlignment="1">
      <alignment horizontal="center" vertical="center"/>
    </xf>
    <xf numFmtId="0" fontId="25" fillId="0" borderId="9" xfId="0" applyFont="1" applyBorder="1" applyAlignment="1">
      <alignment horizontal="center" vertical="center"/>
    </xf>
    <xf numFmtId="0" fontId="25" fillId="0" borderId="19" xfId="0" applyFont="1" applyBorder="1" applyAlignment="1">
      <alignment vertical="center" wrapText="1"/>
    </xf>
    <xf numFmtId="0" fontId="25" fillId="0" borderId="5" xfId="0" applyFont="1" applyBorder="1" applyAlignment="1">
      <alignment vertical="center"/>
    </xf>
    <xf numFmtId="0" fontId="25" fillId="0" borderId="2" xfId="0" applyFont="1" applyBorder="1" applyAlignment="1">
      <alignment vertical="center"/>
    </xf>
    <xf numFmtId="0" fontId="25" fillId="0" borderId="7" xfId="0" applyFont="1" applyBorder="1" applyAlignment="1">
      <alignment vertical="center"/>
    </xf>
    <xf numFmtId="0" fontId="27" fillId="0" borderId="4" xfId="0" applyFont="1" applyBorder="1" applyAlignment="1">
      <alignment horizontal="center" vertical="center"/>
    </xf>
    <xf numFmtId="0" fontId="25" fillId="0" borderId="8" xfId="0" applyFont="1" applyBorder="1" applyAlignment="1">
      <alignment horizontal="center" vertical="center"/>
    </xf>
    <xf numFmtId="0" fontId="25" fillId="0" borderId="6" xfId="0" applyFont="1" applyBorder="1" applyAlignment="1">
      <alignment vertical="center"/>
    </xf>
    <xf numFmtId="0" fontId="24" fillId="0" borderId="9" xfId="0" applyFont="1" applyBorder="1" applyAlignment="1">
      <alignment horizontal="center" vertical="top"/>
    </xf>
    <xf numFmtId="0" fontId="24" fillId="0" borderId="6" xfId="0" applyFont="1" applyBorder="1" applyAlignment="1">
      <alignment horizontal="center" vertical="top" wrapText="1"/>
    </xf>
    <xf numFmtId="0" fontId="16" fillId="0" borderId="5" xfId="0" applyFont="1" applyBorder="1" applyAlignment="1">
      <alignment vertical="top"/>
    </xf>
    <xf numFmtId="2" fontId="34" fillId="0" borderId="4" xfId="0" applyNumberFormat="1" applyFont="1" applyBorder="1" applyAlignment="1">
      <alignment horizontal="center" vertical="center"/>
    </xf>
    <xf numFmtId="0" fontId="24" fillId="0" borderId="9" xfId="0" applyFont="1" applyBorder="1" applyAlignment="1">
      <alignment vertical="top"/>
    </xf>
    <xf numFmtId="0" fontId="27" fillId="0" borderId="7" xfId="0" applyFont="1" applyBorder="1" applyAlignment="1">
      <alignment horizontal="center" vertical="center" wrapText="1"/>
    </xf>
    <xf numFmtId="0" fontId="36" fillId="2" borderId="9" xfId="0" applyFont="1" applyFill="1" applyBorder="1" applyAlignment="1">
      <alignment horizontal="center" vertical="top" wrapText="1"/>
    </xf>
    <xf numFmtId="0" fontId="24" fillId="0" borderId="9" xfId="0" applyFont="1" applyBorder="1" applyAlignment="1">
      <alignment horizontal="center" vertical="top" wrapText="1"/>
    </xf>
    <xf numFmtId="0" fontId="34" fillId="2" borderId="4" xfId="0" applyFont="1" applyFill="1" applyBorder="1" applyAlignment="1">
      <alignment horizontal="center" vertical="center" wrapText="1"/>
    </xf>
    <xf numFmtId="0" fontId="24" fillId="0" borderId="6" xfId="0" applyFont="1" applyBorder="1" applyAlignment="1">
      <alignment vertical="top"/>
    </xf>
    <xf numFmtId="0" fontId="16" fillId="0" borderId="2" xfId="0" applyFont="1" applyBorder="1" applyAlignment="1">
      <alignment horizontal="left" vertical="top" wrapText="1"/>
    </xf>
    <xf numFmtId="0" fontId="16" fillId="0" borderId="7" xfId="0" applyFont="1" applyBorder="1" applyAlignment="1">
      <alignment horizontal="left" vertical="top" wrapText="1"/>
    </xf>
    <xf numFmtId="0" fontId="27" fillId="0" borderId="0" xfId="0" applyFont="1"/>
    <xf numFmtId="2" fontId="27" fillId="0" borderId="0" xfId="0" applyNumberFormat="1" applyFont="1" applyBorder="1" applyAlignment="1">
      <alignment horizontal="center" vertical="center" wrapText="1"/>
    </xf>
    <xf numFmtId="0" fontId="27" fillId="0" borderId="0" xfId="0" applyFont="1" applyBorder="1" applyAlignment="1">
      <alignment horizontal="center" vertical="center"/>
    </xf>
    <xf numFmtId="0" fontId="26" fillId="0" borderId="0" xfId="0" applyFont="1" applyBorder="1"/>
    <xf numFmtId="0" fontId="26" fillId="0" borderId="0" xfId="0" applyFont="1" applyBorder="1" applyAlignment="1">
      <alignment horizontal="center" vertical="top"/>
    </xf>
    <xf numFmtId="0" fontId="25" fillId="0" borderId="0" xfId="0" applyFont="1" applyAlignment="1">
      <alignment horizontal="center" vertical="center"/>
    </xf>
    <xf numFmtId="0" fontId="25" fillId="0" borderId="0" xfId="0" applyFont="1" applyAlignment="1">
      <alignment horizontal="center" vertical="center" wrapText="1"/>
    </xf>
    <xf numFmtId="0" fontId="26" fillId="0" borderId="0" xfId="0" applyFont="1" applyBorder="1" applyAlignment="1">
      <alignment horizontal="center"/>
    </xf>
    <xf numFmtId="166" fontId="34" fillId="0" borderId="16" xfId="0" applyNumberFormat="1" applyFont="1" applyFill="1" applyBorder="1" applyAlignment="1" applyProtection="1">
      <alignment horizontal="center" vertical="center"/>
    </xf>
    <xf numFmtId="166" fontId="34" fillId="0" borderId="17" xfId="0" applyNumberFormat="1" applyFont="1" applyFill="1" applyBorder="1" applyAlignment="1" applyProtection="1">
      <alignment vertical="center"/>
    </xf>
    <xf numFmtId="166" fontId="37" fillId="0" borderId="2" xfId="0" applyNumberFormat="1" applyFont="1" applyFill="1" applyBorder="1" applyAlignment="1" applyProtection="1">
      <alignment vertical="center"/>
    </xf>
    <xf numFmtId="166" fontId="26" fillId="0" borderId="2" xfId="0" applyNumberFormat="1" applyFont="1" applyFill="1" applyBorder="1" applyAlignment="1" applyProtection="1">
      <alignment horizontal="left" vertical="center"/>
    </xf>
    <xf numFmtId="166" fontId="26" fillId="0" borderId="2" xfId="0" applyNumberFormat="1" applyFont="1" applyFill="1" applyBorder="1" applyAlignment="1" applyProtection="1">
      <alignment vertical="center"/>
    </xf>
    <xf numFmtId="166" fontId="26" fillId="0" borderId="2" xfId="0" applyNumberFormat="1" applyFont="1" applyFill="1" applyBorder="1" applyAlignment="1" applyProtection="1">
      <alignment horizontal="center" vertical="center"/>
    </xf>
    <xf numFmtId="0" fontId="24" fillId="0" borderId="2" xfId="0" applyFont="1" applyFill="1" applyBorder="1" applyAlignment="1" applyProtection="1">
      <alignment horizontal="center" vertical="center"/>
    </xf>
    <xf numFmtId="166" fontId="26" fillId="0" borderId="18" xfId="0" applyNumberFormat="1" applyFont="1" applyFill="1" applyBorder="1" applyAlignment="1" applyProtection="1">
      <alignment horizontal="center" vertical="top"/>
    </xf>
    <xf numFmtId="166" fontId="26" fillId="0" borderId="10" xfId="0" applyNumberFormat="1" applyFont="1" applyFill="1" applyBorder="1" applyAlignment="1" applyProtection="1">
      <alignment horizontal="center" vertical="top"/>
    </xf>
    <xf numFmtId="166" fontId="26" fillId="0" borderId="11" xfId="0" applyNumberFormat="1"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0" xfId="0" applyFont="1" applyFill="1" applyBorder="1" applyAlignment="1">
      <alignment horizontal="center" vertical="top"/>
    </xf>
    <xf numFmtId="0" fontId="24" fillId="0" borderId="0" xfId="0" applyFont="1" applyFill="1" applyBorder="1" applyAlignment="1">
      <alignment horizontal="left" vertical="top"/>
    </xf>
    <xf numFmtId="0" fontId="24" fillId="0" borderId="19" xfId="0" applyFont="1" applyFill="1" applyBorder="1" applyAlignment="1">
      <alignment horizontal="left" vertical="top"/>
    </xf>
    <xf numFmtId="0" fontId="24" fillId="0" borderId="0" xfId="0" applyFont="1" applyFill="1" applyBorder="1" applyAlignment="1">
      <alignment vertical="top"/>
    </xf>
    <xf numFmtId="166" fontId="26" fillId="0" borderId="10" xfId="0" applyNumberFormat="1" applyFont="1" applyFill="1" applyBorder="1" applyAlignment="1" applyProtection="1">
      <alignment horizontal="center" vertical="center"/>
    </xf>
    <xf numFmtId="166" fontId="26" fillId="0" borderId="0" xfId="0" applyNumberFormat="1" applyFont="1" applyFill="1" applyBorder="1" applyAlignment="1" applyProtection="1">
      <alignment horizontal="center" vertical="top"/>
    </xf>
    <xf numFmtId="0" fontId="24" fillId="0" borderId="19" xfId="0" applyFont="1" applyFill="1" applyBorder="1" applyAlignment="1">
      <alignment vertical="top"/>
    </xf>
    <xf numFmtId="166" fontId="26" fillId="0" borderId="0" xfId="0" applyNumberFormat="1" applyFont="1" applyFill="1" applyBorder="1" applyAlignment="1" applyProtection="1">
      <alignment horizontal="left" vertical="center"/>
    </xf>
    <xf numFmtId="166" fontId="26" fillId="0" borderId="0" xfId="0" applyNumberFormat="1" applyFont="1" applyFill="1" applyBorder="1" applyAlignment="1" applyProtection="1">
      <alignment horizontal="left" vertical="top"/>
    </xf>
    <xf numFmtId="166" fontId="26" fillId="0" borderId="0" xfId="0" applyNumberFormat="1" applyFont="1" applyFill="1" applyBorder="1" applyAlignment="1" applyProtection="1">
      <alignment vertical="top"/>
    </xf>
    <xf numFmtId="166" fontId="26" fillId="0" borderId="11" xfId="0" applyNumberFormat="1" applyFont="1" applyFill="1" applyBorder="1" applyAlignment="1" applyProtection="1">
      <alignment horizontal="center" vertical="top"/>
    </xf>
    <xf numFmtId="0" fontId="24" fillId="0" borderId="19" xfId="0" applyFont="1" applyFill="1" applyBorder="1"/>
    <xf numFmtId="0" fontId="24" fillId="0" borderId="0" xfId="0" quotePrefix="1" applyFont="1" applyFill="1" applyBorder="1" applyAlignment="1">
      <alignment horizontal="center" vertical="top"/>
    </xf>
    <xf numFmtId="0" fontId="24" fillId="0" borderId="0" xfId="0" applyFont="1" applyFill="1" applyBorder="1" applyAlignment="1">
      <alignment horizontal="center"/>
    </xf>
    <xf numFmtId="0" fontId="24" fillId="0" borderId="19" xfId="0" quotePrefix="1" applyFont="1" applyFill="1" applyBorder="1" applyAlignment="1">
      <alignment vertical="top"/>
    </xf>
    <xf numFmtId="0" fontId="24" fillId="0" borderId="0" xfId="0" quotePrefix="1" applyFont="1" applyFill="1" applyBorder="1" applyAlignment="1">
      <alignment vertical="top"/>
    </xf>
    <xf numFmtId="166" fontId="26" fillId="0" borderId="10" xfId="0" applyNumberFormat="1" applyFont="1" applyFill="1" applyBorder="1" applyAlignment="1" applyProtection="1">
      <alignment vertical="top"/>
    </xf>
    <xf numFmtId="166" fontId="26" fillId="0" borderId="20" xfId="0" applyNumberFormat="1" applyFont="1" applyFill="1" applyBorder="1" applyAlignment="1" applyProtection="1">
      <alignment horizontal="center" vertical="top"/>
    </xf>
    <xf numFmtId="166" fontId="26" fillId="0" borderId="21" xfId="0" applyNumberFormat="1" applyFont="1" applyFill="1" applyBorder="1" applyAlignment="1" applyProtection="1">
      <alignment vertical="top"/>
    </xf>
    <xf numFmtId="166" fontId="26" fillId="0" borderId="1" xfId="0" applyNumberFormat="1" applyFont="1" applyFill="1" applyBorder="1" applyAlignment="1" applyProtection="1">
      <alignment vertical="top"/>
    </xf>
    <xf numFmtId="166" fontId="26" fillId="0" borderId="1" xfId="0" applyNumberFormat="1" applyFont="1" applyFill="1" applyBorder="1" applyAlignment="1" applyProtection="1">
      <alignment horizontal="left" vertical="top"/>
    </xf>
    <xf numFmtId="166" fontId="26" fillId="0" borderId="12" xfId="0" applyNumberFormat="1" applyFont="1" applyFill="1" applyBorder="1" applyAlignment="1" applyProtection="1">
      <alignment horizontal="center" vertical="top"/>
    </xf>
    <xf numFmtId="0" fontId="24" fillId="0" borderId="1" xfId="0" applyFont="1" applyFill="1" applyBorder="1" applyAlignment="1" applyProtection="1">
      <alignment horizontal="center" vertical="top"/>
    </xf>
    <xf numFmtId="0" fontId="24" fillId="0" borderId="1" xfId="0" applyFont="1" applyFill="1" applyBorder="1" applyAlignment="1">
      <alignment horizontal="center" vertical="top"/>
    </xf>
    <xf numFmtId="0" fontId="24" fillId="0" borderId="1" xfId="0" applyFont="1" applyFill="1" applyBorder="1" applyAlignment="1">
      <alignment vertical="top"/>
    </xf>
    <xf numFmtId="0" fontId="24" fillId="0" borderId="13" xfId="0" applyFont="1" applyFill="1" applyBorder="1" applyAlignment="1">
      <alignment vertical="top"/>
    </xf>
    <xf numFmtId="166" fontId="34" fillId="0" borderId="20" xfId="0" applyNumberFormat="1" applyFont="1" applyFill="1" applyBorder="1" applyAlignment="1" applyProtection="1">
      <alignment horizontal="center" vertical="center"/>
    </xf>
    <xf numFmtId="166" fontId="34" fillId="0" borderId="21" xfId="0" applyNumberFormat="1" applyFont="1" applyFill="1" applyBorder="1" applyAlignment="1" applyProtection="1">
      <alignment vertical="center"/>
    </xf>
    <xf numFmtId="166" fontId="37" fillId="0" borderId="1" xfId="0" applyNumberFormat="1" applyFont="1" applyFill="1" applyBorder="1" applyAlignment="1" applyProtection="1">
      <alignment vertical="top"/>
    </xf>
    <xf numFmtId="166" fontId="34" fillId="0" borderId="1" xfId="0" applyNumberFormat="1" applyFont="1" applyFill="1" applyBorder="1" applyAlignment="1" applyProtection="1">
      <alignment horizontal="left" vertical="top"/>
    </xf>
    <xf numFmtId="166" fontId="34" fillId="0" borderId="1" xfId="0" applyNumberFormat="1" applyFont="1" applyFill="1" applyBorder="1" applyAlignment="1" applyProtection="1">
      <alignment vertical="top"/>
    </xf>
    <xf numFmtId="166" fontId="34" fillId="0" borderId="1" xfId="0" applyNumberFormat="1" applyFont="1" applyFill="1" applyBorder="1" applyAlignment="1" applyProtection="1">
      <alignment horizontal="center" vertical="top"/>
    </xf>
    <xf numFmtId="0" fontId="28" fillId="0" borderId="1" xfId="0" applyFont="1" applyFill="1" applyBorder="1" applyAlignment="1" applyProtection="1">
      <alignment horizontal="center" vertical="top"/>
    </xf>
    <xf numFmtId="0" fontId="28" fillId="0" borderId="1" xfId="0" applyFont="1" applyFill="1" applyBorder="1" applyAlignment="1">
      <alignment horizontal="center" vertical="top"/>
    </xf>
    <xf numFmtId="0" fontId="28" fillId="0" borderId="1" xfId="0" applyFont="1" applyFill="1" applyBorder="1" applyAlignment="1">
      <alignment vertical="top"/>
    </xf>
    <xf numFmtId="0" fontId="28" fillId="0" borderId="13" xfId="0" applyFont="1" applyFill="1" applyBorder="1" applyAlignment="1">
      <alignment vertical="top"/>
    </xf>
    <xf numFmtId="0" fontId="28" fillId="0" borderId="0" xfId="0" applyFont="1" applyFill="1" applyBorder="1" applyAlignment="1">
      <alignment vertical="top"/>
    </xf>
    <xf numFmtId="0" fontId="28" fillId="0" borderId="0" xfId="0" applyFont="1" applyFill="1" applyBorder="1" applyAlignment="1">
      <alignment vertical="center"/>
    </xf>
    <xf numFmtId="0" fontId="28" fillId="0" borderId="0" xfId="0" applyFont="1" applyFill="1"/>
    <xf numFmtId="166" fontId="26" fillId="0" borderId="0" xfId="0" quotePrefix="1" applyNumberFormat="1" applyFont="1" applyFill="1" applyBorder="1" applyAlignment="1" applyProtection="1">
      <alignment horizontal="left" vertical="center"/>
    </xf>
    <xf numFmtId="0" fontId="24" fillId="0" borderId="0" xfId="0" applyFont="1" applyFill="1" applyBorder="1" applyAlignment="1" applyProtection="1">
      <alignment horizontal="center" vertical="top"/>
    </xf>
    <xf numFmtId="0" fontId="24" fillId="0" borderId="1" xfId="0" applyFont="1" applyFill="1" applyBorder="1"/>
    <xf numFmtId="166" fontId="37" fillId="0" borderId="2" xfId="0" applyNumberFormat="1" applyFont="1" applyFill="1" applyBorder="1" applyAlignment="1" applyProtection="1">
      <alignment vertical="top"/>
    </xf>
    <xf numFmtId="166" fontId="34" fillId="0" borderId="2" xfId="0" applyNumberFormat="1" applyFont="1" applyFill="1" applyBorder="1" applyAlignment="1" applyProtection="1">
      <alignment horizontal="left" vertical="top"/>
    </xf>
    <xf numFmtId="166" fontId="34" fillId="0" borderId="2" xfId="0" applyNumberFormat="1" applyFont="1" applyFill="1" applyBorder="1" applyAlignment="1" applyProtection="1">
      <alignment vertical="top"/>
    </xf>
    <xf numFmtId="166" fontId="34" fillId="0" borderId="2" xfId="0" applyNumberFormat="1" applyFont="1" applyFill="1" applyBorder="1" applyAlignment="1" applyProtection="1">
      <alignment horizontal="center" vertical="top"/>
    </xf>
    <xf numFmtId="0" fontId="28" fillId="0" borderId="2" xfId="0" applyFont="1" applyFill="1" applyBorder="1" applyAlignment="1" applyProtection="1">
      <alignment horizontal="center" vertical="top"/>
    </xf>
    <xf numFmtId="0" fontId="28" fillId="0" borderId="2" xfId="0" applyFont="1" applyFill="1" applyBorder="1" applyAlignment="1">
      <alignment horizontal="center" vertical="top"/>
    </xf>
    <xf numFmtId="0" fontId="28" fillId="0" borderId="2" xfId="0" applyFont="1" applyFill="1" applyBorder="1" applyAlignment="1">
      <alignment vertical="top"/>
    </xf>
    <xf numFmtId="0" fontId="28" fillId="0" borderId="7" xfId="0" applyFont="1" applyFill="1" applyBorder="1" applyAlignment="1">
      <alignment vertical="top"/>
    </xf>
    <xf numFmtId="0" fontId="24" fillId="0" borderId="11" xfId="0" applyFont="1" applyFill="1" applyBorder="1" applyAlignment="1">
      <alignment horizontal="center" vertical="top"/>
    </xf>
    <xf numFmtId="166" fontId="26" fillId="0" borderId="0" xfId="0" quotePrefix="1" applyNumberFormat="1" applyFont="1" applyFill="1" applyBorder="1" applyAlignment="1" applyProtection="1">
      <alignment vertical="top"/>
    </xf>
    <xf numFmtId="0" fontId="24" fillId="0" borderId="19" xfId="0" quotePrefix="1" applyFont="1" applyFill="1" applyBorder="1" applyAlignment="1">
      <alignment horizontal="center" vertical="top"/>
    </xf>
    <xf numFmtId="166" fontId="26" fillId="0" borderId="9" xfId="0" applyNumberFormat="1" applyFont="1" applyFill="1" applyBorder="1" applyAlignment="1" applyProtection="1">
      <alignment horizontal="center" vertical="top"/>
    </xf>
    <xf numFmtId="166" fontId="26" fillId="0" borderId="6" xfId="0" applyNumberFormat="1" applyFont="1" applyFill="1" applyBorder="1" applyAlignment="1" applyProtection="1">
      <alignment horizontal="center" vertical="top"/>
    </xf>
    <xf numFmtId="166" fontId="26" fillId="0" borderId="12" xfId="0" applyNumberFormat="1" applyFont="1" applyFill="1" applyBorder="1" applyAlignment="1" applyProtection="1">
      <alignment vertical="top"/>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0" fontId="24" fillId="0" borderId="0" xfId="0" applyFont="1" applyFill="1" applyAlignment="1">
      <alignment horizontal="center" vertical="center" wrapText="1"/>
    </xf>
    <xf numFmtId="0" fontId="24" fillId="0" borderId="0" xfId="0" applyFont="1" applyFill="1" applyAlignment="1">
      <alignment horizontal="left" vertical="center"/>
    </xf>
    <xf numFmtId="0" fontId="24" fillId="0" borderId="4"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6"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9" xfId="0" applyFont="1" applyFill="1" applyBorder="1" applyAlignment="1">
      <alignment horizontal="left" vertical="center" wrapText="1"/>
    </xf>
    <xf numFmtId="0" fontId="24" fillId="0" borderId="4" xfId="0" applyFont="1" applyFill="1" applyBorder="1" applyAlignment="1">
      <alignment horizontal="center" vertical="top" wrapText="1"/>
    </xf>
    <xf numFmtId="49" fontId="24" fillId="0" borderId="4" xfId="0" applyNumberFormat="1" applyFont="1" applyFill="1" applyBorder="1" applyAlignment="1">
      <alignment horizontal="center" vertical="center" wrapText="1"/>
    </xf>
    <xf numFmtId="0" fontId="24" fillId="0" borderId="2" xfId="0" applyFont="1" applyFill="1" applyBorder="1" applyAlignment="1">
      <alignment vertical="center"/>
    </xf>
    <xf numFmtId="49" fontId="24" fillId="0" borderId="4"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49" fontId="24" fillId="0" borderId="4" xfId="0" applyNumberFormat="1" applyFont="1" applyFill="1" applyBorder="1" applyAlignment="1">
      <alignment horizontal="left" vertical="center"/>
    </xf>
    <xf numFmtId="49" fontId="24" fillId="0" borderId="6" xfId="0" applyNumberFormat="1" applyFont="1" applyFill="1" applyBorder="1" applyAlignment="1">
      <alignment horizontal="center" vertical="center" wrapText="1"/>
    </xf>
    <xf numFmtId="14" fontId="7" fillId="0" borderId="4" xfId="0" quotePrefix="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4" fontId="25" fillId="0" borderId="4" xfId="0" quotePrefix="1" applyNumberFormat="1" applyFont="1" applyFill="1" applyBorder="1" applyAlignment="1">
      <alignment horizontal="center" vertical="center" wrapText="1"/>
    </xf>
    <xf numFmtId="14" fontId="25" fillId="0" borderId="4" xfId="0" applyNumberFormat="1" applyFont="1" applyFill="1" applyBorder="1" applyAlignment="1">
      <alignment horizontal="center" vertical="center" wrapText="1"/>
    </xf>
    <xf numFmtId="0" fontId="7" fillId="0" borderId="9" xfId="0" applyFont="1" applyBorder="1" applyAlignment="1">
      <alignment vertical="top"/>
    </xf>
    <xf numFmtId="0" fontId="7" fillId="0" borderId="6" xfId="0" applyFont="1" applyBorder="1" applyAlignment="1">
      <alignment vertical="top"/>
    </xf>
    <xf numFmtId="0" fontId="7" fillId="0" borderId="9"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28" fillId="0" borderId="9" xfId="0" applyFont="1" applyFill="1" applyBorder="1" applyAlignment="1">
      <alignment vertical="top" wrapText="1"/>
    </xf>
    <xf numFmtId="0" fontId="28" fillId="0" borderId="6" xfId="0" applyFont="1" applyFill="1" applyBorder="1" applyAlignment="1">
      <alignment vertical="top" wrapText="1"/>
    </xf>
    <xf numFmtId="49" fontId="24" fillId="3" borderId="4" xfId="0" applyNumberFormat="1" applyFont="1" applyFill="1" applyBorder="1" applyAlignment="1">
      <alignment horizontal="center" vertical="center" wrapText="1"/>
    </xf>
    <xf numFmtId="0" fontId="24" fillId="0" borderId="11" xfId="0" applyFont="1" applyFill="1" applyBorder="1" applyAlignment="1">
      <alignment vertical="center"/>
    </xf>
    <xf numFmtId="0" fontId="25" fillId="0" borderId="7" xfId="0" applyFont="1" applyFill="1" applyBorder="1"/>
    <xf numFmtId="49" fontId="31" fillId="0" borderId="4" xfId="0" applyNumberFormat="1" applyFont="1" applyFill="1" applyBorder="1" applyAlignment="1">
      <alignment horizontal="center" vertical="center" wrapText="1"/>
    </xf>
    <xf numFmtId="0" fontId="25" fillId="0" borderId="1" xfId="0" applyFont="1" applyFill="1" applyBorder="1"/>
    <xf numFmtId="0" fontId="25" fillId="0" borderId="13" xfId="0" applyFont="1" applyFill="1" applyBorder="1"/>
    <xf numFmtId="0" fontId="28" fillId="0" borderId="1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7" fillId="0" borderId="0" xfId="0" applyFont="1" applyFill="1"/>
    <xf numFmtId="14" fontId="25" fillId="0" borderId="9" xfId="0" quotePrefix="1" applyNumberFormat="1"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4" fillId="0" borderId="6" xfId="0" applyFont="1" applyFill="1" applyBorder="1" applyAlignment="1">
      <alignment horizontal="center" vertical="center"/>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horizontal="center" vertical="center" wrapText="1"/>
    </xf>
    <xf numFmtId="0" fontId="24" fillId="0" borderId="7" xfId="0" applyFont="1" applyFill="1" applyBorder="1" applyAlignment="1">
      <alignment horizontal="left" vertical="center" wrapText="1"/>
    </xf>
    <xf numFmtId="0" fontId="26" fillId="0" borderId="8" xfId="0" applyFont="1" applyFill="1" applyBorder="1" applyAlignment="1">
      <alignment horizontal="center" vertical="center"/>
    </xf>
    <xf numFmtId="0" fontId="26" fillId="0" borderId="6" xfId="0" applyFont="1" applyFill="1" applyBorder="1" applyAlignment="1">
      <alignment horizontal="center" vertical="center"/>
    </xf>
    <xf numFmtId="0" fontId="25" fillId="0" borderId="6" xfId="0" applyFont="1" applyFill="1" applyBorder="1" applyAlignment="1">
      <alignment horizontal="center" vertical="center"/>
    </xf>
    <xf numFmtId="0" fontId="24" fillId="0" borderId="5" xfId="0" applyFont="1" applyFill="1" applyBorder="1" applyAlignment="1">
      <alignment vertical="center"/>
    </xf>
    <xf numFmtId="0" fontId="24" fillId="0" borderId="2" xfId="0" applyFont="1" applyFill="1" applyBorder="1" applyAlignment="1">
      <alignment vertical="center"/>
    </xf>
    <xf numFmtId="0" fontId="24" fillId="0" borderId="7" xfId="0" applyFont="1" applyFill="1" applyBorder="1" applyAlignment="1">
      <alignment vertical="center"/>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8" fillId="0" borderId="0" xfId="0" applyFont="1" applyFill="1" applyBorder="1" applyAlignment="1">
      <alignment horizontal="left" vertical="center"/>
    </xf>
    <xf numFmtId="0" fontId="24"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24" fillId="0" borderId="0" xfId="0" applyFont="1" applyBorder="1" applyAlignment="1">
      <alignment vertical="center"/>
    </xf>
    <xf numFmtId="0" fontId="24" fillId="0" borderId="0" xfId="0" applyFont="1" applyAlignment="1">
      <alignment vertical="center"/>
    </xf>
    <xf numFmtId="0" fontId="24" fillId="0" borderId="0" xfId="0" applyFont="1" applyAlignment="1">
      <alignment horizontal="left" vertical="center"/>
    </xf>
    <xf numFmtId="0" fontId="24" fillId="0" borderId="0" xfId="0" applyFont="1" applyAlignment="1">
      <alignment horizontal="center" vertical="center" wrapText="1"/>
    </xf>
    <xf numFmtId="0" fontId="28" fillId="0" borderId="0" xfId="0" applyFont="1" applyBorder="1" applyAlignment="1">
      <alignment horizontal="left" vertical="center"/>
    </xf>
    <xf numFmtId="0" fontId="28" fillId="0" borderId="0" xfId="0" applyFont="1" applyAlignment="1">
      <alignment horizontal="left" vertical="center"/>
    </xf>
    <xf numFmtId="0" fontId="28" fillId="0" borderId="0" xfId="0" applyFont="1" applyAlignment="1">
      <alignment horizontal="center" vertical="center" wrapText="1"/>
    </xf>
    <xf numFmtId="0" fontId="28" fillId="0" borderId="0" xfId="0" applyFont="1" applyAlignment="1">
      <alignment vertical="center"/>
    </xf>
    <xf numFmtId="0" fontId="28" fillId="0" borderId="8" xfId="0" applyFont="1" applyFill="1" applyBorder="1" applyAlignment="1">
      <alignment horizontal="center" vertical="center"/>
    </xf>
    <xf numFmtId="0" fontId="26" fillId="0" borderId="5" xfId="0" applyFont="1" applyFill="1" applyBorder="1" applyAlignment="1">
      <alignment horizontal="center" vertical="center" wrapText="1"/>
    </xf>
    <xf numFmtId="0" fontId="25" fillId="0" borderId="4" xfId="0" applyFont="1" applyFill="1" applyBorder="1"/>
    <xf numFmtId="0" fontId="26" fillId="0" borderId="9" xfId="0" applyFont="1" applyFill="1" applyBorder="1" applyAlignment="1">
      <alignment horizontal="center" vertical="top" wrapText="1"/>
    </xf>
    <xf numFmtId="0" fontId="24" fillId="0" borderId="8" xfId="0" applyFont="1" applyFill="1" applyBorder="1" applyAlignment="1">
      <alignment horizontal="center" vertical="top" wrapText="1"/>
    </xf>
    <xf numFmtId="0" fontId="26" fillId="0" borderId="14" xfId="0" applyFont="1" applyFill="1" applyBorder="1" applyAlignment="1">
      <alignment horizontal="center" vertical="center" wrapText="1"/>
    </xf>
    <xf numFmtId="0" fontId="25" fillId="0" borderId="8" xfId="0" applyFont="1" applyFill="1" applyBorder="1"/>
    <xf numFmtId="0" fontId="24" fillId="0" borderId="9" xfId="0" applyNumberFormat="1" applyFont="1" applyFill="1" applyBorder="1" applyAlignment="1">
      <alignment vertical="center" wrapText="1"/>
    </xf>
    <xf numFmtId="0" fontId="24" fillId="0" borderId="9" xfId="0" applyNumberFormat="1" applyFont="1" applyFill="1" applyBorder="1" applyAlignment="1">
      <alignment horizontal="left" vertical="center" wrapText="1"/>
    </xf>
    <xf numFmtId="0" fontId="24" fillId="0" borderId="6" xfId="0" applyNumberFormat="1" applyFont="1" applyFill="1" applyBorder="1" applyAlignment="1">
      <alignment horizontal="left" vertical="center" wrapText="1"/>
    </xf>
    <xf numFmtId="0" fontId="34" fillId="0" borderId="5" xfId="0" applyFont="1" applyFill="1" applyBorder="1" applyAlignment="1">
      <alignment horizontal="center" vertical="center" wrapText="1"/>
    </xf>
    <xf numFmtId="0" fontId="25" fillId="0" borderId="4" xfId="0" applyFont="1" applyFill="1" applyBorder="1" applyAlignment="1">
      <alignment horizontal="center" vertical="top" wrapText="1"/>
    </xf>
    <xf numFmtId="0" fontId="25" fillId="0" borderId="6" xfId="0" applyFont="1" applyFill="1" applyBorder="1" applyAlignment="1">
      <alignment vertical="top" wrapText="1"/>
    </xf>
    <xf numFmtId="0" fontId="26" fillId="0" borderId="12" xfId="0" quotePrefix="1" applyNumberFormat="1" applyFont="1" applyFill="1" applyBorder="1" applyAlignment="1">
      <alignment horizontal="center" vertical="center" wrapText="1"/>
    </xf>
    <xf numFmtId="0" fontId="26" fillId="0" borderId="12" xfId="0"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5" fillId="0" borderId="6" xfId="0" applyFont="1" applyFill="1" applyBorder="1"/>
    <xf numFmtId="0" fontId="28" fillId="0" borderId="4" xfId="0" applyFont="1" applyFill="1" applyBorder="1" applyAlignment="1">
      <alignment horizontal="center" vertical="center"/>
    </xf>
    <xf numFmtId="0" fontId="28" fillId="0" borderId="0" xfId="0" applyFont="1" applyBorder="1" applyAlignment="1">
      <alignment horizontal="center" vertical="center"/>
    </xf>
    <xf numFmtId="168" fontId="29" fillId="0" borderId="0" xfId="0" applyNumberFormat="1" applyFont="1" applyBorder="1" applyAlignment="1">
      <alignment horizontal="center" vertical="center"/>
    </xf>
    <xf numFmtId="0" fontId="25" fillId="0" borderId="0" xfId="0" applyFont="1" applyBorder="1" applyAlignment="1">
      <alignment horizontal="center" vertical="center"/>
    </xf>
    <xf numFmtId="0" fontId="24" fillId="0" borderId="0" xfId="4" applyFont="1" applyBorder="1" applyAlignment="1">
      <alignment horizontal="left" indent="5"/>
    </xf>
    <xf numFmtId="0" fontId="24" fillId="0" borderId="0" xfId="4" applyFont="1" applyBorder="1"/>
    <xf numFmtId="0" fontId="24" fillId="0" borderId="0" xfId="4" applyFont="1" applyBorder="1" applyAlignment="1">
      <alignment horizontal="left"/>
    </xf>
    <xf numFmtId="0" fontId="24" fillId="0" borderId="0" xfId="0" applyFont="1" applyBorder="1" applyAlignment="1">
      <alignment horizontal="left" vertical="center"/>
    </xf>
    <xf numFmtId="0" fontId="35" fillId="0" borderId="0" xfId="4" applyFont="1" applyAlignment="1">
      <alignment horizontal="left"/>
    </xf>
    <xf numFmtId="0" fontId="28" fillId="0" borderId="0" xfId="4" applyFont="1" applyAlignment="1">
      <alignment horizontal="left" indent="5"/>
    </xf>
    <xf numFmtId="0" fontId="24" fillId="0" borderId="0" xfId="4" applyFont="1" applyAlignment="1">
      <alignment horizontal="left"/>
    </xf>
    <xf numFmtId="0" fontId="24" fillId="0" borderId="0" xfId="4" applyFont="1" applyAlignment="1">
      <alignment horizontal="left" indent="5"/>
    </xf>
    <xf numFmtId="0" fontId="28" fillId="0" borderId="0" xfId="0" applyFont="1" applyFill="1" applyAlignment="1">
      <alignment horizontal="left" vertical="center"/>
    </xf>
    <xf numFmtId="49" fontId="28" fillId="0" borderId="0" xfId="0" applyNumberFormat="1" applyFont="1" applyFill="1" applyAlignment="1">
      <alignment horizontal="left" vertical="center"/>
    </xf>
    <xf numFmtId="0" fontId="28" fillId="0" borderId="0" xfId="0" applyFont="1" applyFill="1" applyAlignment="1">
      <alignment horizontal="center" vertical="center" wrapText="1"/>
    </xf>
    <xf numFmtId="0" fontId="28" fillId="0" borderId="0" xfId="0" applyFont="1" applyFill="1" applyAlignment="1">
      <alignment vertical="center"/>
    </xf>
    <xf numFmtId="49" fontId="24" fillId="0" borderId="5" xfId="0" applyNumberFormat="1" applyFont="1" applyFill="1" applyBorder="1" applyAlignment="1">
      <alignment vertical="center"/>
    </xf>
    <xf numFmtId="0" fontId="24" fillId="0" borderId="8" xfId="0" applyNumberFormat="1" applyFont="1" applyFill="1" applyBorder="1" applyAlignment="1">
      <alignment horizontal="center" vertical="top"/>
    </xf>
    <xf numFmtId="49" fontId="24" fillId="0" borderId="5" xfId="0" applyNumberFormat="1" applyFont="1" applyFill="1" applyBorder="1" applyAlignment="1">
      <alignment vertical="center" wrapText="1"/>
    </xf>
    <xf numFmtId="0" fontId="24" fillId="0" borderId="4" xfId="0" applyFont="1" applyFill="1" applyBorder="1" applyAlignment="1">
      <alignment horizontal="center" vertical="top"/>
    </xf>
    <xf numFmtId="0" fontId="26" fillId="0" borderId="9" xfId="0" applyFont="1" applyFill="1" applyBorder="1" applyAlignment="1">
      <alignment vertical="center" wrapText="1"/>
    </xf>
    <xf numFmtId="0" fontId="26" fillId="0" borderId="4" xfId="0" applyFont="1" applyFill="1" applyBorder="1" applyAlignment="1">
      <alignment vertical="center" wrapText="1"/>
    </xf>
    <xf numFmtId="0" fontId="25" fillId="0" borderId="9" xfId="0" applyFont="1" applyFill="1" applyBorder="1" applyAlignment="1">
      <alignment horizontal="left" vertical="center" wrapText="1"/>
    </xf>
    <xf numFmtId="0" fontId="25" fillId="0" borderId="14" xfId="0" applyFont="1" applyFill="1" applyBorder="1" applyAlignment="1">
      <alignment vertical="center"/>
    </xf>
    <xf numFmtId="49" fontId="24" fillId="0" borderId="5" xfId="0" applyNumberFormat="1" applyFont="1" applyFill="1" applyBorder="1" applyAlignment="1">
      <alignment horizontal="center" vertical="center"/>
    </xf>
    <xf numFmtId="0" fontId="25" fillId="0" borderId="6" xfId="0" applyFont="1" applyFill="1" applyBorder="1" applyAlignment="1">
      <alignment horizontal="center" vertical="top" wrapText="1"/>
    </xf>
    <xf numFmtId="49" fontId="24" fillId="0" borderId="12" xfId="0" applyNumberFormat="1" applyFont="1" applyFill="1" applyBorder="1" applyAlignment="1">
      <alignment horizontal="center" vertical="center"/>
    </xf>
    <xf numFmtId="0" fontId="24" fillId="0" borderId="0" xfId="4" applyFont="1" applyFill="1" applyBorder="1"/>
    <xf numFmtId="0" fontId="24" fillId="0" borderId="0" xfId="4" applyFont="1" applyFill="1" applyBorder="1" applyAlignment="1">
      <alignment horizontal="left"/>
    </xf>
    <xf numFmtId="0" fontId="35" fillId="0" borderId="0" xfId="4" applyFont="1" applyFill="1" applyAlignment="1">
      <alignment horizontal="left"/>
    </xf>
    <xf numFmtId="0" fontId="24" fillId="0" borderId="0" xfId="4" applyFont="1" applyFill="1" applyAlignment="1">
      <alignment horizontal="left"/>
    </xf>
    <xf numFmtId="49" fontId="25" fillId="0" borderId="0" xfId="0" applyNumberFormat="1" applyFont="1" applyFill="1"/>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wrapText="1"/>
    </xf>
    <xf numFmtId="14" fontId="26" fillId="0" borderId="12" xfId="0" quotePrefix="1" applyNumberFormat="1" applyFont="1" applyFill="1" applyBorder="1" applyAlignment="1">
      <alignment horizontal="center" vertical="center" wrapText="1"/>
    </xf>
    <xf numFmtId="0" fontId="24" fillId="0" borderId="8" xfId="0" applyFont="1" applyFill="1" applyBorder="1" applyAlignment="1">
      <alignment horizontal="center" vertical="top"/>
    </xf>
    <xf numFmtId="0" fontId="25" fillId="0" borderId="4" xfId="0" applyFont="1" applyFill="1" applyBorder="1" applyAlignment="1">
      <alignment wrapText="1"/>
    </xf>
    <xf numFmtId="165" fontId="24" fillId="0" borderId="4" xfId="0" applyNumberFormat="1" applyFont="1" applyFill="1" applyBorder="1" applyAlignment="1">
      <alignment horizontal="center" vertical="center" wrapText="1"/>
    </xf>
    <xf numFmtId="49" fontId="26" fillId="0" borderId="14" xfId="0" applyNumberFormat="1" applyFont="1" applyFill="1" applyBorder="1" applyAlignment="1">
      <alignment horizontal="center" vertical="center" wrapText="1"/>
    </xf>
    <xf numFmtId="165" fontId="24" fillId="0" borderId="8" xfId="0" applyNumberFormat="1" applyFont="1" applyFill="1" applyBorder="1" applyAlignment="1">
      <alignment horizontal="center" vertical="center" wrapText="1"/>
    </xf>
    <xf numFmtId="0" fontId="25" fillId="0" borderId="8" xfId="0" applyFont="1" applyFill="1" applyBorder="1" applyAlignment="1">
      <alignment wrapText="1"/>
    </xf>
    <xf numFmtId="0" fontId="26" fillId="0" borderId="9" xfId="0" quotePrefix="1" applyFont="1" applyFill="1" applyBorder="1" applyAlignment="1">
      <alignment horizontal="center" vertical="top" wrapText="1"/>
    </xf>
    <xf numFmtId="165" fontId="26" fillId="0" borderId="4" xfId="1" applyNumberFormat="1" applyFont="1" applyFill="1" applyBorder="1" applyAlignment="1">
      <alignment horizontal="center" vertical="center" wrapText="1"/>
    </xf>
    <xf numFmtId="165" fontId="25" fillId="0" borderId="4" xfId="0" applyNumberFormat="1" applyFont="1" applyFill="1" applyBorder="1" applyAlignment="1">
      <alignment horizontal="center" vertical="center" wrapText="1"/>
    </xf>
    <xf numFmtId="0" fontId="26" fillId="0" borderId="9" xfId="0" applyFont="1" applyFill="1" applyBorder="1" applyAlignment="1">
      <alignment horizontal="center" vertical="top"/>
    </xf>
    <xf numFmtId="165" fontId="24" fillId="0" borderId="4" xfId="0" applyNumberFormat="1" applyFont="1" applyFill="1" applyBorder="1" applyAlignment="1">
      <alignment horizontal="center" vertical="center"/>
    </xf>
    <xf numFmtId="49" fontId="26" fillId="0" borderId="5" xfId="0" applyNumberFormat="1" applyFont="1" applyFill="1" applyBorder="1" applyAlignment="1">
      <alignment horizontal="center" vertical="center"/>
    </xf>
    <xf numFmtId="0" fontId="26" fillId="0" borderId="6" xfId="0" applyFont="1" applyFill="1" applyBorder="1" applyAlignment="1">
      <alignment vertical="center" wrapText="1"/>
    </xf>
    <xf numFmtId="0" fontId="24" fillId="0" borderId="13" xfId="0" applyFont="1" applyFill="1" applyBorder="1" applyAlignment="1">
      <alignment horizontal="center" vertical="top" wrapText="1"/>
    </xf>
    <xf numFmtId="0" fontId="24" fillId="0" borderId="7" xfId="0" applyFont="1" applyFill="1" applyBorder="1" applyAlignment="1">
      <alignment horizontal="center" vertical="top" wrapText="1"/>
    </xf>
    <xf numFmtId="14" fontId="25" fillId="0" borderId="4" xfId="0" quotePrefix="1" applyNumberFormat="1" applyFont="1" applyFill="1" applyBorder="1" applyAlignment="1">
      <alignment horizontal="center" vertical="center"/>
    </xf>
    <xf numFmtId="0" fontId="28" fillId="0" borderId="9" xfId="0" applyFont="1" applyFill="1" applyBorder="1" applyAlignment="1">
      <alignment horizontal="center" vertical="top"/>
    </xf>
    <xf numFmtId="0" fontId="26" fillId="0" borderId="6" xfId="0" applyFont="1" applyFill="1" applyBorder="1" applyAlignment="1">
      <alignment horizontal="center" vertical="top" wrapText="1"/>
    </xf>
    <xf numFmtId="0" fontId="25" fillId="0" borderId="5" xfId="0" applyFont="1" applyFill="1" applyBorder="1" applyAlignment="1">
      <alignment horizontal="center" vertical="top" wrapText="1"/>
    </xf>
    <xf numFmtId="0" fontId="27" fillId="0" borderId="5" xfId="0" applyFont="1" applyFill="1" applyBorder="1" applyAlignment="1">
      <alignment horizontal="center" vertical="top" wrapText="1"/>
    </xf>
    <xf numFmtId="0" fontId="27" fillId="0" borderId="9" xfId="0" applyFont="1" applyFill="1" applyBorder="1" applyAlignment="1">
      <alignment vertical="center" wrapText="1"/>
    </xf>
    <xf numFmtId="0" fontId="25" fillId="0" borderId="0" xfId="0" applyFont="1" applyFill="1" applyBorder="1" applyAlignment="1">
      <alignment vertical="center" wrapText="1"/>
    </xf>
    <xf numFmtId="0" fontId="24" fillId="0" borderId="0" xfId="4" applyFont="1" applyFill="1" applyBorder="1" applyAlignment="1">
      <alignment horizontal="left" indent="5"/>
    </xf>
    <xf numFmtId="0" fontId="28" fillId="0" borderId="0" xfId="4" applyFont="1" applyFill="1" applyAlignment="1">
      <alignment horizontal="left" indent="5"/>
    </xf>
    <xf numFmtId="0" fontId="24" fillId="0" borderId="0" xfId="4" applyFont="1" applyFill="1" applyAlignment="1">
      <alignment horizontal="left" indent="5"/>
    </xf>
    <xf numFmtId="0" fontId="28" fillId="0" borderId="0" xfId="0" applyFont="1" applyFill="1" applyBorder="1" applyAlignment="1">
      <alignment horizontal="left" vertical="center" wrapText="1"/>
    </xf>
    <xf numFmtId="0" fontId="25" fillId="0" borderId="0" xfId="0" applyFont="1" applyFill="1" applyAlignment="1">
      <alignment wrapText="1"/>
    </xf>
    <xf numFmtId="49" fontId="26" fillId="0" borderId="5" xfId="0" quotePrefix="1"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49" fontId="16" fillId="0" borderId="6" xfId="0" applyNumberFormat="1" applyFont="1" applyFill="1" applyBorder="1" applyAlignment="1">
      <alignment horizontal="left" vertical="center" wrapText="1"/>
    </xf>
    <xf numFmtId="0" fontId="25" fillId="0" borderId="6"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41" fillId="0" borderId="12" xfId="0" quotePrefix="1"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0" fontId="24" fillId="0" borderId="7"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wrapText="1"/>
    </xf>
    <xf numFmtId="0" fontId="24" fillId="0" borderId="5" xfId="0" applyFont="1" applyFill="1" applyBorder="1" applyAlignment="1">
      <alignment vertical="center"/>
    </xf>
    <xf numFmtId="0" fontId="24" fillId="0" borderId="2" xfId="0" applyFont="1" applyFill="1" applyBorder="1" applyAlignment="1">
      <alignment vertical="center"/>
    </xf>
    <xf numFmtId="0" fontId="24" fillId="0" borderId="6" xfId="0" applyFont="1" applyFill="1" applyBorder="1" applyAlignment="1">
      <alignment horizontal="center" vertical="center"/>
    </xf>
    <xf numFmtId="0" fontId="24" fillId="0" borderId="9"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5" fillId="0" borderId="6" xfId="0" applyFont="1" applyFill="1" applyBorder="1" applyAlignment="1">
      <alignment horizontal="center" vertical="center" wrapText="1"/>
    </xf>
    <xf numFmtId="0" fontId="27" fillId="0" borderId="6" xfId="0" applyFont="1" applyFill="1" applyBorder="1" applyAlignment="1">
      <alignment horizontal="center" vertical="center"/>
    </xf>
    <xf numFmtId="0" fontId="26" fillId="0" borderId="6"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4" fillId="0" borderId="5" xfId="0" applyFont="1" applyFill="1" applyBorder="1" applyAlignment="1">
      <alignment vertical="center"/>
    </xf>
    <xf numFmtId="0" fontId="24" fillId="0" borderId="5" xfId="0" applyFont="1" applyFill="1" applyBorder="1" applyAlignment="1">
      <alignment vertical="center" wrapText="1"/>
    </xf>
    <xf numFmtId="0" fontId="24" fillId="0" borderId="1" xfId="0" applyFont="1" applyFill="1" applyBorder="1" applyAlignment="1">
      <alignment horizontal="left" vertical="center" wrapText="1"/>
    </xf>
    <xf numFmtId="0" fontId="28" fillId="0" borderId="5" xfId="0" applyFont="1" applyFill="1" applyBorder="1" applyAlignment="1">
      <alignment horizontal="center" vertical="center" wrapText="1"/>
    </xf>
    <xf numFmtId="0" fontId="24" fillId="0" borderId="12" xfId="0" applyFont="1" applyFill="1" applyBorder="1" applyAlignment="1">
      <alignment horizontal="left" vertical="center"/>
    </xf>
    <xf numFmtId="0" fontId="24" fillId="0" borderId="0" xfId="0" applyFont="1" applyFill="1" applyBorder="1" applyAlignment="1">
      <alignment horizontal="left" vertical="center" wrapText="1"/>
    </xf>
    <xf numFmtId="0" fontId="25" fillId="3" borderId="1" xfId="0" applyFont="1" applyFill="1" applyBorder="1" applyAlignment="1">
      <alignment vertical="center"/>
    </xf>
    <xf numFmtId="0" fontId="24"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 xfId="0" applyFont="1" applyFill="1" applyBorder="1" applyAlignment="1">
      <alignment horizontal="left" vertical="center" wrapText="1"/>
    </xf>
    <xf numFmtId="14" fontId="5" fillId="0" borderId="4" xfId="0" quotePrefix="1" applyNumberFormat="1" applyFont="1" applyFill="1" applyBorder="1" applyAlignment="1">
      <alignment horizontal="center" vertical="center" wrapText="1"/>
    </xf>
    <xf numFmtId="0" fontId="40" fillId="0" borderId="2" xfId="0" applyFont="1" applyFill="1" applyBorder="1" applyAlignment="1">
      <alignment vertical="center"/>
    </xf>
    <xf numFmtId="0" fontId="24" fillId="0" borderId="56" xfId="0" applyFont="1" applyFill="1" applyBorder="1" applyAlignment="1">
      <alignment horizontal="left" vertical="center" wrapText="1"/>
    </xf>
    <xf numFmtId="0" fontId="24" fillId="0" borderId="14" xfId="0" applyFont="1" applyFill="1" applyBorder="1" applyAlignment="1">
      <alignment vertical="center"/>
    </xf>
    <xf numFmtId="0" fontId="24" fillId="0" borderId="57" xfId="0" applyFont="1" applyFill="1" applyBorder="1" applyAlignment="1">
      <alignment vertical="center"/>
    </xf>
    <xf numFmtId="0" fontId="24" fillId="0" borderId="58" xfId="0" applyFont="1" applyFill="1" applyBorder="1" applyAlignment="1">
      <alignment vertical="center"/>
    </xf>
    <xf numFmtId="49" fontId="24" fillId="0" borderId="4" xfId="0" quotePrefix="1" applyNumberFormat="1" applyFont="1" applyFill="1" applyBorder="1" applyAlignment="1">
      <alignment horizontal="center" vertical="center" wrapText="1"/>
    </xf>
    <xf numFmtId="0" fontId="24" fillId="0" borderId="0" xfId="0" applyFont="1" applyFill="1" applyBorder="1" applyAlignment="1">
      <alignment vertical="center" wrapText="1"/>
    </xf>
    <xf numFmtId="0" fontId="44" fillId="0" borderId="0" xfId="0" applyFont="1" applyAlignment="1">
      <alignment vertical="center"/>
    </xf>
    <xf numFmtId="14" fontId="4" fillId="0" borderId="4" xfId="0" quotePrefix="1" applyNumberFormat="1" applyFont="1" applyFill="1" applyBorder="1" applyAlignment="1">
      <alignment horizontal="center" vertical="center" wrapText="1"/>
    </xf>
    <xf numFmtId="0" fontId="28" fillId="0" borderId="12" xfId="0" applyFont="1" applyFill="1" applyBorder="1" applyAlignment="1">
      <alignment horizontal="center" vertical="top" wrapText="1"/>
    </xf>
    <xf numFmtId="0" fontId="18" fillId="0" borderId="9" xfId="0" applyFont="1" applyFill="1" applyBorder="1" applyAlignment="1">
      <alignment vertical="center"/>
    </xf>
    <xf numFmtId="0" fontId="27" fillId="0" borderId="12" xfId="0" applyFont="1" applyFill="1" applyBorder="1" applyAlignment="1">
      <alignment horizontal="center" vertical="top" wrapText="1"/>
    </xf>
    <xf numFmtId="0" fontId="24" fillId="3" borderId="2" xfId="0" applyFont="1" applyFill="1" applyBorder="1" applyAlignment="1">
      <alignment vertical="center" wrapText="1"/>
    </xf>
    <xf numFmtId="49" fontId="16" fillId="0" borderId="8" xfId="0" quotePrefix="1" applyNumberFormat="1" applyFont="1" applyFill="1" applyBorder="1" applyAlignment="1">
      <alignment horizontal="left" vertical="center" wrapText="1"/>
    </xf>
    <xf numFmtId="0" fontId="28" fillId="3" borderId="4" xfId="0" applyFont="1" applyFill="1" applyBorder="1" applyAlignment="1">
      <alignment horizontal="left" vertical="center"/>
    </xf>
    <xf numFmtId="0" fontId="25" fillId="0" borderId="5" xfId="0" applyFont="1" applyFill="1" applyBorder="1" applyAlignment="1">
      <alignment horizontal="center" vertical="center"/>
    </xf>
    <xf numFmtId="0" fontId="25" fillId="3" borderId="5" xfId="0" applyFont="1" applyFill="1" applyBorder="1" applyAlignment="1">
      <alignment horizontal="center" vertical="center"/>
    </xf>
    <xf numFmtId="0" fontId="24" fillId="0" borderId="9" xfId="0" applyFont="1" applyFill="1" applyBorder="1" applyAlignment="1">
      <alignment horizontal="center" vertical="center" wrapText="1"/>
    </xf>
    <xf numFmtId="0" fontId="24" fillId="0" borderId="9"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8" xfId="0" applyFont="1" applyFill="1" applyBorder="1" applyAlignment="1">
      <alignment horizontal="center" vertical="center"/>
    </xf>
    <xf numFmtId="0" fontId="24" fillId="0" borderId="7"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6" fillId="0" borderId="8" xfId="0" applyFont="1" applyFill="1" applyBorder="1" applyAlignment="1">
      <alignment horizontal="center" vertical="center"/>
    </xf>
    <xf numFmtId="0" fontId="25" fillId="0" borderId="8" xfId="0" applyFont="1" applyFill="1" applyBorder="1" applyAlignment="1">
      <alignment horizontal="center" vertical="center"/>
    </xf>
    <xf numFmtId="0" fontId="13" fillId="3" borderId="4" xfId="0" applyFont="1" applyFill="1" applyBorder="1" applyAlignment="1">
      <alignment horizontal="center" vertical="center" wrapText="1"/>
    </xf>
    <xf numFmtId="0" fontId="25" fillId="0" borderId="6" xfId="0" quotePrefix="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0" fontId="24" fillId="0" borderId="2"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53" xfId="0" applyFont="1" applyFill="1" applyBorder="1" applyAlignment="1">
      <alignment horizontal="center" vertical="center" wrapText="1"/>
    </xf>
    <xf numFmtId="49" fontId="16" fillId="0" borderId="8" xfId="0" quotePrefix="1"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6" fillId="0" borderId="6" xfId="0" applyFont="1" applyFill="1" applyBorder="1" applyAlignment="1">
      <alignment horizontal="center" vertical="center"/>
    </xf>
    <xf numFmtId="0" fontId="25" fillId="0" borderId="6" xfId="0" applyFont="1" applyFill="1" applyBorder="1" applyAlignment="1">
      <alignment horizontal="center" vertical="center"/>
    </xf>
    <xf numFmtId="2" fontId="25" fillId="0" borderId="4" xfId="0" applyNumberFormat="1" applyFont="1" applyBorder="1" applyAlignment="1">
      <alignment horizontal="center" vertical="center" wrapText="1"/>
    </xf>
    <xf numFmtId="0" fontId="24" fillId="0" borderId="4" xfId="0" applyFont="1" applyFill="1" applyBorder="1" applyAlignment="1">
      <alignment horizontal="center" vertical="center"/>
    </xf>
    <xf numFmtId="0" fontId="24" fillId="0" borderId="2"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5" fillId="0" borderId="4" xfId="0" applyFont="1" applyFill="1" applyBorder="1" applyAlignment="1">
      <alignment horizontal="left" vertical="center"/>
    </xf>
    <xf numFmtId="0" fontId="25" fillId="0" borderId="4" xfId="0" applyFont="1" applyFill="1" applyBorder="1" applyAlignment="1">
      <alignment horizontal="left" vertical="center" wrapText="1"/>
    </xf>
    <xf numFmtId="0" fontId="24" fillId="0" borderId="4" xfId="0" applyFont="1" applyFill="1" applyBorder="1" applyAlignment="1">
      <alignment horizontal="left" vertical="center"/>
    </xf>
    <xf numFmtId="0" fontId="24" fillId="0" borderId="4" xfId="0" applyFont="1" applyFill="1" applyBorder="1" applyAlignment="1">
      <alignment horizontal="left" vertical="top" wrapText="1"/>
    </xf>
    <xf numFmtId="0" fontId="45" fillId="0" borderId="4" xfId="5" applyFill="1" applyBorder="1" applyAlignment="1">
      <alignment vertical="center" wrapText="1"/>
    </xf>
    <xf numFmtId="0" fontId="15" fillId="0" borderId="4" xfId="0" applyFont="1" applyFill="1" applyBorder="1" applyAlignment="1">
      <alignment vertical="center"/>
    </xf>
    <xf numFmtId="49" fontId="21" fillId="3" borderId="4" xfId="0" applyNumberFormat="1" applyFont="1" applyFill="1" applyBorder="1" applyAlignment="1">
      <alignment horizontal="center" vertical="center" wrapText="1"/>
    </xf>
    <xf numFmtId="0" fontId="21" fillId="3" borderId="4" xfId="0" applyNumberFormat="1" applyFont="1" applyFill="1" applyBorder="1" applyAlignment="1">
      <alignment horizontal="center" vertical="center" wrapText="1"/>
    </xf>
    <xf numFmtId="0" fontId="21" fillId="3" borderId="4" xfId="0" applyNumberFormat="1" applyFont="1" applyFill="1" applyBorder="1" applyAlignment="1">
      <alignment horizontal="center" vertical="center"/>
    </xf>
    <xf numFmtId="0" fontId="11" fillId="0" borderId="4" xfId="0" applyFont="1" applyFill="1" applyBorder="1" applyAlignment="1">
      <alignment horizontal="center" vertical="center"/>
    </xf>
    <xf numFmtId="0" fontId="16" fillId="0" borderId="5" xfId="0" applyFont="1" applyFill="1" applyBorder="1" applyAlignment="1">
      <alignment horizontal="left" vertical="center" wrapText="1"/>
    </xf>
    <xf numFmtId="0" fontId="16" fillId="0" borderId="5" xfId="0" applyFont="1" applyFill="1" applyBorder="1" applyAlignment="1">
      <alignment vertical="center" wrapText="1"/>
    </xf>
    <xf numFmtId="0" fontId="16" fillId="0" borderId="59" xfId="0" applyFont="1" applyFill="1" applyBorder="1" applyAlignment="1">
      <alignment horizontal="left" vertical="center" wrapText="1"/>
    </xf>
    <xf numFmtId="0" fontId="23" fillId="0" borderId="5" xfId="0" applyFont="1" applyFill="1" applyBorder="1" applyAlignment="1">
      <alignment vertical="center" wrapText="1"/>
    </xf>
    <xf numFmtId="0" fontId="24" fillId="0" borderId="11" xfId="0" applyFont="1" applyFill="1" applyBorder="1" applyAlignment="1">
      <alignment horizontal="left" vertical="center" wrapText="1"/>
    </xf>
    <xf numFmtId="0" fontId="24" fillId="0" borderId="14" xfId="0" applyFont="1" applyFill="1" applyBorder="1" applyAlignment="1">
      <alignment vertical="center" wrapText="1"/>
    </xf>
    <xf numFmtId="0" fontId="24" fillId="0" borderId="61" xfId="0" applyFont="1" applyFill="1" applyBorder="1" applyAlignment="1">
      <alignment vertical="center" wrapText="1"/>
    </xf>
    <xf numFmtId="0" fontId="25" fillId="0" borderId="12" xfId="0" applyFont="1" applyFill="1" applyBorder="1" applyAlignment="1">
      <alignment vertical="center" wrapText="1"/>
    </xf>
    <xf numFmtId="0" fontId="25" fillId="0" borderId="61" xfId="0" applyFont="1" applyFill="1" applyBorder="1" applyAlignment="1">
      <alignment vertical="center" wrapText="1"/>
    </xf>
    <xf numFmtId="0" fontId="25" fillId="0" borderId="11" xfId="0" applyFont="1" applyFill="1" applyBorder="1" applyAlignment="1">
      <alignment vertical="center" wrapText="1"/>
    </xf>
    <xf numFmtId="0" fontId="25" fillId="3" borderId="5" xfId="0" applyFont="1" applyFill="1" applyBorder="1" applyAlignment="1">
      <alignment vertical="center"/>
    </xf>
    <xf numFmtId="0" fontId="25" fillId="0" borderId="5" xfId="0" quotePrefix="1" applyFont="1" applyFill="1" applyBorder="1" applyAlignment="1">
      <alignment vertical="center"/>
    </xf>
    <xf numFmtId="0" fontId="25" fillId="0" borderId="5" xfId="0" quotePrefix="1" applyFont="1" applyFill="1" applyBorder="1" applyAlignment="1">
      <alignment vertical="center" wrapText="1"/>
    </xf>
    <xf numFmtId="0" fontId="18" fillId="0" borderId="4" xfId="0" applyFont="1" applyFill="1" applyBorder="1" applyAlignment="1">
      <alignment vertical="center"/>
    </xf>
    <xf numFmtId="0" fontId="18" fillId="0" borderId="4" xfId="0" applyFont="1" applyFill="1" applyBorder="1"/>
    <xf numFmtId="0" fontId="15" fillId="0" borderId="0" xfId="0" applyFont="1" applyFill="1" applyAlignment="1">
      <alignment horizontal="left" vertical="center"/>
    </xf>
    <xf numFmtId="49" fontId="21" fillId="3" borderId="4" xfId="0" applyNumberFormat="1" applyFont="1" applyFill="1" applyBorder="1" applyAlignment="1">
      <alignment horizontal="left" vertical="center"/>
    </xf>
    <xf numFmtId="0" fontId="11" fillId="0" borderId="4" xfId="0" applyFont="1" applyFill="1" applyBorder="1" applyAlignment="1">
      <alignment horizontal="left" vertical="center"/>
    </xf>
    <xf numFmtId="0" fontId="15" fillId="0" borderId="4" xfId="0" applyFont="1" applyFill="1" applyBorder="1" applyAlignment="1">
      <alignment horizontal="left" vertical="center"/>
    </xf>
    <xf numFmtId="0" fontId="45" fillId="0" borderId="4" xfId="5" applyFill="1" applyBorder="1" applyAlignment="1">
      <alignment horizontal="left" vertical="center" wrapText="1"/>
    </xf>
    <xf numFmtId="0" fontId="25" fillId="0" borderId="4" xfId="0" applyFont="1" applyFill="1" applyBorder="1" applyAlignment="1">
      <alignment horizontal="left" wrapText="1"/>
    </xf>
    <xf numFmtId="0" fontId="25" fillId="0" borderId="0" xfId="0" applyFont="1" applyFill="1" applyAlignment="1">
      <alignment horizontal="left"/>
    </xf>
    <xf numFmtId="0" fontId="15" fillId="0" borderId="0" xfId="0" applyFont="1" applyFill="1" applyAlignment="1">
      <alignment horizontal="left"/>
    </xf>
    <xf numFmtId="0" fontId="13" fillId="3" borderId="4" xfId="0" applyFont="1" applyFill="1" applyBorder="1" applyAlignment="1">
      <alignment horizontal="center" vertical="center"/>
    </xf>
    <xf numFmtId="0" fontId="45" fillId="0" borderId="4" xfId="5" applyBorder="1" applyAlignment="1">
      <alignment vertical="center" wrapText="1"/>
    </xf>
    <xf numFmtId="0" fontId="25" fillId="0" borderId="4" xfId="0" applyFont="1" applyBorder="1" applyAlignment="1">
      <alignment vertical="center" wrapText="1"/>
    </xf>
    <xf numFmtId="2" fontId="29" fillId="0" borderId="4" xfId="0" applyNumberFormat="1" applyFont="1" applyFill="1" applyBorder="1" applyAlignment="1">
      <alignment horizontal="center" vertical="center"/>
    </xf>
    <xf numFmtId="0" fontId="25" fillId="0" borderId="9" xfId="0" applyFont="1" applyFill="1" applyBorder="1" applyAlignment="1">
      <alignment vertical="top" wrapText="1"/>
    </xf>
    <xf numFmtId="0" fontId="25" fillId="0" borderId="9" xfId="0" applyFont="1" applyFill="1" applyBorder="1"/>
    <xf numFmtId="0" fontId="25" fillId="0" borderId="62" xfId="0" applyFont="1" applyBorder="1" applyAlignment="1">
      <alignment vertical="top" wrapText="1"/>
    </xf>
    <xf numFmtId="0" fontId="24" fillId="0" borderId="9"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5" xfId="0" applyFont="1" applyFill="1" applyBorder="1" applyAlignment="1">
      <alignment horizontal="left" vertical="center" wrapText="1"/>
    </xf>
    <xf numFmtId="0" fontId="45" fillId="0" borderId="8" xfId="5" applyFill="1" applyBorder="1" applyAlignment="1">
      <alignment vertical="center" wrapText="1"/>
    </xf>
    <xf numFmtId="49" fontId="26" fillId="0" borderId="8" xfId="0" applyNumberFormat="1" applyFont="1" applyFill="1" applyBorder="1" applyAlignment="1">
      <alignment horizontal="center" vertical="center" wrapText="1"/>
    </xf>
    <xf numFmtId="0" fontId="48" fillId="0" borderId="0" xfId="0" applyFont="1" applyAlignment="1">
      <alignment horizontal="left"/>
    </xf>
    <xf numFmtId="0" fontId="48" fillId="0" borderId="0" xfId="0" applyFont="1" applyAlignment="1">
      <alignment horizontal="center"/>
    </xf>
    <xf numFmtId="0" fontId="49" fillId="0" borderId="0" xfId="0" applyFont="1" applyAlignment="1">
      <alignment horizontal="center"/>
    </xf>
    <xf numFmtId="0" fontId="48" fillId="6" borderId="0" xfId="0" applyFont="1" applyFill="1"/>
    <xf numFmtId="0" fontId="48" fillId="0" borderId="0" xfId="0" applyFont="1"/>
    <xf numFmtId="0" fontId="50" fillId="0" borderId="0" xfId="0" applyFont="1"/>
    <xf numFmtId="15" fontId="48" fillId="6" borderId="0" xfId="0" applyNumberFormat="1" applyFont="1" applyFill="1"/>
    <xf numFmtId="0" fontId="51" fillId="0" borderId="1" xfId="0" applyFont="1" applyBorder="1"/>
    <xf numFmtId="0" fontId="0" fillId="0" borderId="1" xfId="0" applyBorder="1"/>
    <xf numFmtId="0" fontId="51" fillId="0" borderId="4" xfId="0" applyFont="1" applyBorder="1" applyAlignment="1">
      <alignment horizontal="center"/>
    </xf>
    <xf numFmtId="0" fontId="51" fillId="0" borderId="8" xfId="0" applyFont="1" applyBorder="1" applyAlignment="1">
      <alignment horizontal="center"/>
    </xf>
    <xf numFmtId="0" fontId="52" fillId="0" borderId="9" xfId="0" applyFont="1" applyBorder="1" applyAlignment="1">
      <alignment horizontal="center" vertical="top" wrapText="1"/>
    </xf>
    <xf numFmtId="0" fontId="52" fillId="0" borderId="4" xfId="0" applyFont="1" applyBorder="1" applyAlignment="1">
      <alignment horizontal="center" wrapText="1"/>
    </xf>
    <xf numFmtId="0" fontId="52" fillId="0" borderId="7" xfId="0" applyFont="1" applyBorder="1" applyAlignment="1">
      <alignment horizontal="center" wrapText="1"/>
    </xf>
    <xf numFmtId="0" fontId="52" fillId="0" borderId="4" xfId="0" applyFont="1" applyBorder="1" applyAlignment="1">
      <alignment horizontal="center" vertical="top" wrapText="1"/>
    </xf>
    <xf numFmtId="0" fontId="51" fillId="0" borderId="4" xfId="0" applyNumberFormat="1" applyFont="1" applyBorder="1" applyAlignment="1">
      <alignment horizontal="center" vertical="top" wrapText="1"/>
    </xf>
    <xf numFmtId="0" fontId="51" fillId="7" borderId="4" xfId="0" applyNumberFormat="1" applyFont="1" applyFill="1" applyBorder="1" applyAlignment="1">
      <alignment horizontal="center" vertical="top" wrapText="1"/>
    </xf>
    <xf numFmtId="0" fontId="51" fillId="0" borderId="9" xfId="0" applyNumberFormat="1" applyFont="1" applyFill="1" applyBorder="1" applyAlignment="1">
      <alignment horizontal="center" vertical="top" wrapText="1"/>
    </xf>
    <xf numFmtId="0" fontId="51" fillId="0" borderId="8" xfId="0" applyNumberFormat="1" applyFont="1" applyBorder="1" applyAlignment="1">
      <alignment horizontal="center" vertical="center" wrapText="1"/>
    </xf>
    <xf numFmtId="0" fontId="51" fillId="0" borderId="0" xfId="0" applyNumberFormat="1" applyFont="1"/>
    <xf numFmtId="0" fontId="51" fillId="0" borderId="8" xfId="1" applyNumberFormat="1" applyFont="1" applyBorder="1" applyAlignment="1">
      <alignment horizontal="center" vertical="center" wrapText="1"/>
    </xf>
    <xf numFmtId="0" fontId="51" fillId="3" borderId="6" xfId="0" applyNumberFormat="1" applyFont="1" applyFill="1" applyBorder="1" applyAlignment="1">
      <alignment horizontal="center" vertical="center" wrapText="1"/>
    </xf>
    <xf numFmtId="0" fontId="51" fillId="0" borderId="1" xfId="0" applyNumberFormat="1" applyFont="1" applyBorder="1" applyAlignment="1">
      <alignment horizontal="center" vertical="center" wrapText="1"/>
    </xf>
    <xf numFmtId="0" fontId="51" fillId="0" borderId="6" xfId="0" applyNumberFormat="1" applyFont="1" applyBorder="1" applyAlignment="1">
      <alignment horizontal="center" vertical="center" wrapText="1"/>
    </xf>
    <xf numFmtId="0" fontId="51" fillId="7" borderId="6" xfId="0" applyNumberFormat="1" applyFont="1" applyFill="1" applyBorder="1" applyAlignment="1">
      <alignment horizontal="center" vertical="center" wrapText="1"/>
    </xf>
    <xf numFmtId="0" fontId="51" fillId="0" borderId="4" xfId="0" applyNumberFormat="1" applyFont="1" applyBorder="1" applyAlignment="1">
      <alignment horizontal="center" vertical="center" wrapText="1"/>
    </xf>
    <xf numFmtId="0" fontId="51" fillId="0" borderId="9" xfId="0" applyNumberFormat="1" applyFont="1" applyBorder="1" applyAlignment="1">
      <alignment horizontal="center" vertical="center" wrapText="1"/>
    </xf>
    <xf numFmtId="0" fontId="51" fillId="0" borderId="0" xfId="0" applyNumberFormat="1" applyFont="1" applyBorder="1" applyAlignment="1">
      <alignment horizontal="center" vertical="center" wrapText="1"/>
    </xf>
    <xf numFmtId="0" fontId="51" fillId="0" borderId="0" xfId="0" applyNumberFormat="1" applyFont="1" applyAlignment="1">
      <alignment horizontal="center" vertical="center"/>
    </xf>
    <xf numFmtId="0" fontId="51" fillId="0" borderId="6" xfId="0" applyNumberFormat="1" applyFont="1" applyBorder="1" applyAlignment="1">
      <alignment horizontal="center" vertical="center"/>
    </xf>
    <xf numFmtId="0" fontId="52" fillId="0" borderId="9" xfId="0" applyFont="1" applyBorder="1" applyAlignment="1">
      <alignment horizontal="center"/>
    </xf>
    <xf numFmtId="0" fontId="51" fillId="0" borderId="15" xfId="0" applyFont="1" applyBorder="1" applyAlignment="1">
      <alignment vertical="top" wrapText="1"/>
    </xf>
    <xf numFmtId="0" fontId="52" fillId="0" borderId="9" xfId="0" applyFont="1" applyBorder="1" applyAlignment="1">
      <alignment horizontal="center" wrapText="1"/>
    </xf>
    <xf numFmtId="0" fontId="51" fillId="0" borderId="13" xfId="0" applyFont="1" applyBorder="1" applyAlignment="1">
      <alignment vertical="top" wrapText="1"/>
    </xf>
    <xf numFmtId="0" fontId="51" fillId="0" borderId="19" xfId="0" applyFont="1" applyBorder="1" applyAlignment="1">
      <alignment vertical="top" wrapText="1"/>
    </xf>
    <xf numFmtId="0" fontId="51" fillId="0" borderId="11" xfId="0" applyFont="1" applyBorder="1" applyAlignment="1">
      <alignment horizontal="left" vertical="top" wrapText="1"/>
    </xf>
    <xf numFmtId="0" fontId="51" fillId="0" borderId="0" xfId="0" applyFont="1" applyBorder="1" applyAlignment="1">
      <alignment horizontal="left" vertical="top" wrapText="1"/>
    </xf>
    <xf numFmtId="0" fontId="51" fillId="0" borderId="19" xfId="0" applyFont="1" applyBorder="1" applyAlignment="1">
      <alignment horizontal="left" vertical="top" wrapText="1"/>
    </xf>
    <xf numFmtId="0" fontId="54" fillId="0" borderId="9" xfId="0" applyFont="1" applyBorder="1" applyAlignment="1">
      <alignment horizontal="center"/>
    </xf>
    <xf numFmtId="0" fontId="51" fillId="0" borderId="6" xfId="0" applyFont="1" applyBorder="1" applyAlignment="1">
      <alignment horizontal="left" wrapText="1"/>
    </xf>
    <xf numFmtId="0" fontId="51" fillId="0" borderId="0" xfId="0" applyFont="1" applyBorder="1" applyAlignment="1">
      <alignment wrapText="1"/>
    </xf>
    <xf numFmtId="0" fontId="52" fillId="0" borderId="0" xfId="0" applyFont="1" applyBorder="1" applyAlignment="1">
      <alignment wrapText="1"/>
    </xf>
    <xf numFmtId="0" fontId="51" fillId="0" borderId="12" xfId="0" applyFont="1" applyBorder="1" applyAlignment="1">
      <alignment horizontal="left" vertical="top" wrapText="1"/>
    </xf>
    <xf numFmtId="0" fontId="51" fillId="0" borderId="1" xfId="0" applyFont="1" applyBorder="1" applyAlignment="1">
      <alignment horizontal="left" vertical="top" wrapText="1"/>
    </xf>
    <xf numFmtId="0" fontId="51" fillId="0" borderId="13" xfId="0" applyFont="1" applyBorder="1" applyAlignment="1">
      <alignment horizontal="left" vertical="top" wrapText="1"/>
    </xf>
    <xf numFmtId="0" fontId="52" fillId="0" borderId="3" xfId="0" applyFont="1" applyBorder="1" applyAlignment="1">
      <alignment horizontal="center" vertical="center" wrapText="1"/>
    </xf>
    <xf numFmtId="0" fontId="55" fillId="0" borderId="0" xfId="0" applyFont="1" applyBorder="1"/>
    <xf numFmtId="0" fontId="56" fillId="0" borderId="0" xfId="0" applyFont="1" applyBorder="1"/>
    <xf numFmtId="0" fontId="56" fillId="0" borderId="0" xfId="0" applyFont="1"/>
    <xf numFmtId="0" fontId="57" fillId="8" borderId="0" xfId="0" applyFont="1" applyFill="1"/>
    <xf numFmtId="0" fontId="55" fillId="0" borderId="0" xfId="0" applyFont="1" applyBorder="1" applyAlignment="1">
      <alignment horizontal="left" vertical="center"/>
    </xf>
    <xf numFmtId="0" fontId="55" fillId="0" borderId="0" xfId="0" applyFont="1" applyBorder="1" applyAlignment="1">
      <alignment vertical="center" wrapText="1"/>
    </xf>
    <xf numFmtId="0" fontId="57" fillId="3" borderId="0" xfId="0" applyFont="1" applyFill="1"/>
    <xf numFmtId="0" fontId="24" fillId="0" borderId="9"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4" xfId="0" applyFont="1" applyFill="1" applyBorder="1" applyAlignment="1">
      <alignment horizontal="left" vertical="center" wrapText="1"/>
    </xf>
    <xf numFmtId="0" fontId="25" fillId="0" borderId="8" xfId="0" applyFont="1" applyFill="1" applyBorder="1" applyAlignment="1">
      <alignment vertical="center" wrapText="1"/>
    </xf>
    <xf numFmtId="0" fontId="45" fillId="0" borderId="4" xfId="5" applyFill="1" applyBorder="1" applyAlignment="1">
      <alignment horizontal="left" vertical="center" wrapText="1"/>
    </xf>
    <xf numFmtId="2" fontId="51" fillId="0" borderId="4" xfId="0" applyNumberFormat="1" applyFont="1" applyBorder="1" applyAlignment="1">
      <alignment horizontal="center" vertical="top" wrapText="1"/>
    </xf>
    <xf numFmtId="2" fontId="51" fillId="7" borderId="4" xfId="0" applyNumberFormat="1" applyFont="1" applyFill="1" applyBorder="1" applyAlignment="1">
      <alignment horizontal="center" vertical="top" wrapText="1"/>
    </xf>
    <xf numFmtId="1" fontId="51" fillId="0" borderId="4" xfId="0" applyNumberFormat="1" applyFont="1" applyBorder="1" applyAlignment="1">
      <alignment horizontal="center" vertical="top" wrapText="1"/>
    </xf>
    <xf numFmtId="0" fontId="25" fillId="0" borderId="54" xfId="0" applyFont="1" applyFill="1" applyBorder="1" applyAlignment="1">
      <alignment vertical="center"/>
    </xf>
    <xf numFmtId="2" fontId="16" fillId="0" borderId="4" xfId="0" applyNumberFormat="1" applyFont="1" applyFill="1" applyBorder="1" applyAlignment="1">
      <alignment horizontal="center" vertical="center"/>
    </xf>
    <xf numFmtId="2" fontId="16" fillId="3"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13" fillId="0" borderId="5" xfId="0" applyNumberFormat="1" applyFont="1" applyBorder="1" applyAlignment="1">
      <alignment horizontal="center" vertical="center"/>
    </xf>
    <xf numFmtId="2" fontId="27" fillId="4" borderId="4" xfId="0" applyNumberFormat="1" applyFont="1" applyFill="1" applyBorder="1" applyAlignment="1">
      <alignment horizontal="center" vertical="center"/>
    </xf>
    <xf numFmtId="2" fontId="27" fillId="0" borderId="4" xfId="0" applyNumberFormat="1" applyFont="1" applyFill="1" applyBorder="1" applyAlignment="1">
      <alignment vertical="center"/>
    </xf>
    <xf numFmtId="2" fontId="51" fillId="0" borderId="8" xfId="0" applyNumberFormat="1" applyFont="1" applyBorder="1" applyAlignment="1">
      <alignment horizontal="center" vertical="center" wrapText="1"/>
    </xf>
    <xf numFmtId="0" fontId="51" fillId="0" borderId="4" xfId="0" applyNumberFormat="1" applyFont="1" applyFill="1" applyBorder="1" applyAlignment="1">
      <alignment horizontal="center" vertical="top" wrapText="1"/>
    </xf>
    <xf numFmtId="0" fontId="45" fillId="0" borderId="8" xfId="5" applyFill="1" applyBorder="1" applyAlignment="1">
      <alignment vertical="center" wrapText="1"/>
    </xf>
    <xf numFmtId="0" fontId="24" fillId="0" borderId="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8" xfId="0" applyFont="1" applyFill="1" applyBorder="1" applyAlignment="1">
      <alignment horizontal="center" vertical="center"/>
    </xf>
    <xf numFmtId="0" fontId="24" fillId="0" borderId="5"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9"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5"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7" xfId="0" applyFont="1" applyFill="1" applyBorder="1" applyAlignment="1">
      <alignment horizontal="center" vertical="center"/>
    </xf>
    <xf numFmtId="0" fontId="25" fillId="0" borderId="6" xfId="0" applyFont="1" applyFill="1" applyBorder="1" applyAlignment="1">
      <alignment horizontal="center" vertical="center" wrapText="1"/>
    </xf>
    <xf numFmtId="0" fontId="24" fillId="0" borderId="5" xfId="0" applyFont="1" applyFill="1" applyBorder="1" applyAlignment="1">
      <alignment vertical="center"/>
    </xf>
    <xf numFmtId="0" fontId="26" fillId="0" borderId="6" xfId="0" applyFont="1" applyFill="1" applyBorder="1" applyAlignment="1">
      <alignment horizontal="center" vertical="center"/>
    </xf>
    <xf numFmtId="0" fontId="26" fillId="0" borderId="12" xfId="0" applyFont="1" applyFill="1" applyBorder="1" applyAlignment="1">
      <alignment horizontal="center" vertical="center"/>
    </xf>
    <xf numFmtId="0" fontId="25" fillId="0" borderId="6"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4" xfId="0" applyFont="1" applyFill="1" applyBorder="1" applyAlignment="1">
      <alignment horizontal="left" vertical="center"/>
    </xf>
    <xf numFmtId="0" fontId="25" fillId="0" borderId="1" xfId="0" applyFont="1" applyFill="1" applyBorder="1" applyAlignment="1">
      <alignment horizontal="left" vertical="center" wrapText="1"/>
    </xf>
    <xf numFmtId="0" fontId="45" fillId="0" borderId="4" xfId="5" applyFill="1" applyBorder="1" applyAlignment="1">
      <alignment horizontal="left" vertical="center" wrapText="1"/>
    </xf>
    <xf numFmtId="0" fontId="25" fillId="0" borderId="4" xfId="0" applyFont="1" applyFill="1" applyBorder="1" applyAlignment="1">
      <alignment horizontal="left" vertical="center" wrapText="1"/>
    </xf>
    <xf numFmtId="0" fontId="58" fillId="0" borderId="4" xfId="0" applyFont="1" applyBorder="1" applyAlignment="1">
      <alignment vertical="center"/>
    </xf>
    <xf numFmtId="0" fontId="24" fillId="0" borderId="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6" fillId="0" borderId="6" xfId="0" applyFont="1" applyFill="1" applyBorder="1" applyAlignment="1">
      <alignment horizontal="center" vertical="center"/>
    </xf>
    <xf numFmtId="0" fontId="30" fillId="0" borderId="12"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24" fillId="0" borderId="1" xfId="0" applyFont="1" applyFill="1" applyBorder="1" applyAlignment="1">
      <alignment horizontal="left" vertical="center"/>
    </xf>
    <xf numFmtId="0" fontId="24" fillId="0" borderId="5" xfId="0" applyFont="1" applyFill="1" applyBorder="1" applyAlignment="1">
      <alignment horizontal="left" vertical="center"/>
    </xf>
    <xf numFmtId="14" fontId="3" fillId="0" borderId="4" xfId="0" quotePrefix="1" applyNumberFormat="1" applyFont="1" applyFill="1" applyBorder="1" applyAlignment="1">
      <alignment horizontal="center" vertical="center" wrapText="1"/>
    </xf>
    <xf numFmtId="0" fontId="40" fillId="0" borderId="9" xfId="0" applyFont="1" applyFill="1" applyBorder="1" applyAlignment="1">
      <alignment vertical="center" wrapText="1"/>
    </xf>
    <xf numFmtId="0" fontId="25" fillId="0" borderId="0" xfId="0" quotePrefix="1" applyFont="1" applyAlignment="1">
      <alignment vertical="center" wrapText="1"/>
    </xf>
    <xf numFmtId="0" fontId="40" fillId="0" borderId="11" xfId="0" applyFont="1" applyFill="1" applyBorder="1" applyAlignment="1">
      <alignment vertical="center" wrapText="1"/>
    </xf>
    <xf numFmtId="0" fontId="40" fillId="0" borderId="11" xfId="0" applyFont="1" applyFill="1" applyBorder="1" applyAlignment="1">
      <alignment vertical="top" wrapText="1"/>
    </xf>
    <xf numFmtId="0" fontId="25" fillId="0" borderId="4" xfId="0" quotePrefix="1" applyFont="1" applyBorder="1" applyAlignment="1">
      <alignment vertical="center" wrapText="1"/>
    </xf>
    <xf numFmtId="0" fontId="15" fillId="0" borderId="7" xfId="0" applyFont="1" applyBorder="1" applyAlignment="1">
      <alignment vertical="center"/>
    </xf>
    <xf numFmtId="0" fontId="24" fillId="0" borderId="9"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5" xfId="0" applyFont="1" applyBorder="1" applyAlignment="1">
      <alignment horizontal="left" vertical="center" wrapText="1"/>
    </xf>
    <xf numFmtId="0" fontId="24" fillId="0" borderId="2" xfId="0" applyFont="1" applyBorder="1" applyAlignment="1">
      <alignment horizontal="left" vertical="center" wrapText="1"/>
    </xf>
    <xf numFmtId="0" fontId="24" fillId="0" borderId="6" xfId="0" applyFont="1" applyFill="1" applyBorder="1" applyAlignment="1">
      <alignment horizontal="center" vertical="center"/>
    </xf>
    <xf numFmtId="0" fontId="30" fillId="0" borderId="5"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 xfId="0" applyFont="1" applyBorder="1" applyAlignment="1">
      <alignment horizontal="left" vertical="center" wrapText="1"/>
    </xf>
    <xf numFmtId="0" fontId="24" fillId="0" borderId="0" xfId="0" applyFont="1" applyFill="1" applyBorder="1" applyAlignment="1">
      <alignment horizontal="center"/>
    </xf>
    <xf numFmtId="0" fontId="24" fillId="0" borderId="0" xfId="0" applyFont="1" applyFill="1" applyBorder="1" applyAlignment="1">
      <alignment horizontal="center" vertical="top"/>
    </xf>
    <xf numFmtId="0" fontId="24" fillId="0" borderId="4" xfId="0" applyFont="1" applyFill="1" applyBorder="1" applyAlignment="1">
      <alignment horizontal="center" vertical="center"/>
    </xf>
    <xf numFmtId="0" fontId="24" fillId="0" borderId="5" xfId="0" applyFont="1" applyFill="1" applyBorder="1" applyAlignment="1">
      <alignment horizontal="left" vertical="center"/>
    </xf>
    <xf numFmtId="0" fontId="24" fillId="0" borderId="2" xfId="0" applyFont="1" applyFill="1" applyBorder="1" applyAlignment="1">
      <alignment horizontal="left" vertical="center"/>
    </xf>
    <xf numFmtId="0" fontId="24" fillId="0" borderId="7" xfId="0" applyFont="1" applyFill="1" applyBorder="1" applyAlignment="1">
      <alignment horizontal="left" vertical="center"/>
    </xf>
    <xf numFmtId="0" fontId="25" fillId="0" borderId="5" xfId="0" applyFont="1" applyFill="1" applyBorder="1" applyAlignment="1">
      <alignment horizontal="left" vertical="center" wrapText="1"/>
    </xf>
    <xf numFmtId="0" fontId="25" fillId="0" borderId="6" xfId="0" applyFont="1" applyFill="1" applyBorder="1" applyAlignment="1">
      <alignment horizontal="center" vertical="center" wrapText="1"/>
    </xf>
    <xf numFmtId="0" fontId="24" fillId="0" borderId="7" xfId="0" applyFont="1" applyFill="1" applyBorder="1" applyAlignment="1">
      <alignment vertical="center" wrapText="1"/>
    </xf>
    <xf numFmtId="0" fontId="24" fillId="0" borderId="2" xfId="0" applyFont="1" applyFill="1" applyBorder="1" applyAlignment="1">
      <alignment vertical="center"/>
    </xf>
    <xf numFmtId="0" fontId="24" fillId="0" borderId="7" xfId="0" applyFont="1" applyFill="1" applyBorder="1" applyAlignment="1">
      <alignment vertical="center"/>
    </xf>
    <xf numFmtId="0" fontId="26" fillId="0" borderId="6"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2" xfId="0" applyFont="1" applyFill="1" applyBorder="1" applyAlignment="1">
      <alignment horizontal="left" vertical="center"/>
    </xf>
    <xf numFmtId="0" fontId="25" fillId="0" borderId="7" xfId="0" applyFont="1" applyFill="1" applyBorder="1" applyAlignment="1">
      <alignment horizontal="left" vertical="center"/>
    </xf>
    <xf numFmtId="49" fontId="26" fillId="0" borderId="8" xfId="0" applyNumberFormat="1" applyFont="1" applyFill="1" applyBorder="1" applyAlignment="1">
      <alignment horizontal="center" vertical="center" wrapText="1"/>
    </xf>
    <xf numFmtId="0" fontId="28"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45" fillId="0" borderId="4" xfId="5" applyFill="1" applyBorder="1" applyAlignment="1">
      <alignment horizontal="left" vertical="center" wrapText="1"/>
    </xf>
    <xf numFmtId="0" fontId="28" fillId="0" borderId="4" xfId="0" applyFont="1" applyFill="1" applyBorder="1" applyAlignment="1">
      <alignment horizontal="center" vertical="center"/>
    </xf>
    <xf numFmtId="0" fontId="25" fillId="0" borderId="7" xfId="0" applyFont="1" applyFill="1" applyBorder="1" applyAlignment="1">
      <alignment horizontal="center" vertical="center"/>
    </xf>
    <xf numFmtId="0" fontId="59" fillId="0" borderId="4" xfId="0" applyFont="1" applyBorder="1" applyAlignment="1">
      <alignment horizontal="center" vertical="center"/>
    </xf>
    <xf numFmtId="0" fontId="13" fillId="0" borderId="0" xfId="6" applyFont="1" applyAlignment="1">
      <alignment horizontal="center" vertical="center"/>
    </xf>
    <xf numFmtId="0" fontId="11" fillId="0" borderId="0" xfId="6" applyFont="1" applyAlignment="1">
      <alignment horizontal="center"/>
    </xf>
    <xf numFmtId="0" fontId="11" fillId="0" borderId="0" xfId="6" applyFont="1" applyAlignment="1">
      <alignment horizontal="left" wrapText="1"/>
    </xf>
    <xf numFmtId="0" fontId="15" fillId="0" borderId="0" xfId="6" applyFont="1"/>
    <xf numFmtId="0" fontId="13" fillId="0" borderId="0" xfId="6" applyFont="1" applyAlignment="1">
      <alignment horizontal="left" vertical="center"/>
    </xf>
    <xf numFmtId="0" fontId="13" fillId="0" borderId="4" xfId="6" applyFont="1" applyBorder="1" applyAlignment="1">
      <alignment horizontal="center" vertical="center"/>
    </xf>
    <xf numFmtId="0" fontId="13" fillId="0" borderId="4" xfId="6" applyFont="1" applyBorder="1" applyAlignment="1">
      <alignment horizontal="center" vertical="center" wrapText="1"/>
    </xf>
    <xf numFmtId="0" fontId="13" fillId="0" borderId="5" xfId="6" applyFont="1" applyBorder="1" applyAlignment="1">
      <alignment horizontal="center" vertical="center"/>
    </xf>
    <xf numFmtId="0" fontId="11" fillId="0" borderId="4" xfId="6" applyFont="1" applyBorder="1" applyAlignment="1">
      <alignment horizontal="center" vertical="center"/>
    </xf>
    <xf numFmtId="0" fontId="11" fillId="0" borderId="4" xfId="6" applyFont="1" applyBorder="1" applyAlignment="1">
      <alignment vertical="center" wrapText="1"/>
    </xf>
    <xf numFmtId="0" fontId="60" fillId="3" borderId="4" xfId="5" applyFont="1" applyFill="1" applyBorder="1" applyAlignment="1" applyProtection="1">
      <alignment horizontal="left" vertical="center" wrapText="1"/>
    </xf>
    <xf numFmtId="0" fontId="11" fillId="0" borderId="5" xfId="5" applyFont="1" applyBorder="1" applyAlignment="1" applyProtection="1">
      <alignment horizontal="left" vertical="center" wrapText="1"/>
    </xf>
    <xf numFmtId="0" fontId="61" fillId="3" borderId="4" xfId="5" applyFont="1" applyFill="1" applyBorder="1" applyAlignment="1" applyProtection="1">
      <alignment horizontal="left" vertical="center" wrapText="1"/>
    </xf>
    <xf numFmtId="0" fontId="15" fillId="0" borderId="0" xfId="6" applyFont="1" applyAlignment="1">
      <alignment vertical="center"/>
    </xf>
    <xf numFmtId="0" fontId="13" fillId="0" borderId="4" xfId="6" applyFont="1" applyBorder="1" applyAlignment="1">
      <alignment horizontal="left" vertical="center" wrapText="1"/>
    </xf>
    <xf numFmtId="0" fontId="11" fillId="0" borderId="4" xfId="6" applyFont="1" applyBorder="1" applyAlignment="1">
      <alignment horizontal="left" vertical="center" wrapText="1"/>
    </xf>
    <xf numFmtId="0" fontId="11" fillId="0" borderId="4" xfId="6" applyFont="1" applyBorder="1" applyAlignment="1">
      <alignment horizontal="center" vertical="top"/>
    </xf>
    <xf numFmtId="0" fontId="60" fillId="3" borderId="4" xfId="5" applyFont="1" applyFill="1" applyBorder="1" applyAlignment="1" applyProtection="1">
      <alignment vertical="center" wrapText="1"/>
    </xf>
    <xf numFmtId="0" fontId="11" fillId="3" borderId="4" xfId="5" applyFont="1" applyFill="1" applyBorder="1" applyAlignment="1" applyProtection="1">
      <alignment vertical="center" wrapText="1"/>
    </xf>
    <xf numFmtId="0" fontId="11" fillId="3" borderId="4" xfId="5" applyFont="1" applyFill="1" applyBorder="1" applyAlignment="1" applyProtection="1">
      <alignment horizontal="center" vertical="center" wrapText="1"/>
    </xf>
    <xf numFmtId="0" fontId="11" fillId="3" borderId="4" xfId="5" applyFont="1" applyFill="1" applyBorder="1" applyAlignment="1" applyProtection="1">
      <alignment horizontal="left" vertical="center" wrapText="1"/>
    </xf>
    <xf numFmtId="0" fontId="60" fillId="0" borderId="4" xfId="5" applyFont="1" applyBorder="1" applyAlignment="1" applyProtection="1">
      <alignment horizontal="left" vertical="center" wrapText="1"/>
    </xf>
    <xf numFmtId="0" fontId="11" fillId="0" borderId="4" xfId="5" applyFont="1" applyBorder="1" applyAlignment="1" applyProtection="1">
      <alignment horizontal="left" vertical="center" wrapText="1"/>
    </xf>
    <xf numFmtId="0" fontId="11" fillId="0" borderId="4" xfId="5" applyFont="1" applyBorder="1" applyAlignment="1" applyProtection="1">
      <alignment horizontal="center" vertical="center" wrapText="1"/>
    </xf>
    <xf numFmtId="0" fontId="13" fillId="4" borderId="4" xfId="6" applyFont="1" applyFill="1" applyBorder="1" applyAlignment="1">
      <alignment horizontal="center" vertical="center" wrapText="1"/>
    </xf>
    <xf numFmtId="0" fontId="62" fillId="4" borderId="4" xfId="5" applyFont="1" applyFill="1" applyBorder="1" applyAlignment="1" applyProtection="1">
      <alignment horizontal="left" vertical="center" wrapText="1"/>
    </xf>
    <xf numFmtId="0" fontId="13" fillId="4" borderId="4" xfId="5" applyFont="1" applyFill="1" applyBorder="1" applyAlignment="1" applyProtection="1">
      <alignment horizontal="left" vertical="center" wrapText="1"/>
    </xf>
    <xf numFmtId="0" fontId="13" fillId="4" borderId="4" xfId="5" applyFont="1" applyFill="1" applyBorder="1" applyAlignment="1" applyProtection="1">
      <alignment horizontal="center" vertical="center" wrapText="1"/>
    </xf>
    <xf numFmtId="0" fontId="11" fillId="0" borderId="0" xfId="6" applyFont="1" applyBorder="1" applyAlignment="1">
      <alignment horizontal="center" vertical="center"/>
    </xf>
    <xf numFmtId="0" fontId="11" fillId="0" borderId="0" xfId="6" applyFont="1" applyBorder="1" applyAlignment="1">
      <alignment vertical="center" wrapText="1"/>
    </xf>
    <xf numFmtId="0" fontId="45" fillId="0" borderId="0" xfId="5" applyBorder="1" applyAlignment="1" applyProtection="1">
      <alignment horizontal="left" vertical="center" wrapText="1"/>
    </xf>
    <xf numFmtId="0" fontId="11" fillId="0" borderId="0" xfId="5" applyFont="1" applyBorder="1" applyAlignment="1" applyProtection="1">
      <alignment horizontal="left" vertical="center" wrapText="1"/>
    </xf>
    <xf numFmtId="0" fontId="63" fillId="0" borderId="0" xfId="5" applyFont="1" applyBorder="1" applyAlignment="1" applyProtection="1">
      <alignment horizontal="center" vertical="center" wrapText="1"/>
    </xf>
    <xf numFmtId="0" fontId="63" fillId="0" borderId="0" xfId="5" applyFont="1" applyBorder="1" applyAlignment="1" applyProtection="1">
      <alignment horizontal="left" vertical="center" wrapText="1"/>
    </xf>
    <xf numFmtId="0" fontId="15" fillId="0" borderId="0" xfId="6" applyFont="1" applyAlignment="1">
      <alignment vertical="center" wrapText="1"/>
    </xf>
    <xf numFmtId="0" fontId="11" fillId="0" borderId="0" xfId="6" applyFont="1" applyAlignment="1">
      <alignment vertical="center"/>
    </xf>
    <xf numFmtId="0" fontId="28" fillId="0" borderId="0" xfId="0" applyFont="1" applyBorder="1" applyAlignment="1">
      <alignment vertical="center"/>
    </xf>
    <xf numFmtId="0" fontId="11" fillId="0" borderId="0" xfId="0" applyFont="1" applyBorder="1" applyAlignment="1">
      <alignment horizontal="left" vertical="center"/>
    </xf>
    <xf numFmtId="0" fontId="17" fillId="0" borderId="7" xfId="0" applyFont="1" applyBorder="1" applyAlignment="1">
      <alignment vertical="center"/>
    </xf>
    <xf numFmtId="0" fontId="25" fillId="0" borderId="5" xfId="0" applyFont="1" applyFill="1" applyBorder="1" applyAlignment="1">
      <alignment horizontal="center" vertical="center" wrapText="1"/>
    </xf>
    <xf numFmtId="0" fontId="29" fillId="6" borderId="0" xfId="0" applyFont="1" applyFill="1" applyBorder="1" applyAlignment="1">
      <alignment vertical="center" wrapText="1"/>
    </xf>
    <xf numFmtId="2" fontId="23" fillId="0" borderId="8" xfId="0" applyNumberFormat="1" applyFont="1" applyFill="1" applyBorder="1" applyAlignment="1">
      <alignment horizontal="center" vertical="center"/>
    </xf>
    <xf numFmtId="2" fontId="23" fillId="0" borderId="4" xfId="0" applyNumberFormat="1" applyFont="1" applyFill="1" applyBorder="1" applyAlignment="1">
      <alignment horizontal="center" vertical="center"/>
    </xf>
    <xf numFmtId="2" fontId="23" fillId="0" borderId="6" xfId="0" applyNumberFormat="1" applyFont="1" applyFill="1" applyBorder="1" applyAlignment="1">
      <alignment horizontal="center" vertical="center"/>
    </xf>
    <xf numFmtId="0" fontId="16" fillId="3" borderId="4" xfId="0" applyFont="1" applyFill="1" applyBorder="1" applyAlignment="1">
      <alignment horizontal="center" vertical="center"/>
    </xf>
    <xf numFmtId="0" fontId="24" fillId="0" borderId="8" xfId="0" applyFont="1" applyFill="1" applyBorder="1" applyAlignment="1">
      <alignment horizontal="left" vertical="center"/>
    </xf>
    <xf numFmtId="0" fontId="24" fillId="4" borderId="4" xfId="0" applyFont="1" applyFill="1" applyBorder="1" applyAlignment="1">
      <alignment horizontal="center" vertical="top" wrapText="1"/>
    </xf>
    <xf numFmtId="0" fontId="24" fillId="4" borderId="8" xfId="0" applyFont="1" applyFill="1" applyBorder="1" applyAlignment="1">
      <alignment horizontal="center" vertical="center" wrapText="1"/>
    </xf>
    <xf numFmtId="0" fontId="26" fillId="4" borderId="8" xfId="0" applyFont="1" applyFill="1" applyBorder="1" applyAlignment="1">
      <alignment horizontal="center" vertical="top" wrapText="1"/>
    </xf>
    <xf numFmtId="49" fontId="26" fillId="4" borderId="4" xfId="0" applyNumberFormat="1" applyFont="1" applyFill="1" applyBorder="1" applyAlignment="1">
      <alignment horizontal="center" vertical="center"/>
    </xf>
    <xf numFmtId="0" fontId="25" fillId="4" borderId="4" xfId="0" applyFont="1" applyFill="1" applyBorder="1" applyAlignment="1">
      <alignment horizontal="center" vertical="center"/>
    </xf>
    <xf numFmtId="0" fontId="26" fillId="4" borderId="4" xfId="0" applyFont="1" applyFill="1" applyBorder="1" applyAlignment="1">
      <alignment horizontal="center" vertical="center"/>
    </xf>
    <xf numFmtId="0" fontId="27" fillId="4" borderId="4" xfId="0" applyFont="1" applyFill="1" applyBorder="1" applyAlignment="1">
      <alignment horizontal="center" vertical="center"/>
    </xf>
    <xf numFmtId="49" fontId="26" fillId="4" borderId="4" xfId="0" applyNumberFormat="1" applyFont="1" applyFill="1" applyBorder="1" applyAlignment="1">
      <alignment horizontal="center" vertical="center" wrapText="1"/>
    </xf>
    <xf numFmtId="0" fontId="25" fillId="4" borderId="7" xfId="0" applyFont="1" applyFill="1" applyBorder="1" applyAlignment="1">
      <alignment horizontal="center" vertical="center" wrapText="1"/>
    </xf>
    <xf numFmtId="49" fontId="26" fillId="4" borderId="5" xfId="0" applyNumberFormat="1"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10" borderId="4" xfId="0" applyFont="1" applyFill="1" applyBorder="1" applyAlignment="1">
      <alignment horizontal="center" vertical="center"/>
    </xf>
    <xf numFmtId="49" fontId="24" fillId="4" borderId="14" xfId="0" applyNumberFormat="1" applyFont="1" applyFill="1" applyBorder="1" applyAlignment="1">
      <alignment horizontal="center" vertical="center" wrapText="1"/>
    </xf>
    <xf numFmtId="0" fontId="25" fillId="4" borderId="8" xfId="0" applyFont="1" applyFill="1" applyBorder="1" applyAlignment="1">
      <alignment horizontal="center" vertical="center" wrapText="1"/>
    </xf>
    <xf numFmtId="0" fontId="26" fillId="4" borderId="8" xfId="0" applyFont="1" applyFill="1" applyBorder="1" applyAlignment="1">
      <alignment horizontal="center" vertical="center"/>
    </xf>
    <xf numFmtId="0" fontId="25" fillId="4" borderId="8" xfId="0" applyFont="1" applyFill="1" applyBorder="1" applyAlignment="1">
      <alignment horizontal="center" vertical="center"/>
    </xf>
    <xf numFmtId="49" fontId="24" fillId="4" borderId="12" xfId="0" applyNumberFormat="1" applyFont="1" applyFill="1" applyBorder="1" applyAlignment="1">
      <alignment horizontal="center" vertical="center" wrapText="1"/>
    </xf>
    <xf numFmtId="0" fontId="25" fillId="4" borderId="6" xfId="0" applyFont="1" applyFill="1" applyBorder="1" applyAlignment="1">
      <alignment horizontal="center" vertical="center" wrapText="1"/>
    </xf>
    <xf numFmtId="0" fontId="26" fillId="4" borderId="6"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6" xfId="0" applyFont="1" applyFill="1" applyBorder="1" applyAlignment="1">
      <alignment horizontal="center"/>
    </xf>
    <xf numFmtId="0" fontId="25" fillId="3" borderId="0" xfId="0" applyFont="1" applyFill="1" applyAlignment="1">
      <alignment vertical="center"/>
    </xf>
    <xf numFmtId="0" fontId="24" fillId="3" borderId="5" xfId="0" applyFont="1" applyFill="1" applyBorder="1" applyAlignment="1">
      <alignment vertical="top"/>
    </xf>
    <xf numFmtId="0" fontId="24" fillId="3" borderId="2" xfId="0" applyFont="1" applyFill="1" applyBorder="1" applyAlignment="1">
      <alignment vertical="top" wrapText="1"/>
    </xf>
    <xf numFmtId="0" fontId="24" fillId="3" borderId="7" xfId="0" applyFont="1" applyFill="1" applyBorder="1" applyAlignment="1">
      <alignment vertical="top" wrapText="1"/>
    </xf>
    <xf numFmtId="0" fontId="24" fillId="4" borderId="4" xfId="0" applyFont="1" applyFill="1" applyBorder="1" applyAlignment="1">
      <alignment vertical="center" wrapText="1"/>
    </xf>
    <xf numFmtId="0" fontId="24" fillId="4" borderId="2" xfId="0" applyFont="1" applyFill="1" applyBorder="1" applyAlignment="1">
      <alignment vertical="center"/>
    </xf>
    <xf numFmtId="0" fontId="24" fillId="4" borderId="2" xfId="0" applyFont="1" applyFill="1" applyBorder="1" applyAlignment="1">
      <alignment vertical="center" wrapText="1"/>
    </xf>
    <xf numFmtId="0" fontId="24" fillId="4" borderId="7" xfId="0" applyFont="1" applyFill="1" applyBorder="1" applyAlignment="1">
      <alignment vertical="center" wrapText="1"/>
    </xf>
    <xf numFmtId="0" fontId="24" fillId="4" borderId="4" xfId="0" applyFont="1" applyFill="1" applyBorder="1" applyAlignment="1">
      <alignment horizontal="left" vertical="center"/>
    </xf>
    <xf numFmtId="0" fontId="24" fillId="3" borderId="9" xfId="0" applyFont="1" applyFill="1" applyBorder="1" applyAlignment="1">
      <alignment horizontal="center" vertical="center"/>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25" fillId="0" borderId="0" xfId="0" applyFont="1" applyFill="1" applyBorder="1"/>
    <xf numFmtId="0" fontId="13" fillId="0" borderId="0" xfId="0" applyFont="1" applyBorder="1" applyAlignment="1">
      <alignment vertical="center"/>
    </xf>
    <xf numFmtId="0" fontId="11" fillId="0" borderId="4" xfId="0" applyFont="1" applyBorder="1" applyAlignment="1">
      <alignment vertical="center"/>
    </xf>
    <xf numFmtId="0" fontId="58" fillId="0" borderId="9" xfId="0" applyFont="1" applyBorder="1" applyAlignment="1">
      <alignment vertical="center"/>
    </xf>
    <xf numFmtId="49" fontId="24" fillId="3" borderId="8" xfId="0" applyNumberFormat="1" applyFont="1" applyFill="1" applyBorder="1" applyAlignment="1">
      <alignment horizontal="center" vertical="center"/>
    </xf>
    <xf numFmtId="0" fontId="28" fillId="4" borderId="4" xfId="0" applyFont="1" applyFill="1" applyBorder="1" applyAlignment="1">
      <alignment horizontal="center" vertical="center"/>
    </xf>
    <xf numFmtId="0" fontId="24" fillId="0" borderId="2" xfId="0" quotePrefix="1" applyFont="1" applyFill="1" applyBorder="1" applyAlignment="1">
      <alignment horizontal="left" vertical="center"/>
    </xf>
    <xf numFmtId="0" fontId="45" fillId="0" borderId="4" xfId="5" applyBorder="1" applyAlignment="1">
      <alignment vertical="center"/>
    </xf>
    <xf numFmtId="0" fontId="60" fillId="0" borderId="4" xfId="5" applyFont="1" applyBorder="1" applyAlignment="1">
      <alignment vertical="center"/>
    </xf>
    <xf numFmtId="0" fontId="42" fillId="4" borderId="2" xfId="0" applyFont="1" applyFill="1" applyBorder="1" applyAlignment="1">
      <alignment horizontal="left" vertical="top" wrapText="1"/>
    </xf>
    <xf numFmtId="0" fontId="42" fillId="4" borderId="7" xfId="0" applyFont="1" applyFill="1" applyBorder="1" applyAlignment="1">
      <alignment horizontal="left" vertical="top" wrapText="1"/>
    </xf>
    <xf numFmtId="0" fontId="23" fillId="4" borderId="5" xfId="0" applyFont="1" applyFill="1" applyBorder="1" applyAlignment="1">
      <alignment horizontal="left" vertical="center" wrapText="1"/>
    </xf>
    <xf numFmtId="0" fontId="11" fillId="0" borderId="7" xfId="0" applyFont="1" applyBorder="1" applyAlignment="1">
      <alignment vertical="center" wrapText="1"/>
    </xf>
    <xf numFmtId="0" fontId="11" fillId="0" borderId="7" xfId="0" applyFont="1" applyBorder="1" applyAlignment="1">
      <alignment horizontal="left" vertical="center" wrapText="1"/>
    </xf>
    <xf numFmtId="0" fontId="24" fillId="0" borderId="2" xfId="0" applyFont="1" applyFill="1" applyBorder="1" applyAlignment="1">
      <alignment horizontal="left"/>
    </xf>
    <xf numFmtId="0" fontId="25" fillId="0" borderId="12" xfId="0" applyFont="1" applyFill="1" applyBorder="1" applyAlignment="1">
      <alignment horizontal="center" vertical="top" wrapText="1"/>
    </xf>
    <xf numFmtId="0" fontId="16" fillId="0" borderId="1" xfId="0" applyFont="1" applyBorder="1" applyAlignment="1">
      <alignment horizontal="left" vertical="center" wrapText="1"/>
    </xf>
    <xf numFmtId="0" fontId="16" fillId="0" borderId="13" xfId="0" applyFont="1" applyBorder="1" applyAlignment="1">
      <alignment horizontal="left" vertical="center" wrapText="1"/>
    </xf>
    <xf numFmtId="0" fontId="64" fillId="0" borderId="0" xfId="0" applyFont="1"/>
    <xf numFmtId="0" fontId="24" fillId="0" borderId="3" xfId="0" quotePrefix="1" applyFont="1" applyFill="1" applyBorder="1" applyAlignment="1">
      <alignment horizontal="left" vertical="center"/>
    </xf>
    <xf numFmtId="0" fontId="24" fillId="0" borderId="3" xfId="0" applyFont="1" applyBorder="1" applyAlignment="1">
      <alignment horizontal="left" vertical="center" wrapText="1"/>
    </xf>
    <xf numFmtId="169" fontId="24" fillId="0" borderId="2" xfId="0" applyNumberFormat="1" applyFont="1" applyFill="1" applyBorder="1" applyAlignment="1">
      <alignment horizontal="left" vertical="center"/>
    </xf>
    <xf numFmtId="0" fontId="65" fillId="0" borderId="0" xfId="0" applyFont="1"/>
    <xf numFmtId="0" fontId="25" fillId="4" borderId="4" xfId="0" applyFont="1" applyFill="1" applyBorder="1" applyAlignment="1">
      <alignment vertical="center"/>
    </xf>
    <xf numFmtId="0" fontId="24" fillId="0" borderId="2" xfId="0" applyFont="1" applyFill="1" applyBorder="1" applyAlignment="1">
      <alignment horizontal="left" vertical="center"/>
    </xf>
    <xf numFmtId="0" fontId="45" fillId="0" borderId="4" xfId="5" applyFill="1" applyBorder="1" applyAlignment="1">
      <alignment horizontal="left" wrapText="1"/>
    </xf>
    <xf numFmtId="0" fontId="28" fillId="0" borderId="5"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2" xfId="0" applyFont="1" applyFill="1" applyBorder="1" applyAlignment="1">
      <alignment horizontal="left" vertical="center"/>
    </xf>
    <xf numFmtId="0" fontId="24" fillId="0" borderId="13"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4" fillId="0" borderId="1" xfId="0" applyFont="1" applyFill="1" applyBorder="1" applyAlignment="1">
      <alignment horizontal="left" vertical="center"/>
    </xf>
    <xf numFmtId="0" fontId="45" fillId="0" borderId="2" xfId="5" applyFill="1" applyBorder="1" applyAlignment="1">
      <alignment horizontal="left" vertical="center"/>
    </xf>
    <xf numFmtId="0" fontId="45" fillId="0" borderId="2" xfId="5" applyFill="1" applyBorder="1" applyAlignment="1">
      <alignment vertical="center"/>
    </xf>
    <xf numFmtId="0" fontId="24" fillId="0" borderId="13"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1" xfId="0" applyFont="1" applyFill="1" applyBorder="1" applyAlignment="1">
      <alignment horizontal="left" vertical="center"/>
    </xf>
    <xf numFmtId="0" fontId="25" fillId="0" borderId="2" xfId="0" quotePrefix="1" applyFont="1" applyFill="1" applyBorder="1" applyAlignment="1">
      <alignment horizontal="left" vertical="center"/>
    </xf>
    <xf numFmtId="0" fontId="66" fillId="0" borderId="0" xfId="0" applyFont="1" applyAlignment="1">
      <alignment vertical="center"/>
    </xf>
    <xf numFmtId="49" fontId="24" fillId="0" borderId="2" xfId="0" applyNumberFormat="1" applyFont="1" applyFill="1" applyBorder="1" applyAlignment="1">
      <alignment vertical="center" wrapText="1"/>
    </xf>
    <xf numFmtId="0" fontId="45" fillId="0" borderId="3" xfId="5" applyFill="1" applyBorder="1" applyAlignment="1">
      <alignment horizontal="left" vertical="center"/>
    </xf>
    <xf numFmtId="0" fontId="28" fillId="0" borderId="12" xfId="0" applyFont="1" applyFill="1" applyBorder="1" applyAlignment="1">
      <alignment horizontal="left" vertical="center" wrapText="1"/>
    </xf>
    <xf numFmtId="0" fontId="45" fillId="0" borderId="2" xfId="5" applyFill="1" applyBorder="1" applyAlignment="1">
      <alignment horizontal="left" vertical="center"/>
    </xf>
    <xf numFmtId="0" fontId="45" fillId="0" borderId="2" xfId="5" applyBorder="1" applyAlignment="1">
      <alignment vertical="center"/>
    </xf>
    <xf numFmtId="0" fontId="25" fillId="0" borderId="1" xfId="0" applyFont="1" applyFill="1" applyBorder="1" applyAlignment="1">
      <alignment horizontal="left" vertical="center"/>
    </xf>
    <xf numFmtId="0" fontId="24" fillId="0" borderId="9"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24" fillId="0" borderId="5" xfId="0" applyFont="1" applyBorder="1" applyAlignment="1">
      <alignment horizontal="left" vertical="center" wrapText="1"/>
    </xf>
    <xf numFmtId="0" fontId="24" fillId="0" borderId="2" xfId="0" applyFont="1" applyBorder="1" applyAlignment="1">
      <alignment horizontal="left" vertical="center" wrapText="1"/>
    </xf>
    <xf numFmtId="0" fontId="24" fillId="0" borderId="2" xfId="0" applyFont="1" applyFill="1" applyBorder="1" applyAlignment="1">
      <alignment horizontal="left" vertical="center"/>
    </xf>
    <xf numFmtId="0" fontId="25" fillId="0" borderId="6" xfId="0" applyFont="1" applyFill="1" applyBorder="1" applyAlignment="1">
      <alignment horizontal="center" vertical="center" wrapText="1"/>
    </xf>
    <xf numFmtId="0" fontId="26" fillId="0" borderId="6" xfId="0" applyFont="1" applyFill="1" applyBorder="1" applyAlignment="1">
      <alignment horizontal="center" vertical="center"/>
    </xf>
    <xf numFmtId="0" fontId="25" fillId="0" borderId="6" xfId="0" applyFont="1" applyFill="1" applyBorder="1" applyAlignment="1">
      <alignment horizontal="center" vertical="center"/>
    </xf>
    <xf numFmtId="0" fontId="24" fillId="0" borderId="9" xfId="0" applyFont="1" applyFill="1" applyBorder="1" applyAlignment="1">
      <alignment horizontal="left" vertical="center" wrapText="1"/>
    </xf>
    <xf numFmtId="0" fontId="11" fillId="0" borderId="2" xfId="0" applyFont="1" applyBorder="1" applyAlignment="1">
      <alignment horizontal="left" vertical="center" wrapText="1"/>
    </xf>
    <xf numFmtId="0" fontId="28" fillId="0" borderId="4"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2" xfId="0" applyFont="1" applyBorder="1" applyAlignment="1">
      <alignment horizontal="left" vertical="center" wrapText="1"/>
    </xf>
    <xf numFmtId="0" fontId="24" fillId="0" borderId="9"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2" xfId="0" applyFont="1" applyFill="1" applyBorder="1" applyAlignment="1">
      <alignment horizontal="left" vertical="center"/>
    </xf>
    <xf numFmtId="0" fontId="45" fillId="0" borderId="4" xfId="5"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6" fillId="0" borderId="6" xfId="0" applyFont="1" applyFill="1" applyBorder="1" applyAlignment="1">
      <alignment horizontal="center" vertical="center"/>
    </xf>
    <xf numFmtId="0" fontId="24" fillId="0" borderId="2" xfId="0" applyFont="1" applyFill="1" applyBorder="1" applyAlignment="1">
      <alignment horizontal="left" vertical="center"/>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5" fillId="0" borderId="5" xfId="0" applyFont="1" applyFill="1" applyBorder="1" applyAlignment="1">
      <alignment horizontal="center" vertical="center"/>
    </xf>
    <xf numFmtId="0" fontId="25" fillId="0" borderId="7" xfId="0" applyFont="1" applyFill="1" applyBorder="1" applyAlignment="1">
      <alignment horizontal="center" vertical="center"/>
    </xf>
    <xf numFmtId="0" fontId="24" fillId="0" borderId="5" xfId="0" applyFont="1" applyFill="1" applyBorder="1" applyAlignment="1">
      <alignment vertical="center" wrapText="1"/>
    </xf>
    <xf numFmtId="0" fontId="24" fillId="0" borderId="2" xfId="0" applyFont="1" applyFill="1" applyBorder="1" applyAlignment="1">
      <alignment vertical="center" wrapText="1"/>
    </xf>
    <xf numFmtId="0" fontId="24" fillId="0" borderId="7" xfId="0" applyFont="1" applyFill="1" applyBorder="1" applyAlignment="1">
      <alignment vertical="center" wrapText="1"/>
    </xf>
    <xf numFmtId="0" fontId="25" fillId="0" borderId="12" xfId="0" applyFont="1" applyFill="1" applyBorder="1" applyAlignment="1">
      <alignment horizontal="center" vertical="center" wrapText="1"/>
    </xf>
    <xf numFmtId="0" fontId="24" fillId="0" borderId="1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24" fillId="0" borderId="0" xfId="0" applyFont="1" applyFill="1" applyBorder="1" applyAlignment="1">
      <alignment horizontal="left" vertical="center"/>
    </xf>
    <xf numFmtId="0" fontId="28" fillId="0" borderId="0" xfId="0" applyFont="1" applyFill="1" applyBorder="1" applyAlignment="1">
      <alignment horizontal="left" vertical="center"/>
    </xf>
    <xf numFmtId="0" fontId="24" fillId="0" borderId="9" xfId="0" applyFont="1" applyFill="1" applyBorder="1" applyAlignment="1">
      <alignment horizontal="left" vertical="center" wrapText="1"/>
    </xf>
    <xf numFmtId="0" fontId="25" fillId="0" borderId="4" xfId="0" applyFont="1" applyFill="1" applyBorder="1" applyAlignment="1">
      <alignment horizontal="left" vertical="center"/>
    </xf>
    <xf numFmtId="0" fontId="25" fillId="0" borderId="6" xfId="0" applyFont="1" applyFill="1" applyBorder="1" applyAlignment="1">
      <alignment horizontal="center" vertical="center" wrapText="1"/>
    </xf>
    <xf numFmtId="0" fontId="25" fillId="0" borderId="5" xfId="0" applyFont="1" applyFill="1" applyBorder="1" applyAlignment="1">
      <alignment vertical="center" wrapText="1"/>
    </xf>
    <xf numFmtId="0" fontId="25" fillId="0" borderId="2" xfId="0" applyFont="1" applyFill="1" applyBorder="1" applyAlignment="1">
      <alignment vertical="center" wrapText="1"/>
    </xf>
    <xf numFmtId="0" fontId="25" fillId="0" borderId="5" xfId="0" applyFont="1" applyFill="1" applyBorder="1" applyAlignment="1">
      <alignment horizontal="left" vertical="top" wrapText="1"/>
    </xf>
    <xf numFmtId="0" fontId="25" fillId="0" borderId="2" xfId="0" applyFont="1" applyFill="1" applyBorder="1" applyAlignment="1">
      <alignment horizontal="left" vertical="top" wrapText="1"/>
    </xf>
    <xf numFmtId="0" fontId="25" fillId="0" borderId="7" xfId="0" applyFont="1" applyFill="1" applyBorder="1" applyAlignment="1">
      <alignment horizontal="left" vertical="top" wrapText="1"/>
    </xf>
    <xf numFmtId="0" fontId="24" fillId="3" borderId="2"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45" fillId="0" borderId="2" xfId="5" applyFill="1" applyBorder="1" applyAlignment="1">
      <alignment horizontal="left" vertical="center"/>
    </xf>
    <xf numFmtId="0" fontId="28" fillId="0" borderId="4" xfId="0" applyFont="1" applyFill="1" applyBorder="1" applyAlignment="1">
      <alignment horizontal="center" vertical="center"/>
    </xf>
    <xf numFmtId="0" fontId="24" fillId="0" borderId="1" xfId="0" applyFont="1" applyFill="1" applyBorder="1" applyAlignment="1">
      <alignment horizontal="left" vertical="center"/>
    </xf>
    <xf numFmtId="0" fontId="27" fillId="5" borderId="4" xfId="0" applyFont="1" applyFill="1" applyBorder="1" applyAlignment="1">
      <alignment horizontal="center" vertical="center"/>
    </xf>
    <xf numFmtId="0" fontId="25" fillId="5" borderId="4" xfId="0" applyFont="1" applyFill="1" applyBorder="1" applyAlignment="1">
      <alignment vertical="center"/>
    </xf>
    <xf numFmtId="0" fontId="12" fillId="2" borderId="9" xfId="0" applyFont="1" applyFill="1" applyBorder="1" applyAlignment="1">
      <alignment horizontal="center" vertical="top" wrapText="1"/>
    </xf>
    <xf numFmtId="0" fontId="11" fillId="0" borderId="9" xfId="0" applyFont="1" applyBorder="1" applyAlignment="1">
      <alignment horizontal="center" vertical="center" wrapText="1"/>
    </xf>
    <xf numFmtId="0" fontId="11" fillId="0" borderId="9" xfId="0" applyFont="1" applyBorder="1" applyAlignment="1">
      <alignment vertical="center" wrapText="1"/>
    </xf>
    <xf numFmtId="49" fontId="11" fillId="0" borderId="9" xfId="0" applyNumberFormat="1" applyFont="1" applyBorder="1" applyAlignment="1">
      <alignment horizontal="center" vertical="center"/>
    </xf>
    <xf numFmtId="0" fontId="11" fillId="0" borderId="8" xfId="0" applyFont="1" applyBorder="1" applyAlignment="1">
      <alignment horizontal="center" vertical="top"/>
    </xf>
    <xf numFmtId="0" fontId="11" fillId="0" borderId="8" xfId="0" applyFont="1" applyBorder="1" applyAlignment="1">
      <alignment horizontal="center" vertical="center" wrapText="1"/>
    </xf>
    <xf numFmtId="0" fontId="15" fillId="0" borderId="4" xfId="0" applyFont="1" applyBorder="1" applyAlignment="1">
      <alignment vertical="center"/>
    </xf>
    <xf numFmtId="0" fontId="11" fillId="0" borderId="9" xfId="0" applyFont="1" applyBorder="1" applyAlignment="1">
      <alignment horizontal="center" vertical="center" wrapText="1"/>
    </xf>
    <xf numFmtId="0" fontId="11" fillId="0" borderId="6" xfId="0" applyFont="1" applyBorder="1" applyAlignment="1">
      <alignment horizontal="center" vertical="center" wrapText="1"/>
    </xf>
    <xf numFmtId="0" fontId="11" fillId="5" borderId="6"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8" xfId="0" applyFont="1" applyBorder="1" applyAlignment="1">
      <alignment vertical="center" wrapText="1"/>
    </xf>
    <xf numFmtId="0" fontId="11" fillId="0" borderId="4" xfId="0" applyFont="1" applyBorder="1" applyAlignment="1">
      <alignment vertical="center" wrapText="1"/>
    </xf>
    <xf numFmtId="0" fontId="25" fillId="5" borderId="4" xfId="0" applyFont="1" applyFill="1" applyBorder="1" applyAlignment="1">
      <alignment horizontal="center" vertical="center"/>
    </xf>
    <xf numFmtId="0" fontId="24" fillId="5" borderId="4" xfId="0" applyFont="1" applyFill="1" applyBorder="1" applyAlignment="1">
      <alignment horizontal="center" vertical="center"/>
    </xf>
    <xf numFmtId="2" fontId="29" fillId="5" borderId="4" xfId="0" applyNumberFormat="1" applyFont="1" applyFill="1" applyBorder="1" applyAlignment="1">
      <alignment horizontal="center" vertical="center"/>
    </xf>
    <xf numFmtId="49" fontId="24" fillId="9" borderId="5" xfId="0" applyNumberFormat="1" applyFont="1" applyFill="1" applyBorder="1" applyAlignment="1">
      <alignment vertical="center"/>
    </xf>
    <xf numFmtId="0" fontId="25" fillId="9" borderId="4" xfId="0" applyFont="1" applyFill="1" applyBorder="1" applyAlignment="1">
      <alignment horizontal="center" vertical="center" wrapText="1"/>
    </xf>
    <xf numFmtId="0" fontId="26" fillId="9" borderId="4" xfId="0" applyFont="1" applyFill="1" applyBorder="1" applyAlignment="1">
      <alignment horizontal="center" vertical="center"/>
    </xf>
    <xf numFmtId="0" fontId="25" fillId="9" borderId="4" xfId="0" applyFont="1" applyFill="1" applyBorder="1" applyAlignment="1">
      <alignment vertical="center"/>
    </xf>
    <xf numFmtId="2" fontId="27" fillId="9" borderId="4" xfId="0" applyNumberFormat="1" applyFont="1" applyFill="1" applyBorder="1" applyAlignment="1">
      <alignment vertical="center"/>
    </xf>
    <xf numFmtId="0" fontId="25" fillId="9" borderId="4" xfId="0" applyFont="1" applyFill="1" applyBorder="1"/>
    <xf numFmtId="49" fontId="24" fillId="3" borderId="5" xfId="0" applyNumberFormat="1" applyFont="1" applyFill="1" applyBorder="1" applyAlignment="1">
      <alignment vertical="center"/>
    </xf>
    <xf numFmtId="0" fontId="25" fillId="3" borderId="4" xfId="0" applyFont="1" applyFill="1" applyBorder="1" applyAlignment="1">
      <alignment vertical="center"/>
    </xf>
    <xf numFmtId="0" fontId="25" fillId="3" borderId="4" xfId="0" applyFont="1" applyFill="1" applyBorder="1"/>
    <xf numFmtId="49" fontId="24" fillId="4" borderId="5" xfId="0" applyNumberFormat="1" applyFont="1" applyFill="1" applyBorder="1" applyAlignment="1">
      <alignment vertical="center" wrapText="1"/>
    </xf>
    <xf numFmtId="49" fontId="24" fillId="4" borderId="5" xfId="0" applyNumberFormat="1" applyFont="1" applyFill="1" applyBorder="1" applyAlignment="1">
      <alignment horizontal="center" vertical="center" wrapText="1"/>
    </xf>
    <xf numFmtId="0" fontId="25" fillId="4" borderId="4" xfId="0" applyFont="1" applyFill="1" applyBorder="1" applyAlignment="1">
      <alignment vertical="top" wrapText="1"/>
    </xf>
    <xf numFmtId="49" fontId="24" fillId="3" borderId="5" xfId="0" applyNumberFormat="1" applyFont="1" applyFill="1" applyBorder="1" applyAlignment="1">
      <alignment vertical="center" wrapText="1"/>
    </xf>
    <xf numFmtId="0" fontId="59" fillId="2" borderId="9" xfId="0" applyFont="1" applyFill="1" applyBorder="1" applyAlignment="1">
      <alignment vertical="center" wrapText="1"/>
    </xf>
    <xf numFmtId="0" fontId="13" fillId="0" borderId="9" xfId="0" applyFont="1" applyBorder="1" applyAlignment="1">
      <alignment horizontal="center" vertical="center" wrapText="1"/>
    </xf>
    <xf numFmtId="0" fontId="13" fillId="9" borderId="4" xfId="0" applyFont="1" applyFill="1" applyBorder="1" applyAlignment="1">
      <alignment horizontal="center" vertical="center" wrapText="1"/>
    </xf>
    <xf numFmtId="0" fontId="13" fillId="9" borderId="5" xfId="0" applyFont="1" applyFill="1" applyBorder="1" applyAlignment="1">
      <alignment vertical="center" wrapText="1"/>
    </xf>
    <xf numFmtId="0" fontId="59" fillId="9" borderId="4" xfId="0" applyFont="1" applyFill="1" applyBorder="1" applyAlignment="1">
      <alignment vertical="center" wrapText="1"/>
    </xf>
    <xf numFmtId="0" fontId="59" fillId="9" borderId="4" xfId="0" applyFont="1" applyFill="1" applyBorder="1" applyAlignment="1">
      <alignment horizontal="right" vertical="center" wrapText="1"/>
    </xf>
    <xf numFmtId="0" fontId="59" fillId="9" borderId="4" xfId="0" applyNumberFormat="1" applyFont="1" applyFill="1" applyBorder="1" applyAlignment="1">
      <alignment horizontal="center" vertical="center" wrapText="1"/>
    </xf>
    <xf numFmtId="0" fontId="59" fillId="2" borderId="4" xfId="0" applyFont="1" applyFill="1" applyBorder="1" applyAlignment="1">
      <alignment vertical="center" wrapText="1"/>
    </xf>
    <xf numFmtId="0" fontId="68" fillId="0" borderId="0" xfId="0" applyFont="1" applyAlignment="1">
      <alignment vertical="center"/>
    </xf>
    <xf numFmtId="0" fontId="13" fillId="0" borderId="9" xfId="0" applyFont="1" applyBorder="1" applyAlignment="1">
      <alignment horizontal="left" vertical="center" wrapText="1"/>
    </xf>
    <xf numFmtId="49" fontId="13" fillId="3" borderId="9" xfId="0" applyNumberFormat="1" applyFont="1" applyFill="1" applyBorder="1" applyAlignment="1">
      <alignment horizontal="center" vertical="center" wrapText="1"/>
    </xf>
    <xf numFmtId="0" fontId="13" fillId="3" borderId="5" xfId="0" applyFont="1" applyFill="1" applyBorder="1" applyAlignment="1">
      <alignment vertical="center" wrapText="1"/>
    </xf>
    <xf numFmtId="0" fontId="13" fillId="3" borderId="4" xfId="0" applyFont="1" applyFill="1" applyBorder="1" applyAlignment="1">
      <alignment vertical="center"/>
    </xf>
    <xf numFmtId="0" fontId="13" fillId="3" borderId="4" xfId="0" applyNumberFormat="1" applyFont="1" applyFill="1" applyBorder="1" applyAlignment="1">
      <alignment horizontal="center" vertical="center"/>
    </xf>
    <xf numFmtId="0" fontId="13" fillId="0" borderId="4" xfId="0" applyFont="1" applyFill="1" applyBorder="1" applyAlignment="1">
      <alignment vertical="center" wrapText="1"/>
    </xf>
    <xf numFmtId="0" fontId="68" fillId="0" borderId="0" xfId="0" applyFont="1"/>
    <xf numFmtId="49" fontId="13" fillId="0" borderId="9" xfId="0" applyNumberFormat="1" applyFont="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vertical="center"/>
    </xf>
    <xf numFmtId="0" fontId="13" fillId="4" borderId="2" xfId="0" applyFont="1" applyFill="1" applyBorder="1" applyAlignment="1">
      <alignment vertical="center"/>
    </xf>
    <xf numFmtId="0" fontId="17" fillId="4" borderId="7" xfId="0" applyFont="1" applyFill="1" applyBorder="1"/>
    <xf numFmtId="0" fontId="13" fillId="4" borderId="4" xfId="0" applyFont="1" applyFill="1" applyBorder="1" applyAlignment="1">
      <alignment vertical="center"/>
    </xf>
    <xf numFmtId="0" fontId="13" fillId="4" borderId="4" xfId="0" applyNumberFormat="1" applyFont="1" applyFill="1" applyBorder="1" applyAlignment="1">
      <alignment horizontal="center" vertical="center"/>
    </xf>
    <xf numFmtId="0" fontId="13" fillId="0" borderId="4" xfId="0" applyFont="1" applyFill="1" applyBorder="1" applyAlignment="1">
      <alignment vertical="center"/>
    </xf>
    <xf numFmtId="0" fontId="17" fillId="0" borderId="9" xfId="0" applyFont="1" applyBorder="1" applyAlignment="1">
      <alignment horizontal="left" vertical="center" wrapText="1"/>
    </xf>
    <xf numFmtId="49" fontId="17" fillId="0" borderId="9" xfId="0" applyNumberFormat="1" applyFont="1" applyBorder="1" applyAlignment="1">
      <alignment horizontal="center" vertical="center" wrapText="1"/>
    </xf>
    <xf numFmtId="0" fontId="17" fillId="4" borderId="6" xfId="0" applyFont="1" applyFill="1" applyBorder="1" applyAlignment="1">
      <alignment horizontal="center" vertical="center" wrapText="1"/>
    </xf>
    <xf numFmtId="0" fontId="17" fillId="4" borderId="5" xfId="0" applyFont="1" applyFill="1" applyBorder="1" applyAlignment="1">
      <alignment vertical="center"/>
    </xf>
    <xf numFmtId="0" fontId="17" fillId="4" borderId="2" xfId="0" applyFont="1" applyFill="1" applyBorder="1" applyAlignment="1">
      <alignment vertical="center"/>
    </xf>
    <xf numFmtId="0" fontId="17" fillId="4" borderId="7" xfId="0" applyFont="1" applyFill="1" applyBorder="1" applyAlignment="1">
      <alignment vertical="center"/>
    </xf>
    <xf numFmtId="0" fontId="13" fillId="4" borderId="5" xfId="0" applyFont="1" applyFill="1" applyBorder="1" applyAlignment="1">
      <alignment horizontal="center" vertical="center"/>
    </xf>
    <xf numFmtId="0" fontId="59" fillId="4" borderId="4" xfId="0" applyFont="1" applyFill="1" applyBorder="1" applyAlignment="1">
      <alignment horizontal="center" vertical="center"/>
    </xf>
    <xf numFmtId="0" fontId="13" fillId="4" borderId="8" xfId="0" applyFont="1" applyFill="1" applyBorder="1" applyAlignment="1">
      <alignment horizontal="center" vertical="center"/>
    </xf>
    <xf numFmtId="0" fontId="12" fillId="2" borderId="9" xfId="0" applyFont="1" applyFill="1" applyBorder="1" applyAlignment="1">
      <alignment vertical="center" wrapText="1"/>
    </xf>
    <xf numFmtId="0" fontId="11" fillId="0" borderId="9" xfId="0" applyFont="1" applyBorder="1" applyAlignment="1">
      <alignment horizontal="left" vertical="center" wrapText="1"/>
    </xf>
    <xf numFmtId="0" fontId="11" fillId="0" borderId="4" xfId="0" applyFont="1" applyFill="1" applyBorder="1" applyAlignment="1">
      <alignment vertical="center"/>
    </xf>
    <xf numFmtId="0" fontId="59" fillId="2" borderId="9" xfId="0" applyFont="1" applyFill="1" applyBorder="1" applyAlignment="1">
      <alignment horizontal="center" vertical="top" wrapText="1"/>
    </xf>
    <xf numFmtId="0" fontId="17" fillId="0" borderId="6" xfId="0" applyFont="1" applyBorder="1" applyAlignment="1">
      <alignment horizontal="left" vertical="center" wrapText="1"/>
    </xf>
    <xf numFmtId="49" fontId="17" fillId="3" borderId="4" xfId="0" applyNumberFormat="1" applyFont="1" applyFill="1" applyBorder="1" applyAlignment="1">
      <alignment horizontal="center" vertical="center"/>
    </xf>
    <xf numFmtId="0" fontId="17" fillId="3" borderId="4" xfId="0" applyFont="1" applyFill="1" applyBorder="1" applyAlignment="1">
      <alignment horizontal="center" vertical="center" wrapText="1"/>
    </xf>
    <xf numFmtId="0" fontId="59" fillId="3" borderId="4" xfId="0" applyFont="1" applyFill="1" applyBorder="1" applyAlignment="1">
      <alignment horizontal="center" vertical="center"/>
    </xf>
    <xf numFmtId="0" fontId="17" fillId="3" borderId="4" xfId="0" applyNumberFormat="1" applyFont="1" applyFill="1" applyBorder="1" applyAlignment="1">
      <alignment horizontal="center" vertical="center"/>
    </xf>
    <xf numFmtId="0" fontId="17" fillId="0" borderId="4" xfId="0" applyFont="1" applyBorder="1" applyAlignment="1">
      <alignment vertical="center" wrapText="1"/>
    </xf>
    <xf numFmtId="0" fontId="59" fillId="2" borderId="9" xfId="0" applyFont="1" applyFill="1" applyBorder="1" applyAlignment="1">
      <alignment horizontal="center" vertical="center" wrapText="1"/>
    </xf>
    <xf numFmtId="0" fontId="17" fillId="11" borderId="4" xfId="0" applyFont="1" applyFill="1" applyBorder="1" applyAlignment="1">
      <alignment horizontal="center" vertical="center"/>
    </xf>
    <xf numFmtId="0" fontId="13" fillId="11" borderId="5" xfId="0" applyFont="1" applyFill="1" applyBorder="1" applyAlignment="1">
      <alignment vertical="center" wrapText="1"/>
    </xf>
    <xf numFmtId="0" fontId="17" fillId="11" borderId="4" xfId="0" applyFont="1" applyFill="1" applyBorder="1" applyAlignment="1">
      <alignment horizontal="center" vertical="center" wrapText="1"/>
    </xf>
    <xf numFmtId="0" fontId="59" fillId="11" borderId="4" xfId="0" applyFont="1" applyFill="1" applyBorder="1" applyAlignment="1">
      <alignment horizontal="center" vertical="center"/>
    </xf>
    <xf numFmtId="0" fontId="17" fillId="11" borderId="4" xfId="0" applyNumberFormat="1" applyFont="1" applyFill="1" applyBorder="1" applyAlignment="1">
      <alignment horizontal="center" vertical="center"/>
    </xf>
    <xf numFmtId="0" fontId="13" fillId="7" borderId="8" xfId="0" applyFont="1" applyFill="1" applyBorder="1" applyAlignment="1">
      <alignment horizontal="center" vertical="center" wrapText="1"/>
    </xf>
    <xf numFmtId="0" fontId="13" fillId="7" borderId="5" xfId="0" applyFont="1" applyFill="1" applyBorder="1" applyAlignment="1">
      <alignment vertical="center"/>
    </xf>
    <xf numFmtId="0" fontId="17" fillId="7" borderId="4" xfId="0" applyFont="1" applyFill="1" applyBorder="1" applyAlignment="1">
      <alignment horizontal="center" vertical="center" wrapText="1"/>
    </xf>
    <xf numFmtId="0" fontId="59" fillId="7" borderId="4" xfId="0" applyFont="1" applyFill="1" applyBorder="1" applyAlignment="1">
      <alignment horizontal="center" vertical="center"/>
    </xf>
    <xf numFmtId="0" fontId="17" fillId="7" borderId="4" xfId="0" applyNumberFormat="1" applyFont="1" applyFill="1" applyBorder="1" applyAlignment="1">
      <alignment horizontal="center" vertical="center"/>
    </xf>
    <xf numFmtId="0" fontId="11" fillId="3" borderId="5" xfId="0" applyFont="1" applyFill="1" applyBorder="1" applyAlignment="1">
      <alignment vertical="center"/>
    </xf>
    <xf numFmtId="0" fontId="15" fillId="3" borderId="4" xfId="0" applyFont="1" applyFill="1" applyBorder="1" applyAlignment="1">
      <alignment horizontal="center" vertical="center" wrapText="1"/>
    </xf>
    <xf numFmtId="0" fontId="12" fillId="3" borderId="4" xfId="0" applyFont="1" applyFill="1" applyBorder="1" applyAlignment="1">
      <alignment horizontal="center" vertical="center"/>
    </xf>
    <xf numFmtId="0" fontId="15" fillId="3" borderId="4" xfId="0" applyNumberFormat="1" applyFont="1" applyFill="1" applyBorder="1" applyAlignment="1">
      <alignment horizontal="center" vertical="center"/>
    </xf>
    <xf numFmtId="0" fontId="13" fillId="7" borderId="5" xfId="0" applyFont="1" applyFill="1" applyBorder="1" applyAlignment="1">
      <alignment vertical="center" wrapText="1"/>
    </xf>
    <xf numFmtId="0" fontId="17" fillId="0" borderId="4" xfId="0" applyFont="1" applyBorder="1" applyAlignment="1">
      <alignment vertical="center"/>
    </xf>
    <xf numFmtId="0" fontId="13" fillId="3" borderId="5" xfId="0" applyFont="1" applyFill="1" applyBorder="1" applyAlignment="1">
      <alignment vertical="center"/>
    </xf>
    <xf numFmtId="49" fontId="11" fillId="0" borderId="6" xfId="0" applyNumberFormat="1" applyFont="1" applyBorder="1" applyAlignment="1">
      <alignment horizontal="center" vertical="center"/>
    </xf>
    <xf numFmtId="0" fontId="11" fillId="0" borderId="11" xfId="0" applyFont="1" applyBorder="1" applyAlignment="1">
      <alignment horizontal="center" vertical="top"/>
    </xf>
    <xf numFmtId="0" fontId="24" fillId="9" borderId="14" xfId="0" applyFont="1" applyFill="1" applyBorder="1" applyAlignment="1">
      <alignment horizontal="left" vertical="center" wrapText="1"/>
    </xf>
    <xf numFmtId="0" fontId="45" fillId="0" borderId="7" xfId="5" applyBorder="1" applyAlignment="1">
      <alignment vertical="center"/>
    </xf>
    <xf numFmtId="0" fontId="17" fillId="5" borderId="4" xfId="0" applyFont="1" applyFill="1" applyBorder="1" applyAlignment="1">
      <alignment vertical="center"/>
    </xf>
    <xf numFmtId="0" fontId="15" fillId="5" borderId="4" xfId="0" applyFont="1" applyFill="1" applyBorder="1" applyAlignment="1">
      <alignment vertical="center"/>
    </xf>
    <xf numFmtId="0" fontId="13"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vertical="center" wrapText="1"/>
    </xf>
    <xf numFmtId="49" fontId="11" fillId="0" borderId="2" xfId="0" applyNumberFormat="1" applyFont="1" applyBorder="1" applyAlignment="1">
      <alignment horizontal="center" vertical="center"/>
    </xf>
    <xf numFmtId="0" fontId="11" fillId="0" borderId="2" xfId="0" applyFont="1" applyBorder="1" applyAlignment="1">
      <alignment horizontal="center" vertical="top"/>
    </xf>
    <xf numFmtId="0" fontId="13" fillId="5" borderId="4" xfId="0" applyFont="1" applyFill="1" applyBorder="1" applyAlignment="1">
      <alignment vertical="center"/>
    </xf>
    <xf numFmtId="0" fontId="13" fillId="5" borderId="8" xfId="0" applyFont="1" applyFill="1" applyBorder="1" applyAlignment="1">
      <alignment horizontal="center" vertical="center"/>
    </xf>
    <xf numFmtId="0" fontId="17" fillId="5" borderId="4" xfId="0" applyFont="1" applyFill="1" applyBorder="1" applyAlignment="1">
      <alignment horizontal="right" vertical="center"/>
    </xf>
    <xf numFmtId="0" fontId="24" fillId="8" borderId="8" xfId="0" applyFont="1" applyFill="1" applyBorder="1" applyAlignment="1">
      <alignment horizontal="center" vertical="center"/>
    </xf>
    <xf numFmtId="49" fontId="24" fillId="8" borderId="5" xfId="0" applyNumberFormat="1" applyFont="1" applyFill="1" applyBorder="1" applyAlignment="1">
      <alignment vertical="center"/>
    </xf>
    <xf numFmtId="0" fontId="25" fillId="8" borderId="4" xfId="0" applyFont="1" applyFill="1" applyBorder="1" applyAlignment="1">
      <alignment horizontal="center" vertical="center" wrapText="1"/>
    </xf>
    <xf numFmtId="0" fontId="26" fillId="8" borderId="4" xfId="0" applyFont="1" applyFill="1" applyBorder="1" applyAlignment="1">
      <alignment horizontal="center" vertical="center"/>
    </xf>
    <xf numFmtId="0" fontId="25" fillId="8" borderId="4" xfId="0" applyFont="1" applyFill="1" applyBorder="1" applyAlignment="1">
      <alignment vertical="center"/>
    </xf>
    <xf numFmtId="2" fontId="27" fillId="8" borderId="4" xfId="0" applyNumberFormat="1" applyFont="1" applyFill="1" applyBorder="1" applyAlignment="1">
      <alignment vertical="center"/>
    </xf>
    <xf numFmtId="0" fontId="25" fillId="8" borderId="4" xfId="0" applyFont="1" applyFill="1" applyBorder="1"/>
    <xf numFmtId="0" fontId="12" fillId="2" borderId="4" xfId="0" applyFont="1" applyFill="1" applyBorder="1" applyAlignment="1">
      <alignment vertical="center" wrapText="1"/>
    </xf>
    <xf numFmtId="0" fontId="11" fillId="0" borderId="9" xfId="0" applyFont="1" applyBorder="1" applyAlignment="1">
      <alignment horizontal="center" vertical="center"/>
    </xf>
    <xf numFmtId="0" fontId="11" fillId="0" borderId="4" xfId="0" applyFont="1" applyBorder="1" applyAlignment="1">
      <alignment horizontal="left" vertical="center"/>
    </xf>
    <xf numFmtId="0" fontId="15" fillId="0" borderId="4" xfId="0" applyFont="1" applyBorder="1" applyAlignment="1">
      <alignment horizontal="center" vertical="center" wrapText="1"/>
    </xf>
    <xf numFmtId="0" fontId="12" fillId="0" borderId="4" xfId="0" applyFont="1" applyBorder="1" applyAlignment="1">
      <alignment horizontal="center" vertical="center"/>
    </xf>
    <xf numFmtId="0" fontId="11" fillId="0" borderId="6" xfId="0" applyFont="1" applyBorder="1" applyAlignment="1">
      <alignment horizontal="center" vertical="center"/>
    </xf>
    <xf numFmtId="0" fontId="11" fillId="0" borderId="8" xfId="0" applyNumberFormat="1" applyFont="1" applyBorder="1" applyAlignment="1">
      <alignment horizontal="center" vertical="top"/>
    </xf>
    <xf numFmtId="0" fontId="11" fillId="0" borderId="5" xfId="0" applyFont="1" applyBorder="1" applyAlignment="1">
      <alignment vertical="center"/>
    </xf>
    <xf numFmtId="0" fontId="11" fillId="0" borderId="8" xfId="0" applyFont="1" applyBorder="1" applyAlignment="1">
      <alignment horizontal="center" vertical="top" wrapText="1"/>
    </xf>
    <xf numFmtId="0" fontId="11" fillId="0" borderId="4" xfId="0" applyFont="1" applyBorder="1" applyAlignment="1">
      <alignment horizontal="center" vertical="top"/>
    </xf>
    <xf numFmtId="1" fontId="11" fillId="0" borderId="4"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4" xfId="0" applyNumberFormat="1" applyFont="1" applyBorder="1" applyAlignment="1">
      <alignment horizontal="center" vertical="center"/>
    </xf>
    <xf numFmtId="0" fontId="12" fillId="2" borderId="5" xfId="0" applyFont="1" applyFill="1" applyBorder="1" applyAlignment="1">
      <alignment horizontal="center" vertical="center" wrapText="1"/>
    </xf>
    <xf numFmtId="0" fontId="11" fillId="0" borderId="4" xfId="0" applyFont="1" applyBorder="1" applyAlignment="1">
      <alignment horizontal="left" vertical="center" wrapText="1"/>
    </xf>
    <xf numFmtId="0" fontId="24" fillId="0" borderId="11" xfId="0" applyFont="1" applyBorder="1" applyAlignment="1">
      <alignment horizontal="center" vertical="center" wrapText="1"/>
    </xf>
    <xf numFmtId="0" fontId="12" fillId="2" borderId="4" xfId="0" applyFont="1" applyFill="1" applyBorder="1" applyAlignment="1">
      <alignment horizontal="center" vertical="center" wrapText="1"/>
    </xf>
    <xf numFmtId="0" fontId="16" fillId="0" borderId="0" xfId="0" applyFont="1" applyAlignment="1">
      <alignment vertical="center"/>
    </xf>
    <xf numFmtId="0" fontId="16" fillId="0" borderId="0" xfId="0" applyFont="1"/>
    <xf numFmtId="0" fontId="45" fillId="0" borderId="0" xfId="5" applyAlignment="1">
      <alignment vertical="center"/>
    </xf>
    <xf numFmtId="16" fontId="25" fillId="0" borderId="2" xfId="0" quotePrefix="1" applyNumberFormat="1" applyFont="1" applyFill="1" applyBorder="1" applyAlignment="1">
      <alignment horizontal="left" vertical="center"/>
    </xf>
    <xf numFmtId="0" fontId="16" fillId="0" borderId="2" xfId="0" applyFont="1" applyBorder="1" applyAlignment="1">
      <alignment vertical="center"/>
    </xf>
    <xf numFmtId="0" fontId="27" fillId="3" borderId="8" xfId="0" applyFont="1" applyFill="1" applyBorder="1" applyAlignment="1">
      <alignment horizontal="center" vertical="center" wrapText="1"/>
    </xf>
    <xf numFmtId="49" fontId="23" fillId="3" borderId="7" xfId="0" applyNumberFormat="1" applyFont="1" applyFill="1" applyBorder="1" applyAlignment="1">
      <alignment horizontal="left" vertical="center" wrapText="1"/>
    </xf>
    <xf numFmtId="0" fontId="27" fillId="3" borderId="7" xfId="0" applyFont="1" applyFill="1" applyBorder="1" applyAlignment="1">
      <alignment vertical="center"/>
    </xf>
    <xf numFmtId="0" fontId="23" fillId="3" borderId="4" xfId="0" applyFont="1" applyFill="1" applyBorder="1" applyAlignment="1">
      <alignment horizontal="center" vertical="center"/>
    </xf>
    <xf numFmtId="49" fontId="16" fillId="3" borderId="7" xfId="0" applyNumberFormat="1" applyFont="1" applyFill="1" applyBorder="1" applyAlignment="1">
      <alignment horizontal="left" vertical="center" wrapText="1"/>
    </xf>
    <xf numFmtId="0" fontId="25" fillId="3" borderId="7" xfId="0" applyFont="1" applyFill="1" applyBorder="1" applyAlignment="1">
      <alignment vertical="center"/>
    </xf>
    <xf numFmtId="2" fontId="16" fillId="3" borderId="4" xfId="0" applyNumberFormat="1" applyFont="1" applyFill="1" applyBorder="1" applyAlignment="1">
      <alignment horizontal="center" vertical="center"/>
    </xf>
    <xf numFmtId="0" fontId="16" fillId="3" borderId="8" xfId="0" applyFont="1" applyFill="1" applyBorder="1" applyAlignment="1">
      <alignment horizontal="center" vertical="center"/>
    </xf>
    <xf numFmtId="2" fontId="16" fillId="3" borderId="8" xfId="0" applyNumberFormat="1" applyFont="1" applyFill="1" applyBorder="1" applyAlignment="1">
      <alignment horizontal="center" vertical="center"/>
    </xf>
    <xf numFmtId="0" fontId="27" fillId="3" borderId="8" xfId="0" applyFont="1" applyFill="1" applyBorder="1" applyAlignment="1">
      <alignment horizontal="center" vertical="center"/>
    </xf>
    <xf numFmtId="0" fontId="23" fillId="3" borderId="8" xfId="0" applyFont="1" applyFill="1" applyBorder="1" applyAlignment="1">
      <alignment horizontal="center" vertical="center"/>
    </xf>
    <xf numFmtId="49" fontId="23" fillId="3" borderId="8" xfId="0" applyNumberFormat="1" applyFont="1" applyFill="1" applyBorder="1" applyAlignment="1">
      <alignment horizontal="left" vertical="center" wrapText="1"/>
    </xf>
    <xf numFmtId="0" fontId="25" fillId="3" borderId="4" xfId="0" applyFont="1" applyFill="1" applyBorder="1" applyAlignment="1">
      <alignment vertical="center" wrapText="1"/>
    </xf>
    <xf numFmtId="49" fontId="16" fillId="3" borderId="4" xfId="0" applyNumberFormat="1" applyFont="1" applyFill="1" applyBorder="1" applyAlignment="1">
      <alignment horizontal="left" vertical="center" wrapText="1"/>
    </xf>
    <xf numFmtId="0" fontId="27" fillId="3" borderId="8" xfId="0" applyFont="1" applyFill="1" applyBorder="1" applyAlignment="1">
      <alignment vertical="center" wrapText="1"/>
    </xf>
    <xf numFmtId="49" fontId="16" fillId="3" borderId="4" xfId="0" applyNumberFormat="1" applyFont="1" applyFill="1" applyBorder="1" applyAlignment="1">
      <alignment vertical="center" wrapText="1"/>
    </xf>
    <xf numFmtId="0" fontId="16" fillId="0" borderId="5"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8" fillId="3" borderId="4" xfId="0" applyFont="1" applyFill="1" applyBorder="1" applyAlignment="1">
      <alignment horizontal="center" vertical="center"/>
    </xf>
    <xf numFmtId="0" fontId="28" fillId="3" borderId="7" xfId="0" applyFont="1" applyFill="1" applyBorder="1" applyAlignment="1">
      <alignment vertical="center"/>
    </xf>
    <xf numFmtId="49" fontId="26" fillId="3" borderId="4" xfId="0" applyNumberFormat="1" applyFont="1" applyFill="1" applyBorder="1" applyAlignment="1">
      <alignment horizontal="center" vertical="center"/>
    </xf>
    <xf numFmtId="0" fontId="28" fillId="3" borderId="4" xfId="0" applyFont="1" applyFill="1" applyBorder="1" applyAlignment="1">
      <alignment horizontal="center" vertical="center" wrapText="1"/>
    </xf>
    <xf numFmtId="49" fontId="24" fillId="3" borderId="4" xfId="0" applyNumberFormat="1" applyFont="1" applyFill="1" applyBorder="1" applyAlignment="1">
      <alignment horizontal="left" vertical="center"/>
    </xf>
    <xf numFmtId="0" fontId="26" fillId="3" borderId="12" xfId="0" applyFont="1" applyFill="1" applyBorder="1" applyAlignment="1">
      <alignment horizontal="center" vertical="center"/>
    </xf>
    <xf numFmtId="0" fontId="38" fillId="3" borderId="12" xfId="0" applyFont="1" applyFill="1" applyBorder="1" applyAlignment="1">
      <alignment horizontal="center" vertical="center"/>
    </xf>
    <xf numFmtId="14" fontId="5" fillId="3" borderId="4" xfId="0" quotePrefix="1" applyNumberFormat="1" applyFont="1" applyFill="1" applyBorder="1" applyAlignment="1">
      <alignment horizontal="center" vertical="center" wrapText="1"/>
    </xf>
    <xf numFmtId="0" fontId="27" fillId="12" borderId="0" xfId="0" applyFont="1" applyFill="1" applyAlignment="1">
      <alignment horizontal="center" vertical="center"/>
    </xf>
    <xf numFmtId="0" fontId="28" fillId="12" borderId="5" xfId="0" applyFont="1" applyFill="1" applyBorder="1" applyAlignment="1">
      <alignment horizontal="left" vertical="center"/>
    </xf>
    <xf numFmtId="0" fontId="24" fillId="12" borderId="2" xfId="0" applyFont="1" applyFill="1" applyBorder="1" applyAlignment="1">
      <alignment horizontal="left" vertical="center" wrapText="1"/>
    </xf>
    <xf numFmtId="0" fontId="24" fillId="12" borderId="7" xfId="0" applyFont="1" applyFill="1" applyBorder="1" applyAlignment="1">
      <alignment horizontal="left" vertical="center" wrapText="1"/>
    </xf>
    <xf numFmtId="49" fontId="26" fillId="12" borderId="4" xfId="0" applyNumberFormat="1" applyFont="1" applyFill="1" applyBorder="1" applyAlignment="1">
      <alignment horizontal="center" vertical="center"/>
    </xf>
    <xf numFmtId="0" fontId="25" fillId="12" borderId="4" xfId="0" applyFont="1" applyFill="1" applyBorder="1" applyAlignment="1">
      <alignment horizontal="center" vertical="center"/>
    </xf>
    <xf numFmtId="0" fontId="26" fillId="12" borderId="4" xfId="0" applyFont="1" applyFill="1" applyBorder="1" applyAlignment="1">
      <alignment horizontal="center" vertical="center"/>
    </xf>
    <xf numFmtId="0" fontId="27" fillId="12" borderId="4" xfId="0" applyFont="1" applyFill="1" applyBorder="1" applyAlignment="1">
      <alignment horizontal="center" vertical="center"/>
    </xf>
    <xf numFmtId="0" fontId="24" fillId="12" borderId="5" xfId="0" applyFont="1" applyFill="1" applyBorder="1" applyAlignment="1">
      <alignment horizontal="center" vertical="center" wrapText="1"/>
    </xf>
    <xf numFmtId="0" fontId="28" fillId="12" borderId="2" xfId="0" applyFont="1" applyFill="1" applyBorder="1" applyAlignment="1">
      <alignment vertical="center"/>
    </xf>
    <xf numFmtId="0" fontId="45" fillId="0" borderId="4" xfId="5" applyBorder="1" applyAlignment="1">
      <alignment horizontal="left" wrapText="1"/>
    </xf>
    <xf numFmtId="0" fontId="28" fillId="3" borderId="12" xfId="0" applyFont="1" applyFill="1" applyBorder="1" applyAlignment="1">
      <alignment vertical="center"/>
    </xf>
    <xf numFmtId="0" fontId="28" fillId="3" borderId="1" xfId="0" applyFont="1" applyFill="1" applyBorder="1" applyAlignment="1">
      <alignment vertical="center"/>
    </xf>
    <xf numFmtId="0" fontId="24" fillId="3" borderId="13" xfId="0" applyFont="1" applyFill="1" applyBorder="1" applyAlignment="1">
      <alignment horizontal="left" vertical="center" wrapText="1"/>
    </xf>
    <xf numFmtId="49" fontId="26" fillId="3" borderId="6" xfId="0" applyNumberFormat="1" applyFont="1" applyFill="1" applyBorder="1" applyAlignment="1">
      <alignment horizontal="center" vertical="center"/>
    </xf>
    <xf numFmtId="0" fontId="28" fillId="3" borderId="12" xfId="0" applyFont="1" applyFill="1" applyBorder="1" applyAlignment="1">
      <alignment horizontal="center" vertical="center" wrapText="1"/>
    </xf>
    <xf numFmtId="0" fontId="24" fillId="12" borderId="12" xfId="0" applyFont="1" applyFill="1" applyBorder="1" applyAlignment="1">
      <alignment horizontal="center" vertical="center" wrapText="1"/>
    </xf>
    <xf numFmtId="0" fontId="28" fillId="12" borderId="2" xfId="0" applyFont="1" applyFill="1" applyBorder="1" applyAlignment="1">
      <alignment horizontal="left" vertical="center" wrapText="1"/>
    </xf>
    <xf numFmtId="0" fontId="28" fillId="12" borderId="2" xfId="0" applyFont="1" applyFill="1" applyBorder="1" applyAlignment="1">
      <alignment horizontal="center" vertical="center" wrapText="1"/>
    </xf>
    <xf numFmtId="0" fontId="25" fillId="3" borderId="13" xfId="0" applyFont="1" applyFill="1" applyBorder="1" applyAlignment="1">
      <alignment horizontal="center" vertical="center"/>
    </xf>
    <xf numFmtId="0" fontId="28" fillId="3" borderId="12" xfId="0" applyFont="1" applyFill="1" applyBorder="1" applyAlignment="1">
      <alignment horizontal="center" vertical="top" wrapText="1"/>
    </xf>
    <xf numFmtId="14" fontId="25" fillId="3" borderId="4" xfId="0" applyNumberFormat="1" applyFont="1" applyFill="1" applyBorder="1" applyAlignment="1">
      <alignment horizontal="center" vertical="center" wrapText="1"/>
    </xf>
    <xf numFmtId="0" fontId="28" fillId="3" borderId="5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2" xfId="0" applyFont="1" applyFill="1" applyBorder="1" applyAlignment="1">
      <alignment vertical="center" wrapText="1"/>
    </xf>
    <xf numFmtId="0" fontId="28" fillId="3" borderId="4" xfId="0" applyFont="1" applyFill="1" applyBorder="1" applyAlignment="1">
      <alignment vertical="center" wrapText="1"/>
    </xf>
    <xf numFmtId="0" fontId="24" fillId="3" borderId="4" xfId="0" applyFont="1" applyFill="1" applyBorder="1" applyAlignment="1">
      <alignment horizontal="center" vertical="center" wrapText="1"/>
    </xf>
    <xf numFmtId="0" fontId="25" fillId="3" borderId="8" xfId="0" applyFont="1" applyFill="1" applyBorder="1" applyAlignment="1">
      <alignment horizontal="center"/>
    </xf>
    <xf numFmtId="0" fontId="24" fillId="3" borderId="6" xfId="0" applyFont="1" applyFill="1" applyBorder="1" applyAlignment="1">
      <alignment horizontal="center" vertical="center" wrapText="1"/>
    </xf>
    <xf numFmtId="0" fontId="25" fillId="3" borderId="9" xfId="0" applyFont="1" applyFill="1" applyBorder="1" applyAlignment="1">
      <alignment vertical="center"/>
    </xf>
    <xf numFmtId="0" fontId="25" fillId="3" borderId="2" xfId="0" applyFont="1" applyFill="1" applyBorder="1"/>
    <xf numFmtId="0" fontId="25" fillId="3" borderId="7" xfId="0" applyFont="1" applyFill="1" applyBorder="1"/>
    <xf numFmtId="0" fontId="25" fillId="3" borderId="6" xfId="0" applyFont="1" applyFill="1" applyBorder="1" applyAlignment="1">
      <alignment horizontal="center"/>
    </xf>
    <xf numFmtId="49" fontId="26" fillId="3" borderId="12" xfId="0" applyNumberFormat="1" applyFont="1" applyFill="1" applyBorder="1" applyAlignment="1">
      <alignment vertical="center" wrapText="1"/>
    </xf>
    <xf numFmtId="0" fontId="16" fillId="3" borderId="6" xfId="0" applyFont="1" applyFill="1" applyBorder="1" applyAlignment="1">
      <alignment horizontal="center" vertical="top"/>
    </xf>
    <xf numFmtId="0" fontId="28" fillId="3" borderId="12" xfId="0" applyFont="1" applyFill="1" applyBorder="1" applyAlignment="1"/>
    <xf numFmtId="0" fontId="24" fillId="3" borderId="0" xfId="0" applyFont="1" applyFill="1" applyBorder="1" applyAlignment="1">
      <alignment horizontal="left" vertical="center" wrapText="1"/>
    </xf>
    <xf numFmtId="49" fontId="24" fillId="3" borderId="6" xfId="0" applyNumberFormat="1" applyFont="1" applyFill="1" applyBorder="1" applyAlignment="1">
      <alignment horizontal="center" vertical="center" wrapText="1"/>
    </xf>
    <xf numFmtId="0" fontId="27" fillId="3" borderId="6" xfId="0" applyFont="1" applyFill="1" applyBorder="1" applyAlignment="1">
      <alignment horizontal="center" vertical="center"/>
    </xf>
    <xf numFmtId="0" fontId="27" fillId="3" borderId="54" xfId="0" applyFont="1" applyFill="1" applyBorder="1" applyAlignment="1">
      <alignment vertical="center"/>
    </xf>
    <xf numFmtId="0" fontId="25" fillId="3" borderId="54" xfId="0" applyFont="1" applyFill="1" applyBorder="1" applyAlignment="1">
      <alignment vertical="center"/>
    </xf>
    <xf numFmtId="49" fontId="26" fillId="3" borderId="6" xfId="0" applyNumberFormat="1" applyFont="1" applyFill="1" applyBorder="1" applyAlignment="1">
      <alignment horizontal="center" vertical="center" wrapText="1"/>
    </xf>
    <xf numFmtId="49" fontId="39" fillId="3" borderId="4" xfId="0" applyNumberFormat="1" applyFont="1" applyFill="1" applyBorder="1" applyAlignment="1">
      <alignment horizontal="center" vertical="center" wrapText="1"/>
    </xf>
    <xf numFmtId="49" fontId="31" fillId="3" borderId="4" xfId="0" applyNumberFormat="1"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4" fillId="3" borderId="2" xfId="0" applyFont="1" applyFill="1" applyBorder="1" applyAlignment="1">
      <alignment horizontal="left" vertical="center"/>
    </xf>
    <xf numFmtId="0" fontId="24" fillId="3" borderId="7" xfId="0" applyFont="1" applyFill="1" applyBorder="1" applyAlignment="1">
      <alignment horizontal="left" vertical="center"/>
    </xf>
    <xf numFmtId="0" fontId="25" fillId="3" borderId="4" xfId="0" quotePrefix="1" applyFont="1" applyFill="1" applyBorder="1" applyAlignment="1">
      <alignment vertical="center" wrapText="1"/>
    </xf>
    <xf numFmtId="0" fontId="24" fillId="10" borderId="4" xfId="0" applyFont="1" applyFill="1" applyBorder="1" applyAlignment="1">
      <alignment horizontal="center" vertical="center" wrapText="1"/>
    </xf>
    <xf numFmtId="49" fontId="26" fillId="10" borderId="6" xfId="0" applyNumberFormat="1" applyFont="1" applyFill="1" applyBorder="1" applyAlignment="1">
      <alignment horizontal="center" vertical="center" wrapText="1"/>
    </xf>
    <xf numFmtId="0" fontId="25" fillId="10" borderId="13" xfId="0" applyFont="1" applyFill="1" applyBorder="1" applyAlignment="1">
      <alignment horizontal="center" vertical="center" wrapText="1"/>
    </xf>
    <xf numFmtId="0" fontId="26" fillId="10" borderId="6" xfId="0" applyFont="1" applyFill="1" applyBorder="1" applyAlignment="1">
      <alignment horizontal="center" vertical="center"/>
    </xf>
    <xf numFmtId="0" fontId="25" fillId="10" borderId="6" xfId="0" applyFont="1" applyFill="1" applyBorder="1" applyAlignment="1">
      <alignment horizontal="center"/>
    </xf>
    <xf numFmtId="0" fontId="27" fillId="10" borderId="6" xfId="0" applyFont="1" applyFill="1" applyBorder="1" applyAlignment="1">
      <alignment horizontal="center" vertical="center"/>
    </xf>
    <xf numFmtId="49" fontId="26" fillId="10" borderId="4" xfId="0" applyNumberFormat="1" applyFont="1" applyFill="1" applyBorder="1" applyAlignment="1">
      <alignment horizontal="center" vertical="center" wrapText="1"/>
    </xf>
    <xf numFmtId="0" fontId="25" fillId="10" borderId="7" xfId="0" applyFont="1" applyFill="1" applyBorder="1" applyAlignment="1">
      <alignment horizontal="center" vertical="center" wrapText="1"/>
    </xf>
    <xf numFmtId="0" fontId="26" fillId="10" borderId="4" xfId="0" applyFont="1" applyFill="1" applyBorder="1" applyAlignment="1">
      <alignment horizontal="center" vertical="center"/>
    </xf>
    <xf numFmtId="0" fontId="25" fillId="10" borderId="4" xfId="0" applyFont="1" applyFill="1" applyBorder="1" applyAlignment="1">
      <alignment horizontal="center"/>
    </xf>
    <xf numFmtId="0" fontId="27" fillId="10" borderId="4" xfId="0" applyFont="1" applyFill="1" applyBorder="1" applyAlignment="1">
      <alignment horizontal="center"/>
    </xf>
    <xf numFmtId="0" fontId="24" fillId="8" borderId="4" xfId="0" applyFont="1" applyFill="1" applyBorder="1" applyAlignment="1">
      <alignment horizontal="center" vertical="center" wrapText="1"/>
    </xf>
    <xf numFmtId="49" fontId="26" fillId="8" borderId="4" xfId="0" applyNumberFormat="1" applyFont="1" applyFill="1" applyBorder="1" applyAlignment="1">
      <alignment horizontal="center" vertical="center" wrapText="1"/>
    </xf>
    <xf numFmtId="0" fontId="25" fillId="8" borderId="7" xfId="0" applyFont="1" applyFill="1" applyBorder="1" applyAlignment="1">
      <alignment horizontal="center" vertical="center" wrapText="1"/>
    </xf>
    <xf numFmtId="0" fontId="25" fillId="8" borderId="4" xfId="0" applyFont="1" applyFill="1" applyBorder="1" applyAlignment="1">
      <alignment horizontal="center"/>
    </xf>
    <xf numFmtId="0" fontId="27" fillId="8" borderId="4" xfId="0" applyFont="1" applyFill="1" applyBorder="1" applyAlignment="1">
      <alignment horizontal="center"/>
    </xf>
    <xf numFmtId="0" fontId="25" fillId="13" borderId="5" xfId="0" applyFont="1" applyFill="1" applyBorder="1" applyAlignment="1">
      <alignment horizontal="center" vertical="center"/>
    </xf>
    <xf numFmtId="0" fontId="24" fillId="14" borderId="4" xfId="0" applyFont="1" applyFill="1" applyBorder="1" applyAlignment="1">
      <alignment horizontal="center" vertical="center" wrapText="1"/>
    </xf>
    <xf numFmtId="49" fontId="26" fillId="14" borderId="4" xfId="0" applyNumberFormat="1" applyFont="1" applyFill="1" applyBorder="1" applyAlignment="1">
      <alignment horizontal="center" vertical="center" wrapText="1"/>
    </xf>
    <xf numFmtId="0" fontId="25" fillId="14" borderId="7" xfId="0" applyFont="1" applyFill="1" applyBorder="1" applyAlignment="1">
      <alignment horizontal="center" vertical="center" wrapText="1"/>
    </xf>
    <xf numFmtId="0" fontId="26" fillId="14" borderId="4" xfId="0" applyFont="1" applyFill="1" applyBorder="1" applyAlignment="1">
      <alignment horizontal="center" vertical="center"/>
    </xf>
    <xf numFmtId="0" fontId="25" fillId="14" borderId="4" xfId="0" applyFont="1" applyFill="1" applyBorder="1" applyAlignment="1">
      <alignment horizontal="center"/>
    </xf>
    <xf numFmtId="0" fontId="27" fillId="14" borderId="4" xfId="0" applyFont="1" applyFill="1" applyBorder="1" applyAlignment="1">
      <alignment horizontal="center"/>
    </xf>
    <xf numFmtId="0" fontId="25" fillId="14" borderId="4" xfId="0" applyFont="1" applyFill="1" applyBorder="1" applyAlignment="1">
      <alignment horizontal="center" vertical="center"/>
    </xf>
    <xf numFmtId="0" fontId="28" fillId="15" borderId="8" xfId="0" applyFont="1" applyFill="1" applyBorder="1" applyAlignment="1">
      <alignment horizontal="center" vertical="center" wrapText="1"/>
    </xf>
    <xf numFmtId="49" fontId="26" fillId="15" borderId="4" xfId="0" applyNumberFormat="1" applyFont="1" applyFill="1" applyBorder="1" applyAlignment="1">
      <alignment horizontal="center" vertical="center" wrapText="1"/>
    </xf>
    <xf numFmtId="0" fontId="25" fillId="15" borderId="7" xfId="0" applyFont="1" applyFill="1" applyBorder="1" applyAlignment="1">
      <alignment horizontal="center" vertical="center" wrapText="1"/>
    </xf>
    <xf numFmtId="0" fontId="26" fillId="15" borderId="4" xfId="0" applyFont="1" applyFill="1" applyBorder="1" applyAlignment="1">
      <alignment horizontal="center" vertical="center"/>
    </xf>
    <xf numFmtId="0" fontId="25" fillId="15" borderId="4" xfId="0" applyFont="1" applyFill="1" applyBorder="1" applyAlignment="1">
      <alignment horizontal="center" vertical="center"/>
    </xf>
    <xf numFmtId="0" fontId="27" fillId="15" borderId="4" xfId="0" applyFont="1" applyFill="1" applyBorder="1" applyAlignment="1">
      <alignment horizontal="center" vertical="center"/>
    </xf>
    <xf numFmtId="0" fontId="28" fillId="15" borderId="4" xfId="0" applyFont="1" applyFill="1" applyBorder="1" applyAlignment="1">
      <alignment horizontal="center" vertical="center" wrapText="1"/>
    </xf>
    <xf numFmtId="49" fontId="26" fillId="15" borderId="5" xfId="0" applyNumberFormat="1" applyFont="1" applyFill="1" applyBorder="1" applyAlignment="1">
      <alignment horizontal="center" vertical="center" wrapText="1"/>
    </xf>
    <xf numFmtId="0" fontId="25" fillId="15" borderId="4" xfId="0" applyFont="1" applyFill="1" applyBorder="1" applyAlignment="1">
      <alignment horizontal="center" vertical="center" wrapText="1"/>
    </xf>
    <xf numFmtId="0" fontId="24" fillId="16" borderId="4" xfId="0" applyFont="1" applyFill="1" applyBorder="1" applyAlignment="1">
      <alignment horizontal="center" vertical="center" wrapText="1"/>
    </xf>
    <xf numFmtId="49" fontId="26" fillId="16" borderId="4" xfId="0" applyNumberFormat="1" applyFont="1" applyFill="1" applyBorder="1" applyAlignment="1">
      <alignment horizontal="center" vertical="center" wrapText="1"/>
    </xf>
    <xf numFmtId="0" fontId="25" fillId="16" borderId="7" xfId="0" applyFont="1" applyFill="1" applyBorder="1" applyAlignment="1">
      <alignment horizontal="center" vertical="center" wrapText="1"/>
    </xf>
    <xf numFmtId="0" fontId="26" fillId="16" borderId="4" xfId="0" applyFont="1" applyFill="1" applyBorder="1" applyAlignment="1">
      <alignment horizontal="center" vertical="center"/>
    </xf>
    <xf numFmtId="0" fontId="25" fillId="16" borderId="4" xfId="0" applyFont="1" applyFill="1" applyBorder="1" applyAlignment="1">
      <alignment horizontal="center" vertical="center"/>
    </xf>
    <xf numFmtId="0" fontId="27" fillId="16" borderId="4" xfId="0" applyFont="1" applyFill="1" applyBorder="1" applyAlignment="1">
      <alignment horizontal="center" vertical="center"/>
    </xf>
    <xf numFmtId="0" fontId="24" fillId="16" borderId="8"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60" fillId="3" borderId="4" xfId="5" quotePrefix="1" applyFont="1" applyFill="1" applyBorder="1" applyAlignment="1" applyProtection="1">
      <alignment horizontal="left" vertical="center" wrapText="1"/>
    </xf>
    <xf numFmtId="0" fontId="45" fillId="0" borderId="2" xfId="5" quotePrefix="1" applyFill="1" applyBorder="1" applyAlignment="1">
      <alignment horizontal="left" vertical="center"/>
    </xf>
    <xf numFmtId="0" fontId="24" fillId="0" borderId="3" xfId="0" applyFont="1" applyFill="1" applyBorder="1" applyAlignment="1">
      <alignment horizontal="left" vertical="center"/>
    </xf>
    <xf numFmtId="0" fontId="45" fillId="0" borderId="0" xfId="5" applyFill="1" applyBorder="1" applyAlignment="1">
      <alignment horizontal="left" vertical="center"/>
    </xf>
    <xf numFmtId="49" fontId="24" fillId="0" borderId="4" xfId="0" applyNumberFormat="1" applyFont="1" applyFill="1" applyBorder="1" applyAlignment="1">
      <alignment vertical="center" wrapText="1"/>
    </xf>
    <xf numFmtId="0" fontId="25" fillId="0" borderId="4" xfId="0" applyFont="1" applyBorder="1" applyAlignment="1">
      <alignment vertical="top" wrapText="1"/>
    </xf>
    <xf numFmtId="0" fontId="25" fillId="0" borderId="6" xfId="0" applyFont="1" applyBorder="1" applyAlignment="1">
      <alignment vertical="top" wrapText="1"/>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24" fillId="0" borderId="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5" xfId="0" applyFont="1" applyFill="1" applyBorder="1" applyAlignment="1">
      <alignment horizontal="left" vertical="center"/>
    </xf>
    <xf numFmtId="0" fontId="25" fillId="0" borderId="5" xfId="0" applyFont="1" applyFill="1" applyBorder="1" applyAlignment="1">
      <alignment horizontal="left" vertical="center" wrapText="1"/>
    </xf>
    <xf numFmtId="49" fontId="16" fillId="0" borderId="8" xfId="0" quotePrefix="1" applyNumberFormat="1" applyFont="1" applyFill="1" applyBorder="1" applyAlignment="1">
      <alignment horizontal="center" vertical="center" wrapText="1"/>
    </xf>
    <xf numFmtId="0" fontId="25" fillId="0" borderId="14"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Fill="1" applyBorder="1" applyAlignment="1">
      <alignment horizontal="center" vertical="center"/>
    </xf>
    <xf numFmtId="0" fontId="26" fillId="0" borderId="6" xfId="0" applyFont="1" applyFill="1" applyBorder="1" applyAlignment="1">
      <alignment horizontal="center" vertical="center"/>
    </xf>
    <xf numFmtId="0" fontId="24" fillId="0" borderId="1" xfId="0" applyFont="1" applyFill="1" applyBorder="1" applyAlignment="1">
      <alignment horizontal="left" vertical="center" wrapText="1"/>
    </xf>
    <xf numFmtId="0" fontId="25" fillId="0" borderId="5"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4" xfId="0" applyFont="1" applyFill="1" applyBorder="1" applyAlignment="1">
      <alignment horizontal="left" vertical="center"/>
    </xf>
    <xf numFmtId="49" fontId="26" fillId="0" borderId="8" xfId="0" applyNumberFormat="1" applyFont="1" applyFill="1" applyBorder="1" applyAlignment="1">
      <alignment horizontal="center" vertical="center" wrapText="1"/>
    </xf>
    <xf numFmtId="0" fontId="11" fillId="0" borderId="9" xfId="0" applyFont="1" applyBorder="1" applyAlignment="1">
      <alignment horizontal="center" vertical="top"/>
    </xf>
    <xf numFmtId="0" fontId="11" fillId="0" borderId="9" xfId="0" applyFont="1" applyBorder="1" applyAlignment="1">
      <alignment horizontal="center" vertical="center" wrapText="1"/>
    </xf>
    <xf numFmtId="0" fontId="11" fillId="5" borderId="9"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wrapText="1"/>
    </xf>
    <xf numFmtId="0" fontId="11" fillId="0" borderId="9" xfId="0" applyFont="1" applyBorder="1" applyAlignment="1">
      <alignment horizontal="center" vertical="top"/>
    </xf>
    <xf numFmtId="0" fontId="11" fillId="0" borderId="11" xfId="0" applyFont="1" applyBorder="1" applyAlignment="1">
      <alignment horizontal="center" vertical="center" wrapText="1"/>
    </xf>
    <xf numFmtId="49" fontId="26" fillId="0" borderId="7" xfId="0" applyNumberFormat="1" applyFont="1" applyFill="1" applyBorder="1" applyAlignment="1">
      <alignment horizontal="center" vertical="center" wrapText="1"/>
    </xf>
    <xf numFmtId="0" fontId="28" fillId="3" borderId="6" xfId="0" applyFont="1" applyFill="1" applyBorder="1" applyAlignment="1">
      <alignment horizontal="left" vertical="center"/>
    </xf>
    <xf numFmtId="0" fontId="24" fillId="3" borderId="19" xfId="0" applyFont="1" applyFill="1" applyBorder="1" applyAlignment="1">
      <alignment horizontal="left" vertical="center" wrapText="1"/>
    </xf>
    <xf numFmtId="0" fontId="45" fillId="0" borderId="4" xfId="5" applyFill="1" applyBorder="1" applyAlignment="1">
      <alignment horizontal="left" vertical="center"/>
    </xf>
    <xf numFmtId="0" fontId="45" fillId="3" borderId="4" xfId="5" applyFill="1" applyBorder="1" applyAlignment="1" applyProtection="1">
      <alignment horizontal="left" vertical="center" wrapText="1"/>
    </xf>
    <xf numFmtId="0" fontId="11" fillId="0" borderId="9" xfId="0" applyFont="1" applyBorder="1" applyAlignment="1">
      <alignment vertical="top"/>
    </xf>
    <xf numFmtId="0" fontId="11" fillId="0" borderId="6" xfId="0" applyFont="1" applyBorder="1" applyAlignment="1">
      <alignment vertical="top"/>
    </xf>
    <xf numFmtId="0" fontId="24" fillId="0" borderId="9"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24" fillId="0" borderId="5" xfId="0" applyFont="1" applyBorder="1" applyAlignment="1">
      <alignment horizontal="left" vertical="center" wrapText="1"/>
    </xf>
    <xf numFmtId="0" fontId="24" fillId="0" borderId="2" xfId="0" applyFont="1" applyBorder="1" applyAlignment="1">
      <alignment horizontal="left" vertical="center" wrapText="1"/>
    </xf>
    <xf numFmtId="0" fontId="24" fillId="0" borderId="6"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12" xfId="0" applyFont="1" applyFill="1" applyBorder="1" applyAlignment="1">
      <alignment horizontal="center"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24" fillId="0" borderId="4" xfId="0" applyFont="1" applyFill="1" applyBorder="1" applyAlignment="1">
      <alignment horizontal="center" vertical="center"/>
    </xf>
    <xf numFmtId="0" fontId="11" fillId="0" borderId="2" xfId="0" applyFont="1" applyBorder="1" applyAlignment="1">
      <alignment horizontal="left" vertical="center" wrapText="1"/>
    </xf>
    <xf numFmtId="0" fontId="25" fillId="0" borderId="2" xfId="0" applyFont="1" applyFill="1" applyBorder="1" applyAlignment="1">
      <alignment horizontal="left" vertical="center"/>
    </xf>
    <xf numFmtId="0" fontId="24" fillId="0" borderId="2" xfId="0" applyFont="1" applyFill="1" applyBorder="1" applyAlignment="1">
      <alignment horizontal="left" vertical="center"/>
    </xf>
    <xf numFmtId="0" fontId="25" fillId="0" borderId="5" xfId="0" applyFont="1" applyFill="1" applyBorder="1" applyAlignment="1">
      <alignment horizontal="left" vertical="center" wrapText="1"/>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6" xfId="0" applyFont="1" applyFill="1" applyBorder="1" applyAlignment="1">
      <alignment horizontal="center" vertical="center"/>
    </xf>
    <xf numFmtId="0" fontId="25" fillId="0" borderId="8"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6" fillId="0" borderId="14"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8" fillId="3" borderId="5" xfId="0" applyFont="1" applyFill="1" applyBorder="1" applyAlignment="1">
      <alignment horizontal="left" vertical="center"/>
    </xf>
    <xf numFmtId="0" fontId="25" fillId="0" borderId="5" xfId="0" applyFont="1" applyFill="1" applyBorder="1" applyAlignment="1">
      <alignment vertical="center" wrapText="1"/>
    </xf>
    <xf numFmtId="0" fontId="30" fillId="0" borderId="5" xfId="0" applyFont="1" applyFill="1" applyBorder="1" applyAlignment="1">
      <alignment vertical="center" wrapText="1"/>
    </xf>
    <xf numFmtId="0" fontId="28" fillId="0" borderId="5" xfId="0" applyFont="1" applyFill="1" applyBorder="1" applyAlignment="1">
      <alignment horizontal="center" vertical="center" wrapText="1"/>
    </xf>
    <xf numFmtId="0" fontId="24" fillId="0" borderId="9" xfId="0" applyFont="1" applyFill="1" applyBorder="1" applyAlignment="1">
      <alignment horizontal="left" vertical="center" wrapText="1"/>
    </xf>
    <xf numFmtId="0" fontId="25" fillId="0" borderId="4" xfId="0" applyFont="1" applyFill="1" applyBorder="1" applyAlignment="1">
      <alignment horizontal="left" vertical="center"/>
    </xf>
    <xf numFmtId="0" fontId="45" fillId="0" borderId="4" xfId="5" applyFill="1" applyBorder="1" applyAlignment="1">
      <alignment horizontal="left" vertical="center" wrapText="1"/>
    </xf>
    <xf numFmtId="0" fontId="25" fillId="0" borderId="12" xfId="0" applyFont="1" applyFill="1" applyBorder="1" applyAlignment="1">
      <alignment horizontal="center" vertical="center" wrapText="1"/>
    </xf>
    <xf numFmtId="0" fontId="25" fillId="0" borderId="5" xfId="0" applyFont="1" applyFill="1" applyBorder="1" applyAlignment="1">
      <alignment horizontal="center" vertical="center"/>
    </xf>
    <xf numFmtId="0" fontId="25" fillId="0" borderId="7" xfId="0" applyFont="1" applyFill="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6" xfId="0" applyFont="1" applyBorder="1" applyAlignment="1">
      <alignment horizontal="center"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3" fillId="0" borderId="9"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28" fillId="0" borderId="7"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6" xfId="0" applyFont="1" applyBorder="1" applyAlignment="1">
      <alignment horizontal="center" vertical="center" wrapText="1"/>
    </xf>
    <xf numFmtId="0" fontId="16" fillId="0" borderId="4" xfId="0" applyFont="1" applyFill="1" applyBorder="1" applyAlignment="1">
      <alignment horizontal="left" vertical="center" wrapText="1"/>
    </xf>
    <xf numFmtId="0" fontId="28" fillId="0" borderId="4" xfId="0" applyFont="1" applyFill="1" applyBorder="1" applyAlignment="1">
      <alignment horizontal="center" vertical="center"/>
    </xf>
    <xf numFmtId="0" fontId="24" fillId="0" borderId="1" xfId="0" applyFont="1" applyFill="1" applyBorder="1" applyAlignment="1">
      <alignment horizontal="left" vertical="center"/>
    </xf>
    <xf numFmtId="0" fontId="11" fillId="5" borderId="9" xfId="0" applyFont="1" applyFill="1" applyBorder="1" applyAlignment="1">
      <alignment vertical="center" wrapText="1"/>
    </xf>
    <xf numFmtId="0" fontId="11" fillId="5" borderId="6" xfId="0" applyFont="1" applyFill="1" applyBorder="1" applyAlignment="1">
      <alignment vertical="center" wrapText="1"/>
    </xf>
    <xf numFmtId="0" fontId="11" fillId="0" borderId="9" xfId="0" applyFont="1" applyFill="1" applyBorder="1" applyAlignment="1">
      <alignment vertical="center" wrapText="1"/>
    </xf>
    <xf numFmtId="0" fontId="11" fillId="0" borderId="6" xfId="0" applyFont="1" applyFill="1" applyBorder="1" applyAlignment="1">
      <alignment vertical="center" wrapText="1"/>
    </xf>
    <xf numFmtId="0" fontId="13" fillId="4" borderId="8" xfId="0" applyFont="1" applyFill="1" applyBorder="1" applyAlignment="1">
      <alignment horizontal="center" vertical="center" wrapText="1"/>
    </xf>
    <xf numFmtId="0" fontId="11" fillId="0" borderId="6" xfId="0" applyFont="1" applyBorder="1" applyAlignment="1">
      <alignment vertical="center" wrapText="1"/>
    </xf>
    <xf numFmtId="2" fontId="25" fillId="0" borderId="4" xfId="0" applyNumberFormat="1" applyFont="1" applyFill="1" applyBorder="1"/>
    <xf numFmtId="0" fontId="45" fillId="0" borderId="2" xfId="5" applyBorder="1" applyAlignment="1">
      <alignment vertical="center" wrapText="1"/>
    </xf>
    <xf numFmtId="0" fontId="45" fillId="0" borderId="7" xfId="5" applyBorder="1" applyAlignment="1">
      <alignment vertical="center" wrapText="1"/>
    </xf>
    <xf numFmtId="0" fontId="11" fillId="0" borderId="7" xfId="0" applyFont="1" applyBorder="1" applyAlignment="1">
      <alignment vertical="center"/>
    </xf>
    <xf numFmtId="169" fontId="27" fillId="4" borderId="4" xfId="0" applyNumberFormat="1" applyFont="1" applyFill="1" applyBorder="1" applyAlignment="1">
      <alignment horizontal="center" vertical="center"/>
    </xf>
    <xf numFmtId="0" fontId="23" fillId="0" borderId="5" xfId="0" applyFont="1" applyFill="1" applyBorder="1" applyAlignment="1">
      <alignment horizontal="left" vertical="center" wrapText="1"/>
    </xf>
    <xf numFmtId="0" fontId="42" fillId="0" borderId="2" xfId="0" applyFont="1" applyFill="1" applyBorder="1" applyAlignment="1">
      <alignment horizontal="left" vertical="top" wrapText="1"/>
    </xf>
    <xf numFmtId="0" fontId="42" fillId="0" borderId="7" xfId="0" applyFont="1" applyFill="1" applyBorder="1" applyAlignment="1">
      <alignment horizontal="left" vertical="top" wrapText="1"/>
    </xf>
    <xf numFmtId="0" fontId="17" fillId="0" borderId="4" xfId="0" applyFont="1" applyFill="1" applyBorder="1" applyAlignment="1">
      <alignment vertical="center"/>
    </xf>
    <xf numFmtId="0" fontId="71" fillId="0" borderId="0" xfId="0" applyFont="1" applyAlignment="1">
      <alignment vertical="center"/>
    </xf>
    <xf numFmtId="0" fontId="24" fillId="0" borderId="1" xfId="0" applyFont="1" applyBorder="1" applyAlignment="1">
      <alignment vertical="center"/>
    </xf>
    <xf numFmtId="0" fontId="24" fillId="0" borderId="13" xfId="0" applyFont="1" applyBorder="1" applyAlignment="1">
      <alignment vertical="center" wrapText="1"/>
    </xf>
    <xf numFmtId="2" fontId="13" fillId="4" borderId="8" xfId="0" applyNumberFormat="1" applyFont="1" applyFill="1" applyBorder="1" applyAlignment="1" applyProtection="1">
      <alignment horizontal="center" vertical="center" wrapText="1"/>
      <protection locked="0"/>
    </xf>
    <xf numFmtId="0" fontId="69" fillId="0" borderId="0" xfId="0" applyFont="1" applyAlignment="1">
      <alignment vertical="center"/>
    </xf>
    <xf numFmtId="14" fontId="1" fillId="0" borderId="4" xfId="0" quotePrefix="1" applyNumberFormat="1" applyFont="1" applyFill="1" applyBorder="1" applyAlignment="1">
      <alignment horizontal="center" vertical="center" wrapText="1"/>
    </xf>
    <xf numFmtId="0" fontId="15" fillId="0" borderId="12" xfId="0" applyFont="1" applyFill="1" applyBorder="1" applyAlignment="1">
      <alignment horizontal="center" vertical="top" wrapText="1"/>
    </xf>
    <xf numFmtId="0" fontId="73" fillId="0" borderId="2" xfId="5" applyFont="1" applyFill="1" applyBorder="1" applyAlignment="1">
      <alignment horizontal="left" vertical="center"/>
    </xf>
    <xf numFmtId="0" fontId="11" fillId="0" borderId="4" xfId="6" applyFont="1" applyBorder="1" applyAlignment="1">
      <alignment vertical="top" wrapText="1"/>
    </xf>
    <xf numFmtId="0" fontId="30" fillId="0" borderId="4" xfId="0" quotePrefix="1" applyFont="1" applyFill="1" applyBorder="1" applyAlignment="1">
      <alignment vertical="center" wrapText="1"/>
    </xf>
    <xf numFmtId="0" fontId="30" fillId="0" borderId="0" xfId="0" quotePrefix="1" applyFont="1" applyAlignment="1">
      <alignment vertical="center" wrapText="1"/>
    </xf>
    <xf numFmtId="0" fontId="15" fillId="0" borderId="0" xfId="0" applyFont="1" applyAlignment="1"/>
    <xf numFmtId="0" fontId="25" fillId="0" borderId="0" xfId="0" applyFont="1" applyFill="1" applyAlignment="1">
      <alignment horizontal="left" vertical="center"/>
    </xf>
    <xf numFmtId="49" fontId="11" fillId="0" borderId="9" xfId="0" applyNumberFormat="1" applyFont="1" applyFill="1" applyBorder="1" applyAlignment="1">
      <alignment horizontal="center" vertical="center"/>
    </xf>
    <xf numFmtId="0" fontId="11" fillId="0" borderId="8" xfId="0" applyFont="1" applyFill="1" applyBorder="1" applyAlignment="1">
      <alignment horizontal="center" vertical="top"/>
    </xf>
    <xf numFmtId="0" fontId="45" fillId="0" borderId="2" xfId="5" applyFill="1" applyBorder="1" applyAlignment="1">
      <alignment horizontal="left" vertical="center"/>
    </xf>
    <xf numFmtId="0" fontId="74" fillId="0" borderId="4" xfId="0" applyFont="1" applyFill="1" applyBorder="1" applyAlignment="1">
      <alignment vertical="center" wrapText="1"/>
    </xf>
    <xf numFmtId="0" fontId="74" fillId="0" borderId="4" xfId="0" applyFont="1" applyFill="1" applyBorder="1" applyAlignment="1">
      <alignment vertical="top" wrapText="1"/>
    </xf>
    <xf numFmtId="0" fontId="74" fillId="4" borderId="4" xfId="0" applyFont="1" applyFill="1" applyBorder="1" applyAlignment="1">
      <alignment vertical="top" wrapText="1"/>
    </xf>
    <xf numFmtId="0" fontId="74" fillId="4" borderId="4" xfId="0" applyFont="1" applyFill="1" applyBorder="1" applyAlignment="1">
      <alignment vertical="center" wrapText="1"/>
    </xf>
    <xf numFmtId="0" fontId="75" fillId="0" borderId="8" xfId="0" applyFont="1" applyBorder="1" applyAlignment="1">
      <alignment horizontal="center" vertical="center" wrapText="1"/>
    </xf>
    <xf numFmtId="0" fontId="75" fillId="0" borderId="9" xfId="0" applyFont="1" applyBorder="1" applyAlignment="1">
      <alignment horizontal="center" vertical="center" wrapText="1"/>
    </xf>
    <xf numFmtId="0" fontId="75" fillId="0" borderId="6" xfId="0" applyFont="1" applyBorder="1" applyAlignment="1">
      <alignment horizontal="center" vertical="center" wrapText="1"/>
    </xf>
    <xf numFmtId="0" fontId="76" fillId="9" borderId="4" xfId="0" applyNumberFormat="1" applyFont="1" applyFill="1" applyBorder="1" applyAlignment="1">
      <alignment horizontal="center" vertical="center" wrapText="1"/>
    </xf>
    <xf numFmtId="0" fontId="77" fillId="3" borderId="4" xfId="0" applyNumberFormat="1" applyFont="1" applyFill="1" applyBorder="1" applyAlignment="1">
      <alignment horizontal="center" vertical="center" wrapText="1"/>
    </xf>
    <xf numFmtId="0" fontId="77" fillId="4" borderId="4" xfId="0" applyNumberFormat="1" applyFont="1" applyFill="1" applyBorder="1" applyAlignment="1">
      <alignment horizontal="center" vertical="center" wrapText="1"/>
    </xf>
    <xf numFmtId="0" fontId="75" fillId="0" borderId="8" xfId="0" applyFont="1" applyFill="1" applyBorder="1" applyAlignment="1">
      <alignment horizontal="center" vertical="center" wrapText="1"/>
    </xf>
    <xf numFmtId="0" fontId="75" fillId="0" borderId="9" xfId="0" applyFont="1" applyBorder="1" applyAlignment="1">
      <alignment vertical="center" wrapText="1"/>
    </xf>
    <xf numFmtId="0" fontId="75" fillId="0" borderId="4" xfId="0" applyFont="1" applyFill="1" applyBorder="1" applyAlignment="1">
      <alignment horizontal="center" vertical="center" wrapText="1"/>
    </xf>
    <xf numFmtId="0" fontId="78" fillId="3" borderId="4" xfId="0" applyNumberFormat="1" applyFont="1" applyFill="1" applyBorder="1" applyAlignment="1">
      <alignment horizontal="center" vertical="center" wrapText="1"/>
    </xf>
    <xf numFmtId="0" fontId="78" fillId="11" borderId="4" xfId="0" applyNumberFormat="1" applyFont="1" applyFill="1" applyBorder="1" applyAlignment="1">
      <alignment horizontal="center" vertical="center" wrapText="1"/>
    </xf>
    <xf numFmtId="0" fontId="78" fillId="7" borderId="4" xfId="0" applyNumberFormat="1" applyFont="1" applyFill="1" applyBorder="1" applyAlignment="1">
      <alignment horizontal="center" vertical="center" wrapText="1"/>
    </xf>
    <xf numFmtId="0" fontId="74" fillId="3" borderId="4" xfId="0" applyNumberFormat="1" applyFont="1" applyFill="1" applyBorder="1" applyAlignment="1">
      <alignment horizontal="center" vertical="center" wrapText="1"/>
    </xf>
    <xf numFmtId="0" fontId="74" fillId="0" borderId="4" xfId="0" applyFont="1" applyFill="1" applyBorder="1" applyAlignment="1">
      <alignment wrapText="1"/>
    </xf>
    <xf numFmtId="0" fontId="79" fillId="0" borderId="4" xfId="0" applyFont="1" applyFill="1" applyBorder="1" applyAlignment="1">
      <alignment vertical="center" wrapText="1"/>
    </xf>
    <xf numFmtId="0" fontId="79" fillId="0" borderId="9" xfId="0" applyFont="1" applyBorder="1" applyAlignment="1">
      <alignment horizontal="left" vertical="center" wrapText="1"/>
    </xf>
    <xf numFmtId="0" fontId="45" fillId="0" borderId="4" xfId="5" applyFill="1" applyBorder="1" applyAlignment="1">
      <alignment horizontal="left" vertical="center" wrapText="1"/>
    </xf>
    <xf numFmtId="0" fontId="45" fillId="0" borderId="2" xfId="5" applyFill="1" applyBorder="1" applyAlignment="1">
      <alignment horizontal="left" vertical="center"/>
    </xf>
    <xf numFmtId="0" fontId="45" fillId="0" borderId="5" xfId="5" applyBorder="1" applyAlignment="1">
      <alignment vertical="center"/>
    </xf>
    <xf numFmtId="49" fontId="30" fillId="4" borderId="5" xfId="0" applyNumberFormat="1" applyFont="1" applyFill="1" applyBorder="1" applyAlignment="1">
      <alignment vertical="center" wrapText="1"/>
    </xf>
    <xf numFmtId="0" fontId="45" fillId="0" borderId="2" xfId="5" applyFill="1" applyBorder="1" applyAlignment="1">
      <alignment horizontal="left" vertical="center"/>
    </xf>
    <xf numFmtId="0" fontId="80" fillId="0" borderId="0" xfId="5" applyFont="1" applyAlignment="1">
      <alignment vertical="center"/>
    </xf>
    <xf numFmtId="0" fontId="25" fillId="17" borderId="4" xfId="0" applyFont="1" applyFill="1" applyBorder="1" applyAlignment="1">
      <alignment vertical="center"/>
    </xf>
    <xf numFmtId="0" fontId="25" fillId="17" borderId="4" xfId="0" applyFont="1" applyFill="1" applyBorder="1"/>
    <xf numFmtId="0" fontId="11" fillId="0" borderId="11" xfId="5" applyFont="1" applyBorder="1" applyAlignment="1" applyProtection="1">
      <alignment horizontal="center" vertical="center" wrapText="1"/>
    </xf>
    <xf numFmtId="0" fontId="11" fillId="0" borderId="0" xfId="5" applyFont="1" applyBorder="1" applyAlignment="1" applyProtection="1">
      <alignment horizontal="center" vertical="center" wrapText="1"/>
    </xf>
    <xf numFmtId="0" fontId="13" fillId="0" borderId="0" xfId="6" applyFont="1" applyAlignment="1">
      <alignment horizontal="center" vertical="center"/>
    </xf>
    <xf numFmtId="0" fontId="13" fillId="0" borderId="11" xfId="6" applyFont="1" applyBorder="1" applyAlignment="1">
      <alignment horizontal="center" vertical="center"/>
    </xf>
    <xf numFmtId="0" fontId="13" fillId="0" borderId="0" xfId="6" applyFont="1" applyBorder="1" applyAlignment="1">
      <alignment horizontal="center" vertical="center"/>
    </xf>
    <xf numFmtId="0" fontId="11" fillId="0" borderId="11" xfId="5" applyFont="1" applyBorder="1" applyAlignment="1" applyProtection="1">
      <alignment horizontal="left" vertical="center" wrapText="1"/>
    </xf>
    <xf numFmtId="0" fontId="11" fillId="0" borderId="0" xfId="5" applyFont="1" applyBorder="1" applyAlignment="1" applyProtection="1">
      <alignment horizontal="left" vertical="center" wrapText="1"/>
    </xf>
    <xf numFmtId="0" fontId="11" fillId="0" borderId="8" xfId="5" applyFont="1" applyBorder="1" applyAlignment="1" applyProtection="1">
      <alignment horizontal="left" vertical="center" wrapText="1"/>
    </xf>
    <xf numFmtId="0" fontId="11" fillId="0" borderId="9" xfId="5" applyFont="1" applyBorder="1" applyAlignment="1" applyProtection="1">
      <alignment horizontal="left" vertical="center" wrapText="1"/>
    </xf>
    <xf numFmtId="0" fontId="11" fillId="0" borderId="6" xfId="5" applyFont="1" applyBorder="1" applyAlignment="1" applyProtection="1">
      <alignment horizontal="left" vertical="center" wrapText="1"/>
    </xf>
    <xf numFmtId="0" fontId="15" fillId="0" borderId="5" xfId="0" applyFont="1" applyBorder="1" applyAlignment="1">
      <alignment horizontal="left" indent="1"/>
    </xf>
    <xf numFmtId="0" fontId="15" fillId="0" borderId="2" xfId="0" applyFont="1" applyBorder="1" applyAlignment="1">
      <alignment horizontal="left" indent="1"/>
    </xf>
    <xf numFmtId="0" fontId="15" fillId="0" borderId="7" xfId="0" applyFont="1" applyBorder="1" applyAlignment="1">
      <alignment horizontal="left" indent="1"/>
    </xf>
    <xf numFmtId="0" fontId="11" fillId="0" borderId="5" xfId="0" quotePrefix="1" applyFont="1" applyFill="1" applyBorder="1" applyAlignment="1">
      <alignment horizontal="left" vertical="center" wrapText="1"/>
    </xf>
    <xf numFmtId="0" fontId="11" fillId="0" borderId="2" xfId="0" quotePrefix="1" applyFont="1" applyFill="1" applyBorder="1" applyAlignment="1">
      <alignment horizontal="left" vertical="center" wrapText="1"/>
    </xf>
    <xf numFmtId="0" fontId="11" fillId="0" borderId="27" xfId="0" quotePrefix="1"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3" fillId="0" borderId="0" xfId="0" applyFont="1" applyAlignment="1">
      <alignment horizontal="center"/>
    </xf>
    <xf numFmtId="0" fontId="13" fillId="0" borderId="23" xfId="0" applyFont="1"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1" fillId="0" borderId="0" xfId="0" applyFont="1" applyAlignment="1">
      <alignment horizontal="left" vertical="center" wrapText="1"/>
    </xf>
    <xf numFmtId="0" fontId="15" fillId="0" borderId="4" xfId="0" applyFont="1" applyBorder="1" applyAlignment="1">
      <alignment horizontal="left"/>
    </xf>
    <xf numFmtId="0" fontId="15" fillId="0" borderId="5" xfId="0" applyFont="1" applyBorder="1" applyAlignment="1">
      <alignment horizontal="left" vertical="center"/>
    </xf>
    <xf numFmtId="0" fontId="15" fillId="0" borderId="2" xfId="0" applyFont="1" applyBorder="1" applyAlignment="1">
      <alignment horizontal="left" vertical="center"/>
    </xf>
    <xf numFmtId="0" fontId="15" fillId="0" borderId="7" xfId="0" applyFont="1" applyBorder="1" applyAlignment="1">
      <alignment horizontal="left" vertical="center"/>
    </xf>
    <xf numFmtId="0" fontId="13" fillId="0" borderId="42" xfId="0" applyFont="1" applyBorder="1" applyAlignment="1">
      <alignment horizontal="center"/>
    </xf>
    <xf numFmtId="0" fontId="13" fillId="0" borderId="2" xfId="0" applyFont="1" applyBorder="1" applyAlignment="1">
      <alignment horizontal="center"/>
    </xf>
    <xf numFmtId="0" fontId="13" fillId="0" borderId="7" xfId="0" applyFont="1" applyBorder="1" applyAlignment="1">
      <alignment horizontal="center"/>
    </xf>
    <xf numFmtId="0" fontId="15" fillId="0" borderId="5" xfId="0" applyFont="1" applyBorder="1" applyAlignment="1">
      <alignment horizontal="left"/>
    </xf>
    <xf numFmtId="0" fontId="15" fillId="0" borderId="2" xfId="0" applyFont="1" applyBorder="1" applyAlignment="1">
      <alignment horizontal="left"/>
    </xf>
    <xf numFmtId="0" fontId="15" fillId="0" borderId="7" xfId="0" applyFont="1" applyBorder="1" applyAlignment="1">
      <alignment horizontal="left"/>
    </xf>
    <xf numFmtId="0" fontId="11" fillId="0" borderId="14" xfId="0" applyFont="1" applyBorder="1" applyAlignment="1">
      <alignment vertical="center" wrapText="1"/>
    </xf>
    <xf numFmtId="0" fontId="11" fillId="0" borderId="3" xfId="0" applyFont="1" applyBorder="1" applyAlignment="1">
      <alignment vertical="center" wrapText="1"/>
    </xf>
    <xf numFmtId="0" fontId="11" fillId="0" borderId="48" xfId="0" applyFont="1" applyBorder="1" applyAlignment="1">
      <alignment vertical="center" wrapText="1"/>
    </xf>
    <xf numFmtId="0" fontId="11" fillId="0" borderId="46" xfId="0" applyFont="1" applyBorder="1" applyAlignment="1">
      <alignment vertical="center" wrapText="1"/>
    </xf>
    <xf numFmtId="0" fontId="11" fillId="0" borderId="45" xfId="0" applyFont="1" applyBorder="1" applyAlignment="1">
      <alignment vertical="center" wrapText="1"/>
    </xf>
    <xf numFmtId="0" fontId="11" fillId="0" borderId="47" xfId="0" applyFont="1" applyBorder="1" applyAlignment="1">
      <alignment vertical="center" wrapText="1"/>
    </xf>
    <xf numFmtId="0" fontId="15" fillId="0" borderId="26" xfId="0" applyFont="1" applyBorder="1" applyAlignment="1">
      <alignment horizontal="center" vertical="center"/>
    </xf>
    <xf numFmtId="0" fontId="15" fillId="0" borderId="14" xfId="0" applyFont="1" applyBorder="1" applyAlignment="1">
      <alignment horizontal="left" vertical="center" indent="1"/>
    </xf>
    <xf numFmtId="0" fontId="15" fillId="0" borderId="15" xfId="0" applyFont="1" applyBorder="1" applyAlignment="1">
      <alignment horizontal="left" vertical="center" indent="1"/>
    </xf>
    <xf numFmtId="0" fontId="15" fillId="0" borderId="12" xfId="0" applyFont="1" applyBorder="1" applyAlignment="1">
      <alignment horizontal="left" vertical="center" indent="1"/>
    </xf>
    <xf numFmtId="0" fontId="15" fillId="0" borderId="13" xfId="0" applyFont="1" applyBorder="1" applyAlignment="1">
      <alignment horizontal="left" vertical="center" indent="1"/>
    </xf>
    <xf numFmtId="0" fontId="46" fillId="0" borderId="4" xfId="0" applyFont="1" applyFill="1" applyBorder="1" applyAlignment="1">
      <alignment horizontal="left"/>
    </xf>
    <xf numFmtId="0" fontId="46" fillId="0" borderId="28" xfId="0" applyFont="1" applyFill="1" applyBorder="1" applyAlignment="1">
      <alignment horizontal="left"/>
    </xf>
    <xf numFmtId="0" fontId="15" fillId="0" borderId="14" xfId="0" applyFont="1" applyBorder="1" applyAlignment="1">
      <alignment horizontal="left"/>
    </xf>
    <xf numFmtId="0" fontId="15" fillId="0" borderId="3" xfId="0" applyFont="1" applyBorder="1" applyAlignment="1">
      <alignment horizontal="left"/>
    </xf>
    <xf numFmtId="0" fontId="15" fillId="0" borderId="15" xfId="0" applyFont="1" applyBorder="1" applyAlignment="1">
      <alignment horizontal="left"/>
    </xf>
    <xf numFmtId="0" fontId="15" fillId="0" borderId="30" xfId="0" applyFont="1" applyBorder="1" applyAlignment="1">
      <alignment horizontal="left" indent="1"/>
    </xf>
    <xf numFmtId="0" fontId="15" fillId="0" borderId="31" xfId="0" applyFont="1" applyBorder="1" applyAlignment="1">
      <alignment horizontal="left" indent="1"/>
    </xf>
    <xf numFmtId="0" fontId="15" fillId="0" borderId="32" xfId="0" applyFont="1" applyBorder="1" applyAlignment="1">
      <alignment horizontal="left" indent="1"/>
    </xf>
    <xf numFmtId="0" fontId="11" fillId="0" borderId="33" xfId="0" applyFont="1" applyFill="1" applyBorder="1" applyAlignment="1">
      <alignment horizontal="left"/>
    </xf>
    <xf numFmtId="0" fontId="11" fillId="0" borderId="34" xfId="0" applyFont="1" applyFill="1" applyBorder="1" applyAlignment="1">
      <alignment horizontal="left"/>
    </xf>
    <xf numFmtId="0" fontId="17" fillId="0" borderId="24" xfId="0" applyFont="1" applyBorder="1" applyAlignment="1">
      <alignment horizontal="left"/>
    </xf>
    <xf numFmtId="0" fontId="17" fillId="0" borderId="36" xfId="0" applyFont="1" applyBorder="1" applyAlignment="1">
      <alignment horizontal="left"/>
    </xf>
    <xf numFmtId="0" fontId="15" fillId="0" borderId="5" xfId="0" applyFont="1" applyBorder="1" applyAlignment="1">
      <alignment vertical="center" wrapText="1"/>
    </xf>
    <xf numFmtId="0" fontId="15" fillId="0" borderId="2" xfId="0" applyFont="1" applyBorder="1" applyAlignment="1">
      <alignment vertical="center"/>
    </xf>
    <xf numFmtId="0" fontId="15" fillId="0" borderId="7" xfId="0" applyFont="1" applyBorder="1" applyAlignment="1">
      <alignment vertical="center"/>
    </xf>
    <xf numFmtId="0" fontId="15" fillId="0" borderId="39" xfId="0" applyFont="1" applyBorder="1" applyAlignment="1">
      <alignment vertical="center" wrapText="1"/>
    </xf>
    <xf numFmtId="0" fontId="15" fillId="0" borderId="40" xfId="0" applyFont="1" applyBorder="1" applyAlignment="1">
      <alignment vertical="center" wrapText="1"/>
    </xf>
    <xf numFmtId="0" fontId="15" fillId="0" borderId="41" xfId="0" applyFont="1" applyBorder="1" applyAlignment="1">
      <alignment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11" fillId="0" borderId="5" xfId="0" applyFont="1" applyBorder="1" applyAlignment="1">
      <alignment horizontal="left"/>
    </xf>
    <xf numFmtId="0" fontId="11" fillId="0" borderId="2" xfId="0" applyFont="1" applyBorder="1" applyAlignment="1">
      <alignment horizontal="left"/>
    </xf>
    <xf numFmtId="0" fontId="11" fillId="0" borderId="27" xfId="0" applyFont="1" applyBorder="1" applyAlignment="1">
      <alignment horizontal="left"/>
    </xf>
    <xf numFmtId="0" fontId="11" fillId="0" borderId="4" xfId="0" applyFont="1" applyBorder="1" applyAlignment="1">
      <alignment horizontal="left"/>
    </xf>
    <xf numFmtId="0" fontId="11" fillId="0" borderId="28" xfId="0" applyFont="1" applyBorder="1" applyAlignment="1">
      <alignment horizontal="left"/>
    </xf>
    <xf numFmtId="0" fontId="11" fillId="0" borderId="4" xfId="0" quotePrefix="1" applyFont="1" applyFill="1" applyBorder="1" applyAlignment="1">
      <alignment horizontal="left"/>
    </xf>
    <xf numFmtId="0" fontId="11" fillId="0" borderId="4" xfId="0" applyFont="1" applyFill="1" applyBorder="1" applyAlignment="1">
      <alignment horizontal="left"/>
    </xf>
    <xf numFmtId="0" fontId="11" fillId="0" borderId="28" xfId="0" applyFont="1" applyFill="1" applyBorder="1" applyAlignment="1">
      <alignment horizontal="left"/>
    </xf>
    <xf numFmtId="0" fontId="15" fillId="0" borderId="5" xfId="0" applyFont="1" applyBorder="1" applyAlignment="1">
      <alignment horizontal="left" vertical="top" indent="1"/>
    </xf>
    <xf numFmtId="0" fontId="15" fillId="0" borderId="2" xfId="0" applyFont="1" applyBorder="1" applyAlignment="1">
      <alignment horizontal="left" vertical="top" indent="1"/>
    </xf>
    <xf numFmtId="0" fontId="15" fillId="0" borderId="7" xfId="0" applyFont="1" applyBorder="1" applyAlignment="1">
      <alignment horizontal="left" vertical="top" indent="1"/>
    </xf>
    <xf numFmtId="0" fontId="11" fillId="0" borderId="5" xfId="0" applyFont="1" applyBorder="1" applyAlignment="1">
      <alignment horizontal="left" vertical="top" wrapText="1"/>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11" fillId="0" borderId="12" xfId="0" applyFont="1" applyBorder="1" applyAlignment="1">
      <alignment horizontal="left" vertical="center" wrapText="1"/>
    </xf>
    <xf numFmtId="0" fontId="11" fillId="0" borderId="1" xfId="0" applyFont="1" applyBorder="1" applyAlignment="1">
      <alignment horizontal="left" vertical="center" wrapText="1"/>
    </xf>
    <xf numFmtId="0" fontId="11" fillId="0" borderId="13" xfId="0" applyFont="1" applyBorder="1" applyAlignment="1">
      <alignment horizontal="left" vertical="center" wrapText="1"/>
    </xf>
    <xf numFmtId="167" fontId="11" fillId="0" borderId="5" xfId="0" applyNumberFormat="1" applyFont="1" applyBorder="1" applyAlignment="1">
      <alignment horizontal="left" vertical="center" wrapText="1"/>
    </xf>
    <xf numFmtId="167" fontId="11" fillId="0" borderId="2" xfId="0" applyNumberFormat="1" applyFont="1" applyBorder="1" applyAlignment="1">
      <alignment horizontal="left" vertical="center" wrapText="1"/>
    </xf>
    <xf numFmtId="167" fontId="11" fillId="0" borderId="7"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 xfId="0" applyFont="1" applyBorder="1" applyAlignment="1">
      <alignment horizontal="left" vertical="center" wrapText="1"/>
    </xf>
    <xf numFmtId="0" fontId="15" fillId="0" borderId="7" xfId="0" applyFont="1" applyBorder="1" applyAlignment="1">
      <alignment horizontal="left" vertical="center" wrapText="1"/>
    </xf>
    <xf numFmtId="0" fontId="24" fillId="0" borderId="5" xfId="0" applyFont="1" applyBorder="1" applyAlignment="1">
      <alignment horizontal="left" vertical="center" wrapText="1"/>
    </xf>
    <xf numFmtId="0" fontId="24" fillId="0" borderId="7" xfId="0" applyFont="1" applyBorder="1" applyAlignment="1">
      <alignment horizontal="left" vertical="center" wrapText="1"/>
    </xf>
    <xf numFmtId="0" fontId="24" fillId="0" borderId="2" xfId="0" applyFont="1" applyBorder="1" applyAlignment="1">
      <alignment horizontal="left" vertical="center" wrapText="1"/>
    </xf>
    <xf numFmtId="0" fontId="28" fillId="0" borderId="1" xfId="0" applyFont="1" applyFill="1" applyBorder="1" applyAlignment="1">
      <alignment horizontal="center" vertical="top"/>
    </xf>
    <xf numFmtId="0" fontId="24" fillId="0" borderId="3" xfId="0" applyFont="1" applyFill="1" applyBorder="1" applyAlignment="1">
      <alignment horizontal="center" vertical="top"/>
    </xf>
    <xf numFmtId="0" fontId="24" fillId="0" borderId="0" xfId="0" applyFont="1" applyFill="1" applyBorder="1" applyAlignment="1">
      <alignment horizontal="left" vertical="top" wrapText="1"/>
    </xf>
    <xf numFmtId="0" fontId="24" fillId="0" borderId="19" xfId="0" applyFont="1" applyFill="1" applyBorder="1" applyAlignment="1">
      <alignment horizontal="left" vertical="top" wrapText="1"/>
    </xf>
    <xf numFmtId="0" fontId="30" fillId="0" borderId="3" xfId="0" applyFont="1" applyFill="1" applyBorder="1" applyAlignment="1">
      <alignment horizontal="left" vertical="top"/>
    </xf>
    <xf numFmtId="0" fontId="24" fillId="0" borderId="6" xfId="0" applyFont="1" applyFill="1" applyBorder="1" applyAlignment="1">
      <alignment horizontal="center" vertical="center"/>
    </xf>
    <xf numFmtId="0" fontId="24" fillId="0" borderId="4" xfId="0" applyFont="1" applyBorder="1" applyAlignment="1">
      <alignment horizontal="left" vertical="top" wrapText="1"/>
    </xf>
    <xf numFmtId="0" fontId="24" fillId="0" borderId="4" xfId="0" applyFont="1" applyBorder="1" applyAlignment="1">
      <alignment horizontal="left" vertical="center" wrapText="1"/>
    </xf>
    <xf numFmtId="0" fontId="24" fillId="0" borderId="5" xfId="0" applyFont="1" applyBorder="1" applyAlignment="1">
      <alignment horizontal="left" vertical="center" shrinkToFit="1"/>
    </xf>
    <xf numFmtId="0" fontId="24" fillId="0" borderId="2" xfId="0" applyFont="1" applyBorder="1" applyAlignment="1">
      <alignment horizontal="left" vertical="center" shrinkToFit="1"/>
    </xf>
    <xf numFmtId="0" fontId="24" fillId="0" borderId="7" xfId="0" applyFont="1" applyBorder="1" applyAlignment="1">
      <alignment horizontal="left" vertical="center" shrinkToFit="1"/>
    </xf>
    <xf numFmtId="0" fontId="24" fillId="0" borderId="5" xfId="0" applyFont="1" applyBorder="1" applyAlignment="1">
      <alignment horizontal="left" vertical="top" wrapText="1"/>
    </xf>
    <xf numFmtId="0" fontId="24" fillId="0" borderId="2" xfId="0" applyFont="1" applyBorder="1" applyAlignment="1">
      <alignment horizontal="left" vertical="top" wrapText="1"/>
    </xf>
    <xf numFmtId="0" fontId="24" fillId="0" borderId="7" xfId="0" applyFont="1" applyBorder="1" applyAlignment="1">
      <alignment horizontal="left" vertical="top" wrapText="1"/>
    </xf>
    <xf numFmtId="0" fontId="24" fillId="0" borderId="5" xfId="0" applyFont="1" applyBorder="1" applyAlignment="1">
      <alignment horizontal="left" vertical="center"/>
    </xf>
    <xf numFmtId="0" fontId="24" fillId="0" borderId="2" xfId="0" applyFont="1" applyBorder="1" applyAlignment="1">
      <alignment horizontal="left" vertical="center"/>
    </xf>
    <xf numFmtId="0" fontId="24" fillId="0" borderId="7" xfId="0" applyFont="1" applyBorder="1" applyAlignment="1">
      <alignment horizontal="left" vertical="center"/>
    </xf>
    <xf numFmtId="0" fontId="24" fillId="0" borderId="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wrapText="1"/>
    </xf>
    <xf numFmtId="0" fontId="24" fillId="0" borderId="4" xfId="0" applyFont="1" applyBorder="1" applyAlignment="1">
      <alignment horizontal="left" vertical="center"/>
    </xf>
    <xf numFmtId="0" fontId="24" fillId="0" borderId="14" xfId="0" applyFont="1" applyBorder="1" applyAlignment="1">
      <alignment horizontal="left" vertical="top" wrapText="1"/>
    </xf>
    <xf numFmtId="0" fontId="24" fillId="0" borderId="3" xfId="0" applyFont="1" applyBorder="1" applyAlignment="1">
      <alignment horizontal="left" vertical="top" wrapText="1"/>
    </xf>
    <xf numFmtId="0" fontId="24" fillId="0" borderId="15" xfId="0" applyFont="1" applyBorder="1" applyAlignment="1">
      <alignment horizontal="left" vertical="top" wrapText="1"/>
    </xf>
    <xf numFmtId="0" fontId="24" fillId="0" borderId="12" xfId="0" applyFont="1" applyBorder="1" applyAlignment="1">
      <alignment horizontal="left" vertical="center"/>
    </xf>
    <xf numFmtId="0" fontId="24" fillId="0" borderId="1" xfId="0" applyFont="1" applyBorder="1" applyAlignment="1">
      <alignment horizontal="left" vertical="center"/>
    </xf>
    <xf numFmtId="0" fontId="24" fillId="0" borderId="13" xfId="0" applyFont="1" applyBorder="1" applyAlignment="1">
      <alignment horizontal="left" vertical="center"/>
    </xf>
    <xf numFmtId="0" fontId="28" fillId="0" borderId="5" xfId="0" applyFont="1" applyBorder="1" applyAlignment="1">
      <alignment horizontal="left" vertical="center" wrapText="1"/>
    </xf>
    <xf numFmtId="0" fontId="28" fillId="0" borderId="2" xfId="0" applyFont="1" applyBorder="1" applyAlignment="1">
      <alignment horizontal="left" vertical="center" wrapText="1"/>
    </xf>
    <xf numFmtId="0" fontId="28" fillId="0" borderId="7" xfId="0" applyFont="1" applyBorder="1" applyAlignment="1">
      <alignment horizontal="left" vertical="center" wrapText="1"/>
    </xf>
    <xf numFmtId="0" fontId="24" fillId="0" borderId="4" xfId="0" applyFont="1" applyFill="1" applyBorder="1" applyAlignment="1">
      <alignment horizontal="center" vertical="center"/>
    </xf>
    <xf numFmtId="167" fontId="24" fillId="0" borderId="5" xfId="0" applyNumberFormat="1" applyFont="1" applyBorder="1" applyAlignment="1">
      <alignment horizontal="left" vertical="center" wrapText="1"/>
    </xf>
    <xf numFmtId="167" fontId="24" fillId="0" borderId="2" xfId="0" applyNumberFormat="1" applyFont="1" applyBorder="1" applyAlignment="1">
      <alignment horizontal="left" vertical="center" wrapText="1"/>
    </xf>
    <xf numFmtId="167" fontId="24" fillId="0" borderId="7" xfId="0" applyNumberFormat="1" applyFont="1" applyBorder="1" applyAlignment="1">
      <alignment horizontal="left" vertical="center" wrapText="1"/>
    </xf>
    <xf numFmtId="0" fontId="13" fillId="0" borderId="5" xfId="0" applyFont="1" applyBorder="1" applyAlignment="1">
      <alignment horizontal="left" vertical="center" wrapText="1"/>
    </xf>
    <xf numFmtId="0" fontId="13" fillId="0" borderId="2" xfId="0" applyFont="1" applyBorder="1" applyAlignment="1">
      <alignment horizontal="left" vertical="center" wrapText="1"/>
    </xf>
    <xf numFmtId="0" fontId="13" fillId="0" borderId="7" xfId="0" applyFont="1" applyBorder="1" applyAlignment="1">
      <alignment horizontal="left" vertical="center" wrapText="1"/>
    </xf>
    <xf numFmtId="0" fontId="24" fillId="0" borderId="0" xfId="0" applyFont="1" applyFill="1" applyAlignment="1">
      <alignment horizontal="left" vertical="center"/>
    </xf>
    <xf numFmtId="0" fontId="24" fillId="0" borderId="0" xfId="0" applyFont="1" applyFill="1" applyAlignment="1">
      <alignment horizontal="left" vertical="top" wrapText="1"/>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0" fontId="24" fillId="0" borderId="5"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1" xfId="0" quotePrefix="1" applyFont="1" applyFill="1" applyBorder="1" applyAlignment="1">
      <alignment horizontal="center" vertical="top"/>
    </xf>
    <xf numFmtId="0" fontId="25" fillId="0" borderId="0" xfId="0" applyFont="1" applyFill="1" applyBorder="1" applyAlignment="1">
      <alignment horizontal="left"/>
    </xf>
    <xf numFmtId="0" fontId="24" fillId="0" borderId="0" xfId="0" applyFont="1" applyFill="1" applyBorder="1" applyAlignment="1">
      <alignment horizontal="center"/>
    </xf>
    <xf numFmtId="0" fontId="24" fillId="0" borderId="0" xfId="0" applyFont="1" applyFill="1" applyBorder="1" applyAlignment="1">
      <alignment horizontal="center" vertical="top"/>
    </xf>
    <xf numFmtId="166" fontId="26" fillId="0" borderId="0" xfId="0" applyNumberFormat="1" applyFont="1" applyFill="1" applyBorder="1" applyAlignment="1" applyProtection="1">
      <alignment horizontal="left" vertical="top" wrapText="1"/>
    </xf>
    <xf numFmtId="166" fontId="26" fillId="0" borderId="19" xfId="0" applyNumberFormat="1" applyFont="1" applyFill="1" applyBorder="1" applyAlignment="1" applyProtection="1">
      <alignment horizontal="left" vertical="top" wrapText="1"/>
    </xf>
    <xf numFmtId="0" fontId="27" fillId="0" borderId="5" xfId="0" applyFont="1" applyBorder="1" applyAlignment="1">
      <alignment horizontal="center" vertical="center"/>
    </xf>
    <xf numFmtId="0" fontId="27" fillId="0" borderId="2" xfId="0" applyFont="1" applyBorder="1" applyAlignment="1">
      <alignment horizontal="center" vertical="center"/>
    </xf>
    <xf numFmtId="0" fontId="27" fillId="0" borderId="7" xfId="0" applyFont="1" applyBorder="1" applyAlignment="1">
      <alignment horizontal="center" vertical="center"/>
    </xf>
    <xf numFmtId="166" fontId="26" fillId="0" borderId="0" xfId="0" applyNumberFormat="1" applyFont="1" applyFill="1" applyBorder="1" applyAlignment="1" applyProtection="1">
      <alignment horizontal="left" vertical="center" wrapText="1"/>
    </xf>
    <xf numFmtId="166" fontId="26" fillId="0" borderId="19" xfId="0" applyNumberFormat="1" applyFont="1" applyFill="1" applyBorder="1" applyAlignment="1" applyProtection="1">
      <alignment horizontal="left" vertical="center" wrapText="1"/>
    </xf>
    <xf numFmtId="0" fontId="47" fillId="0" borderId="1" xfId="0" applyFont="1" applyFill="1" applyBorder="1" applyAlignment="1">
      <alignment horizontal="left" vertical="top"/>
    </xf>
    <xf numFmtId="0" fontId="47" fillId="0" borderId="1" xfId="0" quotePrefix="1" applyFont="1" applyFill="1" applyBorder="1" applyAlignment="1">
      <alignment horizontal="left" vertical="top"/>
    </xf>
    <xf numFmtId="0" fontId="24" fillId="0" borderId="12" xfId="0" applyFont="1" applyBorder="1" applyAlignment="1">
      <alignment horizontal="left" vertical="top" wrapText="1"/>
    </xf>
    <xf numFmtId="0" fontId="24" fillId="0" borderId="1" xfId="0" applyFont="1" applyBorder="1" applyAlignment="1">
      <alignment horizontal="left" vertical="top" wrapText="1"/>
    </xf>
    <xf numFmtId="0" fontId="24" fillId="0" borderId="13" xfId="0" applyFont="1" applyBorder="1" applyAlignment="1">
      <alignment horizontal="left" vertical="top" wrapText="1"/>
    </xf>
    <xf numFmtId="0" fontId="24" fillId="0" borderId="8" xfId="0" applyFont="1" applyBorder="1" applyAlignment="1">
      <alignment horizontal="left" vertical="center" wrapText="1"/>
    </xf>
    <xf numFmtId="0" fontId="24" fillId="0" borderId="12" xfId="0" applyFont="1" applyBorder="1" applyAlignment="1">
      <alignment horizontal="left" vertical="center" wrapText="1"/>
    </xf>
    <xf numFmtId="0" fontId="24" fillId="0" borderId="1" xfId="0" applyFont="1" applyBorder="1" applyAlignment="1">
      <alignment horizontal="left" vertical="center" wrapText="1"/>
    </xf>
    <xf numFmtId="0" fontId="24" fillId="0" borderId="13" xfId="0" applyFont="1" applyBorder="1" applyAlignment="1">
      <alignment horizontal="left" vertical="center"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7" xfId="0" applyFont="1" applyBorder="1" applyAlignment="1">
      <alignment vertical="center" wrapText="1"/>
    </xf>
    <xf numFmtId="0" fontId="28" fillId="0" borderId="14" xfId="0" applyFont="1" applyBorder="1" applyAlignment="1">
      <alignment horizontal="left" vertical="center" wrapText="1"/>
    </xf>
    <xf numFmtId="0" fontId="28" fillId="0" borderId="3" xfId="0" applyFont="1" applyBorder="1" applyAlignment="1">
      <alignment horizontal="left" vertical="center" wrapText="1"/>
    </xf>
    <xf numFmtId="0" fontId="28" fillId="0" borderId="15" xfId="0" applyFont="1" applyBorder="1" applyAlignment="1">
      <alignment horizontal="left" vertical="center" wrapText="1"/>
    </xf>
    <xf numFmtId="0" fontId="27" fillId="0" borderId="5" xfId="0" applyFont="1" applyBorder="1" applyAlignment="1">
      <alignment horizontal="left" vertical="center"/>
    </xf>
    <xf numFmtId="0" fontId="27" fillId="0" borderId="2" xfId="0" applyFont="1" applyBorder="1" applyAlignment="1">
      <alignment horizontal="left" vertical="center"/>
    </xf>
    <xf numFmtId="0" fontId="27" fillId="0" borderId="7" xfId="0" applyFont="1" applyBorder="1" applyAlignment="1">
      <alignment horizontal="left" vertical="center"/>
    </xf>
    <xf numFmtId="0" fontId="25" fillId="0" borderId="5" xfId="0" applyFont="1" applyBorder="1" applyAlignment="1">
      <alignment horizontal="lef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24" fillId="0" borderId="14"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34" fillId="0" borderId="7" xfId="0" applyFont="1" applyBorder="1" applyAlignment="1">
      <alignment vertical="center" wrapText="1"/>
    </xf>
    <xf numFmtId="0" fontId="2" fillId="0" borderId="4" xfId="0" applyFont="1" applyBorder="1" applyAlignment="1">
      <alignment vertical="center" wrapText="1"/>
    </xf>
    <xf numFmtId="0" fontId="16" fillId="0" borderId="5" xfId="0" applyFont="1" applyBorder="1" applyAlignment="1">
      <alignment horizontal="left" vertical="top" wrapText="1"/>
    </xf>
    <xf numFmtId="0" fontId="16" fillId="0" borderId="2" xfId="0" applyFont="1" applyBorder="1" applyAlignment="1">
      <alignment horizontal="left" vertical="top" wrapText="1"/>
    </xf>
    <xf numFmtId="0" fontId="16" fillId="0" borderId="7" xfId="0" applyFont="1" applyBorder="1" applyAlignment="1">
      <alignment horizontal="left" vertical="top" wrapText="1"/>
    </xf>
    <xf numFmtId="0" fontId="24" fillId="0" borderId="0"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4" xfId="0" quotePrefix="1" applyFont="1" applyFill="1" applyBorder="1" applyAlignment="1">
      <alignment horizontal="left" vertical="center" wrapText="1"/>
    </xf>
    <xf numFmtId="0" fontId="11" fillId="0" borderId="5" xfId="0" applyFont="1" applyBorder="1" applyAlignment="1">
      <alignment horizontal="left" vertical="center"/>
    </xf>
    <xf numFmtId="0" fontId="11" fillId="0" borderId="2" xfId="0" applyFont="1" applyBorder="1" applyAlignment="1">
      <alignment horizontal="left" vertical="center"/>
    </xf>
    <xf numFmtId="0" fontId="11" fillId="0" borderId="7" xfId="0" applyFont="1" applyBorder="1" applyAlignment="1">
      <alignment horizontal="left" vertical="center"/>
    </xf>
    <xf numFmtId="0" fontId="25" fillId="0" borderId="2" xfId="0" applyFont="1" applyFill="1" applyBorder="1" applyAlignment="1">
      <alignment horizontal="left" vertical="center"/>
    </xf>
    <xf numFmtId="0" fontId="25" fillId="0" borderId="7" xfId="0" applyFont="1" applyFill="1" applyBorder="1" applyAlignment="1">
      <alignment horizontal="left" vertical="center"/>
    </xf>
    <xf numFmtId="0" fontId="24" fillId="0" borderId="5" xfId="0" applyFont="1" applyFill="1" applyBorder="1" applyAlignment="1">
      <alignment horizontal="left" vertical="center"/>
    </xf>
    <xf numFmtId="0" fontId="24" fillId="0" borderId="2" xfId="0" applyFont="1" applyFill="1" applyBorder="1" applyAlignment="1">
      <alignment horizontal="left" vertical="center"/>
    </xf>
    <xf numFmtId="0" fontId="24" fillId="0" borderId="7" xfId="0" applyFont="1" applyFill="1" applyBorder="1" applyAlignment="1">
      <alignment horizontal="left" vertical="center"/>
    </xf>
    <xf numFmtId="0" fontId="16" fillId="0" borderId="8"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45" fillId="0" borderId="8" xfId="5" applyFill="1" applyBorder="1" applyAlignment="1">
      <alignment horizontal="center" vertical="center" wrapText="1"/>
    </xf>
    <xf numFmtId="0" fontId="45" fillId="0" borderId="6" xfId="5"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45" fillId="0" borderId="9" xfId="5"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2" xfId="0" applyFont="1" applyBorder="1" applyAlignment="1">
      <alignment horizontal="left" vertical="center" wrapText="1"/>
    </xf>
    <xf numFmtId="0" fontId="25" fillId="0" borderId="7" xfId="0" applyFont="1" applyBorder="1" applyAlignment="1">
      <alignment horizontal="left" vertical="center" wrapText="1"/>
    </xf>
    <xf numFmtId="0" fontId="25" fillId="0" borderId="5"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45" fillId="0" borderId="8" xfId="5" applyFill="1" applyBorder="1" applyAlignment="1">
      <alignment vertical="center" wrapText="1"/>
    </xf>
    <xf numFmtId="0" fontId="45" fillId="0" borderId="6" xfId="5" applyFill="1" applyBorder="1" applyAlignment="1">
      <alignment vertical="center" wrapText="1"/>
    </xf>
    <xf numFmtId="0" fontId="25" fillId="0" borderId="14"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6" xfId="0" applyFont="1" applyFill="1" applyBorder="1" applyAlignment="1">
      <alignment horizontal="center" vertical="center"/>
    </xf>
    <xf numFmtId="0" fontId="24" fillId="16" borderId="4" xfId="0" applyFont="1" applyFill="1" applyBorder="1" applyAlignment="1">
      <alignment horizontal="left" vertical="center" wrapText="1"/>
    </xf>
    <xf numFmtId="0" fontId="24" fillId="16" borderId="8" xfId="0" applyFont="1" applyFill="1" applyBorder="1" applyAlignment="1">
      <alignment horizontal="left" vertical="center" wrapText="1"/>
    </xf>
    <xf numFmtId="0" fontId="25" fillId="0" borderId="5"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7" xfId="0" applyFont="1" applyFill="1" applyBorder="1" applyAlignment="1">
      <alignment horizontal="center" vertical="center"/>
    </xf>
    <xf numFmtId="0" fontId="28" fillId="3" borderId="5" xfId="0" applyFont="1" applyFill="1" applyBorder="1" applyAlignment="1">
      <alignment horizontal="center"/>
    </xf>
    <xf numFmtId="0" fontId="28" fillId="3" borderId="2" xfId="0" applyFont="1" applyFill="1" applyBorder="1" applyAlignment="1">
      <alignment horizontal="center"/>
    </xf>
    <xf numFmtId="0" fontId="28" fillId="3" borderId="7" xfId="0" applyFont="1" applyFill="1" applyBorder="1" applyAlignment="1">
      <alignment horizontal="center"/>
    </xf>
    <xf numFmtId="0" fontId="45" fillId="0" borderId="4" xfId="5"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30" fillId="0" borderId="5" xfId="0" applyFont="1" applyFill="1" applyBorder="1" applyAlignment="1">
      <alignment horizontal="left" vertical="center"/>
    </xf>
    <xf numFmtId="0" fontId="30" fillId="0" borderId="2" xfId="0" applyFont="1" applyFill="1" applyBorder="1" applyAlignment="1">
      <alignment horizontal="left" vertical="center"/>
    </xf>
    <xf numFmtId="0" fontId="30" fillId="0" borderId="7" xfId="0" applyFont="1" applyFill="1" applyBorder="1" applyAlignment="1">
      <alignment horizontal="left" vertical="center"/>
    </xf>
    <xf numFmtId="0" fontId="28" fillId="3" borderId="5" xfId="0" applyFont="1" applyFill="1" applyBorder="1" applyAlignment="1">
      <alignment horizontal="left" vertical="center" wrapText="1"/>
    </xf>
    <xf numFmtId="0" fontId="28" fillId="3" borderId="2" xfId="0" applyFont="1" applyFill="1" applyBorder="1" applyAlignment="1">
      <alignment horizontal="left" vertical="center" wrapText="1"/>
    </xf>
    <xf numFmtId="0" fontId="28" fillId="3" borderId="7" xfId="0" applyFont="1" applyFill="1" applyBorder="1" applyAlignment="1">
      <alignment horizontal="left" vertical="center" wrapText="1"/>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6"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16" fillId="0" borderId="14" xfId="0" applyFont="1" applyFill="1" applyBorder="1" applyAlignment="1">
      <alignment horizontal="center" vertical="center" wrapText="1"/>
    </xf>
    <xf numFmtId="49" fontId="16" fillId="0" borderId="8" xfId="0" quotePrefix="1" applyNumberFormat="1" applyFont="1" applyFill="1" applyBorder="1" applyAlignment="1">
      <alignment horizontal="center" vertical="center" wrapText="1"/>
    </xf>
    <xf numFmtId="49" fontId="16" fillId="0" borderId="9" xfId="0" quotePrefix="1" applyNumberFormat="1" applyFont="1" applyFill="1" applyBorder="1" applyAlignment="1">
      <alignment horizontal="center" vertical="center" wrapText="1"/>
    </xf>
    <xf numFmtId="49" fontId="16" fillId="0" borderId="6" xfId="0" quotePrefix="1" applyNumberFormat="1"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49" fontId="16" fillId="0" borderId="8" xfId="0" applyNumberFormat="1" applyFont="1" applyFill="1" applyBorder="1" applyAlignment="1">
      <alignment horizontal="left" vertical="center" wrapText="1"/>
    </xf>
    <xf numFmtId="49" fontId="16" fillId="0" borderId="6" xfId="0" applyNumberFormat="1"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5" xfId="0" applyFont="1" applyFill="1" applyBorder="1" applyAlignment="1">
      <alignment vertical="center" wrapText="1"/>
    </xf>
    <xf numFmtId="0" fontId="24" fillId="0" borderId="2" xfId="0" applyFont="1" applyFill="1" applyBorder="1" applyAlignment="1">
      <alignment vertical="center" wrapText="1"/>
    </xf>
    <xf numFmtId="0" fontId="24" fillId="0" borderId="7" xfId="0" applyFont="1" applyFill="1" applyBorder="1" applyAlignment="1">
      <alignment vertical="center" wrapText="1"/>
    </xf>
    <xf numFmtId="0" fontId="16" fillId="0" borderId="14"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7" xfId="0" applyFont="1" applyFill="1" applyBorder="1" applyAlignment="1">
      <alignment horizontal="left" vertical="center" wrapText="1"/>
    </xf>
    <xf numFmtId="0" fontId="28" fillId="0" borderId="8" xfId="0" applyFont="1" applyFill="1" applyBorder="1" applyAlignment="1">
      <alignment horizontal="center" vertical="top" wrapText="1"/>
    </xf>
    <xf numFmtId="0" fontId="28" fillId="0" borderId="9" xfId="0" applyFont="1" applyFill="1" applyBorder="1" applyAlignment="1">
      <alignment horizontal="center" vertical="top" wrapText="1"/>
    </xf>
    <xf numFmtId="0" fontId="28" fillId="0" borderId="6" xfId="0" applyFont="1" applyFill="1" applyBorder="1" applyAlignment="1">
      <alignment horizontal="center" vertical="top" wrapText="1"/>
    </xf>
    <xf numFmtId="0" fontId="38" fillId="0" borderId="8" xfId="0" applyFont="1" applyBorder="1" applyAlignment="1">
      <alignment horizontal="center" vertical="top"/>
    </xf>
    <xf numFmtId="0" fontId="38" fillId="0" borderId="6" xfId="0" applyFont="1" applyBorder="1" applyAlignment="1">
      <alignment horizontal="center" vertical="top"/>
    </xf>
    <xf numFmtId="49" fontId="16" fillId="0" borderId="9" xfId="0" applyNumberFormat="1"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32" fillId="0" borderId="5"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24" fillId="0" borderId="5" xfId="0" applyFont="1" applyFill="1" applyBorder="1" applyAlignment="1">
      <alignment vertical="center"/>
    </xf>
    <xf numFmtId="0" fontId="24" fillId="0" borderId="2" xfId="0" applyFont="1" applyFill="1" applyBorder="1" applyAlignment="1">
      <alignment vertical="center"/>
    </xf>
    <xf numFmtId="0" fontId="24" fillId="0" borderId="7" xfId="0" applyFont="1" applyFill="1" applyBorder="1" applyAlignment="1">
      <alignment vertical="center"/>
    </xf>
    <xf numFmtId="0" fontId="24" fillId="8" borderId="4" xfId="0" applyFont="1" applyFill="1" applyBorder="1" applyAlignment="1">
      <alignment horizontal="left" vertical="center" wrapText="1"/>
    </xf>
    <xf numFmtId="0" fontId="29" fillId="6" borderId="5"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8" fillId="0" borderId="5"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7" xfId="0" applyFont="1" applyFill="1" applyBorder="1" applyAlignment="1">
      <alignment horizontal="center" vertical="center"/>
    </xf>
    <xf numFmtId="0" fontId="24" fillId="0" borderId="15" xfId="0" applyFont="1" applyFill="1" applyBorder="1" applyAlignment="1">
      <alignment horizontal="left" vertical="center" wrapText="1"/>
    </xf>
    <xf numFmtId="0" fontId="24" fillId="0" borderId="5" xfId="0" applyFont="1" applyFill="1" applyBorder="1" applyAlignment="1">
      <alignment horizontal="left" vertical="center" shrinkToFit="1"/>
    </xf>
    <xf numFmtId="0" fontId="24" fillId="0" borderId="2" xfId="0" applyFont="1" applyFill="1" applyBorder="1" applyAlignment="1">
      <alignment horizontal="left" vertical="center" shrinkToFit="1"/>
    </xf>
    <xf numFmtId="0" fontId="24" fillId="0" borderId="7" xfId="0" applyFont="1" applyFill="1" applyBorder="1" applyAlignment="1">
      <alignment horizontal="left" vertical="center" shrinkToFit="1"/>
    </xf>
    <xf numFmtId="0" fontId="24" fillId="4" borderId="5" xfId="0" applyFont="1" applyFill="1" applyBorder="1" applyAlignment="1">
      <alignment horizontal="left" vertical="top" wrapText="1"/>
    </xf>
    <xf numFmtId="0" fontId="24" fillId="4" borderId="2" xfId="0" applyFont="1" applyFill="1" applyBorder="1" applyAlignment="1">
      <alignment horizontal="left" vertical="top" wrapText="1"/>
    </xf>
    <xf numFmtId="0" fontId="24" fillId="4" borderId="7" xfId="0" applyFont="1" applyFill="1" applyBorder="1" applyAlignment="1">
      <alignment horizontal="left" vertical="top" wrapText="1"/>
    </xf>
    <xf numFmtId="0" fontId="28" fillId="15" borderId="5" xfId="0" applyFont="1" applyFill="1" applyBorder="1" applyAlignment="1">
      <alignment horizontal="left" vertical="center" wrapText="1"/>
    </xf>
    <xf numFmtId="0" fontId="28" fillId="15" borderId="2" xfId="0" applyFont="1" applyFill="1" applyBorder="1" applyAlignment="1">
      <alignment horizontal="left" vertical="center" wrapText="1"/>
    </xf>
    <xf numFmtId="0" fontId="28" fillId="15" borderId="7"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4" fillId="14" borderId="4" xfId="0" applyFont="1" applyFill="1" applyBorder="1" applyAlignment="1">
      <alignment horizontal="left" vertical="center" wrapText="1"/>
    </xf>
    <xf numFmtId="0" fontId="24" fillId="14" borderId="6" xfId="0" applyFont="1" applyFill="1" applyBorder="1" applyAlignment="1">
      <alignment horizontal="left" vertical="center" wrapText="1"/>
    </xf>
    <xf numFmtId="0" fontId="24" fillId="14" borderId="5" xfId="0" applyFont="1" applyFill="1" applyBorder="1" applyAlignment="1">
      <alignment horizontal="left" vertical="center" wrapText="1"/>
    </xf>
    <xf numFmtId="0" fontId="24" fillId="16" borderId="5" xfId="0" applyFont="1" applyFill="1" applyBorder="1" applyAlignment="1">
      <alignment horizontal="left" vertical="center" wrapText="1"/>
    </xf>
    <xf numFmtId="0" fontId="24" fillId="16" borderId="2" xfId="0" applyFont="1" applyFill="1" applyBorder="1" applyAlignment="1">
      <alignment horizontal="left" vertical="center" wrapText="1"/>
    </xf>
    <xf numFmtId="0" fontId="24" fillId="16" borderId="7" xfId="0" applyFont="1" applyFill="1" applyBorder="1" applyAlignment="1">
      <alignment horizontal="left" vertical="center" wrapText="1"/>
    </xf>
    <xf numFmtId="0" fontId="24" fillId="10" borderId="5" xfId="0" applyFont="1" applyFill="1" applyBorder="1" applyAlignment="1">
      <alignment horizontal="left" vertical="center" wrapText="1"/>
    </xf>
    <xf numFmtId="0" fontId="24" fillId="10" borderId="2" xfId="0" applyFont="1" applyFill="1" applyBorder="1" applyAlignment="1">
      <alignment horizontal="left" vertical="center" wrapText="1"/>
    </xf>
    <xf numFmtId="0" fontId="24" fillId="10" borderId="7" xfId="0" applyFont="1" applyFill="1" applyBorder="1" applyAlignment="1">
      <alignment horizontal="left" vertical="center" wrapText="1"/>
    </xf>
    <xf numFmtId="0" fontId="24" fillId="8" borderId="6" xfId="0" applyFont="1" applyFill="1" applyBorder="1" applyAlignment="1">
      <alignment horizontal="left" vertical="center" wrapText="1"/>
    </xf>
    <xf numFmtId="0" fontId="24" fillId="4" borderId="14" xfId="0" applyFont="1" applyFill="1" applyBorder="1" applyAlignment="1">
      <alignment horizontal="left" vertical="center" wrapText="1"/>
    </xf>
    <xf numFmtId="0" fontId="24" fillId="4" borderId="3"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6" xfId="0" applyFont="1" applyFill="1" applyBorder="1" applyAlignment="1">
      <alignment horizontal="left" vertical="center" wrapText="1"/>
    </xf>
    <xf numFmtId="49" fontId="24" fillId="0" borderId="8" xfId="0" applyNumberFormat="1" applyFont="1" applyFill="1" applyBorder="1" applyAlignment="1">
      <alignment horizontal="left" vertical="center" wrapText="1"/>
    </xf>
    <xf numFmtId="49" fontId="24" fillId="0" borderId="9" xfId="0" applyNumberFormat="1" applyFont="1" applyFill="1" applyBorder="1" applyAlignment="1">
      <alignment horizontal="left" vertical="center" wrapText="1"/>
    </xf>
    <xf numFmtId="49" fontId="24" fillId="0" borderId="6" xfId="0" applyNumberFormat="1" applyFont="1" applyFill="1" applyBorder="1" applyAlignment="1">
      <alignment horizontal="left" vertical="center" wrapText="1"/>
    </xf>
    <xf numFmtId="0" fontId="24" fillId="0" borderId="0" xfId="0" applyFont="1" applyFill="1" applyBorder="1" applyAlignment="1">
      <alignment horizontal="center" vertical="center"/>
    </xf>
    <xf numFmtId="0" fontId="28" fillId="3" borderId="5" xfId="0" applyFont="1" applyFill="1" applyBorder="1" applyAlignment="1">
      <alignment horizontal="left"/>
    </xf>
    <xf numFmtId="0" fontId="28" fillId="3" borderId="2" xfId="0" applyFont="1" applyFill="1" applyBorder="1" applyAlignment="1">
      <alignment horizontal="left"/>
    </xf>
    <xf numFmtId="0" fontId="28" fillId="3" borderId="7" xfId="0" applyFont="1" applyFill="1" applyBorder="1" applyAlignment="1">
      <alignment horizontal="left"/>
    </xf>
    <xf numFmtId="0" fontId="24"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5"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5" fillId="0" borderId="5" xfId="0" applyFont="1" applyFill="1" applyBorder="1" applyAlignment="1">
      <alignment horizontal="left" vertical="center"/>
    </xf>
    <xf numFmtId="0" fontId="25" fillId="0" borderId="4" xfId="0" applyFont="1" applyFill="1" applyBorder="1" applyAlignment="1">
      <alignment horizontal="left" vertical="center"/>
    </xf>
    <xf numFmtId="0" fontId="27" fillId="3" borderId="5" xfId="0" applyFont="1" applyFill="1" applyBorder="1" applyAlignment="1">
      <alignment horizontal="left" vertical="center"/>
    </xf>
    <xf numFmtId="0" fontId="27" fillId="3" borderId="2" xfId="0" applyFont="1" applyFill="1" applyBorder="1" applyAlignment="1">
      <alignment horizontal="left" vertical="center"/>
    </xf>
    <xf numFmtId="0" fontId="27" fillId="3" borderId="7" xfId="0" applyFont="1" applyFill="1" applyBorder="1" applyAlignment="1">
      <alignment horizontal="left" vertical="center"/>
    </xf>
    <xf numFmtId="0" fontId="24" fillId="0" borderId="0" xfId="0" quotePrefix="1" applyFont="1" applyFill="1" applyBorder="1" applyAlignment="1">
      <alignment horizontal="left" vertical="center"/>
    </xf>
    <xf numFmtId="49" fontId="16" fillId="0" borderId="8" xfId="0" applyNumberFormat="1" applyFont="1" applyFill="1" applyBorder="1" applyAlignment="1">
      <alignment vertical="center" wrapText="1"/>
    </xf>
    <xf numFmtId="49" fontId="16" fillId="0" borderId="9" xfId="0" applyNumberFormat="1" applyFont="1" applyFill="1" applyBorder="1" applyAlignment="1">
      <alignment vertical="center" wrapText="1"/>
    </xf>
    <xf numFmtId="49" fontId="16" fillId="0" borderId="6" xfId="0" applyNumberFormat="1" applyFont="1" applyFill="1" applyBorder="1" applyAlignment="1">
      <alignment vertical="center" wrapText="1"/>
    </xf>
    <xf numFmtId="49" fontId="26" fillId="0" borderId="8" xfId="0" applyNumberFormat="1" applyFont="1" applyFill="1" applyBorder="1" applyAlignment="1">
      <alignment horizontal="center" vertical="center" wrapText="1"/>
    </xf>
    <xf numFmtId="49" fontId="26" fillId="0" borderId="6" xfId="0" applyNumberFormat="1" applyFont="1" applyFill="1" applyBorder="1" applyAlignment="1">
      <alignment horizontal="center" vertical="center" wrapText="1"/>
    </xf>
    <xf numFmtId="0" fontId="26" fillId="0" borderId="14"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5" fillId="0" borderId="5" xfId="0" applyFont="1" applyFill="1" applyBorder="1" applyAlignment="1">
      <alignment vertical="center" wrapText="1"/>
    </xf>
    <xf numFmtId="0" fontId="25" fillId="0" borderId="2" xfId="0" applyFont="1" applyFill="1" applyBorder="1" applyAlignment="1">
      <alignment vertical="center" wrapText="1"/>
    </xf>
    <xf numFmtId="0" fontId="25" fillId="0" borderId="7" xfId="0" applyFont="1" applyFill="1" applyBorder="1" applyAlignment="1">
      <alignment vertical="center" wrapText="1"/>
    </xf>
    <xf numFmtId="0" fontId="28" fillId="3" borderId="5" xfId="0" applyFont="1" applyFill="1" applyBorder="1" applyAlignment="1">
      <alignment horizontal="left" vertical="center"/>
    </xf>
    <xf numFmtId="0" fontId="28" fillId="3" borderId="2" xfId="0" applyFont="1" applyFill="1" applyBorder="1" applyAlignment="1">
      <alignment horizontal="left" vertical="center"/>
    </xf>
    <xf numFmtId="0" fontId="28" fillId="3" borderId="7" xfId="0" applyFont="1" applyFill="1" applyBorder="1" applyAlignment="1">
      <alignment horizontal="left" vertical="center"/>
    </xf>
    <xf numFmtId="0" fontId="25" fillId="0" borderId="5" xfId="0" applyFont="1" applyBorder="1" applyAlignment="1">
      <alignment horizontal="center" vertical="center"/>
    </xf>
    <xf numFmtId="0" fontId="25" fillId="0" borderId="2" xfId="0" applyFont="1" applyBorder="1" applyAlignment="1">
      <alignment horizontal="center" vertical="center"/>
    </xf>
    <xf numFmtId="0" fontId="25" fillId="0" borderId="7" xfId="0" applyFont="1" applyBorder="1" applyAlignment="1">
      <alignment horizontal="center" vertical="center"/>
    </xf>
    <xf numFmtId="0" fontId="16" fillId="0" borderId="60" xfId="0" applyFont="1" applyFill="1" applyBorder="1" applyAlignment="1">
      <alignment horizontal="left" vertical="center" wrapText="1"/>
    </xf>
    <xf numFmtId="49" fontId="16" fillId="0" borderId="8"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49" fontId="25" fillId="0" borderId="8" xfId="0" applyNumberFormat="1"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49" fontId="25" fillId="0" borderId="6" xfId="0" applyNumberFormat="1" applyFont="1" applyFill="1" applyBorder="1" applyAlignment="1">
      <alignment horizontal="center" vertical="center" wrapText="1"/>
    </xf>
    <xf numFmtId="0" fontId="25" fillId="0" borderId="5" xfId="0" applyFont="1" applyBorder="1" applyAlignment="1">
      <alignment horizontal="left" vertical="center"/>
    </xf>
    <xf numFmtId="0" fontId="25" fillId="0" borderId="2" xfId="0" applyFont="1" applyBorder="1" applyAlignment="1">
      <alignment horizontal="left" vertical="center"/>
    </xf>
    <xf numFmtId="0" fontId="25" fillId="0" borderId="7" xfId="0" applyFont="1" applyBorder="1" applyAlignment="1">
      <alignment horizontal="left" vertical="center"/>
    </xf>
    <xf numFmtId="0" fontId="28" fillId="12" borderId="5" xfId="0" applyFont="1" applyFill="1" applyBorder="1" applyAlignment="1">
      <alignment horizontal="left" vertical="center" wrapText="1"/>
    </xf>
    <xf numFmtId="0" fontId="28" fillId="12" borderId="2" xfId="0" applyFont="1" applyFill="1" applyBorder="1" applyAlignment="1">
      <alignment horizontal="left" vertical="center" wrapText="1"/>
    </xf>
    <xf numFmtId="49" fontId="25" fillId="0" borderId="9" xfId="0" quotePrefix="1" applyNumberFormat="1" applyFont="1" applyFill="1" applyBorder="1" applyAlignment="1">
      <alignment horizontal="center" vertical="center" wrapText="1"/>
    </xf>
    <xf numFmtId="49" fontId="25" fillId="0" borderId="6" xfId="0" quotePrefix="1" applyNumberFormat="1" applyFont="1" applyFill="1" applyBorder="1" applyAlignment="1">
      <alignment horizontal="center" vertical="center" wrapText="1"/>
    </xf>
    <xf numFmtId="49" fontId="25" fillId="0" borderId="8" xfId="0" quotePrefix="1" applyNumberFormat="1" applyFont="1" applyFill="1" applyBorder="1" applyAlignment="1">
      <alignment horizontal="center" vertical="center" wrapText="1"/>
    </xf>
    <xf numFmtId="0" fontId="11" fillId="0" borderId="8" xfId="0" applyFont="1" applyBorder="1" applyAlignment="1">
      <alignment horizontal="center" vertical="top"/>
    </xf>
    <xf numFmtId="0" fontId="11" fillId="0" borderId="9" xfId="0" applyFont="1" applyBorder="1" applyAlignment="1">
      <alignment horizontal="center" vertical="top"/>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3" fillId="3" borderId="5"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1" fillId="0" borderId="6" xfId="0" applyFont="1" applyBorder="1" applyAlignment="1">
      <alignment horizontal="center" vertical="center" wrapText="1"/>
    </xf>
    <xf numFmtId="0" fontId="13" fillId="7" borderId="5" xfId="0" applyFont="1" applyFill="1" applyBorder="1" applyAlignment="1">
      <alignment horizontal="left" vertical="center" wrapText="1"/>
    </xf>
    <xf numFmtId="0" fontId="13" fillId="7" borderId="2" xfId="0" applyFont="1" applyFill="1" applyBorder="1" applyAlignment="1">
      <alignment horizontal="left" vertical="center" wrapText="1"/>
    </xf>
    <xf numFmtId="0" fontId="13" fillId="7" borderId="7"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11" borderId="5" xfId="0" applyFont="1" applyFill="1" applyBorder="1" applyAlignment="1">
      <alignment horizontal="left" vertical="center" wrapText="1"/>
    </xf>
    <xf numFmtId="0" fontId="17" fillId="11" borderId="2" xfId="0" applyFont="1" applyFill="1" applyBorder="1" applyAlignment="1">
      <alignment horizontal="left" vertical="center" wrapText="1"/>
    </xf>
    <xf numFmtId="0" fontId="17" fillId="11" borderId="7" xfId="0" applyFont="1" applyFill="1" applyBorder="1" applyAlignment="1">
      <alignment horizontal="left" vertical="center" wrapText="1"/>
    </xf>
    <xf numFmtId="0" fontId="45" fillId="0" borderId="2" xfId="5" applyBorder="1" applyAlignment="1">
      <alignment horizontal="left" vertical="center" wrapText="1"/>
    </xf>
    <xf numFmtId="0" fontId="45" fillId="0" borderId="7" xfId="5" applyBorder="1" applyAlignment="1">
      <alignment horizontal="left" vertical="center" wrapText="1"/>
    </xf>
    <xf numFmtId="0" fontId="17" fillId="7" borderId="5" xfId="0" applyFont="1" applyFill="1" applyBorder="1" applyAlignment="1">
      <alignment horizontal="left" vertical="center" wrapText="1"/>
    </xf>
    <xf numFmtId="0" fontId="17" fillId="7" borderId="2" xfId="0" applyFont="1" applyFill="1" applyBorder="1" applyAlignment="1">
      <alignment horizontal="left" vertical="center" wrapText="1"/>
    </xf>
    <xf numFmtId="0" fontId="17" fillId="7" borderId="7" xfId="0" applyFont="1" applyFill="1" applyBorder="1" applyAlignment="1">
      <alignment horizontal="left" vertical="center" wrapText="1"/>
    </xf>
    <xf numFmtId="0" fontId="45" fillId="0" borderId="2" xfId="5" applyFill="1" applyBorder="1" applyAlignment="1">
      <alignment horizontal="left" vertical="center" wrapText="1"/>
    </xf>
    <xf numFmtId="0" fontId="45" fillId="0" borderId="7" xfId="5" applyFill="1" applyBorder="1" applyAlignment="1">
      <alignment horizontal="left" vertical="center" wrapText="1"/>
    </xf>
    <xf numFmtId="0" fontId="45" fillId="0" borderId="2" xfId="5" applyFill="1" applyBorder="1" applyAlignment="1">
      <alignment horizontal="left" vertical="center"/>
    </xf>
    <xf numFmtId="0" fontId="45" fillId="0" borderId="7" xfId="5" applyFill="1" applyBorder="1" applyAlignment="1">
      <alignment horizontal="left" vertical="center"/>
    </xf>
    <xf numFmtId="0" fontId="28" fillId="4" borderId="4" xfId="0" applyFont="1" applyFill="1" applyBorder="1" applyAlignment="1">
      <alignment horizontal="left" vertical="center" wrapText="1"/>
    </xf>
    <xf numFmtId="0" fontId="25" fillId="0" borderId="5" xfId="0" applyFont="1" applyFill="1" applyBorder="1" applyAlignment="1">
      <alignment horizontal="left" vertical="top" wrapText="1"/>
    </xf>
    <xf numFmtId="0" fontId="25" fillId="0" borderId="2" xfId="0" applyFont="1" applyFill="1" applyBorder="1" applyAlignment="1">
      <alignment horizontal="left" vertical="top" wrapText="1"/>
    </xf>
    <xf numFmtId="0" fontId="25" fillId="0" borderId="7" xfId="0" applyFont="1" applyFill="1" applyBorder="1" applyAlignment="1">
      <alignment horizontal="left" vertical="top" wrapText="1"/>
    </xf>
    <xf numFmtId="0" fontId="13" fillId="9" borderId="5" xfId="0" applyFont="1" applyFill="1" applyBorder="1" applyAlignment="1">
      <alignment horizontal="left" vertical="center" wrapText="1"/>
    </xf>
    <xf numFmtId="0" fontId="13" fillId="9" borderId="2" xfId="0" applyFont="1" applyFill="1" applyBorder="1" applyAlignment="1">
      <alignment horizontal="left" vertical="center" wrapText="1"/>
    </xf>
    <xf numFmtId="0" fontId="13" fillId="9" borderId="7"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7" xfId="0" applyFont="1" applyBorder="1" applyAlignment="1">
      <alignment horizontal="left" vertical="center" wrapText="1"/>
    </xf>
    <xf numFmtId="0" fontId="45" fillId="0" borderId="2" xfId="5" applyFill="1" applyBorder="1" applyAlignment="1">
      <alignment horizontal="center" vertical="center" wrapText="1"/>
    </xf>
    <xf numFmtId="0" fontId="45" fillId="0" borderId="7" xfId="5" applyFill="1" applyBorder="1" applyAlignment="1">
      <alignment horizontal="center" vertical="center" wrapText="1"/>
    </xf>
    <xf numFmtId="0" fontId="69" fillId="0" borderId="2" xfId="0" applyFont="1" applyBorder="1" applyAlignment="1">
      <alignment horizontal="left" vertical="center" wrapText="1"/>
    </xf>
    <xf numFmtId="0" fontId="69" fillId="0" borderId="7" xfId="0" applyFont="1" applyBorder="1" applyAlignment="1">
      <alignment horizontal="left" vertical="center" wrapText="1"/>
    </xf>
    <xf numFmtId="0" fontId="28" fillId="0" borderId="5"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4" fillId="8" borderId="5" xfId="0" applyFont="1" applyFill="1" applyBorder="1" applyAlignment="1">
      <alignment horizontal="left" vertical="center" wrapText="1"/>
    </xf>
    <xf numFmtId="0" fontId="24" fillId="8" borderId="2" xfId="0" applyFont="1" applyFill="1" applyBorder="1" applyAlignment="1">
      <alignment horizontal="left" vertical="center" wrapText="1"/>
    </xf>
    <xf numFmtId="0" fontId="24" fillId="8" borderId="7" xfId="0" applyFont="1" applyFill="1" applyBorder="1" applyAlignment="1">
      <alignment horizontal="left" vertical="center" wrapText="1"/>
    </xf>
    <xf numFmtId="0" fontId="24" fillId="4" borderId="4" xfId="0" applyFont="1" applyFill="1" applyBorder="1" applyAlignment="1">
      <alignment horizontal="left" vertical="center" wrapText="1"/>
    </xf>
    <xf numFmtId="0" fontId="24" fillId="9" borderId="5" xfId="0" applyFont="1" applyFill="1" applyBorder="1" applyAlignment="1">
      <alignment horizontal="left" vertical="center"/>
    </xf>
    <xf numFmtId="0" fontId="24" fillId="9" borderId="2" xfId="0" applyFont="1" applyFill="1" applyBorder="1" applyAlignment="1">
      <alignment horizontal="left" vertical="center"/>
    </xf>
    <xf numFmtId="0" fontId="24" fillId="9" borderId="7" xfId="0" applyFont="1" applyFill="1" applyBorder="1" applyAlignment="1">
      <alignment horizontal="left" vertical="center"/>
    </xf>
    <xf numFmtId="0" fontId="24" fillId="3" borderId="5"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45" fillId="0" borderId="1" xfId="5" applyBorder="1" applyAlignment="1">
      <alignment horizontal="center" vertical="center"/>
    </xf>
    <xf numFmtId="0" fontId="45" fillId="0" borderId="7" xfId="5" applyBorder="1" applyAlignment="1">
      <alignment horizontal="center" vertical="center"/>
    </xf>
    <xf numFmtId="16" fontId="11" fillId="0" borderId="2" xfId="0" quotePrefix="1" applyNumberFormat="1" applyFont="1" applyBorder="1" applyAlignment="1">
      <alignment horizontal="left" vertical="center" wrapText="1"/>
    </xf>
    <xf numFmtId="0" fontId="28" fillId="4" borderId="8" xfId="0" applyFont="1" applyFill="1" applyBorder="1" applyAlignment="1">
      <alignment horizontal="left" vertical="center" wrapText="1"/>
    </xf>
    <xf numFmtId="0" fontId="28" fillId="0" borderId="0" xfId="0" applyFont="1" applyBorder="1" applyAlignment="1">
      <alignment horizontal="left" vertical="center"/>
    </xf>
    <xf numFmtId="0" fontId="24" fillId="0" borderId="0" xfId="0" applyFont="1" applyBorder="1" applyAlignment="1">
      <alignment horizontal="left" vertical="center"/>
    </xf>
    <xf numFmtId="0" fontId="28" fillId="0" borderId="0" xfId="0" applyFont="1" applyBorder="1" applyAlignment="1">
      <alignment horizontal="center" vertical="center"/>
    </xf>
    <xf numFmtId="0" fontId="28" fillId="0" borderId="4" xfId="0" applyFont="1" applyFill="1" applyBorder="1" applyAlignment="1">
      <alignment horizontal="center" vertical="center"/>
    </xf>
    <xf numFmtId="167" fontId="24" fillId="0" borderId="5" xfId="0" applyNumberFormat="1" applyFont="1" applyFill="1" applyBorder="1" applyAlignment="1">
      <alignment horizontal="left" vertical="center" wrapText="1"/>
    </xf>
    <xf numFmtId="167" fontId="24" fillId="0" borderId="2" xfId="0" applyNumberFormat="1" applyFont="1" applyFill="1" applyBorder="1" applyAlignment="1">
      <alignment horizontal="left" vertical="center" wrapText="1"/>
    </xf>
    <xf numFmtId="167" fontId="24" fillId="0" borderId="7" xfId="0" applyNumberFormat="1" applyFont="1" applyFill="1" applyBorder="1" applyAlignment="1">
      <alignment horizontal="left" vertical="center" wrapText="1"/>
    </xf>
    <xf numFmtId="0" fontId="24" fillId="0" borderId="14"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15"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12"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12"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3" xfId="0" applyFont="1" applyFill="1" applyBorder="1" applyAlignment="1">
      <alignment horizontal="left" vertical="center"/>
    </xf>
    <xf numFmtId="0" fontId="16" fillId="0" borderId="4" xfId="0" applyFont="1" applyFill="1" applyBorder="1" applyAlignment="1">
      <alignment horizontal="left" vertical="center" wrapText="1"/>
    </xf>
    <xf numFmtId="0" fontId="24" fillId="0" borderId="0" xfId="0" applyFont="1" applyBorder="1" applyAlignment="1">
      <alignment horizontal="left" vertical="center" wrapText="1"/>
    </xf>
    <xf numFmtId="0" fontId="24" fillId="0" borderId="4" xfId="0" applyFont="1" applyFill="1" applyBorder="1" applyAlignment="1">
      <alignment horizontal="left" vertical="center"/>
    </xf>
    <xf numFmtId="0" fontId="25" fillId="0" borderId="12" xfId="0" applyFont="1" applyFill="1" applyBorder="1" applyAlignment="1">
      <alignment horizontal="left" vertical="top" wrapText="1"/>
    </xf>
    <xf numFmtId="0" fontId="25" fillId="0" borderId="1" xfId="0" applyFont="1" applyFill="1" applyBorder="1" applyAlignment="1">
      <alignment horizontal="left" vertical="top" wrapText="1"/>
    </xf>
    <xf numFmtId="0" fontId="25" fillId="0" borderId="13" xfId="0" applyFont="1" applyFill="1" applyBorder="1" applyAlignment="1">
      <alignment horizontal="left" vertical="top" wrapText="1"/>
    </xf>
    <xf numFmtId="0" fontId="24" fillId="0" borderId="0" xfId="0" applyFont="1" applyFill="1" applyBorder="1" applyAlignment="1">
      <alignment horizontal="left"/>
    </xf>
    <xf numFmtId="0" fontId="49" fillId="0" borderId="0" xfId="0" applyFont="1" applyAlignment="1">
      <alignment horizontal="center"/>
    </xf>
    <xf numFmtId="0" fontId="49" fillId="0" borderId="0" xfId="0" applyFont="1" applyBorder="1" applyAlignment="1">
      <alignment horizontal="left"/>
    </xf>
    <xf numFmtId="0" fontId="52" fillId="0" borderId="9" xfId="0" applyFont="1" applyBorder="1" applyAlignment="1">
      <alignment horizontal="center" vertical="top" wrapText="1"/>
    </xf>
    <xf numFmtId="0" fontId="52" fillId="0" borderId="12" xfId="0" applyFont="1" applyBorder="1" applyAlignment="1">
      <alignment horizontal="center" vertical="center"/>
    </xf>
    <xf numFmtId="0" fontId="52" fillId="0" borderId="1" xfId="0" applyFont="1" applyBorder="1" applyAlignment="1">
      <alignment horizontal="center" vertical="center"/>
    </xf>
    <xf numFmtId="0" fontId="52" fillId="0" borderId="2" xfId="0" applyFont="1" applyBorder="1" applyAlignment="1">
      <alignment horizontal="center" vertical="center"/>
    </xf>
    <xf numFmtId="0" fontId="52" fillId="0" borderId="7" xfId="0" applyFont="1" applyBorder="1" applyAlignment="1">
      <alignment horizontal="center" vertical="center"/>
    </xf>
    <xf numFmtId="0" fontId="51" fillId="0" borderId="5" xfId="0" applyFont="1" applyBorder="1" applyAlignment="1">
      <alignment horizontal="left"/>
    </xf>
    <xf numFmtId="0" fontId="51" fillId="0" borderId="2" xfId="0" applyFont="1" applyBorder="1" applyAlignment="1">
      <alignment horizontal="left"/>
    </xf>
    <xf numFmtId="0" fontId="51" fillId="0" borderId="7" xfId="0" applyFont="1" applyBorder="1" applyAlignment="1">
      <alignment horizontal="left"/>
    </xf>
    <xf numFmtId="0" fontId="52" fillId="6" borderId="5" xfId="0" applyFont="1" applyFill="1" applyBorder="1" applyAlignment="1">
      <alignment horizontal="left"/>
    </xf>
    <xf numFmtId="0" fontId="52" fillId="6" borderId="2" xfId="0" applyFont="1" applyFill="1" applyBorder="1" applyAlignment="1">
      <alignment horizontal="left"/>
    </xf>
    <xf numFmtId="0" fontId="52" fillId="6" borderId="7" xfId="0" applyFont="1" applyFill="1" applyBorder="1" applyAlignment="1">
      <alignment horizontal="left"/>
    </xf>
    <xf numFmtId="0" fontId="51" fillId="6" borderId="5" xfId="0" applyFont="1" applyFill="1" applyBorder="1" applyAlignment="1">
      <alignment horizontal="left"/>
    </xf>
    <xf numFmtId="0" fontId="51" fillId="6" borderId="2" xfId="0" applyFont="1" applyFill="1" applyBorder="1" applyAlignment="1">
      <alignment horizontal="left"/>
    </xf>
    <xf numFmtId="0" fontId="51" fillId="6" borderId="7" xfId="0" applyFont="1" applyFill="1" applyBorder="1" applyAlignment="1">
      <alignment horizontal="left"/>
    </xf>
    <xf numFmtId="0" fontId="52" fillId="0" borderId="4" xfId="0" applyFont="1" applyBorder="1" applyAlignment="1">
      <alignment horizontal="center" vertical="top" wrapText="1"/>
    </xf>
    <xf numFmtId="0" fontId="52" fillId="0" borderId="8"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4" xfId="0" applyFont="1" applyBorder="1" applyAlignment="1">
      <alignment horizontal="center" wrapText="1"/>
    </xf>
    <xf numFmtId="0" fontId="52" fillId="0" borderId="5" xfId="0" applyFont="1" applyBorder="1" applyAlignment="1">
      <alignment horizontal="center" vertical="center" wrapText="1"/>
    </xf>
    <xf numFmtId="0" fontId="52" fillId="0" borderId="7" xfId="0" applyFont="1" applyBorder="1" applyAlignment="1">
      <alignment horizontal="center" vertical="center" wrapText="1"/>
    </xf>
    <xf numFmtId="0" fontId="52" fillId="0" borderId="5" xfId="0" applyFont="1" applyBorder="1" applyAlignment="1">
      <alignment horizontal="left"/>
    </xf>
    <xf numFmtId="0" fontId="51" fillId="0" borderId="5" xfId="0" applyNumberFormat="1" applyFont="1" applyBorder="1" applyAlignment="1">
      <alignment horizontal="center" vertical="center" wrapText="1"/>
    </xf>
    <xf numFmtId="0" fontId="51" fillId="0" borderId="2" xfId="0" applyNumberFormat="1" applyFont="1" applyBorder="1" applyAlignment="1">
      <alignment horizontal="center" vertical="center" wrapText="1"/>
    </xf>
    <xf numFmtId="0" fontId="51" fillId="0" borderId="7" xfId="0" applyNumberFormat="1" applyFont="1" applyBorder="1" applyAlignment="1">
      <alignment horizontal="center" vertical="center" wrapText="1"/>
    </xf>
    <xf numFmtId="0" fontId="52" fillId="0" borderId="5" xfId="0" applyFont="1" applyBorder="1" applyAlignment="1">
      <alignment vertical="top" wrapText="1"/>
    </xf>
    <xf numFmtId="0" fontId="52" fillId="0" borderId="7" xfId="0" applyFont="1" applyBorder="1" applyAlignment="1">
      <alignment vertical="top" wrapText="1"/>
    </xf>
    <xf numFmtId="0" fontId="52" fillId="0" borderId="14" xfId="0" applyFont="1" applyBorder="1" applyAlignment="1">
      <alignment horizontal="left" vertical="center" wrapText="1"/>
    </xf>
    <xf numFmtId="0" fontId="52" fillId="0" borderId="15" xfId="0" applyFont="1" applyBorder="1" applyAlignment="1">
      <alignment horizontal="left" vertical="center" wrapText="1"/>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52" fillId="0" borderId="4" xfId="0" applyFont="1" applyBorder="1" applyAlignment="1">
      <alignment vertical="top" wrapText="1"/>
    </xf>
    <xf numFmtId="0" fontId="53" fillId="0" borderId="9" xfId="0" applyFont="1" applyBorder="1" applyAlignment="1">
      <alignment horizontal="left"/>
    </xf>
    <xf numFmtId="0" fontId="0" fillId="0" borderId="9" xfId="0" quotePrefix="1" applyBorder="1"/>
    <xf numFmtId="0" fontId="0" fillId="0" borderId="9" xfId="0" applyBorder="1"/>
    <xf numFmtId="0" fontId="52" fillId="0" borderId="8" xfId="0" applyNumberFormat="1" applyFont="1" applyBorder="1" applyAlignment="1">
      <alignment horizontal="center" vertical="center" wrapText="1"/>
    </xf>
    <xf numFmtId="0" fontId="52" fillId="0" borderId="6" xfId="0" applyNumberFormat="1" applyFont="1" applyBorder="1" applyAlignment="1">
      <alignment horizontal="center" vertical="center" wrapText="1"/>
    </xf>
    <xf numFmtId="0" fontId="52" fillId="0" borderId="15" xfId="0" applyNumberFormat="1" applyFont="1" applyBorder="1" applyAlignment="1">
      <alignment horizontal="center" vertical="center" wrapText="1"/>
    </xf>
    <xf numFmtId="0" fontId="52" fillId="0" borderId="13" xfId="0" applyNumberFormat="1" applyFont="1" applyBorder="1" applyAlignment="1">
      <alignment horizontal="center" vertical="center" wrapText="1"/>
    </xf>
    <xf numFmtId="0" fontId="51" fillId="0" borderId="9" xfId="0" applyFont="1" applyBorder="1" applyAlignment="1">
      <alignment horizontal="left" wrapText="1"/>
    </xf>
    <xf numFmtId="0" fontId="51" fillId="0" borderId="8" xfId="0" applyFont="1" applyBorder="1" applyAlignment="1">
      <alignment horizontal="center" vertical="top" wrapText="1"/>
    </xf>
    <xf numFmtId="0" fontId="51" fillId="0" borderId="6" xfId="0" applyFont="1" applyBorder="1" applyAlignment="1">
      <alignment horizontal="center" vertical="top" wrapText="1"/>
    </xf>
    <xf numFmtId="0" fontId="51" fillId="0" borderId="14" xfId="0" applyFont="1" applyBorder="1" applyAlignment="1">
      <alignment horizontal="left" vertical="top" wrapText="1"/>
    </xf>
    <xf numFmtId="0" fontId="51" fillId="0" borderId="3" xfId="0" applyFont="1" applyBorder="1" applyAlignment="1">
      <alignment horizontal="left" vertical="top" wrapText="1"/>
    </xf>
    <xf numFmtId="0" fontId="51" fillId="0" borderId="15" xfId="0" applyFont="1" applyBorder="1" applyAlignment="1">
      <alignment horizontal="left" vertical="top" wrapText="1"/>
    </xf>
    <xf numFmtId="0" fontId="52" fillId="0" borderId="9" xfId="0" applyFont="1" applyBorder="1" applyAlignment="1">
      <alignment wrapText="1"/>
    </xf>
    <xf numFmtId="0" fontId="51" fillId="0" borderId="12" xfId="0" applyFont="1" applyBorder="1" applyAlignment="1">
      <alignment horizontal="left" vertical="top" wrapText="1"/>
    </xf>
    <xf numFmtId="0" fontId="51" fillId="0" borderId="1" xfId="0" applyFont="1" applyBorder="1" applyAlignment="1">
      <alignment horizontal="left" vertical="top" wrapText="1"/>
    </xf>
    <xf numFmtId="0" fontId="51" fillId="0" borderId="13" xfId="0" applyFont="1" applyBorder="1" applyAlignment="1">
      <alignment horizontal="left" vertical="top" wrapText="1"/>
    </xf>
    <xf numFmtId="0" fontId="52" fillId="0" borderId="2" xfId="0" applyFont="1" applyBorder="1" applyAlignment="1">
      <alignment horizontal="center" vertical="center" wrapText="1"/>
    </xf>
    <xf numFmtId="0" fontId="52" fillId="0" borderId="1"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0" xfId="0" applyFont="1" applyBorder="1" applyAlignment="1">
      <alignment horizontal="center" wrapText="1"/>
    </xf>
    <xf numFmtId="0" fontId="51" fillId="0" borderId="9" xfId="0" applyFont="1" applyBorder="1" applyAlignment="1">
      <alignment horizontal="center" vertical="top" wrapText="1"/>
    </xf>
    <xf numFmtId="0" fontId="51" fillId="0" borderId="9" xfId="0" applyFont="1" applyBorder="1" applyAlignment="1">
      <alignment horizontal="center" wrapText="1"/>
    </xf>
    <xf numFmtId="0" fontId="51" fillId="0" borderId="11" xfId="0" applyFont="1" applyBorder="1" applyAlignment="1">
      <alignment horizontal="left" vertical="top" wrapText="1"/>
    </xf>
    <xf numFmtId="0" fontId="51" fillId="0" borderId="0" xfId="0" applyFont="1" applyBorder="1" applyAlignment="1">
      <alignment horizontal="left" vertical="top" wrapText="1"/>
    </xf>
    <xf numFmtId="0" fontId="51" fillId="0" borderId="19" xfId="0" applyFont="1" applyBorder="1" applyAlignment="1">
      <alignment horizontal="left" vertical="top" wrapText="1"/>
    </xf>
    <xf numFmtId="0" fontId="0" fillId="0" borderId="9" xfId="0" applyFont="1" applyBorder="1" applyAlignment="1">
      <alignment horizontal="left"/>
    </xf>
    <xf numFmtId="0" fontId="52" fillId="0" borderId="11" xfId="0" applyFont="1" applyBorder="1" applyAlignment="1">
      <alignment horizontal="center" wrapText="1"/>
    </xf>
    <xf numFmtId="0" fontId="51" fillId="0" borderId="12" xfId="0" applyFont="1" applyBorder="1" applyAlignment="1">
      <alignment horizontal="center" wrapText="1"/>
    </xf>
    <xf numFmtId="0" fontId="51" fillId="0" borderId="1" xfId="0" applyFont="1" applyBorder="1" applyAlignment="1">
      <alignment horizontal="center" wrapText="1"/>
    </xf>
    <xf numFmtId="0" fontId="51" fillId="0" borderId="13" xfId="0" applyFont="1" applyBorder="1" applyAlignment="1">
      <alignment horizontal="center" wrapText="1"/>
    </xf>
    <xf numFmtId="0" fontId="51" fillId="0" borderId="11" xfId="0" applyFont="1" applyBorder="1" applyAlignment="1">
      <alignment horizontal="left" wrapText="1"/>
    </xf>
    <xf numFmtId="0" fontId="51" fillId="0" borderId="0" xfId="0" applyFont="1" applyBorder="1" applyAlignment="1">
      <alignment horizontal="left" wrapText="1"/>
    </xf>
    <xf numFmtId="1" fontId="27" fillId="4" borderId="4" xfId="0" applyNumberFormat="1" applyFont="1" applyFill="1" applyBorder="1" applyAlignment="1">
      <alignment horizontal="center" vertical="center"/>
    </xf>
  </cellXfs>
  <cellStyles count="7">
    <cellStyle name="Comma [0]" xfId="1" builtinId="6"/>
    <cellStyle name="Hyperlink" xfId="5" builtinId="8"/>
    <cellStyle name="Normal" xfId="0" builtinId="0"/>
    <cellStyle name="Normal 2" xfId="2"/>
    <cellStyle name="Normal 3" xfId="3"/>
    <cellStyle name="Normal 4" xfId="6"/>
    <cellStyle name="Normal_RevGun.IVa" xfId="4"/>
  </cellStyles>
  <dxfs count="0"/>
  <tableStyles count="0" defaultTableStyle="TableStyleMedium9" defaultPivotStyle="PivotStyleLight16"/>
  <colors>
    <mruColors>
      <color rgb="FFFF4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485775</xdr:colOff>
          <xdr:row>0</xdr:row>
          <xdr:rowOff>76200</xdr:rowOff>
        </xdr:from>
        <xdr:to>
          <xdr:col>8</xdr:col>
          <xdr:colOff>0</xdr:colOff>
          <xdr:row>4</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rizal/Documents/AFRIZALITAM/LECTURE/PSM/C:/Users/afrizal/Documents/AFRIZALITAM/SYARATNAIKPANGKAT/DUPAKONLIN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PAK"/>
      <sheetName val="PAK"/>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yDy-bRZLBC6tUeJWM6pwj9jpKcEEh27E/view?usp=sharing" TargetMode="External"/><Relationship Id="rId3" Type="http://schemas.openxmlformats.org/officeDocument/2006/relationships/hyperlink" Target="https://drive.google.com/file/d/1IFaloUjxgJhdWkk5s678SoATz1Ub2ij5/view?usp=sharing" TargetMode="External"/><Relationship Id="rId7" Type="http://schemas.openxmlformats.org/officeDocument/2006/relationships/hyperlink" Target="https://drive.google.com/file/d/1P1_XPqsKaFKfSMpC_-Lp_oY3aIlGIZAU/view?usp=sharing" TargetMode="External"/><Relationship Id="rId2" Type="http://schemas.openxmlformats.org/officeDocument/2006/relationships/hyperlink" Target="https://drive.google.com/file/d/17LXEP-2NuG8Ly-Yzdhm9U6Yl1HRwsRGS/view?usp=sharing" TargetMode="External"/><Relationship Id="rId1" Type="http://schemas.openxmlformats.org/officeDocument/2006/relationships/hyperlink" Target="https://drive.google.com/file/d/17LXEP-2NuG8Ly-Yzdhm9U6Yl1HRwsRGS/view?usp=sharing" TargetMode="External"/><Relationship Id="rId6" Type="http://schemas.openxmlformats.org/officeDocument/2006/relationships/hyperlink" Target="https://drive.google.com/file/d/1J3RQuemELz8TKzlPZ1qnVhvM8N-u85pz/view?usp=sharing" TargetMode="External"/><Relationship Id="rId5" Type="http://schemas.openxmlformats.org/officeDocument/2006/relationships/hyperlink" Target="https://drive.google.com/file/d/15ngvvFhPqWSfDPN7wtLFu6cThdvTPgoV/view?usp=sharing" TargetMode="External"/><Relationship Id="rId4" Type="http://schemas.openxmlformats.org/officeDocument/2006/relationships/hyperlink" Target="https://drive.google.com/file/d/1cSaBFkD_vf5AJaAHmaZAaBHlC80cSEh2/view?usp=sharing" TargetMode="External"/><Relationship Id="rId9" Type="http://schemas.openxmlformats.org/officeDocument/2006/relationships/hyperlink" Target="https://drive.google.com/file/d/1mX8UHxd_9YdNxtjEILjObFLgyc79vWLq/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s://drive.google.com/file/d/1n1io20AOmmf6vI9dOSJiar11YutLFQ1g/view?usp=sharing" TargetMode="External"/><Relationship Id="rId299" Type="http://schemas.openxmlformats.org/officeDocument/2006/relationships/hyperlink" Target="https://drive.google.com/file/d/1Y-hs_OZayoRPMxxYy24zKBmWugfezdIV/view?usp=sharing" TargetMode="External"/><Relationship Id="rId21" Type="http://schemas.openxmlformats.org/officeDocument/2006/relationships/hyperlink" Target="https://drive.google.com/file/d/1Jk2_jIbol8OZ9twrr1b07P-d5o83W7eK/view?usp=sharing" TargetMode="External"/><Relationship Id="rId63" Type="http://schemas.openxmlformats.org/officeDocument/2006/relationships/hyperlink" Target="https://drive.google.com/file/d/1sqpTNBU1QzhNzOyy4c3JCFboRSQxsaUv/view?usp=sharing" TargetMode="External"/><Relationship Id="rId159" Type="http://schemas.openxmlformats.org/officeDocument/2006/relationships/hyperlink" Target="https://drive.google.com/file/d/10RnHxPBp7wzZT4zpHLX0DQiaIC584Z24/view?usp=sharing" TargetMode="External"/><Relationship Id="rId324" Type="http://schemas.openxmlformats.org/officeDocument/2006/relationships/hyperlink" Target="https://drive.google.com/file/d/1LlHit61kxkoEDlhNb4jwWKHrwWrFRb2E/view?usp=sharing" TargetMode="External"/><Relationship Id="rId366" Type="http://schemas.openxmlformats.org/officeDocument/2006/relationships/hyperlink" Target="https://drive.google.com/file/d/1jnQdAhSjFYfhZeSRxswaDNoI03FJNNPq/view?usp=sharing" TargetMode="External"/><Relationship Id="rId170" Type="http://schemas.openxmlformats.org/officeDocument/2006/relationships/hyperlink" Target="https://drive.google.com/file/d/1yslH7Rqz_-RSD-RVY4seGZrl5jY8lwwA/view?usp=sharing" TargetMode="External"/><Relationship Id="rId226" Type="http://schemas.openxmlformats.org/officeDocument/2006/relationships/hyperlink" Target="https://drive.google.com/file/d/13TM3zk_i8ntJpV5FlBYx0v5pqFjDfUK6/view?usp=sharing" TargetMode="External"/><Relationship Id="rId268" Type="http://schemas.openxmlformats.org/officeDocument/2006/relationships/hyperlink" Target="https://drive.google.com/file/d/1eTaqBkCmUT27xS-Yl_i0hyc-m6PXcUOq/view?usp=sharing" TargetMode="External"/><Relationship Id="rId32" Type="http://schemas.openxmlformats.org/officeDocument/2006/relationships/hyperlink" Target="https://drive.google.com/file/d/1yhzuC4cnx8oAnnOROEIe6VAbQ5hHwfxR/view?usp=sharing" TargetMode="External"/><Relationship Id="rId74" Type="http://schemas.openxmlformats.org/officeDocument/2006/relationships/hyperlink" Target="https://drive.google.com/file/d/12lcOBA2qH44kebNXe136vhkYs7QsjUw4/view?usp=sharing" TargetMode="External"/><Relationship Id="rId128" Type="http://schemas.openxmlformats.org/officeDocument/2006/relationships/hyperlink" Target="https://drive.google.com/file/d/1fgpAsXrnOR3vJSL1q0MVgpr6swc7Hn6O/view?usp=sharing" TargetMode="External"/><Relationship Id="rId335" Type="http://schemas.openxmlformats.org/officeDocument/2006/relationships/hyperlink" Target="https://drive.google.com/file/d/18Ul5BMVaVYSj51kyz-Di4dhm3d70BnZX/view?usp=sharing" TargetMode="External"/><Relationship Id="rId377" Type="http://schemas.openxmlformats.org/officeDocument/2006/relationships/hyperlink" Target="https://drive.google.com/file/d/1KagJ8Y1mf316nXlzg-XCAO-QFCSWWK70/view?usp=sharing" TargetMode="External"/><Relationship Id="rId5" Type="http://schemas.openxmlformats.org/officeDocument/2006/relationships/hyperlink" Target="https://drive.google.com/file/d/1ZcFsdwJH3HdiddO-bnCQdl2c7jwcTw_e/view?usp=sharing" TargetMode="External"/><Relationship Id="rId181" Type="http://schemas.openxmlformats.org/officeDocument/2006/relationships/hyperlink" Target="https://drive.google.com/file/d/1YmesUr3Tyrx0M0-G7rYUK5fFMsyTqlWT/view?usp=sharing" TargetMode="External"/><Relationship Id="rId237" Type="http://schemas.openxmlformats.org/officeDocument/2006/relationships/hyperlink" Target="https://drive.google.com/file/d/1onzcmerAbHn8FKQkiTx8XjrIl0fvRMWV/view?usp=sharing" TargetMode="External"/><Relationship Id="rId279" Type="http://schemas.openxmlformats.org/officeDocument/2006/relationships/hyperlink" Target="https://drive.google.com/file/d/1c-MFtFvc7tIVqAMfnkjTU0YrfKNn1lv6/view?usp=sharing" TargetMode="External"/><Relationship Id="rId43" Type="http://schemas.openxmlformats.org/officeDocument/2006/relationships/hyperlink" Target="https://drive.google.com/file/d/1xZWlOWM_12aeE7kdhNPTcv1NM1rnXsMu/view?usp=sharing" TargetMode="External"/><Relationship Id="rId139" Type="http://schemas.openxmlformats.org/officeDocument/2006/relationships/hyperlink" Target="https://drive.google.com/file/d/15vcSZzt5FvZTPVe21H79XT3xn30QJhUi/view?usp=sharing" TargetMode="External"/><Relationship Id="rId290" Type="http://schemas.openxmlformats.org/officeDocument/2006/relationships/hyperlink" Target="https://drive.google.com/file/d/1n67U62jl8tcmSCRW6JY724KTOjA2zr4y/view?usp=sharing" TargetMode="External"/><Relationship Id="rId304" Type="http://schemas.openxmlformats.org/officeDocument/2006/relationships/hyperlink" Target="https://drive.google.com/file/d/1Xv3I0GFn1KBuWuLYE3ZyOafu3QcxMEkE/view?usp=sharing" TargetMode="External"/><Relationship Id="rId346" Type="http://schemas.openxmlformats.org/officeDocument/2006/relationships/hyperlink" Target="https://drive.google.com/file/d/185EFBRf8g-IQUB9h7trbG1fBjHaz-zpe/view?usp=sharing" TargetMode="External"/><Relationship Id="rId388" Type="http://schemas.openxmlformats.org/officeDocument/2006/relationships/hyperlink" Target="https://drive.google.com/file/d/1DpBYSW2PUrQ8PvB1gQd1ZXKpKvlT0krj/view?usp=sharing" TargetMode="External"/><Relationship Id="rId85" Type="http://schemas.openxmlformats.org/officeDocument/2006/relationships/hyperlink" Target="https://drive.google.com/file/d/1FLaND3RuLt_5YQjWtce5nsa8SkpudEsX/view?usp=sharing" TargetMode="External"/><Relationship Id="rId150" Type="http://schemas.openxmlformats.org/officeDocument/2006/relationships/hyperlink" Target="https://drive.google.com/file/d/1rd-RInzFgMeGTiTVsiXYNv-b8bYXTx2Z/view?usp=sharing" TargetMode="External"/><Relationship Id="rId192" Type="http://schemas.openxmlformats.org/officeDocument/2006/relationships/hyperlink" Target="https://drive.google.com/file/d/1rJDPFfkSevErltpJf_PualjftAznEMbC/view?usp=sharing" TargetMode="External"/><Relationship Id="rId206" Type="http://schemas.openxmlformats.org/officeDocument/2006/relationships/hyperlink" Target="https://drive.google.com/file/d/1GSv9IhpN2u1sPeKJJmw8iNHhqOKE04QZ/view?usp=sharing" TargetMode="External"/><Relationship Id="rId248" Type="http://schemas.openxmlformats.org/officeDocument/2006/relationships/hyperlink" Target="https://drive.google.com/file/d/17y3meCb9frtgJrVq44LoQFrOS74xSvYF/view?usp=sharing" TargetMode="External"/><Relationship Id="rId12" Type="http://schemas.openxmlformats.org/officeDocument/2006/relationships/hyperlink" Target="https://drive.google.com/file/d/1ngp4TpCTJHRQliNcP6aTvF2sXdRPeJPX/view?usp=sharing" TargetMode="External"/><Relationship Id="rId108" Type="http://schemas.openxmlformats.org/officeDocument/2006/relationships/hyperlink" Target="https://drive.google.com/file/d/1Mw7W_-fhTd_sCMSNOd8KzP7qeSmOLmPh/view?usp=sharing" TargetMode="External"/><Relationship Id="rId315" Type="http://schemas.openxmlformats.org/officeDocument/2006/relationships/hyperlink" Target="https://drive.google.com/file/d/1wdqmrH-oUAeQKk2MFA9jRYeBjNMqqTwn/view?usp=sharing" TargetMode="External"/><Relationship Id="rId357" Type="http://schemas.openxmlformats.org/officeDocument/2006/relationships/hyperlink" Target="https://drive.google.com/file/d/1TWbizeHZDirKV5rJ9Jy0v0b82ek7Vbi5/view?usp=sharing" TargetMode="External"/><Relationship Id="rId54" Type="http://schemas.openxmlformats.org/officeDocument/2006/relationships/hyperlink" Target="https://drive.google.com/file/d/1HEsFbsEKr9Ns-kN3vMvnrg1SYb_eYCfm/view?usp=sharing" TargetMode="External"/><Relationship Id="rId96" Type="http://schemas.openxmlformats.org/officeDocument/2006/relationships/hyperlink" Target="https://drive.google.com/file/d/1dDHQHov5l3Nn0SSKAT1a0jCX9WDY6-fK/view?usp=sharing" TargetMode="External"/><Relationship Id="rId161" Type="http://schemas.openxmlformats.org/officeDocument/2006/relationships/hyperlink" Target="https://drive.google.com/file/d/1IB8CFz6ouRDPZi1C0zU0aQdQ7AxpQfJV/view?usp=sharing" TargetMode="External"/><Relationship Id="rId217" Type="http://schemas.openxmlformats.org/officeDocument/2006/relationships/hyperlink" Target="https://drive.google.com/file/d/1lTR5SpW1C5BW7t1bXI0noozPTn9x5NXN/view?usp=sharing" TargetMode="External"/><Relationship Id="rId399" Type="http://schemas.openxmlformats.org/officeDocument/2006/relationships/hyperlink" Target="https://drive.google.com/file/d/1T9WmFHT5U2uTiNfobSba-X_qfR1whxn2/view?usp=sharing" TargetMode="External"/><Relationship Id="rId259" Type="http://schemas.openxmlformats.org/officeDocument/2006/relationships/hyperlink" Target="https://drive.google.com/file/d/1AQksJUKnmuJ-89UDxYcpFx_xYAZFkPfl/view?usp=sharing" TargetMode="External"/><Relationship Id="rId23" Type="http://schemas.openxmlformats.org/officeDocument/2006/relationships/hyperlink" Target="https://drive.google.com/file/d/1VqrZ48xRYJnVb7oqIklAhP6UK2jMrufM/view?usp=sharing" TargetMode="External"/><Relationship Id="rId119" Type="http://schemas.openxmlformats.org/officeDocument/2006/relationships/hyperlink" Target="https://drive.google.com/file/d/1RyHL2NG1HkOKz3rvHt0UpbGSeI_9PXxz/view?usp=sharing" TargetMode="External"/><Relationship Id="rId270" Type="http://schemas.openxmlformats.org/officeDocument/2006/relationships/hyperlink" Target="https://drive.google.com/file/d/1fdnrI_5h0_p1hFjpT4NHKAqfhR394I43/view?usp=sharing" TargetMode="External"/><Relationship Id="rId326" Type="http://schemas.openxmlformats.org/officeDocument/2006/relationships/hyperlink" Target="https://drive.google.com/file/d/1TWbizeHZDirKV5rJ9Jy0v0b82ek7Vbi5/view?usp=sharing" TargetMode="External"/><Relationship Id="rId65" Type="http://schemas.openxmlformats.org/officeDocument/2006/relationships/hyperlink" Target="https://drive.google.com/file/d/1BPOPNq98Wqfw26me8TekhNJ6-8zerOMj/view?usp=sharing" TargetMode="External"/><Relationship Id="rId130" Type="http://schemas.openxmlformats.org/officeDocument/2006/relationships/hyperlink" Target="https://drive.google.com/file/d/1krFhljjy-jC-vyTSp21LFueKQ7Qtp57y/view?usp=sharing" TargetMode="External"/><Relationship Id="rId368" Type="http://schemas.openxmlformats.org/officeDocument/2006/relationships/hyperlink" Target="https://drive.google.com/file/d/1N50XXKl3V-Hv_y1wUoAe4I-ScHaWfTmC/view?usp=sharing" TargetMode="External"/><Relationship Id="rId172" Type="http://schemas.openxmlformats.org/officeDocument/2006/relationships/hyperlink" Target="https://drive.google.com/file/d/1ZTZz1o0pAQ8PVjuJYrs3FD3o2VITJol9/view?usp=sharing" TargetMode="External"/><Relationship Id="rId228" Type="http://schemas.openxmlformats.org/officeDocument/2006/relationships/hyperlink" Target="https://drive.google.com/file/d/1r1aEo4c7JuM5CUt1smgoMBUyxt_Y5nXu/view?usp=sharing" TargetMode="External"/><Relationship Id="rId281" Type="http://schemas.openxmlformats.org/officeDocument/2006/relationships/hyperlink" Target="https://drive.google.com/file/d/1Zv-BUPJMV9B-5GuHQ2BS7Ga4T5cilq2p/view?usp=sharing" TargetMode="External"/><Relationship Id="rId337" Type="http://schemas.openxmlformats.org/officeDocument/2006/relationships/hyperlink" Target="https://drive.google.com/file/d/1P659FrsWiBYjg7wv-HwYI9SbYe7PftVs/view?usp=sharing" TargetMode="External"/><Relationship Id="rId34" Type="http://schemas.openxmlformats.org/officeDocument/2006/relationships/hyperlink" Target="https://drive.google.com/file/d/1UvxZtCtZb9qUkULuUcSrxBG_uaC85tTF/view?usp=sharing" TargetMode="External"/><Relationship Id="rId76" Type="http://schemas.openxmlformats.org/officeDocument/2006/relationships/hyperlink" Target="https://drive.google.com/file/d/1k_bq1T9PHi-h_XJa5P82Sa6C8fvB8I73/view?usp=sharing" TargetMode="External"/><Relationship Id="rId141" Type="http://schemas.openxmlformats.org/officeDocument/2006/relationships/hyperlink" Target="https://drive.google.com/file/d/19BV0zYXQTpg7hKTx18a68KBEWjyzXWWw/view?usp=sharing" TargetMode="External"/><Relationship Id="rId379" Type="http://schemas.openxmlformats.org/officeDocument/2006/relationships/hyperlink" Target="https://drive.google.com/file/d/1VXig2q87NdX0nuQ5YnKZKLdG8b8--mnT/view?usp=sharing" TargetMode="External"/><Relationship Id="rId7" Type="http://schemas.openxmlformats.org/officeDocument/2006/relationships/hyperlink" Target="https://drive.google.com/file/d/1wuDD4uIRlStm07wMWMxyYel8cwj7rbE-/view?usp=sharing" TargetMode="External"/><Relationship Id="rId183" Type="http://schemas.openxmlformats.org/officeDocument/2006/relationships/hyperlink" Target="https://drive.google.com/file/d/1Us1WjwthjYkVY3SHzx1TiZlR3vICT-dl/view?usp=sharing" TargetMode="External"/><Relationship Id="rId239" Type="http://schemas.openxmlformats.org/officeDocument/2006/relationships/hyperlink" Target="https://drive.google.com/file/d/1p3ABvbKzV6HcebhNyap1nz279FhnLtdf/view?usp=sharing" TargetMode="External"/><Relationship Id="rId390" Type="http://schemas.openxmlformats.org/officeDocument/2006/relationships/hyperlink" Target="https://drive.google.com/file/d/1yX4l9oof1SYCnwO6H3y5QQirXX4D4Qy_/view?usp=sharing" TargetMode="External"/><Relationship Id="rId250" Type="http://schemas.openxmlformats.org/officeDocument/2006/relationships/hyperlink" Target="https://drive.google.com/file/d/1f3ADfVJWafcCn2wEwCHG82xH7UAhr-0K/view?usp=sharing" TargetMode="External"/><Relationship Id="rId292" Type="http://schemas.openxmlformats.org/officeDocument/2006/relationships/hyperlink" Target="https://drive.google.com/file/d/1wO2m6sBnhREO3217sz1_y6v9pVfxxpl1/view?usp=sharing" TargetMode="External"/><Relationship Id="rId306" Type="http://schemas.openxmlformats.org/officeDocument/2006/relationships/hyperlink" Target="https://drive.google.com/file/d/1kpzxVJFEHN0Kufu7JGqwNTtZdZfW0AkK/view?usp=sharing" TargetMode="External"/><Relationship Id="rId45" Type="http://schemas.openxmlformats.org/officeDocument/2006/relationships/hyperlink" Target="https://drive.google.com/file/d/1Sst3f7Tat-IQl1fyYHsGC_od9k8-OJDX/view?usp=sharing" TargetMode="External"/><Relationship Id="rId87" Type="http://schemas.openxmlformats.org/officeDocument/2006/relationships/hyperlink" Target="https://drive.google.com/file/d/1R3E_S_N1mfPIHlYL4JF1YZGUVle78YyQ/view?usp=sharing" TargetMode="External"/><Relationship Id="rId110" Type="http://schemas.openxmlformats.org/officeDocument/2006/relationships/hyperlink" Target="https://drive.google.com/file/d/1mPklhZS-P0qtBt2P4ZU35SHwj5282VAS/view?usp=sharing" TargetMode="External"/><Relationship Id="rId348" Type="http://schemas.openxmlformats.org/officeDocument/2006/relationships/hyperlink" Target="https://drive.google.com/file/d/1hIuQ8aD8E53eGDpA-CfPeDfQBksWUIhU/view?usp=sharing" TargetMode="External"/><Relationship Id="rId152" Type="http://schemas.openxmlformats.org/officeDocument/2006/relationships/hyperlink" Target="https://drive.google.com/file/d/15K3mwxcRt29gVqU8FgUVPdCRbZvEklOO/view?usp=sharing" TargetMode="External"/><Relationship Id="rId194" Type="http://schemas.openxmlformats.org/officeDocument/2006/relationships/hyperlink" Target="https://drive.google.com/file/d/1DDf5T9zc26HRmxojQFl5JU0OAxkdI9n2/view?usp=sharing" TargetMode="External"/><Relationship Id="rId208" Type="http://schemas.openxmlformats.org/officeDocument/2006/relationships/hyperlink" Target="https://drive.google.com/file/d/193pnF_hhZyG0_rn6DVm2mhXZtnqL2J3B/view?usp=sharing" TargetMode="External"/><Relationship Id="rId261" Type="http://schemas.openxmlformats.org/officeDocument/2006/relationships/hyperlink" Target="https://drive.google.com/file/d/1svTgqWAAgQxfjgPZKn86MwiJYrPZIbRQ/view?usp=sharing" TargetMode="External"/><Relationship Id="rId14" Type="http://schemas.openxmlformats.org/officeDocument/2006/relationships/hyperlink" Target="https://drive.google.com/file/d/1YCU0LHnC-0nJdxp-e4PHMLLkMiZ5COHp/view?usp=sharing" TargetMode="External"/><Relationship Id="rId56" Type="http://schemas.openxmlformats.org/officeDocument/2006/relationships/hyperlink" Target="https://drive.google.com/file/d/1gk0UIEOHvM-B3Fm63Vbwd6o8siho8W0x/view?usp=sharing" TargetMode="External"/><Relationship Id="rId317" Type="http://schemas.openxmlformats.org/officeDocument/2006/relationships/hyperlink" Target="https://drive.google.com/file/d/16Sg0yIqwUdXFR1OBgyMaFPvKr9-dbaa4/view?usp=sharing" TargetMode="External"/><Relationship Id="rId359" Type="http://schemas.openxmlformats.org/officeDocument/2006/relationships/hyperlink" Target="https://drive.google.com/file/d/1luoRI77oznXrH3R0ZNiYExn49tWFDAi1/view?usp=sharing" TargetMode="External"/><Relationship Id="rId98" Type="http://schemas.openxmlformats.org/officeDocument/2006/relationships/hyperlink" Target="https://drive.google.com/file/d/1fkpaZPqsj5o1nOy6LupwVJO9Yj-VBBVD/view?usp=sharing" TargetMode="External"/><Relationship Id="rId121" Type="http://schemas.openxmlformats.org/officeDocument/2006/relationships/hyperlink" Target="https://drive.google.com/file/d/1hwGeH5U0r0aDSjpKeHbVMijFuNJqoqCd/view?usp=sharing" TargetMode="External"/><Relationship Id="rId163" Type="http://schemas.openxmlformats.org/officeDocument/2006/relationships/hyperlink" Target="https://drive.google.com/file/d/1V_fHUQeV7BNWHj3g09zddpKb-wL8oJXH/view?usp=sharing" TargetMode="External"/><Relationship Id="rId219" Type="http://schemas.openxmlformats.org/officeDocument/2006/relationships/hyperlink" Target="https://drive.google.com/file/d/1-3hA3EzZCC1H5Khy0cUpkGYbOnoRCUvU/view?usp=sharing" TargetMode="External"/><Relationship Id="rId370" Type="http://schemas.openxmlformats.org/officeDocument/2006/relationships/hyperlink" Target="https://drive.google.com/file/d/1R9HLstxR5EnahesEhjgHHusv7OaDBaec/view?usp=sharing" TargetMode="External"/><Relationship Id="rId230" Type="http://schemas.openxmlformats.org/officeDocument/2006/relationships/hyperlink" Target="https://drive.google.com/file/d/1Z9wBVsJee0vCI7feExx_WOdjQ8f0_tFu/view?usp=sharing" TargetMode="External"/><Relationship Id="rId25" Type="http://schemas.openxmlformats.org/officeDocument/2006/relationships/hyperlink" Target="https://drive.google.com/file/d/1c5tx2EbaZto7d7wAuKMNdhz38I7VOdV3/view?usp=sharing" TargetMode="External"/><Relationship Id="rId67" Type="http://schemas.openxmlformats.org/officeDocument/2006/relationships/hyperlink" Target="https://drive.google.com/file/d/1g3F4BEhQlrWSqY10SdaxglAbLjezN6Mv/view?usp=sharing" TargetMode="External"/><Relationship Id="rId272" Type="http://schemas.openxmlformats.org/officeDocument/2006/relationships/hyperlink" Target="https://drive.google.com/file/d/1qkbMB9C6PvyfMhNKmbIPPVTlsHeWaz_J/view?usp=sharing" TargetMode="External"/><Relationship Id="rId328" Type="http://schemas.openxmlformats.org/officeDocument/2006/relationships/hyperlink" Target="https://drive.google.com/file/d/18rHlBP50gapKZ_hdRb8wWv0HVV_q6RKv/view?usp=sharing" TargetMode="External"/><Relationship Id="rId132" Type="http://schemas.openxmlformats.org/officeDocument/2006/relationships/hyperlink" Target="https://drive.google.com/file/d/1lnDcY96bovxrqG2ArrnfJUpQMYlqFuha/view?usp=sharing" TargetMode="External"/><Relationship Id="rId174" Type="http://schemas.openxmlformats.org/officeDocument/2006/relationships/hyperlink" Target="https://drive.google.com/file/d/1jGRFhaJ7ORyY8hnGmYT0Guz57aJU_EVH/view?usp=sharing" TargetMode="External"/><Relationship Id="rId381" Type="http://schemas.openxmlformats.org/officeDocument/2006/relationships/hyperlink" Target="https://drive.google.com/file/d/1c6PNJTcmgbLuWbfD4Y_qWWzF9GQuWvkY/view?usp=sharing" TargetMode="External"/><Relationship Id="rId241" Type="http://schemas.openxmlformats.org/officeDocument/2006/relationships/hyperlink" Target="https://drive.google.com/file/d/1l0LC-ximJ-63iSsN2oSP3rg7sKyDSNCC/view?usp=sharing" TargetMode="External"/><Relationship Id="rId36" Type="http://schemas.openxmlformats.org/officeDocument/2006/relationships/hyperlink" Target="https://drive.google.com/file/d/1QMoV11OuJjpnQyUHwSTkw_FtKXZU8aMx/view?usp=sharing" TargetMode="External"/><Relationship Id="rId283" Type="http://schemas.openxmlformats.org/officeDocument/2006/relationships/hyperlink" Target="https://drive.google.com/file/d/1Z9OvQUE7uYrfbDrsZxxFh8S8ECWhv_sP/view?usp=sharing" TargetMode="External"/><Relationship Id="rId339" Type="http://schemas.openxmlformats.org/officeDocument/2006/relationships/hyperlink" Target="https://drive.google.com/file/d/1snHNUKRUU7014TNsBhEfwnEic9EvSuD8/view?usp=sharing" TargetMode="External"/><Relationship Id="rId78" Type="http://schemas.openxmlformats.org/officeDocument/2006/relationships/hyperlink" Target="https://drive.google.com/file/d/1GaVzSVTrzaDYorrb3ul3h5O5KEE7gBK4/view?usp=sharing" TargetMode="External"/><Relationship Id="rId101" Type="http://schemas.openxmlformats.org/officeDocument/2006/relationships/hyperlink" Target="https://drive.google.com/file/d/1g8cYBSJkPmZxji5248h07TGH-59pG6Y8/view?usp=sharing" TargetMode="External"/><Relationship Id="rId143" Type="http://schemas.openxmlformats.org/officeDocument/2006/relationships/hyperlink" Target="https://drive.google.com/file/d/1PmEJp-lTTEHmjQcNtOA6zPH_ntdeYdc-/view?usp=sharing" TargetMode="External"/><Relationship Id="rId185" Type="http://schemas.openxmlformats.org/officeDocument/2006/relationships/hyperlink" Target="https://drive.google.com/file/d/1mfXKeb7Sx8W995uq3VPvzKSy8Iamnt6P/view?usp=sharing" TargetMode="External"/><Relationship Id="rId350" Type="http://schemas.openxmlformats.org/officeDocument/2006/relationships/hyperlink" Target="https://drive.google.com/file/d/1hA1jJVXPECHpX3XYRCvCJrA0HUX9EXIX/view?usp=sharing" TargetMode="External"/><Relationship Id="rId9" Type="http://schemas.openxmlformats.org/officeDocument/2006/relationships/hyperlink" Target="https://drive.google.com/file/d/1A7HPHLcYd-sa1lkWnXvApHUIvXOhNI_1/view?usp=sharing" TargetMode="External"/><Relationship Id="rId210" Type="http://schemas.openxmlformats.org/officeDocument/2006/relationships/hyperlink" Target="https://drive.google.com/file/d/1I8rP6w4ti4Jcl-69rR5lOD_Jveo-LTji/view?usp=sharing" TargetMode="External"/><Relationship Id="rId392" Type="http://schemas.openxmlformats.org/officeDocument/2006/relationships/hyperlink" Target="https://drive.google.com/file/d/1nZTivcRtOy-OH1xn5DFrgMTu_vrvq_qz/view?usp=sharing" TargetMode="External"/><Relationship Id="rId252" Type="http://schemas.openxmlformats.org/officeDocument/2006/relationships/hyperlink" Target="https://drive.google.com/file/d/1jy5M4UXnGXaSzd90daPhkiCR2BspogHk/view?usp=sharing" TargetMode="External"/><Relationship Id="rId294" Type="http://schemas.openxmlformats.org/officeDocument/2006/relationships/hyperlink" Target="https://drive.google.com/file/d/1ZlrWW_5m0iocBDVIFbbnNLFM87vuBiTy/view?usp=sharing" TargetMode="External"/><Relationship Id="rId308" Type="http://schemas.openxmlformats.org/officeDocument/2006/relationships/hyperlink" Target="https://drive.google.com/file/d/1RmKnpfb89Jjvil28mVKqltId74liFZng/view?usp=sharing" TargetMode="External"/><Relationship Id="rId47" Type="http://schemas.openxmlformats.org/officeDocument/2006/relationships/hyperlink" Target="https://drive.google.com/file/d/1gY3PUJ0Rf_DGghaFqdXjFTLRlTdybp26/view?usp=sharing" TargetMode="External"/><Relationship Id="rId89" Type="http://schemas.openxmlformats.org/officeDocument/2006/relationships/hyperlink" Target="https://drive.google.com/file/d/1e11hQ9his8kvyZy7Xa1nSF-IMRcicdG3/view?usp=sharing" TargetMode="External"/><Relationship Id="rId112" Type="http://schemas.openxmlformats.org/officeDocument/2006/relationships/hyperlink" Target="https://drive.google.com/file/d/1iAFPHPzRr5PgrqSfbfsFESshd00u6qWU/view?usp=sharing" TargetMode="External"/><Relationship Id="rId154" Type="http://schemas.openxmlformats.org/officeDocument/2006/relationships/hyperlink" Target="https://drive.google.com/file/d/1O_t6QDKF-ga7vmaH3zUErTT0QrP2PnRL/view?usp=sharing" TargetMode="External"/><Relationship Id="rId361" Type="http://schemas.openxmlformats.org/officeDocument/2006/relationships/hyperlink" Target="https://drive.google.com/file/d/1fjg6GCYaHzBLbIIJc5nFhSa_BV5Padp7/view?usp=sharing" TargetMode="External"/><Relationship Id="rId196" Type="http://schemas.openxmlformats.org/officeDocument/2006/relationships/hyperlink" Target="https://drive.google.com/file/d/1_HeqmeA8D0eKcACN9qXHyZdwfraQ51y4/view?usp=sharing" TargetMode="External"/><Relationship Id="rId16" Type="http://schemas.openxmlformats.org/officeDocument/2006/relationships/hyperlink" Target="https://drive.google.com/file/d/18fMJeJL4r5ugzlXJXpyUXBiCXIF5opjU/view?usp=sharing" TargetMode="External"/><Relationship Id="rId221" Type="http://schemas.openxmlformats.org/officeDocument/2006/relationships/hyperlink" Target="https://drive.google.com/file/d/1QYocSUdLoVrAe6fG9I5S7nOnHKWQHBQF/view?usp=sharing" TargetMode="External"/><Relationship Id="rId263" Type="http://schemas.openxmlformats.org/officeDocument/2006/relationships/hyperlink" Target="https://drive.google.com/file/d/1hG4MkGz7c-vWfg0RV0BH3o4T7ohxtuVR/view?usp=sharing" TargetMode="External"/><Relationship Id="rId319" Type="http://schemas.openxmlformats.org/officeDocument/2006/relationships/hyperlink" Target="https://drive.google.com/file/d/1yYzeiX2Fb0iRH3usObMZGPQbfIRAg7qI/view?usp=sharing" TargetMode="External"/><Relationship Id="rId58" Type="http://schemas.openxmlformats.org/officeDocument/2006/relationships/hyperlink" Target="https://drive.google.com/file/d/16Qq3HnFtO-FGOHLU_GDeoHpWl7fKJPZS/view?usp=sharing" TargetMode="External"/><Relationship Id="rId123" Type="http://schemas.openxmlformats.org/officeDocument/2006/relationships/hyperlink" Target="https://drive.google.com/file/d/1ykcLKCldTU_DS6Z2Rf9k3Ros_35owS_H/view?usp=sharing" TargetMode="External"/><Relationship Id="rId330" Type="http://schemas.openxmlformats.org/officeDocument/2006/relationships/hyperlink" Target="https://drive.google.com/file/d/1qRE7CKvzGWbA2L2QEnIpSrcrfwfvY1xc/view?usp=sharing" TargetMode="External"/><Relationship Id="rId90" Type="http://schemas.openxmlformats.org/officeDocument/2006/relationships/hyperlink" Target="https://drive.google.com/file/d/1gWFxLf-SJVGoPWXxF5pJ_PEB8QFLce1o/view?usp=sharing" TargetMode="External"/><Relationship Id="rId165" Type="http://schemas.openxmlformats.org/officeDocument/2006/relationships/hyperlink" Target="https://drive.google.com/file/d/1jYGZsZkbIgfvz5miFlq6bA-22C213k6q/view?usp=sharing" TargetMode="External"/><Relationship Id="rId186" Type="http://schemas.openxmlformats.org/officeDocument/2006/relationships/hyperlink" Target="https://drive.google.com/file/d/1S9q6pq4Km9-xYQrmOKChtDUIr0maXGuY/view?usp=sharing" TargetMode="External"/><Relationship Id="rId351" Type="http://schemas.openxmlformats.org/officeDocument/2006/relationships/hyperlink" Target="https://drive.google.com/file/d/1NTYtv3ShHPlTlp4K92C_9NcCE-OhvKGU/view?usp=sharing" TargetMode="External"/><Relationship Id="rId372" Type="http://schemas.openxmlformats.org/officeDocument/2006/relationships/hyperlink" Target="https://drive.google.com/file/d/1QCrc3OM_q0Qwcp7XUMO9itS5XF7u6bPg/view?usp=sharing" TargetMode="External"/><Relationship Id="rId393" Type="http://schemas.openxmlformats.org/officeDocument/2006/relationships/hyperlink" Target="https://drive.google.com/file/d/18VXW0aLwFsF7xRTMT5GuxvWiQ_3DpbQT/view?usp=sharing" TargetMode="External"/><Relationship Id="rId211" Type="http://schemas.openxmlformats.org/officeDocument/2006/relationships/hyperlink" Target="https://drive.google.com/file/d/1ytA9mV8JdMCZphQHO98rdXsW2JKQvEUR/view?usp=sharing" TargetMode="External"/><Relationship Id="rId232" Type="http://schemas.openxmlformats.org/officeDocument/2006/relationships/hyperlink" Target="https://drive.google.com/file/d/1lXWGTl2Udmph3Qt8MJAHmSlKyJJbrBvH/view?usp=sharing" TargetMode="External"/><Relationship Id="rId253" Type="http://schemas.openxmlformats.org/officeDocument/2006/relationships/hyperlink" Target="https://drive.google.com/file/d/1fasrZZ-z1m_G7fQMGVopPWPKfH9xDk03/view?usp=sharing" TargetMode="External"/><Relationship Id="rId274" Type="http://schemas.openxmlformats.org/officeDocument/2006/relationships/hyperlink" Target="https://drive.google.com/file/d/1Tu1BFKgAFA8j0FCavrlqo40GNIiJOGr7/view?usp=sharing" TargetMode="External"/><Relationship Id="rId295" Type="http://schemas.openxmlformats.org/officeDocument/2006/relationships/hyperlink" Target="https://drive.google.com/file/d/1jmL1_Q6zeD1n5-Auzd6Bt7vbfGK88fka/view?usp=sharing" TargetMode="External"/><Relationship Id="rId309" Type="http://schemas.openxmlformats.org/officeDocument/2006/relationships/hyperlink" Target="https://drive.google.com/file/d/1pmOJ_022vKkMo1rgC8g5voZkd3umPawf/view?usp=sharing" TargetMode="External"/><Relationship Id="rId27" Type="http://schemas.openxmlformats.org/officeDocument/2006/relationships/hyperlink" Target="https://drive.google.com/file/d/1-Fxmfc1lmkX7S52PsHdugyWbD7_kXRSw/view?usp=sharing" TargetMode="External"/><Relationship Id="rId48" Type="http://schemas.openxmlformats.org/officeDocument/2006/relationships/hyperlink" Target="https://drive.google.com/file/d/1Kpph4wXrq5rs3UG5v44JsGpgrtE1dUIJ/view?usp=sharing" TargetMode="External"/><Relationship Id="rId69" Type="http://schemas.openxmlformats.org/officeDocument/2006/relationships/hyperlink" Target="https://drive.google.com/file/d/1_XtihB8gu_B3GXFDBHcLiMx8HPxyRGy3/view?usp=sharing" TargetMode="External"/><Relationship Id="rId113" Type="http://schemas.openxmlformats.org/officeDocument/2006/relationships/hyperlink" Target="https://drive.google.com/file/d/1-RELb684VHtDCk9oRE7gJZ6lJ2j4uqye/view?usp=sharing" TargetMode="External"/><Relationship Id="rId134" Type="http://schemas.openxmlformats.org/officeDocument/2006/relationships/hyperlink" Target="https://drive.google.com/file/d/1iD0Is46zyaf0p19JEzfIe7ZM3eVfjCVJ/view?usp=sharing" TargetMode="External"/><Relationship Id="rId320" Type="http://schemas.openxmlformats.org/officeDocument/2006/relationships/hyperlink" Target="https://drive.google.com/file/d/1wDeWUfF9MRHCCLNthJXuK2448pI2jt1b/view?usp=sharing" TargetMode="External"/><Relationship Id="rId80" Type="http://schemas.openxmlformats.org/officeDocument/2006/relationships/hyperlink" Target="https://drive.google.com/file/d/1VSZGJhHvSveqRSM7hFVoxw6V7JgEDPhy/view?usp=sharing" TargetMode="External"/><Relationship Id="rId155" Type="http://schemas.openxmlformats.org/officeDocument/2006/relationships/hyperlink" Target="https://drive.google.com/file/d/1HBK_9DEaOqiPGJHuK1JIiPde305E4CzS/view?usp=sharing" TargetMode="External"/><Relationship Id="rId176" Type="http://schemas.openxmlformats.org/officeDocument/2006/relationships/hyperlink" Target="https://drive.google.com/file/d/1dsUPW9jH4GxUWRJ4Z5sTvXT9Bu04Npa6/view?usp=sharing" TargetMode="External"/><Relationship Id="rId197" Type="http://schemas.openxmlformats.org/officeDocument/2006/relationships/hyperlink" Target="https://drive.google.com/file/d/1w5r6irvbs645axslOk9Sq_NSGtHfkxDW/view?usp=sharing" TargetMode="External"/><Relationship Id="rId341" Type="http://schemas.openxmlformats.org/officeDocument/2006/relationships/hyperlink" Target="https://drive.google.com/file/d/1OfqqHHZuYS3Gp9iQV_RKLOh-EvGkEQpl/view?usp=sharing" TargetMode="External"/><Relationship Id="rId362" Type="http://schemas.openxmlformats.org/officeDocument/2006/relationships/hyperlink" Target="https://drive.google.com/file/d/1RIdtL2oEp24M99ossEfMOg393Gt13yQ4/view?usp=sharing" TargetMode="External"/><Relationship Id="rId383" Type="http://schemas.openxmlformats.org/officeDocument/2006/relationships/hyperlink" Target="https://drive.google.com/file/d/1s-l5IPY8GWSowlHA_j9lBuSyFkvzXeLP/view?usp=sharing" TargetMode="External"/><Relationship Id="rId201" Type="http://schemas.openxmlformats.org/officeDocument/2006/relationships/hyperlink" Target="https://drive.google.com/file/d/1ozvXVlizlw8h_PjnotLH841cs5IHM3Jl/view?usp=sharing" TargetMode="External"/><Relationship Id="rId222" Type="http://schemas.openxmlformats.org/officeDocument/2006/relationships/hyperlink" Target="https://drive.google.com/file/d/1RsMIXrxpfAeDphdy3P8uwFHfxkMuS4Vz/view?usp=sharing" TargetMode="External"/><Relationship Id="rId243" Type="http://schemas.openxmlformats.org/officeDocument/2006/relationships/hyperlink" Target="https://drive.google.com/file/d/1xFV6RLZgXrdnL5fwJqSYBmNyFD-hS_eM/view?usp=sharing" TargetMode="External"/><Relationship Id="rId264" Type="http://schemas.openxmlformats.org/officeDocument/2006/relationships/hyperlink" Target="https://drive.google.com/file/d/1w4ez1rbiVBmagSQfeuF7al7p91fZoXcC/view?usp=sharing" TargetMode="External"/><Relationship Id="rId285" Type="http://schemas.openxmlformats.org/officeDocument/2006/relationships/hyperlink" Target="https://drive.google.com/file/d/1aIqJVlXaGG_p7MVDctfJjXyo0ixUC5Vb/view?usp=sharing" TargetMode="External"/><Relationship Id="rId17" Type="http://schemas.openxmlformats.org/officeDocument/2006/relationships/hyperlink" Target="https://drive.google.com/file/d/1pz_ObRxi59kFcin9I9l-xIymrMPBztDe/view?usp=sharing" TargetMode="External"/><Relationship Id="rId38" Type="http://schemas.openxmlformats.org/officeDocument/2006/relationships/hyperlink" Target="https://drive.google.com/file/d/1rsBSVIQ3nxoBNZkBGrRIqOT7sM1_7ZeX/view?usp=sharing" TargetMode="External"/><Relationship Id="rId59" Type="http://schemas.openxmlformats.org/officeDocument/2006/relationships/hyperlink" Target="https://drive.google.com/file/d/1byXpIR-iWukyLe32VOxxgs-CEyJkVdhA/view?usp=sharing" TargetMode="External"/><Relationship Id="rId103" Type="http://schemas.openxmlformats.org/officeDocument/2006/relationships/hyperlink" Target="https://drive.google.com/file/d/1A-t9ExzaZ-gyaOagVsqssSn3snkFOger/view?usp=sharing" TargetMode="External"/><Relationship Id="rId124" Type="http://schemas.openxmlformats.org/officeDocument/2006/relationships/hyperlink" Target="https://drive.google.com/file/d/19J32vLSxwI-dpgNND3CeUvjfSVbgcnUw/view?usp=sharing" TargetMode="External"/><Relationship Id="rId310" Type="http://schemas.openxmlformats.org/officeDocument/2006/relationships/hyperlink" Target="https://drive.google.com/file/d/1QVFs9ZQOQCs5F4vM_g42La9U9kKKO99P/view?usp=sharing" TargetMode="External"/><Relationship Id="rId70" Type="http://schemas.openxmlformats.org/officeDocument/2006/relationships/hyperlink" Target="https://drive.google.com/file/d/1XZCCPrSinW60lK89wa2VJk07D5WQTxw6/view?usp=sharing" TargetMode="External"/><Relationship Id="rId91" Type="http://schemas.openxmlformats.org/officeDocument/2006/relationships/hyperlink" Target="https://drive.google.com/file/d/1YmalWjEFKKq16kP3bI8WDxSZXH6ST4GW/view?usp=sharing" TargetMode="External"/><Relationship Id="rId145" Type="http://schemas.openxmlformats.org/officeDocument/2006/relationships/hyperlink" Target="https://drive.google.com/file/d/1KlJCGutXMEfBXVpr7UQuUP2TffhoDgRO/view?usp=sharing" TargetMode="External"/><Relationship Id="rId166" Type="http://schemas.openxmlformats.org/officeDocument/2006/relationships/hyperlink" Target="https://drive.google.com/file/d/14oqjYIvIHVP7tE5XVQBllnn__kUN93uW/view?usp=sharing" TargetMode="External"/><Relationship Id="rId187" Type="http://schemas.openxmlformats.org/officeDocument/2006/relationships/hyperlink" Target="https://drive.google.com/file/d/18iAGnBxlRwePBvEATsLdCZBjb4U3Sbbx/view?usp=sharing" TargetMode="External"/><Relationship Id="rId331" Type="http://schemas.openxmlformats.org/officeDocument/2006/relationships/hyperlink" Target="https://drive.google.com/file/d/1BQiyzsDg2gV1OMLQ8Ukb6jVEqmPQ4e6D/view?usp=sharing" TargetMode="External"/><Relationship Id="rId352" Type="http://schemas.openxmlformats.org/officeDocument/2006/relationships/hyperlink" Target="https://drive.google.com/file/d/1q5odP5l6h5KFn6I3ACnc3gBW-Ot3IEvN/view?usp=sharing" TargetMode="External"/><Relationship Id="rId373" Type="http://schemas.openxmlformats.org/officeDocument/2006/relationships/hyperlink" Target="https://drive.google.com/file/d/1kh7hq32Nm5EsUMkmujlKMjwhEk3x6Fe3/view?usp=sharing" TargetMode="External"/><Relationship Id="rId394" Type="http://schemas.openxmlformats.org/officeDocument/2006/relationships/hyperlink" Target="https://drive.google.com/file/d/1nyNk9cIpe0LMUNB8ELa9ofA8zfR445Ko/view?usp=sharing" TargetMode="External"/><Relationship Id="rId1" Type="http://schemas.openxmlformats.org/officeDocument/2006/relationships/hyperlink" Target="https://drive.google.com/file/d/1pc8-Yr8zhiX9OgJWpkUsniKXRO-hluy0/view?usp=sharing" TargetMode="External"/><Relationship Id="rId212" Type="http://schemas.openxmlformats.org/officeDocument/2006/relationships/hyperlink" Target="https://drive.google.com/file/d/14yXb2ND4q9D5CV9rdP8ovwq8BaV2rQGw/view?usp=sharing" TargetMode="External"/><Relationship Id="rId233" Type="http://schemas.openxmlformats.org/officeDocument/2006/relationships/hyperlink" Target="https://drive.google.com/file/d/1SRhQsL4f2eQLPzK60bW0aSZdsClIx2Mb/view?usp=sharing" TargetMode="External"/><Relationship Id="rId254" Type="http://schemas.openxmlformats.org/officeDocument/2006/relationships/hyperlink" Target="https://drive.google.com/file/d/18mCVh4NfWL70N17vG_9_ajYmNsBuiv2q/view?usp=sharing" TargetMode="External"/><Relationship Id="rId28" Type="http://schemas.openxmlformats.org/officeDocument/2006/relationships/hyperlink" Target="https://drive.google.com/file/d/13R_J1DaMqIxedksCYvm-21v3jYqGgzTZ/view?usp=sharing" TargetMode="External"/><Relationship Id="rId49" Type="http://schemas.openxmlformats.org/officeDocument/2006/relationships/hyperlink" Target="https://drive.google.com/file/d/1CT8VGoSdZ_6ToWwgzVX0AaILMlBMVCXU/view?usp=sharing" TargetMode="External"/><Relationship Id="rId114" Type="http://schemas.openxmlformats.org/officeDocument/2006/relationships/hyperlink" Target="https://drive.google.com/file/d/1pcZs-UN653HgNlEGBMbwVnXamJTyRiil/view?usp=sharing" TargetMode="External"/><Relationship Id="rId275" Type="http://schemas.openxmlformats.org/officeDocument/2006/relationships/hyperlink" Target="https://drive.google.com/file/d/1UgRM0MY6G8MfrNXBxNSfIPmblZhfA3du/view?usp=sharing" TargetMode="External"/><Relationship Id="rId296" Type="http://schemas.openxmlformats.org/officeDocument/2006/relationships/hyperlink" Target="https://drive.google.com/file/d/1FyN1WY04aMot_3YmIeDZAM8hq8GdxUYq/view?usp=sharing" TargetMode="External"/><Relationship Id="rId300" Type="http://schemas.openxmlformats.org/officeDocument/2006/relationships/hyperlink" Target="https://drive.google.com/file/d/1snNYaP2OP0CiRa1ZAvjlW7rSt_A-_kvj/view?usp=sharing" TargetMode="External"/><Relationship Id="rId60" Type="http://schemas.openxmlformats.org/officeDocument/2006/relationships/hyperlink" Target="https://drive.google.com/file/d/16DIKb5rI7G_RixRfkyqHGhIxsXbMqLP4/view?usp=sharing" TargetMode="External"/><Relationship Id="rId81" Type="http://schemas.openxmlformats.org/officeDocument/2006/relationships/hyperlink" Target="https://drive.google.com/file/d/15Idl1DVRhPDV3jUiSv2R6XDo58OVvFq7/view?usp=sharing" TargetMode="External"/><Relationship Id="rId135" Type="http://schemas.openxmlformats.org/officeDocument/2006/relationships/hyperlink" Target="https://drive.google.com/file/d/1yOY3H45uPJ9Ut7XhjE5iC3F-jd6r8tfS/view?usp=sharing" TargetMode="External"/><Relationship Id="rId156" Type="http://schemas.openxmlformats.org/officeDocument/2006/relationships/hyperlink" Target="https://drive.google.com/file/d/1QznL_FRQnD1F_kHMxo1ubCtZ4tF9XIvN/view?usp=sharing" TargetMode="External"/><Relationship Id="rId177" Type="http://schemas.openxmlformats.org/officeDocument/2006/relationships/hyperlink" Target="https://drive.google.com/file/d/1hpKYG96oakZYY-YdRRAVrIXyA6eFGqFl/view?usp=sharing" TargetMode="External"/><Relationship Id="rId198" Type="http://schemas.openxmlformats.org/officeDocument/2006/relationships/hyperlink" Target="https://drive.google.com/file/d/15pE5qySHqLhUCJ9d_BBj-sa4rurhVewH/view?usp=sharing" TargetMode="External"/><Relationship Id="rId321" Type="http://schemas.openxmlformats.org/officeDocument/2006/relationships/hyperlink" Target="https://drive.google.com/file/d/1wDeWUfF9MRHCCLNthJXuK2448pI2jt1b/view?usp=sharing" TargetMode="External"/><Relationship Id="rId342" Type="http://schemas.openxmlformats.org/officeDocument/2006/relationships/hyperlink" Target="https://drive.google.com/file/d/1ah12lFSVEMpjJvsq8syApwt_9V8-TL63/view?usp=sharing" TargetMode="External"/><Relationship Id="rId363" Type="http://schemas.openxmlformats.org/officeDocument/2006/relationships/hyperlink" Target="https://drive.google.com/file/d/12i_qk-DrL6PZJQVZJCG-N5XduuzUTBrS/view?usp=sharing" TargetMode="External"/><Relationship Id="rId384" Type="http://schemas.openxmlformats.org/officeDocument/2006/relationships/hyperlink" Target="https://drive.google.com/file/d/1vs7kZYYd-QYrSFDLE16-dpeCiTvKlN6W/view?usp=sharing" TargetMode="External"/><Relationship Id="rId202" Type="http://schemas.openxmlformats.org/officeDocument/2006/relationships/hyperlink" Target="https://drive.google.com/file/d/1ozvXVlizlw8h_PjnotLH841cs5IHM3Jl/view?usp=sharing" TargetMode="External"/><Relationship Id="rId223" Type="http://schemas.openxmlformats.org/officeDocument/2006/relationships/hyperlink" Target="https://drive.google.com/file/d/1Eq3tpuior2egFxiY8UHtb1YyGthvVQMs/view?usp=sharing" TargetMode="External"/><Relationship Id="rId244" Type="http://schemas.openxmlformats.org/officeDocument/2006/relationships/hyperlink" Target="https://drive.google.com/file/d/1leNBd178u-hH5OOgsznn3GMt-WiDwLLC/view?usp=sharing" TargetMode="External"/><Relationship Id="rId18" Type="http://schemas.openxmlformats.org/officeDocument/2006/relationships/hyperlink" Target="https://drive.google.com/file/d/1GjyXVtdMpQtMZsghE7afQNuv-QAszBXC/view?usp=sharing" TargetMode="External"/><Relationship Id="rId39" Type="http://schemas.openxmlformats.org/officeDocument/2006/relationships/hyperlink" Target="https://drive.google.com/file/d/1TpQd-XnQUnxtPZ7GvdN4YDXBVSvsE4L0/view?usp=sharing" TargetMode="External"/><Relationship Id="rId265" Type="http://schemas.openxmlformats.org/officeDocument/2006/relationships/hyperlink" Target="https://drive.google.com/file/d/1zmBuvyiwaMWIrNjMXQ0HM9RcjBme_-MY/view?usp=sharing" TargetMode="External"/><Relationship Id="rId286" Type="http://schemas.openxmlformats.org/officeDocument/2006/relationships/hyperlink" Target="https://drive.google.com/file/d/1acbq-4SH6cw9Q98YpMQmkPJ-2mY5Jn19/view?usp=sharing" TargetMode="External"/><Relationship Id="rId50" Type="http://schemas.openxmlformats.org/officeDocument/2006/relationships/hyperlink" Target="https://drive.google.com/file/d/1S2GFQcLAFQHZanH0Q79zN8N1bq0TBAKu/view?usp=sharing" TargetMode="External"/><Relationship Id="rId104" Type="http://schemas.openxmlformats.org/officeDocument/2006/relationships/hyperlink" Target="https://drive.google.com/file/d/1o-1v_XcdibaavcvJmgWCRHNBwyBGhWgf/view?usp=sharing" TargetMode="External"/><Relationship Id="rId125" Type="http://schemas.openxmlformats.org/officeDocument/2006/relationships/hyperlink" Target="https://drive.google.com/file/d/1ZHuQxI8LGjFf0SejRctO_4hPGjxQG48i/view?usp=sharing" TargetMode="External"/><Relationship Id="rId146" Type="http://schemas.openxmlformats.org/officeDocument/2006/relationships/hyperlink" Target="https://drive.google.com/file/d/1Z6aTT3y-Hlbg5naBsyZ3qYMR_LKqD2pn/view?usp=sharing" TargetMode="External"/><Relationship Id="rId167" Type="http://schemas.openxmlformats.org/officeDocument/2006/relationships/hyperlink" Target="https://drive.google.com/file/d/1Bww90y60DXkUtVuaebpwwyeiLmhVKY8B/view?usp=sharing" TargetMode="External"/><Relationship Id="rId188" Type="http://schemas.openxmlformats.org/officeDocument/2006/relationships/hyperlink" Target="https://drive.google.com/file/d/1Pv6nq-UDW6jraOkfepfxTKiM10bl7rDc/view?usp=sharing" TargetMode="External"/><Relationship Id="rId311" Type="http://schemas.openxmlformats.org/officeDocument/2006/relationships/hyperlink" Target="https://drive.google.com/file/d/1Y2PlgHv4YCL0xqSMD-XC6lnkK_sJewhb/view?usp=sharing" TargetMode="External"/><Relationship Id="rId332" Type="http://schemas.openxmlformats.org/officeDocument/2006/relationships/hyperlink" Target="https://drive.google.com/file/d/1FAi76BxSYeqWVjP29wxffpeoS7F46A23/view?usp=sharing" TargetMode="External"/><Relationship Id="rId353" Type="http://schemas.openxmlformats.org/officeDocument/2006/relationships/hyperlink" Target="https://drive.google.com/file/d/1RPTjX4aGnD6-2VC38vOE-yh9RK-2VefJ/view?usp=sharing" TargetMode="External"/><Relationship Id="rId374" Type="http://schemas.openxmlformats.org/officeDocument/2006/relationships/hyperlink" Target="https://drive.google.com/file/d/1aCt_aXA42CgUiVnERy9FGGk89btS2wXy/view?usp=sharing" TargetMode="External"/><Relationship Id="rId395" Type="http://schemas.openxmlformats.org/officeDocument/2006/relationships/hyperlink" Target="https://drive.google.com/file/d/1KUF8FG84hRa61QVw3_qvfUxD5DnxdEj9/view?usp=sharing" TargetMode="External"/><Relationship Id="rId71" Type="http://schemas.openxmlformats.org/officeDocument/2006/relationships/hyperlink" Target="https://drive.google.com/file/d/1SiRfnHVUhlkO5XK166nAlsjAbhc3j1kl/view?usp=sharing" TargetMode="External"/><Relationship Id="rId92" Type="http://schemas.openxmlformats.org/officeDocument/2006/relationships/hyperlink" Target="https://drive.google.com/file/d/1xG_xiDOXxPcYteKYCb-yiJid5I6KaRdN/view?usp=sharing" TargetMode="External"/><Relationship Id="rId213" Type="http://schemas.openxmlformats.org/officeDocument/2006/relationships/hyperlink" Target="https://drive.google.com/file/d/1MjxTfojToTzQt_95ZzFOT6viDlH1khAY/view?usp=sharing" TargetMode="External"/><Relationship Id="rId234" Type="http://schemas.openxmlformats.org/officeDocument/2006/relationships/hyperlink" Target="https://drive.google.com/file/d/1lDGuDG2IZp9Ak6JLVfKWVOHMIrahu-xj/view?usp=sharing" TargetMode="External"/><Relationship Id="rId2" Type="http://schemas.openxmlformats.org/officeDocument/2006/relationships/hyperlink" Target="https://drive.google.com/file/d/13txP570JDDaphehoRc5kDKNmQmsxJpsH/view?usp=sharing" TargetMode="External"/><Relationship Id="rId29" Type="http://schemas.openxmlformats.org/officeDocument/2006/relationships/hyperlink" Target="https://drive.google.com/file/d/1SvQxji_cDEhkJHarQciNRhQPQZI44ILM/view?usp=sharing" TargetMode="External"/><Relationship Id="rId255" Type="http://schemas.openxmlformats.org/officeDocument/2006/relationships/hyperlink" Target="https://drive.google.com/file/d/1CZ_B3f5jRmYBGolXCqXFvWic4ENGeh78/view?usp=sharing" TargetMode="External"/><Relationship Id="rId276" Type="http://schemas.openxmlformats.org/officeDocument/2006/relationships/hyperlink" Target="https://drive.google.com/file/d/1RVPUiVgva1NtW2kNf_kJ0O1DjE51Z6M4/view?usp=sharing" TargetMode="External"/><Relationship Id="rId297" Type="http://schemas.openxmlformats.org/officeDocument/2006/relationships/hyperlink" Target="https://drive.google.com/file/d/1WVYz6XngRkpS1ttKbAeTAON4mXGyIZ3_/view?usp=sharing" TargetMode="External"/><Relationship Id="rId40" Type="http://schemas.openxmlformats.org/officeDocument/2006/relationships/hyperlink" Target="https://drive.google.com/file/d/1v2k76y3wv4d0eS0vUoXy5RPmz-WrNdzR/view?usp=sharing" TargetMode="External"/><Relationship Id="rId115" Type="http://schemas.openxmlformats.org/officeDocument/2006/relationships/hyperlink" Target="https://drive.google.com/file/d/1HghuPxcUzImzmQ_YyvsHPtFvXw79Ovbg/view?usp=sharing" TargetMode="External"/><Relationship Id="rId136" Type="http://schemas.openxmlformats.org/officeDocument/2006/relationships/hyperlink" Target="https://drive.google.com/file/d/1HvbFbasbYqjEjMMEuLyM3wCqpNnnWWu6/view?usp=sharing" TargetMode="External"/><Relationship Id="rId157" Type="http://schemas.openxmlformats.org/officeDocument/2006/relationships/hyperlink" Target="https://drive.google.com/file/d/1hev3pUsRvnHxQ8vS1Yhm-uy_BmO-U3_Z/view?usp=sharing" TargetMode="External"/><Relationship Id="rId178" Type="http://schemas.openxmlformats.org/officeDocument/2006/relationships/hyperlink" Target="https://drive.google.com/file/d/1VsQCSutmHm0EsBOZYmly1j-XePsRR_7K/view?usp=sharing" TargetMode="External"/><Relationship Id="rId301" Type="http://schemas.openxmlformats.org/officeDocument/2006/relationships/hyperlink" Target="https://drive.google.com/file/d/1YKAgWBgkzvUChtf5kmOOMd0LdmI-MIMe/view?usp=sharing" TargetMode="External"/><Relationship Id="rId322" Type="http://schemas.openxmlformats.org/officeDocument/2006/relationships/hyperlink" Target="https://drive.google.com/file/d/1LlHit61kxkoEDlhNb4jwWKHrwWrFRb2E/view?usp=sharing" TargetMode="External"/><Relationship Id="rId343" Type="http://schemas.openxmlformats.org/officeDocument/2006/relationships/hyperlink" Target="https://drive.google.com/file/d/1KIHKJHLPpwauhJ8ilSbKxbfuvVvQ9kP9/view?usp=sharing" TargetMode="External"/><Relationship Id="rId364" Type="http://schemas.openxmlformats.org/officeDocument/2006/relationships/hyperlink" Target="https://drive.google.com/file/d/1LlHit61kxkoEDlhNb4jwWKHrwWrFRb2E/view?usp=sharing" TargetMode="External"/><Relationship Id="rId61" Type="http://schemas.openxmlformats.org/officeDocument/2006/relationships/hyperlink" Target="https://drive.google.com/file/d/11tOX2d2wr8R77BxooBy2P1SlmBpbqFSJ/view?usp=sharing" TargetMode="External"/><Relationship Id="rId82" Type="http://schemas.openxmlformats.org/officeDocument/2006/relationships/hyperlink" Target="https://drive.google.com/file/d/1wJV26qfvQ4VpBn0E28nPOFx62qmMEyZA/view?usp=sharing" TargetMode="External"/><Relationship Id="rId199" Type="http://schemas.openxmlformats.org/officeDocument/2006/relationships/hyperlink" Target="https://drive.google.com/file/d/1r1kZAon0FLPd91v-qeQxjr53Ks5ZpkaG/view?usp=sharing" TargetMode="External"/><Relationship Id="rId203" Type="http://schemas.openxmlformats.org/officeDocument/2006/relationships/hyperlink" Target="https://drive.google.com/file/d/1e4konwL7R2eNJ28ZHb6M2X-hETnXgbz8/view?usp=sharing" TargetMode="External"/><Relationship Id="rId385" Type="http://schemas.openxmlformats.org/officeDocument/2006/relationships/hyperlink" Target="https://drive.google.com/file/d/1lEEcYW7d7TzUrJv6BPspskiTCiIvXoqU/view?usp=sharing" TargetMode="External"/><Relationship Id="rId19" Type="http://schemas.openxmlformats.org/officeDocument/2006/relationships/hyperlink" Target="https://drive.google.com/file/d/1IovNhb__jvXa3M8hTKbYAI57aT_d_aFi/view?usp=sharing" TargetMode="External"/><Relationship Id="rId224" Type="http://schemas.openxmlformats.org/officeDocument/2006/relationships/hyperlink" Target="https://drive.google.com/file/d/1Lu0Uht4c-QUUj1HqoXh-alL-OsekeQ4x/view?usp=sharing" TargetMode="External"/><Relationship Id="rId245" Type="http://schemas.openxmlformats.org/officeDocument/2006/relationships/hyperlink" Target="https://drive.google.com/file/d/1mBnysjoU-nxZy61nTme040SaCdZNS8Z-/view?usp=sharing" TargetMode="External"/><Relationship Id="rId266" Type="http://schemas.openxmlformats.org/officeDocument/2006/relationships/hyperlink" Target="https://drive.google.com/file/d/1efVdloNtKopT0NVGkt4TMjRNHUUGiJZG/view?usp=sharing" TargetMode="External"/><Relationship Id="rId287" Type="http://schemas.openxmlformats.org/officeDocument/2006/relationships/hyperlink" Target="https://drive.google.com/file/d/1poFlc1tKLrY6MEch9-uLgxHfuTzTnuHr/view?usp=sharing" TargetMode="External"/><Relationship Id="rId30" Type="http://schemas.openxmlformats.org/officeDocument/2006/relationships/hyperlink" Target="https://drive.google.com/file/d/1lsjZ4Jb0E44-n71gShF4kH9R0nQ-hTB0/view?usp=sharing" TargetMode="External"/><Relationship Id="rId105" Type="http://schemas.openxmlformats.org/officeDocument/2006/relationships/hyperlink" Target="https://drive.google.com/file/d/1tF8T46-E_EUo5Pp_54CUwo2TdPervEdl/view?usp=sharing" TargetMode="External"/><Relationship Id="rId126" Type="http://schemas.openxmlformats.org/officeDocument/2006/relationships/hyperlink" Target="https://drive.google.com/file/d/1ZBGYMqfJfobIgU38h1Ds99tpY6TLXQPn/view?usp=sharing" TargetMode="External"/><Relationship Id="rId147" Type="http://schemas.openxmlformats.org/officeDocument/2006/relationships/hyperlink" Target="https://drive.google.com/file/d/12__vlxzu67gglLUVnqN5WesZHTea0KYH/view?usp=sharing" TargetMode="External"/><Relationship Id="rId168" Type="http://schemas.openxmlformats.org/officeDocument/2006/relationships/hyperlink" Target="https://drive.google.com/file/d/1qVwg9lGvw0ejdBDHjLfPnvrakMEfQaLz/view?usp=sharing" TargetMode="External"/><Relationship Id="rId312" Type="http://schemas.openxmlformats.org/officeDocument/2006/relationships/hyperlink" Target="https://drive.google.com/file/d/1g8ymqIH82GZYBK98n0xh5oQcFn0-IBFv/view?usp=sharing" TargetMode="External"/><Relationship Id="rId333" Type="http://schemas.openxmlformats.org/officeDocument/2006/relationships/hyperlink" Target="https://drive.google.com/file/d/1-ofg5mhpFQUn5wCNUwXfeVJkJPJiY9D-/view?usp=sharing" TargetMode="External"/><Relationship Id="rId354" Type="http://schemas.openxmlformats.org/officeDocument/2006/relationships/hyperlink" Target="https://drive.google.com/file/d/15DG-12lvEivuZwYsUj_E7346fOUNwS8k/view?usp=sharing" TargetMode="External"/><Relationship Id="rId51" Type="http://schemas.openxmlformats.org/officeDocument/2006/relationships/hyperlink" Target="https://drive.google.com/file/d/1bxXhFCw36QJovZVeSlKiI-RvSO0cahv8/view?usp=sharing" TargetMode="External"/><Relationship Id="rId72" Type="http://schemas.openxmlformats.org/officeDocument/2006/relationships/hyperlink" Target="https://drive.google.com/file/d/1lHUiOLXdEnDTZby1m6lg7PX6PU6KhB_Z/view?usp=sharing" TargetMode="External"/><Relationship Id="rId93" Type="http://schemas.openxmlformats.org/officeDocument/2006/relationships/hyperlink" Target="https://drive.google.com/file/d/1cJgQcUSk6dJFPC-dKDxfkbbSXYOJq5uR/view?usp=sharing" TargetMode="External"/><Relationship Id="rId189" Type="http://schemas.openxmlformats.org/officeDocument/2006/relationships/hyperlink" Target="https://drive.google.com/file/d/1Okj2mQvgWy9uIHDqKyuJ7npOOxhlY9ct/view?usp=sharing" TargetMode="External"/><Relationship Id="rId375" Type="http://schemas.openxmlformats.org/officeDocument/2006/relationships/hyperlink" Target="https://drive.google.com/file/d/10EQ5HOuTCtODaa-YL2-_I1lMyu9pIibY/view?usp=sharing" TargetMode="External"/><Relationship Id="rId396" Type="http://schemas.openxmlformats.org/officeDocument/2006/relationships/hyperlink" Target="https://drive.google.com/file/d/1Ml-MvN_8qtCgutRa8wjc9P0T5Vj4vi2z/view?usp=sharing" TargetMode="External"/><Relationship Id="rId3" Type="http://schemas.openxmlformats.org/officeDocument/2006/relationships/hyperlink" Target="https://drive.google.com/file/d/1STPcNy5PczhaUXYcv_m7J5BSoqIF_1tY/view?usp=sharing" TargetMode="External"/><Relationship Id="rId214" Type="http://schemas.openxmlformats.org/officeDocument/2006/relationships/hyperlink" Target="https://drive.google.com/file/d/1fgiWj53vbJhonb8IPvIEUvLl4OqaCRqE/view?usp=sharing" TargetMode="External"/><Relationship Id="rId235" Type="http://schemas.openxmlformats.org/officeDocument/2006/relationships/hyperlink" Target="https://drive.google.com/file/d/1hz1NH9AJhmsrRJ2iQIMelv0axJ1hM5KR/view?usp=sharing" TargetMode="External"/><Relationship Id="rId256" Type="http://schemas.openxmlformats.org/officeDocument/2006/relationships/hyperlink" Target="https://drive.google.com/file/d/1ySBFGlKji4Z_CSHOLn5B1UCUP2G8EBUv/view?usp=sharing" TargetMode="External"/><Relationship Id="rId277" Type="http://schemas.openxmlformats.org/officeDocument/2006/relationships/hyperlink" Target="https://drive.google.com/file/d/1W9mMiNUHofDiByTHLB9aoyPEvQPijzBI/view?usp=sharing" TargetMode="External"/><Relationship Id="rId298" Type="http://schemas.openxmlformats.org/officeDocument/2006/relationships/hyperlink" Target="https://drive.google.com/file/d/1XQ2mhGZWaNOZll3KBRwxb0mghDkeUMSi/view?usp=sharing" TargetMode="External"/><Relationship Id="rId400" Type="http://schemas.openxmlformats.org/officeDocument/2006/relationships/hyperlink" Target="https://drive.google.com/file/d/1qMVBuLHW8NS4eVaa9vAWUlSX9WJGlK-m/view?usp=sharing" TargetMode="External"/><Relationship Id="rId116" Type="http://schemas.openxmlformats.org/officeDocument/2006/relationships/hyperlink" Target="https://drive.google.com/file/d/1CACCjBOzh8G1hk3CO0DhoYEXGs21y5we/view?usp=sharing" TargetMode="External"/><Relationship Id="rId137" Type="http://schemas.openxmlformats.org/officeDocument/2006/relationships/hyperlink" Target="https://drive.google.com/file/d/1iC2h-AqrsmL_lDMz6KPNgkr8cE_KlsjF/view?usp=sharing" TargetMode="External"/><Relationship Id="rId158" Type="http://schemas.openxmlformats.org/officeDocument/2006/relationships/hyperlink" Target="https://drive.google.com/file/d/1pUX0nQgoT3sGbhJHYGyrIe9mWhHyivno/view?usp=sharing" TargetMode="External"/><Relationship Id="rId302" Type="http://schemas.openxmlformats.org/officeDocument/2006/relationships/hyperlink" Target="https://drive.google.com/file/d/1Rs3eydGUOQsCFDmwvW5KzNLbU3mVZw-K/view?usp=sharing" TargetMode="External"/><Relationship Id="rId323" Type="http://schemas.openxmlformats.org/officeDocument/2006/relationships/hyperlink" Target="https://drive.google.com/file/d/1LlHit61kxkoEDlhNb4jwWKHrwWrFRb2E/view?usp=sharing" TargetMode="External"/><Relationship Id="rId344" Type="http://schemas.openxmlformats.org/officeDocument/2006/relationships/hyperlink" Target="https://drive.google.com/file/d/1iS_Vfeqcv3YwHtsBElhUQqX5Z3dB7duQ/view?usp=sharing" TargetMode="External"/><Relationship Id="rId20" Type="http://schemas.openxmlformats.org/officeDocument/2006/relationships/hyperlink" Target="https://drive.google.com/file/d/1b6hlRjERvoilPdyUnQ0zlmDY0xHVegrL/view?usp=sharing" TargetMode="External"/><Relationship Id="rId41" Type="http://schemas.openxmlformats.org/officeDocument/2006/relationships/hyperlink" Target="https://drive.google.com/file/d/1LyGBZTp_OK07NWqP8QsBPHSB5oKXxHf8/view?usp=sharing" TargetMode="External"/><Relationship Id="rId62" Type="http://schemas.openxmlformats.org/officeDocument/2006/relationships/hyperlink" Target="https://drive.google.com/file/d/1C13RbG6fyhzQKXxjAF6gcfw636ukDa6z/view?usp=sharing" TargetMode="External"/><Relationship Id="rId83" Type="http://schemas.openxmlformats.org/officeDocument/2006/relationships/hyperlink" Target="https://drive.google.com/file/d/1jKYSte1ZqqSqjyS_aK39JTLlmclCD_rU/view?usp=sharing" TargetMode="External"/><Relationship Id="rId179" Type="http://schemas.openxmlformats.org/officeDocument/2006/relationships/hyperlink" Target="https://drive.google.com/file/d/1-eWHFi9Tl49BoxbZa82xrvjZujNrAJmd/view?usp=sharing" TargetMode="External"/><Relationship Id="rId365" Type="http://schemas.openxmlformats.org/officeDocument/2006/relationships/hyperlink" Target="https://drive.google.com/file/d/1LlHit61kxkoEDlhNb4jwWKHrwWrFRb2E/view?usp=sharing" TargetMode="External"/><Relationship Id="rId386" Type="http://schemas.openxmlformats.org/officeDocument/2006/relationships/hyperlink" Target="https://drive.google.com/file/d/1L_wK1dhOsTwE_Tzrsts1u3lhpCJrYKhQ/view?usp=sharing" TargetMode="External"/><Relationship Id="rId190" Type="http://schemas.openxmlformats.org/officeDocument/2006/relationships/hyperlink" Target="https://drive.google.com/file/d/1CWLgGpNvJtvEnZ90-M9SX2VS6rxdpGdj/view?usp=sharing" TargetMode="External"/><Relationship Id="rId204" Type="http://schemas.openxmlformats.org/officeDocument/2006/relationships/hyperlink" Target="https://drive.google.com/file/d/1rs9rYvAf26Rve1OS4pJAMDWWImqhyin6/view?usp=sharing" TargetMode="External"/><Relationship Id="rId225" Type="http://schemas.openxmlformats.org/officeDocument/2006/relationships/hyperlink" Target="https://drive.google.com/file/d/1Yqyxa25B_mFYtC8wyaavzkcef2KHyRFs/view?usp=sharing" TargetMode="External"/><Relationship Id="rId246" Type="http://schemas.openxmlformats.org/officeDocument/2006/relationships/hyperlink" Target="https://drive.google.com/file/d/1F3YKve66ueF4xrmYhrqCtsubHcB-9MlT/view?usp=sharing" TargetMode="External"/><Relationship Id="rId267" Type="http://schemas.openxmlformats.org/officeDocument/2006/relationships/hyperlink" Target="https://drive.google.com/file/d/1qnvG7ccNATmaw4h6DCBV1LlUe0dn1LNy/view?usp=sharing" TargetMode="External"/><Relationship Id="rId288" Type="http://schemas.openxmlformats.org/officeDocument/2006/relationships/hyperlink" Target="https://drive.google.com/file/d/1Gbi6ulLDiMAUqeeca82UsgT82_7NTfaW/view?usp=sharing" TargetMode="External"/><Relationship Id="rId106" Type="http://schemas.openxmlformats.org/officeDocument/2006/relationships/hyperlink" Target="https://drive.google.com/file/d/1T0yosL_kchQg2isCfozScBvrJGgiDJmv/view?usp=sharing" TargetMode="External"/><Relationship Id="rId127" Type="http://schemas.openxmlformats.org/officeDocument/2006/relationships/hyperlink" Target="https://drive.google.com/file/d/1nOW5aipfgnl4vw-T5oZShn45XGTsmnaD/view?usp=sharing" TargetMode="External"/><Relationship Id="rId313" Type="http://schemas.openxmlformats.org/officeDocument/2006/relationships/hyperlink" Target="https://drive.google.com/file/d/1RSa2Fe6U7_FogTO6a66kqaE1fomfq9dK/view?usp=sharing" TargetMode="External"/><Relationship Id="rId10" Type="http://schemas.openxmlformats.org/officeDocument/2006/relationships/hyperlink" Target="https://drive.google.com/file/d/1g0IfJurp4eOkUspSEmGvtv9W7rAkJzW5/view?usp=sharing" TargetMode="External"/><Relationship Id="rId31" Type="http://schemas.openxmlformats.org/officeDocument/2006/relationships/hyperlink" Target="https://drive.google.com/file/d/1bUEVhrUuFKWmJcjbcZ_pz_Fu3Blo7pxc/view?usp=sharing" TargetMode="External"/><Relationship Id="rId52" Type="http://schemas.openxmlformats.org/officeDocument/2006/relationships/hyperlink" Target="https://drive.google.com/file/d/1qLwgYScByEX9vPvtnSKJnsPOHb0usYk7/view?usp=sharing" TargetMode="External"/><Relationship Id="rId73" Type="http://schemas.openxmlformats.org/officeDocument/2006/relationships/hyperlink" Target="https://drive.google.com/file/d/1r89PXZb6lO04AAuJm-ttHfC2OpNPGrGz/view?usp=sharing" TargetMode="External"/><Relationship Id="rId94" Type="http://schemas.openxmlformats.org/officeDocument/2006/relationships/hyperlink" Target="https://drive.google.com/file/d/1hfo7tyDlCwTMv6iJK0AcDHplIGkkt6lG/view?usp=sharing" TargetMode="External"/><Relationship Id="rId148" Type="http://schemas.openxmlformats.org/officeDocument/2006/relationships/hyperlink" Target="https://drive.google.com/file/d/1m2sXt3l73oxkHtak1t0x6iRizpDCXCkH/view?usp=sharing" TargetMode="External"/><Relationship Id="rId169" Type="http://schemas.openxmlformats.org/officeDocument/2006/relationships/hyperlink" Target="https://drive.google.com/file/d/12Jrwgpm04Zy3mEH-CcvWRncshshfOMCB/view?usp=sharing" TargetMode="External"/><Relationship Id="rId334" Type="http://schemas.openxmlformats.org/officeDocument/2006/relationships/hyperlink" Target="https://drive.google.com/file/d/1ELl1zv1W4MT-hUzPKHS5Jzf1Rni_UGoR/view?usp=sharing" TargetMode="External"/><Relationship Id="rId355" Type="http://schemas.openxmlformats.org/officeDocument/2006/relationships/hyperlink" Target="https://drive.google.com/file/d/1hOmbF66EBs5Bk69VWj4tEU3FNJ_ovrDr/view?usp=sharing" TargetMode="External"/><Relationship Id="rId376" Type="http://schemas.openxmlformats.org/officeDocument/2006/relationships/hyperlink" Target="https://drive.google.com/file/d/1SOtVZIKoRHCL17G5Jwi9HOhFkGxDSLf-/view?usp=sharing" TargetMode="External"/><Relationship Id="rId397" Type="http://schemas.openxmlformats.org/officeDocument/2006/relationships/hyperlink" Target="https://drive.google.com/file/d/1v4xf-UqaXeEK6in-0EgsRsa9C51m2mce/view?usp=sharing" TargetMode="External"/><Relationship Id="rId4" Type="http://schemas.openxmlformats.org/officeDocument/2006/relationships/hyperlink" Target="https://drive.google.com/file/d/1cZR53cdvZiuQnRdPg4wQRon5SrY3b6HW/view?usp=sharing" TargetMode="External"/><Relationship Id="rId180" Type="http://schemas.openxmlformats.org/officeDocument/2006/relationships/hyperlink" Target="https://drive.google.com/file/d/1xqoc5Quz2q9IKLsN7aiWOnGXgi0kNWlJ/view?usp=sharing" TargetMode="External"/><Relationship Id="rId215" Type="http://schemas.openxmlformats.org/officeDocument/2006/relationships/hyperlink" Target="https://drive.google.com/file/d/1GdX2L-u66J3dkQyc5Q3JehwLhfImHUaj/view?usp=sharing" TargetMode="External"/><Relationship Id="rId236" Type="http://schemas.openxmlformats.org/officeDocument/2006/relationships/hyperlink" Target="https://drive.google.com/file/d/1rFdPVnc_nLmS79i0cZxLKyo0mqXTB9N1/view?usp=sharing" TargetMode="External"/><Relationship Id="rId257" Type="http://schemas.openxmlformats.org/officeDocument/2006/relationships/hyperlink" Target="https://drive.google.com/file/d/1DgAbeF-FuGKt6ytKi5ChUfBM-zn8yUWq/view?usp=sharing" TargetMode="External"/><Relationship Id="rId278" Type="http://schemas.openxmlformats.org/officeDocument/2006/relationships/hyperlink" Target="https://drive.google.com/file/d/1sIbRf5t6-t07AVBByIqHgtMesCpaiWWr/view?usp=sharing" TargetMode="External"/><Relationship Id="rId401" Type="http://schemas.openxmlformats.org/officeDocument/2006/relationships/printerSettings" Target="../printerSettings/printerSettings3.bin"/><Relationship Id="rId303" Type="http://schemas.openxmlformats.org/officeDocument/2006/relationships/hyperlink" Target="https://drive.google.com/file/d/1jYXOTeR8o2KDmUVxApf2UvMzxx8HzB_9/view?usp=sharing" TargetMode="External"/><Relationship Id="rId42" Type="http://schemas.openxmlformats.org/officeDocument/2006/relationships/hyperlink" Target="https://drive.google.com/file/d/1Szr826bXeC-PIqDyb9PY7hoigSOyy0jZ/view?usp=sharing" TargetMode="External"/><Relationship Id="rId84" Type="http://schemas.openxmlformats.org/officeDocument/2006/relationships/hyperlink" Target="https://drive.google.com/file/d/1Z6yVl0-7v3HcTfs0FjwhH1YuKeQNgFqL/view?usp=sharing" TargetMode="External"/><Relationship Id="rId138" Type="http://schemas.openxmlformats.org/officeDocument/2006/relationships/hyperlink" Target="https://drive.google.com/file/d/1eOT6xg7YqheXU4vVgedJKN59l6piLp6t/view?usp=sharing" TargetMode="External"/><Relationship Id="rId345" Type="http://schemas.openxmlformats.org/officeDocument/2006/relationships/hyperlink" Target="https://drive.google.com/file/d/1fmID4Ei7ecDdIrsSPGNbMAtWCh33R6qf/view?usp=sharing" TargetMode="External"/><Relationship Id="rId387" Type="http://schemas.openxmlformats.org/officeDocument/2006/relationships/hyperlink" Target="https://drive.google.com/file/d/1zkc8o7Aonvwyu-y0AGxXaBB0PnIO6kJ9/view?usp=sharing" TargetMode="External"/><Relationship Id="rId191" Type="http://schemas.openxmlformats.org/officeDocument/2006/relationships/hyperlink" Target="https://drive.google.com/file/d/16DKG4BbAfS6AhRmX3H1WY5sPQ-MCMvOa/view?usp=sharing" TargetMode="External"/><Relationship Id="rId205" Type="http://schemas.openxmlformats.org/officeDocument/2006/relationships/hyperlink" Target="https://drive.google.com/file/d/12tUEcu-Anq4PuYb1_OQiEd57xQGCbU7p/view?usp=sharing" TargetMode="External"/><Relationship Id="rId247" Type="http://schemas.openxmlformats.org/officeDocument/2006/relationships/hyperlink" Target="https://drive.google.com/file/d/18XqenlpeJKJidaLb8qC9wY7QluBUwMCT/view?usp=sharing" TargetMode="External"/><Relationship Id="rId107" Type="http://schemas.openxmlformats.org/officeDocument/2006/relationships/hyperlink" Target="https://drive.google.com/file/d/17qd7bsZ8msI10MaMRadk2_OlTWgWMn8l/view?usp=sharing" TargetMode="External"/><Relationship Id="rId289" Type="http://schemas.openxmlformats.org/officeDocument/2006/relationships/hyperlink" Target="https://drive.google.com/file/d/1E31HncMYZN20zPEWM0SSzir4K1LsVGn5/view?usp=sharing" TargetMode="External"/><Relationship Id="rId11" Type="http://schemas.openxmlformats.org/officeDocument/2006/relationships/hyperlink" Target="https://drive.google.com/file/d/1erhh0eQiJA6SJDjn00ST_DulHJKSAXTi/view?usp=sharing" TargetMode="External"/><Relationship Id="rId53" Type="http://schemas.openxmlformats.org/officeDocument/2006/relationships/hyperlink" Target="https://drive.google.com/file/d/1uWXVswYIUmDrq5HMp2ZBszqdVegWdRVf/view?usp=sharing" TargetMode="External"/><Relationship Id="rId149" Type="http://schemas.openxmlformats.org/officeDocument/2006/relationships/hyperlink" Target="https://drive.google.com/file/d/1wntFfaivMqkOiM1ysOZUuSimn0l6RTlZ/view?usp=sharing" TargetMode="External"/><Relationship Id="rId314" Type="http://schemas.openxmlformats.org/officeDocument/2006/relationships/hyperlink" Target="https://drive.google.com/file/d/1ztE153JJhCs6RGFBExJYURim-X00NMgP/view?usp=sharing" TargetMode="External"/><Relationship Id="rId356" Type="http://schemas.openxmlformats.org/officeDocument/2006/relationships/hyperlink" Target="https://drive.google.com/file/d/1Z8rRmh2RAUjzVguOnGecdEvcjnspljFC/view?usp=sharing" TargetMode="External"/><Relationship Id="rId398" Type="http://schemas.openxmlformats.org/officeDocument/2006/relationships/hyperlink" Target="https://drive.google.com/file/d/14y0InCjnI1ljyZ24ye8SPjJFyc8V3f5L/view?usp=sharing" TargetMode="External"/><Relationship Id="rId95" Type="http://schemas.openxmlformats.org/officeDocument/2006/relationships/hyperlink" Target="https://drive.google.com/file/d/1ERR5WFqReTxIyEcWEvtGhcM5_kTCZ-Vx/view?usp=sharing" TargetMode="External"/><Relationship Id="rId160" Type="http://schemas.openxmlformats.org/officeDocument/2006/relationships/hyperlink" Target="https://drive.google.com/file/d/1RUUnCmbXlnoAdYHrEdvAm3pk77vMkDF_/view?usp=sharing" TargetMode="External"/><Relationship Id="rId216" Type="http://schemas.openxmlformats.org/officeDocument/2006/relationships/hyperlink" Target="https://drive.google.com/file/d/11i55k99ZvJcMtZcOnUcstBm2OgW9pmJP/view?usp=sharing" TargetMode="External"/><Relationship Id="rId258" Type="http://schemas.openxmlformats.org/officeDocument/2006/relationships/hyperlink" Target="https://drive.google.com/file/d/1UHcpJs_rKt8ZGBfcPMHk9Fz6lxe5ekRE/view?usp=sharing" TargetMode="External"/><Relationship Id="rId22" Type="http://schemas.openxmlformats.org/officeDocument/2006/relationships/hyperlink" Target="https://drive.google.com/file/d/1Myi40rdlo457IjgZLf3IEoV4T1p3a-q6/view?usp=sharing" TargetMode="External"/><Relationship Id="rId64" Type="http://schemas.openxmlformats.org/officeDocument/2006/relationships/hyperlink" Target="https://drive.google.com/file/d/1kEErNRv398W0FHaljnVOJ31bIURFtsgi/view?usp=sharing" TargetMode="External"/><Relationship Id="rId118" Type="http://schemas.openxmlformats.org/officeDocument/2006/relationships/hyperlink" Target="https://drive.google.com/file/d/1X6xjxSsez8fuSmciZwC1EhuN-Yr2j_qM/view?usp=sharing" TargetMode="External"/><Relationship Id="rId325" Type="http://schemas.openxmlformats.org/officeDocument/2006/relationships/hyperlink" Target="https://drive.google.com/file/d/1TWbizeHZDirKV5rJ9Jy0v0b82ek7Vbi5/view?usp=sharing" TargetMode="External"/><Relationship Id="rId367" Type="http://schemas.openxmlformats.org/officeDocument/2006/relationships/hyperlink" Target="https://drive.google.com/file/d/1JuJNiwA9q8S-v6AUNEiRTPe44O_iF1lR/view?usp=sharing" TargetMode="External"/><Relationship Id="rId171" Type="http://schemas.openxmlformats.org/officeDocument/2006/relationships/hyperlink" Target="https://drive.google.com/file/d/17EmZWqXFqcJSuMZuypu6lyLiq772zDCW/view?usp=sharing" TargetMode="External"/><Relationship Id="rId227" Type="http://schemas.openxmlformats.org/officeDocument/2006/relationships/hyperlink" Target="https://drive.google.com/file/d/1yyfN4AKN2FQamcprnhe7C1Y1VTJLqMfe/view?usp=sharing" TargetMode="External"/><Relationship Id="rId269" Type="http://schemas.openxmlformats.org/officeDocument/2006/relationships/hyperlink" Target="https://drive.google.com/file/d/1uSmeYqVrZpDGREorrMyrMbW8a5ypFlR6/view?usp=sharing" TargetMode="External"/><Relationship Id="rId33" Type="http://schemas.openxmlformats.org/officeDocument/2006/relationships/hyperlink" Target="https://drive.google.com/file/d/1bDizpoBbScFb1yWxB9LWGXmKEBqcUhiT/view?usp=sharing" TargetMode="External"/><Relationship Id="rId129" Type="http://schemas.openxmlformats.org/officeDocument/2006/relationships/hyperlink" Target="https://drive.google.com/file/d/1ayh_U6cfwHSnsTbmrWinQtgM6COiDHrm/view?usp=sharing" TargetMode="External"/><Relationship Id="rId280" Type="http://schemas.openxmlformats.org/officeDocument/2006/relationships/hyperlink" Target="https://drive.google.com/file/d/1kRtLWjVqA-mdGkDyQ1gmtJncPa2OgJvz/view?usp=sharing" TargetMode="External"/><Relationship Id="rId336" Type="http://schemas.openxmlformats.org/officeDocument/2006/relationships/hyperlink" Target="https://drive.google.com/file/d/1vPcBVAY7lT_ZMT6VB2dtma0HZh_C0yuO/view?usp=sharing" TargetMode="External"/><Relationship Id="rId75" Type="http://schemas.openxmlformats.org/officeDocument/2006/relationships/hyperlink" Target="https://drive.google.com/file/d/1APrNDma_w8VvwXDgwz-FjUemqR8Jyr95/view?usp=sharing" TargetMode="External"/><Relationship Id="rId140" Type="http://schemas.openxmlformats.org/officeDocument/2006/relationships/hyperlink" Target="https://drive.google.com/file/d/1LcxDvsy8euC-PpLwwmbWepKUr_CfF7H8/view?usp=sharing" TargetMode="External"/><Relationship Id="rId182" Type="http://schemas.openxmlformats.org/officeDocument/2006/relationships/hyperlink" Target="https://drive.google.com/file/d/1GXMMoNR-Q4sPLC4TwtTv8HOJyhQJ63Il/view?usp=sharing" TargetMode="External"/><Relationship Id="rId378" Type="http://schemas.openxmlformats.org/officeDocument/2006/relationships/hyperlink" Target="https://drive.google.com/file/d/1CcBOtmXO83KoAIf5UPPzTLA3aiTT27j2/view?usp=sharing" TargetMode="External"/><Relationship Id="rId6" Type="http://schemas.openxmlformats.org/officeDocument/2006/relationships/hyperlink" Target="https://drive.google.com/file/d/1VLi9P-O4PEVW7-YD3zl7ZmgzPS15GTzv/view?usp=sharing" TargetMode="External"/><Relationship Id="rId238" Type="http://schemas.openxmlformats.org/officeDocument/2006/relationships/hyperlink" Target="https://drive.google.com/file/d/1GcqsvCfEaFzY4uLiOcE9or-Gwfe6g9VR/view?usp=sharing" TargetMode="External"/><Relationship Id="rId291" Type="http://schemas.openxmlformats.org/officeDocument/2006/relationships/hyperlink" Target="https://drive.google.com/file/d/1u2In3DLACMJ3Ye0nLNXTVmNgmuVZNuQC/view?usp=sharing" TargetMode="External"/><Relationship Id="rId305" Type="http://schemas.openxmlformats.org/officeDocument/2006/relationships/hyperlink" Target="https://drive.google.com/file/d/1qfFgEnLBRSW86jc3_tjRIARyHGUZAFxB/view?usp=sharing" TargetMode="External"/><Relationship Id="rId347" Type="http://schemas.openxmlformats.org/officeDocument/2006/relationships/hyperlink" Target="https://drive.google.com/file/d/12PtOEIfLbgD4RwIdknsmKL4zf6-lAvQl/view?usp=sharing" TargetMode="External"/><Relationship Id="rId44" Type="http://schemas.openxmlformats.org/officeDocument/2006/relationships/hyperlink" Target="https://drive.google.com/file/d/1K3k96LIT0uItuTZdH-fMR38gaUMXVcDd/view?usp=sharing" TargetMode="External"/><Relationship Id="rId86" Type="http://schemas.openxmlformats.org/officeDocument/2006/relationships/hyperlink" Target="https://drive.google.com/file/d/1VAhxvws1YmQczOw2QDHcChk-3mmT7LMF/view?usp=sharing" TargetMode="External"/><Relationship Id="rId151" Type="http://schemas.openxmlformats.org/officeDocument/2006/relationships/hyperlink" Target="https://drive.google.com/file/d/1-XARv2fSUySeBqMEl_4oX7eheKHRDzCH/view?usp=sharing" TargetMode="External"/><Relationship Id="rId389" Type="http://schemas.openxmlformats.org/officeDocument/2006/relationships/hyperlink" Target="https://drive.google.com/file/d/1XElYpNpY8iZmnO-KdIeLq1SKTMy24Jv1/view?usp=sharing" TargetMode="External"/><Relationship Id="rId193" Type="http://schemas.openxmlformats.org/officeDocument/2006/relationships/hyperlink" Target="https://drive.google.com/file/d/1f9Gnlx0UcY_7CCwimPpoCIDFEiVHd8OV/view?usp=sharing" TargetMode="External"/><Relationship Id="rId207" Type="http://schemas.openxmlformats.org/officeDocument/2006/relationships/hyperlink" Target="https://drive.google.com/file/d/1_1Yz8O5gInDBq4nrq1F_ZThNYBkNvsPs/view?usp=sharing" TargetMode="External"/><Relationship Id="rId249" Type="http://schemas.openxmlformats.org/officeDocument/2006/relationships/hyperlink" Target="https://drive.google.com/file/d/1QK-7ABrKSWPwXXKvTOD8SnJCUYwQbeIw/view?usp=sharing" TargetMode="External"/><Relationship Id="rId13" Type="http://schemas.openxmlformats.org/officeDocument/2006/relationships/hyperlink" Target="https://drive.google.com/file/d/1JfNr-8Kt_0nhRQ3nEo76hsN3SGFOSIRt/view?usp=sharing" TargetMode="External"/><Relationship Id="rId109" Type="http://schemas.openxmlformats.org/officeDocument/2006/relationships/hyperlink" Target="https://drive.google.com/file/d/1ZgRNmPCCgpj_6yrPdj4Q8oouMvelyKvA/view?usp=sharing" TargetMode="External"/><Relationship Id="rId260" Type="http://schemas.openxmlformats.org/officeDocument/2006/relationships/hyperlink" Target="https://drive.google.com/file/d/1sQ_NP7c7619FYX4uAIsKB6cUMZ92zVqi/view?usp=sharing" TargetMode="External"/><Relationship Id="rId316" Type="http://schemas.openxmlformats.org/officeDocument/2006/relationships/hyperlink" Target="https://drive.google.com/file/d/1-QAlAy2X3yVgMhOiD3cmbWpICRpORNu3/view?usp=sharing" TargetMode="External"/><Relationship Id="rId55" Type="http://schemas.openxmlformats.org/officeDocument/2006/relationships/hyperlink" Target="https://drive.google.com/file/d/1XHOLvFyBhus82815UIrhIftGk2-as8Jz/view?usp=sharing" TargetMode="External"/><Relationship Id="rId97" Type="http://schemas.openxmlformats.org/officeDocument/2006/relationships/hyperlink" Target="https://drive.google.com/file/d/1jLTWH8XswtzGq9JoE9Gf7UYX2mKhOZEb/view?usp=sharing" TargetMode="External"/><Relationship Id="rId120" Type="http://schemas.openxmlformats.org/officeDocument/2006/relationships/hyperlink" Target="https://drive.google.com/file/d/1-Bzqsh81gzt-6KQCAxPWhthzdktOwUt4/view?usp=sharing" TargetMode="External"/><Relationship Id="rId358" Type="http://schemas.openxmlformats.org/officeDocument/2006/relationships/hyperlink" Target="https://drive.google.com/file/d/1wDeWUfF9MRHCCLNthJXuK2448pI2jt1b/view?usp=sharing" TargetMode="External"/><Relationship Id="rId162" Type="http://schemas.openxmlformats.org/officeDocument/2006/relationships/hyperlink" Target="https://drive.google.com/file/d/1sspX_RGe6sjecdzNengJP2A-B9ZyE7C9/view?usp=sharing" TargetMode="External"/><Relationship Id="rId218" Type="http://schemas.openxmlformats.org/officeDocument/2006/relationships/hyperlink" Target="https://drive.google.com/file/d/1vnDunuC_sjc2dcIlpe9wK1KDuzeTX4kz/view?usp=sharing" TargetMode="External"/><Relationship Id="rId271" Type="http://schemas.openxmlformats.org/officeDocument/2006/relationships/hyperlink" Target="https://drive.google.com/file/d/1Gxi-ck6qyoRHG2zDSZn_ltNaNeUMmUJj/view?usp=sharing" TargetMode="External"/><Relationship Id="rId24" Type="http://schemas.openxmlformats.org/officeDocument/2006/relationships/hyperlink" Target="https://drive.google.com/file/d/1zSvtYOXOAYMsF46rgTIvhQLDumTUixOA/view?usp=sharing" TargetMode="External"/><Relationship Id="rId66" Type="http://schemas.openxmlformats.org/officeDocument/2006/relationships/hyperlink" Target="https://drive.google.com/file/d/1GmhcVA3KtMzy66CU4rrj-7IvCJUE28Ih/view?usp=sharing" TargetMode="External"/><Relationship Id="rId131" Type="http://schemas.openxmlformats.org/officeDocument/2006/relationships/hyperlink" Target="https://drive.google.com/file/d/1dbaXmoW0WyjpwPNhZgHi5j41GoGoHFPc/view?usp=sharing" TargetMode="External"/><Relationship Id="rId327" Type="http://schemas.openxmlformats.org/officeDocument/2006/relationships/hyperlink" Target="https://drive.google.com/file/d/1YTEjz8rUWullXD2hMmJxIizSKp_gysSp/view?usp=sharing" TargetMode="External"/><Relationship Id="rId369" Type="http://schemas.openxmlformats.org/officeDocument/2006/relationships/hyperlink" Target="https://drive.google.com/file/d/1_XCHFfJzKUCj2VpDjpor9K4tioD6UtJ2/view?usp=sharing" TargetMode="External"/><Relationship Id="rId173" Type="http://schemas.openxmlformats.org/officeDocument/2006/relationships/hyperlink" Target="https://drive.google.com/file/d/1Mp91q57BN5UfDEsZSVHmwh2yKpy5hCyF/view?usp=sharing" TargetMode="External"/><Relationship Id="rId229" Type="http://schemas.openxmlformats.org/officeDocument/2006/relationships/hyperlink" Target="https://drive.google.com/file/d/1hZPbq9CtVgQHp92HFmsRIvhcJxst3zuR/view?usp=sharing" TargetMode="External"/><Relationship Id="rId380" Type="http://schemas.openxmlformats.org/officeDocument/2006/relationships/hyperlink" Target="https://drive.google.com/file/d/1ImT6gls4F0zP0z2B7p75ziMWthmukBfZ/view?usp=sharing" TargetMode="External"/><Relationship Id="rId240" Type="http://schemas.openxmlformats.org/officeDocument/2006/relationships/hyperlink" Target="https://drive.google.com/file/d/1w9lLvI5y_UVG9PQpe2GYs7VMD_ALmZJS/view?usp=sharing" TargetMode="External"/><Relationship Id="rId35" Type="http://schemas.openxmlformats.org/officeDocument/2006/relationships/hyperlink" Target="https://drive.google.com/file/d/1GU9xlUi8TxMgj6N_Xt6sHGwhUgQKjdoB/view?usp=sharing" TargetMode="External"/><Relationship Id="rId77" Type="http://schemas.openxmlformats.org/officeDocument/2006/relationships/hyperlink" Target="https://drive.google.com/file/d/1_7YuVgOXZeP79_9p7cyAs1J_F2d4WR1F/view?usp=sharing" TargetMode="External"/><Relationship Id="rId100" Type="http://schemas.openxmlformats.org/officeDocument/2006/relationships/hyperlink" Target="https://drive.google.com/file/d/1QTOmoBLu7HUrfS7zTXwlr8aO4_Y7NURM/view?usp=sharing" TargetMode="External"/><Relationship Id="rId282" Type="http://schemas.openxmlformats.org/officeDocument/2006/relationships/hyperlink" Target="https://drive.google.com/file/d/1eWGNpEoahqXybEdK0uuhDUeLAhyQZdzn/view?usp=sharing" TargetMode="External"/><Relationship Id="rId338" Type="http://schemas.openxmlformats.org/officeDocument/2006/relationships/hyperlink" Target="https://drive.google.com/file/d/1mqNwEMJpz_qpTqDpJGYaSoHmTpIFIHxU/view?usp=sharing" TargetMode="External"/><Relationship Id="rId8" Type="http://schemas.openxmlformats.org/officeDocument/2006/relationships/hyperlink" Target="https://drive.google.com/file/d/1CuQt6pVCdqHXPtQ7HVM0PFOrsz_-Qyo5/view?usp=sharing" TargetMode="External"/><Relationship Id="rId142" Type="http://schemas.openxmlformats.org/officeDocument/2006/relationships/hyperlink" Target="https://drive.google.com/file/d/1yrD001gNYNamoxpD_HqdetnYIELIta-z/view?usp=sharing" TargetMode="External"/><Relationship Id="rId184" Type="http://schemas.openxmlformats.org/officeDocument/2006/relationships/hyperlink" Target="https://drive.google.com/file/d/1tbn6KTm1e525v50Wc0vH0pPtZtUkRsvi/view?usp=sharing" TargetMode="External"/><Relationship Id="rId391" Type="http://schemas.openxmlformats.org/officeDocument/2006/relationships/hyperlink" Target="https://drive.google.com/file/d/1MwJ7b0nrvjU6LNRjdGfLljcTpC1koNrQ/view?usp=sharing" TargetMode="External"/><Relationship Id="rId251" Type="http://schemas.openxmlformats.org/officeDocument/2006/relationships/hyperlink" Target="https://drive.google.com/file/d/1xDq-14F6FyqNcwk4F8Y-SV_zhcwa6EO7/view?usp=sharing" TargetMode="External"/><Relationship Id="rId46" Type="http://schemas.openxmlformats.org/officeDocument/2006/relationships/hyperlink" Target="https://drive.google.com/file/d/1TyXNdYYpeevHunsUUL8rb1AqP_eUGHQ9/view?usp=sharing" TargetMode="External"/><Relationship Id="rId293" Type="http://schemas.openxmlformats.org/officeDocument/2006/relationships/hyperlink" Target="https://drive.google.com/file/d/11XfSjrGfscRdGYs5MWUY43VAnYOapxS1/view?usp=sharing" TargetMode="External"/><Relationship Id="rId307" Type="http://schemas.openxmlformats.org/officeDocument/2006/relationships/hyperlink" Target="https://drive.google.com/file/d/1Fixw9geJNNcdUW4qANPybqRophNJ74Qb/view?usp=sharing" TargetMode="External"/><Relationship Id="rId349" Type="http://schemas.openxmlformats.org/officeDocument/2006/relationships/hyperlink" Target="https://drive.google.com/file/d/1yEctYEdjceDaQmqYXHV1wyoK3czIBP7i/view?usp=sharing" TargetMode="External"/><Relationship Id="rId88" Type="http://schemas.openxmlformats.org/officeDocument/2006/relationships/hyperlink" Target="https://drive.google.com/file/d/1xSwbXLwLUDXBg07FB2b67VfAoInM0uY1/view?usp=sharing" TargetMode="External"/><Relationship Id="rId111" Type="http://schemas.openxmlformats.org/officeDocument/2006/relationships/hyperlink" Target="https://drive.google.com/file/d/1W3vhDe6eL-_FYlqBX5aFnlVy2wh5R-WD/view?usp=sharing" TargetMode="External"/><Relationship Id="rId153" Type="http://schemas.openxmlformats.org/officeDocument/2006/relationships/hyperlink" Target="https://drive.google.com/file/d/1LHgnRTLDcQIxxLTFKVfd77r_y_Uq_EI6/view?usp=sharing" TargetMode="External"/><Relationship Id="rId195" Type="http://schemas.openxmlformats.org/officeDocument/2006/relationships/hyperlink" Target="https://drive.google.com/file/d/1SAEvP87-dgNIUqezPBzA1wbAsv1tbctL/view?usp=sharing" TargetMode="External"/><Relationship Id="rId209" Type="http://schemas.openxmlformats.org/officeDocument/2006/relationships/hyperlink" Target="https://drive.google.com/file/d/1KlXiayS4UcAtRsLWt3Fv-XwHF4KfW098/view?usp=sharing" TargetMode="External"/><Relationship Id="rId360" Type="http://schemas.openxmlformats.org/officeDocument/2006/relationships/hyperlink" Target="https://drive.google.com/file/d/1wRc7kZGgrttsYm17nMc3Hyp8FXTtifEk/view?usp=sharing" TargetMode="External"/><Relationship Id="rId220" Type="http://schemas.openxmlformats.org/officeDocument/2006/relationships/hyperlink" Target="https://drive.google.com/file/d/11O0jozhS_TfCQ0qUuITuBdHT4dc-Jh0L/view?usp=sharing" TargetMode="External"/><Relationship Id="rId15" Type="http://schemas.openxmlformats.org/officeDocument/2006/relationships/hyperlink" Target="https://drive.google.com/file/d/1eB068VmwWzek4f2FhnAS8qX0Qzoj3lE_/view?usp=sharing" TargetMode="External"/><Relationship Id="rId57" Type="http://schemas.openxmlformats.org/officeDocument/2006/relationships/hyperlink" Target="https://drive.google.com/file/d/1tF8T46-E_EUo5Pp_54CUwo2TdPervEdl/view?usp=sharing" TargetMode="External"/><Relationship Id="rId262" Type="http://schemas.openxmlformats.org/officeDocument/2006/relationships/hyperlink" Target="https://drive.google.com/file/d/1AOaKLi1zDQVp6w17I_SpOUIrnTwLOkxW/view?usp=sharing" TargetMode="External"/><Relationship Id="rId318" Type="http://schemas.openxmlformats.org/officeDocument/2006/relationships/hyperlink" Target="https://drive.google.com/file/d/17MwHxtXm3sZtFT8gY0inl6xyyuxPdmNr/view?usp=sharing" TargetMode="External"/><Relationship Id="rId99" Type="http://schemas.openxmlformats.org/officeDocument/2006/relationships/hyperlink" Target="https://drive.google.com/file/d/1wym4ZrZzlg7pwWTla30-7G4H38v5vI6q/view?usp=sharing" TargetMode="External"/><Relationship Id="rId122" Type="http://schemas.openxmlformats.org/officeDocument/2006/relationships/hyperlink" Target="https://drive.google.com/file/d/1a5NUbvPrATDm8OPlBOo94oqcRtywzAe2/view?usp=sharing" TargetMode="External"/><Relationship Id="rId164" Type="http://schemas.openxmlformats.org/officeDocument/2006/relationships/hyperlink" Target="https://drive.google.com/file/d/13dzt3BvPpG2_X_HxQfvIvBbyqoKbgNem/view?usp=sharing" TargetMode="External"/><Relationship Id="rId371" Type="http://schemas.openxmlformats.org/officeDocument/2006/relationships/hyperlink" Target="https://drive.google.com/file/d/1UqUQ_MIRzqq8XV5c9xxBFmK28nYoUFZ_/view?usp=sharing" TargetMode="External"/><Relationship Id="rId26" Type="http://schemas.openxmlformats.org/officeDocument/2006/relationships/hyperlink" Target="https://drive.google.com/file/d/1AlANsBrcJhqYg6kQRHjkfwq1KRifUj-y/view?usp=sharing" TargetMode="External"/><Relationship Id="rId231" Type="http://schemas.openxmlformats.org/officeDocument/2006/relationships/hyperlink" Target="https://drive.google.com/file/d/1gqpPi5xqcQUNLrUy0Veesf1ScLBNN-Yq/view?usp=sharing" TargetMode="External"/><Relationship Id="rId273" Type="http://schemas.openxmlformats.org/officeDocument/2006/relationships/hyperlink" Target="https://drive.google.com/file/d/1vxrAz87gL28GFFn3JHqasYnk9-FpC4pI/view?usp=sharing" TargetMode="External"/><Relationship Id="rId329" Type="http://schemas.openxmlformats.org/officeDocument/2006/relationships/hyperlink" Target="https://drive.google.com/file/d/1fLQelGUE2sDb0fHWX7pXuliwfkB_JLjg/view?usp=sharing" TargetMode="External"/><Relationship Id="rId68" Type="http://schemas.openxmlformats.org/officeDocument/2006/relationships/hyperlink" Target="https://drive.google.com/file/d/1Khr3RlgBG4AdplTV6M_RPpz_Z1nA_fQs/view?usp=sharing" TargetMode="External"/><Relationship Id="rId133" Type="http://schemas.openxmlformats.org/officeDocument/2006/relationships/hyperlink" Target="https://drive.google.com/file/d/1KPigGMN_1dJ_e1kgdgqOX_84TGxIVzgI/view?usp=sharing" TargetMode="External"/><Relationship Id="rId175" Type="http://schemas.openxmlformats.org/officeDocument/2006/relationships/hyperlink" Target="https://drive.google.com/file/d/15qiC0kklaTrGgh_QkEVlCtBHFrua39io/view?usp=sharing" TargetMode="External"/><Relationship Id="rId340" Type="http://schemas.openxmlformats.org/officeDocument/2006/relationships/hyperlink" Target="https://drive.google.com/file/d/1SL5w1iEns-inh8bp1GosvpTVNtlu3m_l/view?usp=sharing" TargetMode="External"/><Relationship Id="rId200" Type="http://schemas.openxmlformats.org/officeDocument/2006/relationships/hyperlink" Target="https://drive.google.com/file/d/1XmjL35ATdI-miAaqMCrARkFFSfdta1BC/view?usp=sharing" TargetMode="External"/><Relationship Id="rId382" Type="http://schemas.openxmlformats.org/officeDocument/2006/relationships/hyperlink" Target="https://drive.google.com/file/d/1WPy7QcNmGr9L3aJpTJT8uEJ50nAkMTCT/view?usp=sharing" TargetMode="External"/><Relationship Id="rId242" Type="http://schemas.openxmlformats.org/officeDocument/2006/relationships/hyperlink" Target="https://drive.google.com/file/d/1e38cep0qaN7G7srdxzzC7euuf9FPkYmN/view?usp=sharing" TargetMode="External"/><Relationship Id="rId284" Type="http://schemas.openxmlformats.org/officeDocument/2006/relationships/hyperlink" Target="https://drive.google.com/file/d/1rD7AZhCRwrT2KPeVhovPAD2zUxSCjFRg/view?usp=sharing" TargetMode="External"/><Relationship Id="rId37" Type="http://schemas.openxmlformats.org/officeDocument/2006/relationships/hyperlink" Target="https://drive.google.com/file/d/1GinwtE4j1ci0pbGZyUOXSFxKeteGrvea/view?usp=sharing" TargetMode="External"/><Relationship Id="rId79" Type="http://schemas.openxmlformats.org/officeDocument/2006/relationships/hyperlink" Target="https://drive.google.com/file/d/1Uu_LawY8-1J1ML_OZcQxIvwS-_jF1nZv/view?usp=sharing" TargetMode="External"/><Relationship Id="rId102" Type="http://schemas.openxmlformats.org/officeDocument/2006/relationships/hyperlink" Target="https://drive.google.com/file/d/17X9k8RuEw2xfQKR_hM7YqB9n-7ooDgHt/view?usp=sharing" TargetMode="External"/><Relationship Id="rId144" Type="http://schemas.openxmlformats.org/officeDocument/2006/relationships/hyperlink" Target="https://drive.google.com/file/d/1XrY4MNFRWspnPG22aOue2BeeRXsJLlq8/view?usp=sharing"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drive.google.com/file/d/1hvwOG2OVy_DBE68eVOY4NjqbCTj8CKlt/view?usp=sharing" TargetMode="External"/><Relationship Id="rId21" Type="http://schemas.openxmlformats.org/officeDocument/2006/relationships/hyperlink" Target="http://jppres.com/jppres/pdf/vol7/jppres19.603_7.5.381.pdf" TargetMode="External"/><Relationship Id="rId42" Type="http://schemas.openxmlformats.org/officeDocument/2006/relationships/hyperlink" Target="https://rasayanjournal.co.in/" TargetMode="External"/><Relationship Id="rId63" Type="http://schemas.openxmlformats.org/officeDocument/2006/relationships/hyperlink" Target="https://www.hindawi.com/journals/tswj/" TargetMode="External"/><Relationship Id="rId84" Type="http://schemas.openxmlformats.org/officeDocument/2006/relationships/hyperlink" Target="https://iptek.its.ac.id/index.php/kimia/article/view/10916/6401" TargetMode="External"/><Relationship Id="rId138" Type="http://schemas.openxmlformats.org/officeDocument/2006/relationships/hyperlink" Target="https://drive.google.com/file/d/1h5kmwk3L_k_ha1iiOWBMyU94WZXOhKfm/view?usp=sharing" TargetMode="External"/><Relationship Id="rId107" Type="http://schemas.openxmlformats.org/officeDocument/2006/relationships/hyperlink" Target="https://drive.google.com/file/d/1cGVmuEV9fhBKuEBUgAa1kz4j1EKwXhpN/view?usp=sharing" TargetMode="External"/><Relationship Id="rId11" Type="http://schemas.openxmlformats.org/officeDocument/2006/relationships/hyperlink" Target="https://www.scopus.com/sourceid/19700201521" TargetMode="External"/><Relationship Id="rId32" Type="http://schemas.openxmlformats.org/officeDocument/2006/relationships/hyperlink" Target="https://www.scopus.com/sourceid/19700188428" TargetMode="External"/><Relationship Id="rId53" Type="http://schemas.openxmlformats.org/officeDocument/2006/relationships/hyperlink" Target="https://drive.google.com/file/d/1GIK9uOzCT_DAlbdvwNmpyrDgqpn3zOQH/view?usp=sharing" TargetMode="External"/><Relationship Id="rId74" Type="http://schemas.openxmlformats.org/officeDocument/2006/relationships/hyperlink" Target="https://drive.google.com/file/d/12YX1bGP9YyKYKCblxreI427hJyN1n2co/view?usp=sharing" TargetMode="External"/><Relationship Id="rId128" Type="http://schemas.openxmlformats.org/officeDocument/2006/relationships/hyperlink" Target="https://drive.google.com/file/d/1WO1F5QCyJMllmwNOU4Ygrw5UYSvmLN5l/view?usp=sharing" TargetMode="External"/><Relationship Id="rId149" Type="http://schemas.openxmlformats.org/officeDocument/2006/relationships/hyperlink" Target="https://drive.google.com/file/d/1gR-GqFRuANlo6U-QMQoMlOmsS9tq6w5R/view?usp=sharing" TargetMode="External"/><Relationship Id="rId5" Type="http://schemas.openxmlformats.org/officeDocument/2006/relationships/hyperlink" Target="https://jcsp.org.pk/home.aspx" TargetMode="External"/><Relationship Id="rId95" Type="http://schemas.openxmlformats.org/officeDocument/2006/relationships/hyperlink" Target="https://drive.google.com/file/d/1pcntIDktyc6yxWpr88NvRr41SKQSE4JG/view?usp=sharing" TargetMode="External"/><Relationship Id="rId22" Type="http://schemas.openxmlformats.org/officeDocument/2006/relationships/hyperlink" Target="https://rasayanjournal.co.in/admin/php/upload/935_pdf.pdf" TargetMode="External"/><Relationship Id="rId27" Type="http://schemas.openxmlformats.org/officeDocument/2006/relationships/hyperlink" Target="https://www.scopus.com/sourceid/21100236605" TargetMode="External"/><Relationship Id="rId43" Type="http://schemas.openxmlformats.org/officeDocument/2006/relationships/hyperlink" Target="https://doi.org/10.22437/chp.v5i1.9023" TargetMode="External"/><Relationship Id="rId48" Type="http://schemas.openxmlformats.org/officeDocument/2006/relationships/hyperlink" Target="https://online-journal.unja.ac.id/chp/article/view/9023/5530" TargetMode="External"/><Relationship Id="rId64" Type="http://schemas.openxmlformats.org/officeDocument/2006/relationships/hyperlink" Target="https://www.hindawi.com/journals/tswj/2021/5537597/" TargetMode="External"/><Relationship Id="rId69" Type="http://schemas.openxmlformats.org/officeDocument/2006/relationships/hyperlink" Target="../../A409FJ/Downloads/10.7324/JAPS.2019.90808" TargetMode="External"/><Relationship Id="rId113" Type="http://schemas.openxmlformats.org/officeDocument/2006/relationships/hyperlink" Target="https://drive.google.com/file/d/180EAxyRjA6TbThCSWbWhz586HFt6Za_A/view?usp=sharing" TargetMode="External"/><Relationship Id="rId118" Type="http://schemas.openxmlformats.org/officeDocument/2006/relationships/hyperlink" Target="https://drive.google.com/file/d/12YX1bGP9YyKYKCblxreI427hJyN1n2co/view?usp=sharing" TargetMode="External"/><Relationship Id="rId134" Type="http://schemas.openxmlformats.org/officeDocument/2006/relationships/hyperlink" Target="https://drive.google.com/file/d/1abYL8cSBt-pVzJVGz7F066Q1ZGVCmzxX/view?usp=sharing" TargetMode="External"/><Relationship Id="rId139" Type="http://schemas.openxmlformats.org/officeDocument/2006/relationships/hyperlink" Target="https://drive.google.com/file/d/1WRpjLGG1vIWpcR-lrUrff34QypF6t9WY/view?usp=sharing" TargetMode="External"/><Relationship Id="rId80" Type="http://schemas.openxmlformats.org/officeDocument/2006/relationships/hyperlink" Target="http://jrk.fmipa.unand.ac.id/" TargetMode="External"/><Relationship Id="rId85" Type="http://schemas.openxmlformats.org/officeDocument/2006/relationships/hyperlink" Target="https://iptek.its.ac.id/index.php/kimia/index" TargetMode="External"/><Relationship Id="rId150" Type="http://schemas.openxmlformats.org/officeDocument/2006/relationships/hyperlink" Target="https://drive.google.com/file/d/1GIK9uOzCT_DAlbdvwNmpyrDgqpn3zOQH/view?usp=sharing" TargetMode="External"/><Relationship Id="rId155" Type="http://schemas.openxmlformats.org/officeDocument/2006/relationships/vmlDrawing" Target="../drawings/vmlDrawing1.vml"/><Relationship Id="rId12" Type="http://schemas.openxmlformats.org/officeDocument/2006/relationships/hyperlink" Target="https://www.scopus.com/sourceid/19700201521" TargetMode="External"/><Relationship Id="rId17" Type="http://schemas.openxmlformats.org/officeDocument/2006/relationships/hyperlink" Target="http://www.jocpr.com/articles/isolation-and-characterization-of-antioxidative-constituent-from-stem-bark-extract-of-ceiba-pentandra-l.pdf" TargetMode="External"/><Relationship Id="rId33" Type="http://schemas.openxmlformats.org/officeDocument/2006/relationships/hyperlink" Target="https://www.scopus.com/sourceid/19700188428" TargetMode="External"/><Relationship Id="rId38" Type="http://schemas.openxmlformats.org/officeDocument/2006/relationships/hyperlink" Target="https://sphinxsai.com/2017/ch_vol10_no1/1/(98-103)V10N1CT.pdf" TargetMode="External"/><Relationship Id="rId59" Type="http://schemas.openxmlformats.org/officeDocument/2006/relationships/hyperlink" Target="https://jurnal.untan.ac.id/index.php/semirata2015" TargetMode="External"/><Relationship Id="rId103" Type="http://schemas.openxmlformats.org/officeDocument/2006/relationships/hyperlink" Target="https://drive.google.com/file/d/1nyue1zZgoHGZjW-Q5Gfd7z1vNqoryRl2/view?usp=sharing" TargetMode="External"/><Relationship Id="rId108" Type="http://schemas.openxmlformats.org/officeDocument/2006/relationships/hyperlink" Target="https://drive.google.com/file/d/1fCDsL_xZpcBUjkv8z6uwdmkTMlDMUESn/view?usp=sharing" TargetMode="External"/><Relationship Id="rId124" Type="http://schemas.openxmlformats.org/officeDocument/2006/relationships/hyperlink" Target="https://drive.google.com/file/d/1nzn7TBY5jaLDiHXknmp3N8F5y2-2QrZX/view?usp=sharing" TargetMode="External"/><Relationship Id="rId129" Type="http://schemas.openxmlformats.org/officeDocument/2006/relationships/hyperlink" Target="https://drive.google.com/file/d/1j5APq_19-vDtWC-vpVkCgkvwI9YetMw_/view?usp=sharing" TargetMode="External"/><Relationship Id="rId54" Type="http://schemas.openxmlformats.org/officeDocument/2006/relationships/hyperlink" Target="https://drive.google.com/file/d/1Yzwpg1ZNNKXek5iCl2Pt9cbRiVUvrLUn/view?usp=sharing" TargetMode="External"/><Relationship Id="rId70" Type="http://schemas.openxmlformats.org/officeDocument/2006/relationships/hyperlink" Target="http://dx.doi.org/10.31788/RJC.2020.1325547" TargetMode="External"/><Relationship Id="rId75" Type="http://schemas.openxmlformats.org/officeDocument/2006/relationships/hyperlink" Target="https://doi.org/10.31629/zarah.v5i2.212" TargetMode="External"/><Relationship Id="rId91" Type="http://schemas.openxmlformats.org/officeDocument/2006/relationships/hyperlink" Target="https://journals.indexcopernicus.com/search/details?jmlId=2935&amp;org=International%20Journal%20of%20Current%20Microbiology%20and%20Applied%20Sciences%20IJCMAS,p2935,3.html" TargetMode="External"/><Relationship Id="rId96" Type="http://schemas.openxmlformats.org/officeDocument/2006/relationships/hyperlink" Target="https://drive.google.com/file/d/1e5y3rbGOaTxrMu_e1GnBhL8FgyyIe_5S/view?usp=sharing" TargetMode="External"/><Relationship Id="rId140" Type="http://schemas.openxmlformats.org/officeDocument/2006/relationships/hyperlink" Target="https://drive.google.com/file/d/1NNuWrtBXhfcqnaDnl6YEv6UJ84jFjbER/view?usp=sharing" TargetMode="External"/><Relationship Id="rId145" Type="http://schemas.openxmlformats.org/officeDocument/2006/relationships/hyperlink" Target="https://drive.google.com/file/d/1sBh_2yai9IiXBI_lVIdCdOuZ3J0KerZh/view?usp=sharing" TargetMode="External"/><Relationship Id="rId1" Type="http://schemas.openxmlformats.org/officeDocument/2006/relationships/hyperlink" Target="https://www.japsonline.com/admin/php/uploads/2961_pdf.pdf" TargetMode="External"/><Relationship Id="rId6" Type="http://schemas.openxmlformats.org/officeDocument/2006/relationships/hyperlink" Target="https://www.scopus.com/sourceid/23349" TargetMode="External"/><Relationship Id="rId23" Type="http://schemas.openxmlformats.org/officeDocument/2006/relationships/hyperlink" Target="http://www.pjps.pk/wp-content/uploads/pdfs/33/1/Paper-23.pdf" TargetMode="External"/><Relationship Id="rId28" Type="http://schemas.openxmlformats.org/officeDocument/2006/relationships/hyperlink" Target="https://www.scopus.com/sourceid/19700174933" TargetMode="External"/><Relationship Id="rId49" Type="http://schemas.openxmlformats.org/officeDocument/2006/relationships/hyperlink" Target="https://online-journal.unja.ac.id/index.php/chp/indexing?" TargetMode="External"/><Relationship Id="rId114" Type="http://schemas.openxmlformats.org/officeDocument/2006/relationships/hyperlink" Target="https://drive.google.com/file/d/10_cQ8a5774u_Afyw2-kM7U2ehhRGwYkk/view?usp=sharing" TargetMode="External"/><Relationship Id="rId119" Type="http://schemas.openxmlformats.org/officeDocument/2006/relationships/hyperlink" Target="https://drive.google.com/file/d/1ck2ouOvqKWJPydMb8aiblkADx9UiUbpk/view?usp=sharing" TargetMode="External"/><Relationship Id="rId44" Type="http://schemas.openxmlformats.org/officeDocument/2006/relationships/hyperlink" Target="https://doi.org/10.22437/chp.v5i1.9023" TargetMode="External"/><Relationship Id="rId60" Type="http://schemas.openxmlformats.org/officeDocument/2006/relationships/hyperlink" Target="https://drive.google.com/file/d/1x-tpb6VHY5R0Jqb2_kLgMw3QExR3biyp/view?usp=sharing" TargetMode="External"/><Relationship Id="rId65" Type="http://schemas.openxmlformats.org/officeDocument/2006/relationships/hyperlink" Target="https://www.scopus.com/sourceid/24219" TargetMode="External"/><Relationship Id="rId81" Type="http://schemas.openxmlformats.org/officeDocument/2006/relationships/hyperlink" Target="https://doi.org/10.25077/jrk.v9i2.279" TargetMode="External"/><Relationship Id="rId86" Type="http://schemas.openxmlformats.org/officeDocument/2006/relationships/hyperlink" Target="http://dx.doi.org/10.12962/j25493736.v6i2.10916" TargetMode="External"/><Relationship Id="rId130" Type="http://schemas.openxmlformats.org/officeDocument/2006/relationships/hyperlink" Target="https://www.jocpr.com/articles/eiucidation-structure-of-coumarin-from-stem-polyalthia-longifolia.pdf" TargetMode="External"/><Relationship Id="rId135" Type="http://schemas.openxmlformats.org/officeDocument/2006/relationships/hyperlink" Target="https://drive.google.com/file/d/16ZsFrXr7fzvdl3fkcDbkIepZLfFqdh6s/view?usp=sharing" TargetMode="External"/><Relationship Id="rId151" Type="http://schemas.openxmlformats.org/officeDocument/2006/relationships/hyperlink" Target="https://drive.google.com/file/d/1Tu_JeUDEoFmYrmFZNYhPAa1FrPvBVJK1/view?usp=sharing" TargetMode="External"/><Relationship Id="rId156" Type="http://schemas.openxmlformats.org/officeDocument/2006/relationships/comments" Target="../comments1.xml"/><Relationship Id="rId13" Type="http://schemas.openxmlformats.org/officeDocument/2006/relationships/hyperlink" Target="https://www.scopus.com/sourceid/19700201521" TargetMode="External"/><Relationship Id="rId18" Type="http://schemas.openxmlformats.org/officeDocument/2006/relationships/hyperlink" Target="http://www.jocpr.com/articles/isolation-and-characterization-flavonoids-from-the-bark-of-toona-sureni-blume-merr.pdf" TargetMode="External"/><Relationship Id="rId39" Type="http://schemas.openxmlformats.org/officeDocument/2006/relationships/hyperlink" Target="https://www.japsonline.com/" TargetMode="External"/><Relationship Id="rId109" Type="http://schemas.openxmlformats.org/officeDocument/2006/relationships/hyperlink" Target="https://drive.google.com/file/d/1zZxGTghm3ZNLw2ETKyGsgOyq1md25vxm/view?usp=sharing" TargetMode="External"/><Relationship Id="rId34" Type="http://schemas.openxmlformats.org/officeDocument/2006/relationships/hyperlink" Target="https://www.derpharmachemica.com/" TargetMode="External"/><Relationship Id="rId50" Type="http://schemas.openxmlformats.org/officeDocument/2006/relationships/hyperlink" Target="https://online-journal.unja.ac.id/index.php/chp/indexing?" TargetMode="External"/><Relationship Id="rId55" Type="http://schemas.openxmlformats.org/officeDocument/2006/relationships/hyperlink" Target="https://drive.google.com/file/d/1ck2ouOvqKWJPydMb8aiblkADx9UiUbpk/view?usp=sharing" TargetMode="External"/><Relationship Id="rId76" Type="http://schemas.openxmlformats.org/officeDocument/2006/relationships/hyperlink" Target="https://doi.org/10.31629/zarah.v5i2.212" TargetMode="External"/><Relationship Id="rId97" Type="http://schemas.openxmlformats.org/officeDocument/2006/relationships/hyperlink" Target="https://drive.google.com/file/d/1_gQWMUW6c2k0gOEmmMKolG7O7c_He17C/view?usp=sharing" TargetMode="External"/><Relationship Id="rId104" Type="http://schemas.openxmlformats.org/officeDocument/2006/relationships/hyperlink" Target="https://drive.google.com/file/d/12nectR4tX4xzelB5SBSLYDFrVmy1BRKL/view?usp=sharing" TargetMode="External"/><Relationship Id="rId120" Type="http://schemas.openxmlformats.org/officeDocument/2006/relationships/hyperlink" Target="https://drive.google.com/file/d/1YZGyYql_SBjRJ1OIMFdI25Qfn0xiJEJE/view?usp=sharing" TargetMode="External"/><Relationship Id="rId125" Type="http://schemas.openxmlformats.org/officeDocument/2006/relationships/hyperlink" Target="https://drive.google.com/file/d/1wjyT1twxMVfpCXQNy6xy39UG-ebSYvv-/view?usp=sharing" TargetMode="External"/><Relationship Id="rId141" Type="http://schemas.openxmlformats.org/officeDocument/2006/relationships/hyperlink" Target="https://drive.google.com/file/d/17nsHWBnrW4KJ1fI-8clnVCpy_SFCt1Jq/view?usp=sharing" TargetMode="External"/><Relationship Id="rId146" Type="http://schemas.openxmlformats.org/officeDocument/2006/relationships/hyperlink" Target="https://drive.google.com/file/d/1o_D2BLv5DZLklEbPy8Naa7Ikl8v6_yPq/view?usp=sharing" TargetMode="External"/><Relationship Id="rId7" Type="http://schemas.openxmlformats.org/officeDocument/2006/relationships/hyperlink" Target="https://www.jocpr.com/" TargetMode="External"/><Relationship Id="rId71" Type="http://schemas.openxmlformats.org/officeDocument/2006/relationships/hyperlink" Target="https://drive.google.com/file/d/1gR-GqFRuANlo6U-QMQoMlOmsS9tq6w5R/view?usp=sharing" TargetMode="External"/><Relationship Id="rId92" Type="http://schemas.openxmlformats.org/officeDocument/2006/relationships/hyperlink" Target="https://drive.google.com/file/d/1j5APq_19-vDtWC-vpVkCgkvwI9YetMw_/view?usp=sharing" TargetMode="External"/><Relationship Id="rId2" Type="http://schemas.openxmlformats.org/officeDocument/2006/relationships/hyperlink" Target="http://jppres.com/jppres/pdf/vol7/jppres19.603_7.5.381.pdf" TargetMode="External"/><Relationship Id="rId29" Type="http://schemas.openxmlformats.org/officeDocument/2006/relationships/hyperlink" Target="https://www.jpsr.pharmainfo.in/" TargetMode="External"/><Relationship Id="rId24" Type="http://schemas.openxmlformats.org/officeDocument/2006/relationships/hyperlink" Target="https://www.scopus.com/sourceid/19400157518" TargetMode="External"/><Relationship Id="rId40" Type="http://schemas.openxmlformats.org/officeDocument/2006/relationships/hyperlink" Target="https://jppres.com/jppres/" TargetMode="External"/><Relationship Id="rId45" Type="http://schemas.openxmlformats.org/officeDocument/2006/relationships/hyperlink" Target="https://online-journal.unja.ac.id/chp" TargetMode="External"/><Relationship Id="rId66" Type="http://schemas.openxmlformats.org/officeDocument/2006/relationships/hyperlink" Target="http://doi.org/10.36721/PJPS.2020.33.1.REG.175-181.1" TargetMode="External"/><Relationship Id="rId87" Type="http://schemas.openxmlformats.org/officeDocument/2006/relationships/hyperlink" Target="http://www.ijcmas.com/" TargetMode="External"/><Relationship Id="rId110" Type="http://schemas.openxmlformats.org/officeDocument/2006/relationships/hyperlink" Target="https://drive.google.com/file/d/1RTIJHJTPzx7XicIw1QjckKzOA7dIUH9T/view?usp=sharing" TargetMode="External"/><Relationship Id="rId115" Type="http://schemas.openxmlformats.org/officeDocument/2006/relationships/hyperlink" Target="https://drive.google.com/file/d/1gR-GqFRuANlo6U-QMQoMlOmsS9tq6w5R/view?usp=sharing" TargetMode="External"/><Relationship Id="rId131" Type="http://schemas.openxmlformats.org/officeDocument/2006/relationships/hyperlink" Target="https://drive.google.com/file/d/1cNEr0CH4RXdIa0RmMX0HBUX5KlpYOM60/view?usp=sharing" TargetMode="External"/><Relationship Id="rId136" Type="http://schemas.openxmlformats.org/officeDocument/2006/relationships/hyperlink" Target="https://drive.google.com/file/d/1gSNb02sdNeIB6DTcGX2RL7yEFAOajS-G/view?usp=sharing" TargetMode="External"/><Relationship Id="rId61" Type="http://schemas.openxmlformats.org/officeDocument/2006/relationships/hyperlink" Target="https://drive.google.com/file/d/1x-tpb6VHY5R0Jqb2_kLgMw3QExR3biyp/view?usp=sharing" TargetMode="External"/><Relationship Id="rId82" Type="http://schemas.openxmlformats.org/officeDocument/2006/relationships/hyperlink" Target="http://jrk.fmipa.unand.ac.id/index.php/jrk/article/view/279" TargetMode="External"/><Relationship Id="rId152" Type="http://schemas.openxmlformats.org/officeDocument/2006/relationships/hyperlink" Target="https://drive.google.com/file/d/1CYjamRShXq6U65tI1rli-M8hYA6-jYQj/view?usp=sharing" TargetMode="External"/><Relationship Id="rId19" Type="http://schemas.openxmlformats.org/officeDocument/2006/relationships/hyperlink" Target="https://www.jpsr.pharmainfo.in/Documents/Volumes/vol10Issue03/jpsr10031819.pdf" TargetMode="External"/><Relationship Id="rId14" Type="http://schemas.openxmlformats.org/officeDocument/2006/relationships/hyperlink" Target="https://www.scopus.com/sourceid/19700201521" TargetMode="External"/><Relationship Id="rId30" Type="http://schemas.openxmlformats.org/officeDocument/2006/relationships/hyperlink" Target="https://www.scopus.com/sourceid/19700175055" TargetMode="External"/><Relationship Id="rId35" Type="http://schemas.openxmlformats.org/officeDocument/2006/relationships/hyperlink" Target="https://www.derpharmachemica.com/" TargetMode="External"/><Relationship Id="rId56" Type="http://schemas.openxmlformats.org/officeDocument/2006/relationships/hyperlink" Target="http://jurnal.untan.ac.id/index.php/semirata2015/article/view/14109/12626" TargetMode="External"/><Relationship Id="rId77" Type="http://schemas.openxmlformats.org/officeDocument/2006/relationships/hyperlink" Target="https://ojs.umrah.ac.id/index.php/zarah/article/view/212/237" TargetMode="External"/><Relationship Id="rId100" Type="http://schemas.openxmlformats.org/officeDocument/2006/relationships/hyperlink" Target="https://drive.google.com/file/d/1me_szFcbpV8j6caOSvNe39aOLX7HVX1t/view?usp=sharing" TargetMode="External"/><Relationship Id="rId105" Type="http://schemas.openxmlformats.org/officeDocument/2006/relationships/hyperlink" Target="https://drive.google.com/file/d/1QsP5RzxiLlotippjFBOjMQRE6UBts0jd/view?usp=sharing" TargetMode="External"/><Relationship Id="rId126" Type="http://schemas.openxmlformats.org/officeDocument/2006/relationships/hyperlink" Target="https://drive.google.com/file/d/1CH8zjB-XiNgv5P3J8YA0n0L1_DRH1Il2/view?usp=sharing" TargetMode="External"/><Relationship Id="rId147" Type="http://schemas.openxmlformats.org/officeDocument/2006/relationships/hyperlink" Target="https://drive.google.com/file/d/1rbE8HAYt6SpDAUu4fVceWfCBgRssQ0q_/view?usp=sharing" TargetMode="External"/><Relationship Id="rId8" Type="http://schemas.openxmlformats.org/officeDocument/2006/relationships/hyperlink" Target="https://www.scopus.com/sourceid/19700201521" TargetMode="External"/><Relationship Id="rId51" Type="http://schemas.openxmlformats.org/officeDocument/2006/relationships/hyperlink" Target="https://drive.google.com/file/d/1rbE8HAYt6SpDAUu4fVceWfCBgRssQ0q_/view?usp=sharing" TargetMode="External"/><Relationship Id="rId72" Type="http://schemas.openxmlformats.org/officeDocument/2006/relationships/hyperlink" Target="https://drive.google.com/file/d/1gR-GqFRuANlo6U-QMQoMlOmsS9tq6w5R/view?usp=sharing" TargetMode="External"/><Relationship Id="rId93" Type="http://schemas.openxmlformats.org/officeDocument/2006/relationships/hyperlink" Target="https://drive.google.com/file/d/1usIKIr4xTBUWygrCol2R-eIA86i1e0Xh/view?usp=sharing" TargetMode="External"/><Relationship Id="rId98" Type="http://schemas.openxmlformats.org/officeDocument/2006/relationships/hyperlink" Target="https://drive.google.com/file/d/1OWLXZUC5pnTNYdvayOCb86s0VhbnHvf-/view?usp=sharing" TargetMode="External"/><Relationship Id="rId121" Type="http://schemas.openxmlformats.org/officeDocument/2006/relationships/hyperlink" Target="https://drive.google.com/file/d/12YX1bGP9YyKYKCblxreI427hJyN1n2co/view?usp=sharing" TargetMode="External"/><Relationship Id="rId142" Type="http://schemas.openxmlformats.org/officeDocument/2006/relationships/hyperlink" Target="https://drive.google.com/file/d/1VN38kL4eIouXqmdtZrzaVhda3rfZpH_V/view?usp=sharing" TargetMode="External"/><Relationship Id="rId3" Type="http://schemas.openxmlformats.org/officeDocument/2006/relationships/hyperlink" Target="http://www.pjps.pk/wp-content/uploads/pdfs/33/1/Paper-23.pdf" TargetMode="External"/><Relationship Id="rId25" Type="http://schemas.openxmlformats.org/officeDocument/2006/relationships/hyperlink" Target="https://www.scopus.com/sourceid/4000148204" TargetMode="External"/><Relationship Id="rId46" Type="http://schemas.openxmlformats.org/officeDocument/2006/relationships/hyperlink" Target="https://online-journal.unja.ac.id/chp" TargetMode="External"/><Relationship Id="rId67" Type="http://schemas.openxmlformats.org/officeDocument/2006/relationships/hyperlink" Target="https://www.derpharmachemica.com/pharma-chemica/screening-for-active-agent-to-antidiarrhea-by-an-evaluation-of-antimicrobial-activities-from-three-fractions-of-sappan-w.pdf" TargetMode="External"/><Relationship Id="rId116" Type="http://schemas.openxmlformats.org/officeDocument/2006/relationships/hyperlink" Target="https://drive.google.com/file/d/1Yzwpg1ZNNKXek5iCl2Pt9cbRiVUvrLUn/view?usp=sharing" TargetMode="External"/><Relationship Id="rId137" Type="http://schemas.openxmlformats.org/officeDocument/2006/relationships/hyperlink" Target="https://drive.google.com/file/d/1j5APq_19-vDtWC-vpVkCgkvwI9YetMw_/view?usp=sharing" TargetMode="External"/><Relationship Id="rId20" Type="http://schemas.openxmlformats.org/officeDocument/2006/relationships/hyperlink" Target="https://www.japsonline.com/admin/php/uploads/2961_pdf.pdf" TargetMode="External"/><Relationship Id="rId41" Type="http://schemas.openxmlformats.org/officeDocument/2006/relationships/hyperlink" Target="https://www.pjps.pk/" TargetMode="External"/><Relationship Id="rId62" Type="http://schemas.openxmlformats.org/officeDocument/2006/relationships/hyperlink" Target="https://doi.org/10.1155/2021/5537597" TargetMode="External"/><Relationship Id="rId83" Type="http://schemas.openxmlformats.org/officeDocument/2006/relationships/hyperlink" Target="https://ojs.umrah.ac.id/index.php/zarah" TargetMode="External"/><Relationship Id="rId88" Type="http://schemas.openxmlformats.org/officeDocument/2006/relationships/hyperlink" Target="https://doi.org/10.20546/ijcmas.2021.1012.011" TargetMode="External"/><Relationship Id="rId111" Type="http://schemas.openxmlformats.org/officeDocument/2006/relationships/hyperlink" Target="https://drive.google.com/file/d/167AaaetWgN8Kldq8dfdUzNSRIL2dXKQd/view?usp=sharing" TargetMode="External"/><Relationship Id="rId132" Type="http://schemas.openxmlformats.org/officeDocument/2006/relationships/hyperlink" Target="https://drive.google.com/file/d/1cyygPZi4ILrtmraDlUZIxz_4BFszvqvo/view?usp=sharing" TargetMode="External"/><Relationship Id="rId153" Type="http://schemas.openxmlformats.org/officeDocument/2006/relationships/hyperlink" Target="https://drive.google.com/file/d/1Cr3xtxc6qHtFrOP2Ms1DTK-vL49Q4tXP/view?usp=sharing" TargetMode="External"/><Relationship Id="rId15" Type="http://schemas.openxmlformats.org/officeDocument/2006/relationships/hyperlink" Target="https://www.jocpr.com/" TargetMode="External"/><Relationship Id="rId36" Type="http://schemas.openxmlformats.org/officeDocument/2006/relationships/hyperlink" Target="http://www.jocpr.com/articles/isolation-and-elucidation-structure-of-triterpenoids-from-hippobroma-longiflora-leaf-extract-and-tested-of-antibacterial.pdf" TargetMode="External"/><Relationship Id="rId57" Type="http://schemas.openxmlformats.org/officeDocument/2006/relationships/hyperlink" Target="http://jurnal.untan.ac.id/index.php/semirata2015/article/view/14109/12626" TargetMode="External"/><Relationship Id="rId106" Type="http://schemas.openxmlformats.org/officeDocument/2006/relationships/hyperlink" Target="https://drive.google.com/file/d/1PMe1R6rEFELTCmWzcqy8_wFQGdVrJIhg/view?usp=sharing" TargetMode="External"/><Relationship Id="rId127" Type="http://schemas.openxmlformats.org/officeDocument/2006/relationships/hyperlink" Target="https://drive.google.com/file/d/1j5APq_19-vDtWC-vpVkCgkvwI9YetMw_/view?usp=sharing" TargetMode="External"/><Relationship Id="rId10" Type="http://schemas.openxmlformats.org/officeDocument/2006/relationships/hyperlink" Target="http://www.jocpr.com/articles/isolation-and-elucidation-structure-of-stigmasterol-glycoside-from-nothopanax-scutellarium-merr-leaves.pdf" TargetMode="External"/><Relationship Id="rId31" Type="http://schemas.openxmlformats.org/officeDocument/2006/relationships/hyperlink" Target="https://www.jocpr.com/" TargetMode="External"/><Relationship Id="rId52" Type="http://schemas.openxmlformats.org/officeDocument/2006/relationships/hyperlink" Target="https://drive.google.com/file/d/1CB-9o3lOdEeALASC7xHxynnxQF9AizER/view?usp=sharing" TargetMode="External"/><Relationship Id="rId73" Type="http://schemas.openxmlformats.org/officeDocument/2006/relationships/hyperlink" Target="https://drive.google.com/file/d/12YX1bGP9YyKYKCblxreI427hJyN1n2co/view?usp=sharing" TargetMode="External"/><Relationship Id="rId78" Type="http://schemas.openxmlformats.org/officeDocument/2006/relationships/hyperlink" Target="https://ojs.umrah.ac.id/index.php/zarah/article/view/212/237" TargetMode="External"/><Relationship Id="rId94" Type="http://schemas.openxmlformats.org/officeDocument/2006/relationships/hyperlink" Target="https://drive.google.com/file/d/1riubKoTWeZ6eWmfsmFisOE9no5qQWqjg/view?usp=sharing" TargetMode="External"/><Relationship Id="rId99" Type="http://schemas.openxmlformats.org/officeDocument/2006/relationships/hyperlink" Target="https://drive.google.com/file/d/1M0SLfv8r2tJvzO0hTb1ej20Jmyy3D1_Q/view?usp=sharing" TargetMode="External"/><Relationship Id="rId101" Type="http://schemas.openxmlformats.org/officeDocument/2006/relationships/hyperlink" Target="https://drive.google.com/file/d/1_PsOVyP8X4VQ02Wc967-6R52wTi1-Z0z/view?usp=sharing" TargetMode="External"/><Relationship Id="rId122" Type="http://schemas.openxmlformats.org/officeDocument/2006/relationships/hyperlink" Target="https://drive.google.com/file/d/1Ccz_7GwBN1s1u7UKnRekQRQ6sMDZz_6_/view?usp=sharing" TargetMode="External"/><Relationship Id="rId143" Type="http://schemas.openxmlformats.org/officeDocument/2006/relationships/hyperlink" Target="https://drive.google.com/file/d/1bxOJruRsVmfiLu-e-J4aOqAytaok-SZ9/view?usp=sharing" TargetMode="External"/><Relationship Id="rId148" Type="http://schemas.openxmlformats.org/officeDocument/2006/relationships/hyperlink" Target="https://drive.google.com/file/d/1CB-9o3lOdEeALASC7xHxynnxQF9AizER/view?usp=sharing" TargetMode="External"/><Relationship Id="rId4" Type="http://schemas.openxmlformats.org/officeDocument/2006/relationships/hyperlink" Target="https://jcsp.org.pk/issueDetail.aspx?aid=747b9d8d-f598-4159-970a-fd6cdbcec909" TargetMode="External"/><Relationship Id="rId9" Type="http://schemas.openxmlformats.org/officeDocument/2006/relationships/hyperlink" Target="https://www.jocpr.com/" TargetMode="External"/><Relationship Id="rId26" Type="http://schemas.openxmlformats.org/officeDocument/2006/relationships/hyperlink" Target="https://www.scopus.com/sourceid/21100456601" TargetMode="External"/><Relationship Id="rId47" Type="http://schemas.openxmlformats.org/officeDocument/2006/relationships/hyperlink" Target="https://online-journal.unja.ac.id/chp/article/view/9023/5530" TargetMode="External"/><Relationship Id="rId68" Type="http://schemas.openxmlformats.org/officeDocument/2006/relationships/hyperlink" Target="https://www.derpharmachemica.com/pharma-chemica/screening-for-active-agent-to-antidiarrhea-by-an-evaluation-of-antimicrobial-activities-from-three-fractions-of-sappan-w.pdf" TargetMode="External"/><Relationship Id="rId89" Type="http://schemas.openxmlformats.org/officeDocument/2006/relationships/hyperlink" Target="https://www.ijcmas.com/10-12-2021/Lusi%20Madona,%20et%20al.pdf" TargetMode="External"/><Relationship Id="rId112" Type="http://schemas.openxmlformats.org/officeDocument/2006/relationships/hyperlink" Target="https://drive.google.com/file/d/1xHFTaLEmCbWSp5qOxIVjocBrdBpWjkB2/view?usp=sharing" TargetMode="External"/><Relationship Id="rId133" Type="http://schemas.openxmlformats.org/officeDocument/2006/relationships/hyperlink" Target="https://drive.google.com/file/d/1j5APq_19-vDtWC-vpVkCgkvwI9YetMw_/view?usp=sharing" TargetMode="External"/><Relationship Id="rId154" Type="http://schemas.openxmlformats.org/officeDocument/2006/relationships/printerSettings" Target="../printerSettings/printerSettings4.bin"/><Relationship Id="rId16" Type="http://schemas.openxmlformats.org/officeDocument/2006/relationships/hyperlink" Target="https://www.jocpr.com/" TargetMode="External"/><Relationship Id="rId37" Type="http://schemas.openxmlformats.org/officeDocument/2006/relationships/hyperlink" Target="https://sphinxsai.com/chemtech.php" TargetMode="External"/><Relationship Id="rId58" Type="http://schemas.openxmlformats.org/officeDocument/2006/relationships/hyperlink" Target="https://jurnal.untan.ac.id/index.php/semirata2015" TargetMode="External"/><Relationship Id="rId79" Type="http://schemas.openxmlformats.org/officeDocument/2006/relationships/hyperlink" Target="http://jrk.fmipa.unand.ac.id/" TargetMode="External"/><Relationship Id="rId102" Type="http://schemas.openxmlformats.org/officeDocument/2006/relationships/hyperlink" Target="https://drive.google.com/file/d/1R-Cbb8xKimQDbAqhAs0b-4o0iI1mX7_8/view?usp=sharing" TargetMode="External"/><Relationship Id="rId123" Type="http://schemas.openxmlformats.org/officeDocument/2006/relationships/hyperlink" Target="https://drive.google.com/file/d/1Hqv6MN3dm_ZKzSoAIZqLmJPNmI0UqcQP/view?usp=sharing" TargetMode="External"/><Relationship Id="rId144" Type="http://schemas.openxmlformats.org/officeDocument/2006/relationships/hyperlink" Target="https://drive.google.com/file/d/193vQdn2l3GZ6GfV37vaZaG9yvWv7xxpe/view?usp=sharing" TargetMode="External"/><Relationship Id="rId90" Type="http://schemas.openxmlformats.org/officeDocument/2006/relationships/hyperlink" Target="https://journals.indexcopernicus.com/search/details?jmlId=2935&amp;org=International%20Journal%20of%20Current%20Microbiology%20and%20Applied%20Sciences%20IJCMAS,p2935,3.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_amOIaqPzaSRv58WGWYFQKZVonVzFxOk/view?usp=sharing" TargetMode="External"/><Relationship Id="rId13" Type="http://schemas.openxmlformats.org/officeDocument/2006/relationships/hyperlink" Target="https://drive.google.com/file/d/1KrvcPQX9p_Qr-lmHyHO_CSL_nWN4t5qW/view?usp=sharing" TargetMode="External"/><Relationship Id="rId18" Type="http://schemas.openxmlformats.org/officeDocument/2006/relationships/hyperlink" Target="https://drive.google.com/file/d/1p6eSpWAK9s8DSobe2HhIlEhzdaDf2oPW/view?usp=sharing" TargetMode="External"/><Relationship Id="rId26" Type="http://schemas.openxmlformats.org/officeDocument/2006/relationships/hyperlink" Target="https://drive.google.com/file/d/1c7H6x3-3nRV8-awDB-y-YUlPKzH5nn1d/view?usp=sharing" TargetMode="External"/><Relationship Id="rId3" Type="http://schemas.openxmlformats.org/officeDocument/2006/relationships/hyperlink" Target="https://drive.google.com/file/d/1SYXNG1DrC7RFkOa3B_kO8hmi85o7e9bg/view?usp=sharing" TargetMode="External"/><Relationship Id="rId21" Type="http://schemas.openxmlformats.org/officeDocument/2006/relationships/hyperlink" Target="https://drive.google.com/file/d/16d-q53B9b995G-3PU3bwSYyxAqUy_Ipt/view?usp=sharing" TargetMode="External"/><Relationship Id="rId7" Type="http://schemas.openxmlformats.org/officeDocument/2006/relationships/hyperlink" Target="https://drive.google.com/file/d/1ql0GPH5lpHet20Z1iolHqcN0FcK0xd1E/view?usp=sharing" TargetMode="External"/><Relationship Id="rId12" Type="http://schemas.openxmlformats.org/officeDocument/2006/relationships/hyperlink" Target="https://drive.google.com/file/d/1x-ULUtdLjJ6DABonugjJe_8vs9nQLr2R/view?usp=sharing" TargetMode="External"/><Relationship Id="rId17" Type="http://schemas.openxmlformats.org/officeDocument/2006/relationships/hyperlink" Target="https://drive.google.com/file/d/1CsVAr0wH8PzqX2T5DoWBOvvoRprAWX5A/view?usp=sharing" TargetMode="External"/><Relationship Id="rId25" Type="http://schemas.openxmlformats.org/officeDocument/2006/relationships/hyperlink" Target="https://drive.google.com/file/d/1w67YSrsRqB-3pM1kW161If0aENbIS6UD/view?usp=sharing" TargetMode="External"/><Relationship Id="rId2" Type="http://schemas.openxmlformats.org/officeDocument/2006/relationships/hyperlink" Target="https://drive.google.com/file/d/1pHwhynBUR-rN0wR5z8T59H-pqS1TAtaH/view?usp=sharing" TargetMode="External"/><Relationship Id="rId16" Type="http://schemas.openxmlformats.org/officeDocument/2006/relationships/hyperlink" Target="https://drive.google.com/file/d/1GItkH5gHtrJnbqae-KC2I6VomlKoJT9X/view?usp=sharing" TargetMode="External"/><Relationship Id="rId20" Type="http://schemas.openxmlformats.org/officeDocument/2006/relationships/hyperlink" Target="https://drive.google.com/file/d/1fvpOvWMzNWCE18kHDB1Ff06AYiCfUZxs/view?usp=sharing" TargetMode="External"/><Relationship Id="rId29" Type="http://schemas.openxmlformats.org/officeDocument/2006/relationships/hyperlink" Target="https://drive.google.com/file/d/1TDE1dlo_il-a3HysejNAXXwI-_bJ2YRh/view?usp=sharing" TargetMode="External"/><Relationship Id="rId1" Type="http://schemas.openxmlformats.org/officeDocument/2006/relationships/hyperlink" Target="https://drive.google.com/file/d/19yKIt_DmFdrTxTdvUchaPijcxgP1lWCO/view?usp=sharing" TargetMode="External"/><Relationship Id="rId6" Type="http://schemas.openxmlformats.org/officeDocument/2006/relationships/hyperlink" Target="https://drive.google.com/file/d/1T2NekuupLKznFSapevur_YInycyCK1vI/view?usp=sharing" TargetMode="External"/><Relationship Id="rId11" Type="http://schemas.openxmlformats.org/officeDocument/2006/relationships/hyperlink" Target="https://drive.google.com/file/d/1GRIElwZlz4R4XBZ-mLNDIs5_exLufBvz/view?usp=sharing" TargetMode="External"/><Relationship Id="rId24" Type="http://schemas.openxmlformats.org/officeDocument/2006/relationships/hyperlink" Target="https://drive.google.com/file/d/1Gk5Q31t1A7ltM0jbcKScZBzoBGHIt3Zc/view?usp=sharing" TargetMode="External"/><Relationship Id="rId5" Type="http://schemas.openxmlformats.org/officeDocument/2006/relationships/hyperlink" Target="https://drive.google.com/file/d/1pTcNulYx6vdDbRxy86wfrrTvEtMs5CoD/view?usp=sharing" TargetMode="External"/><Relationship Id="rId15" Type="http://schemas.openxmlformats.org/officeDocument/2006/relationships/hyperlink" Target="https://drive.google.com/file/d/1ItTT2Y3LeOp8_r2D6OwispXhWOVbmWIo/view?usp=sharing" TargetMode="External"/><Relationship Id="rId23" Type="http://schemas.openxmlformats.org/officeDocument/2006/relationships/hyperlink" Target="https://drive.google.com/file/d/14MJ9Puj1nhkKGNa9lXZIcLi3QWLzU5E2/view?usp=sharing" TargetMode="External"/><Relationship Id="rId28" Type="http://schemas.openxmlformats.org/officeDocument/2006/relationships/hyperlink" Target="https://drive.google.com/file/d/14En3DcoyVsSp6WnZInm-E68z73vaufYq/view?usp=sharing" TargetMode="External"/><Relationship Id="rId10" Type="http://schemas.openxmlformats.org/officeDocument/2006/relationships/hyperlink" Target="https://drive.google.com/file/d/13WeD9KpTW4IUNCKjGmsIKbheN_qP6S-8/view?usp=sharing" TargetMode="External"/><Relationship Id="rId19" Type="http://schemas.openxmlformats.org/officeDocument/2006/relationships/hyperlink" Target="https://drive.google.com/file/d/1OT41JmZCL_XOSLNSiN1jrB0f_3wyUrj7/view?usp=sharing" TargetMode="External"/><Relationship Id="rId31" Type="http://schemas.openxmlformats.org/officeDocument/2006/relationships/printerSettings" Target="../printerSettings/printerSettings5.bin"/><Relationship Id="rId4" Type="http://schemas.openxmlformats.org/officeDocument/2006/relationships/hyperlink" Target="https://drive.google.com/file/d/1pHgGnkftrCV4oVsxasObX4c90MF13jpD/view?usp=sharing" TargetMode="External"/><Relationship Id="rId9" Type="http://schemas.openxmlformats.org/officeDocument/2006/relationships/hyperlink" Target="https://drive.google.com/file/d/1Q22GflMoq_6Q1XedoyDHd1oGqMvFjKzi/view?usp=sharing" TargetMode="External"/><Relationship Id="rId14" Type="http://schemas.openxmlformats.org/officeDocument/2006/relationships/hyperlink" Target="https://drive.google.com/file/d/1bRg8zVedxjD05zbvmE-qWIVHXUoaUmTr/view?usp=sharing" TargetMode="External"/><Relationship Id="rId22" Type="http://schemas.openxmlformats.org/officeDocument/2006/relationships/hyperlink" Target="https://drive.google.com/file/d/1ZRYMbOf8wZ7rKZkmWPiGswyv1PLxu1sK/view?usp=sharing" TargetMode="External"/><Relationship Id="rId27" Type="http://schemas.openxmlformats.org/officeDocument/2006/relationships/hyperlink" Target="https://drive.google.com/file/d/1ls3QD8i8qfweEW1UOY1mGSbqknkQoHRh/view?usp=sharing" TargetMode="External"/><Relationship Id="rId30" Type="http://schemas.openxmlformats.org/officeDocument/2006/relationships/hyperlink" Target="https://drive.google.com/file/d/18HQmoASJuP9xZdctlbpI62yGz5TJsUa5/view?usp=sharing"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drive.google.com/file/d/1Lj9sngn0Zythy4JTssmR3iwtohxkPHzx/view?usp=sharing" TargetMode="External"/><Relationship Id="rId21" Type="http://schemas.openxmlformats.org/officeDocument/2006/relationships/hyperlink" Target="https://drive.google.com/file/d/1tdAhBqYcr7rRBmUxxJCUhWYNs5hfOyw4/view?usp=sharing" TargetMode="External"/><Relationship Id="rId42" Type="http://schemas.openxmlformats.org/officeDocument/2006/relationships/hyperlink" Target="https://drive.google.com/file/d/1T1j-ptY4V_zoCATWSobZZh82x_x55e2J/view?usp=sharing" TargetMode="External"/><Relationship Id="rId47" Type="http://schemas.openxmlformats.org/officeDocument/2006/relationships/hyperlink" Target="https://drive.google.com/file/d/1_5MxPEyDt9FryJVO56pKwjiAbs5R5p1r/view?usp=sharing" TargetMode="External"/><Relationship Id="rId63" Type="http://schemas.openxmlformats.org/officeDocument/2006/relationships/hyperlink" Target="https://drive.google.com/file/d/1tYdOQZDw8gLPuuD7vi5Qjmk-eBHbHPYu/view?usp=sharing" TargetMode="External"/><Relationship Id="rId68" Type="http://schemas.openxmlformats.org/officeDocument/2006/relationships/hyperlink" Target="https://drive.google.com/file/d/1GJbRoJ9HSCTXXQJUvOn9kzZn6NimleT2/view?usp=sharing" TargetMode="External"/><Relationship Id="rId16" Type="http://schemas.openxmlformats.org/officeDocument/2006/relationships/hyperlink" Target="https://drive.google.com/file/d/1RlbBawErfqybps7KCv7zcYA_2z_UyK0F/view?usp=sharing" TargetMode="External"/><Relationship Id="rId11" Type="http://schemas.openxmlformats.org/officeDocument/2006/relationships/hyperlink" Target="https://drive.google.com/file/d/1U-Z3UYub2tc8n10gjGD4xkeoQ3T1VnCF/view?usp=sharing" TargetMode="External"/><Relationship Id="rId24" Type="http://schemas.openxmlformats.org/officeDocument/2006/relationships/hyperlink" Target="https://drive.google.com/file/d/1nb-su7qCVa-y55-uXWacMjGXAuLASXjo/view?usp=sharing" TargetMode="External"/><Relationship Id="rId32" Type="http://schemas.openxmlformats.org/officeDocument/2006/relationships/hyperlink" Target="https://drive.google.com/file/d/1LAEHcBNGQAaGW1GsS1cAuCySdmQzccTt/view?usp=sharing" TargetMode="External"/><Relationship Id="rId37" Type="http://schemas.openxmlformats.org/officeDocument/2006/relationships/hyperlink" Target="https://drive.google.com/file/d/1i7T3zs9-9KbsNyIozgu3Tg-8ffmrE5kp/view?usp=sharing" TargetMode="External"/><Relationship Id="rId40" Type="http://schemas.openxmlformats.org/officeDocument/2006/relationships/hyperlink" Target="https://drive.google.com/file/d/1vc7-u-Ux_cttO4gtAtZAjc7yzos2ed5H/view?usp=sharing" TargetMode="External"/><Relationship Id="rId45" Type="http://schemas.openxmlformats.org/officeDocument/2006/relationships/hyperlink" Target="https://drive.google.com/file/d/1KtAOAplTg2Yke4FlLVuVrEJFBNU6L20P/view?usp=sharing" TargetMode="External"/><Relationship Id="rId53" Type="http://schemas.openxmlformats.org/officeDocument/2006/relationships/hyperlink" Target="https://drive.google.com/file/d/1ePkCOOy2fQSYLWmJeWSLubmL2jDctFu3/view?usp=sharing" TargetMode="External"/><Relationship Id="rId58" Type="http://schemas.openxmlformats.org/officeDocument/2006/relationships/hyperlink" Target="https://drive.google.com/file/d/159G0LCYr5pnWzPZ4n25onm5TK96jA5GH/view?usp=sharing" TargetMode="External"/><Relationship Id="rId66" Type="http://schemas.openxmlformats.org/officeDocument/2006/relationships/hyperlink" Target="https://drive.google.com/file/d/1nwukDm3EBl4kdtZDxNvDBAUmbgvZZ9-5/view?usp=sharing" TargetMode="External"/><Relationship Id="rId74" Type="http://schemas.openxmlformats.org/officeDocument/2006/relationships/hyperlink" Target="https://drive.google.com/file/d/1eOrOugyeH_y_YvkByBByXS8t9AszZaco/view?usp=sharing" TargetMode="External"/><Relationship Id="rId79" Type="http://schemas.openxmlformats.org/officeDocument/2006/relationships/hyperlink" Target="https://drive.google.com/file/d/1_wUbAMHOUNVi3ZXCCAnwQH8h9Z5jeEKS/view?usp=sharing" TargetMode="External"/><Relationship Id="rId5" Type="http://schemas.openxmlformats.org/officeDocument/2006/relationships/hyperlink" Target="https://drive.google.com/file/d/1oATdGAY3w92c7SVcj8_W3ViYPI3fF8gI/view?usp=sharing" TargetMode="External"/><Relationship Id="rId61" Type="http://schemas.openxmlformats.org/officeDocument/2006/relationships/hyperlink" Target="https://drive.google.com/file/d/1z12krlpOj92VwjD5-5O3F1G2MWd9TBM1/view?usp=sharing" TargetMode="External"/><Relationship Id="rId19" Type="http://schemas.openxmlformats.org/officeDocument/2006/relationships/hyperlink" Target="https://drive.google.com/file/d/13M_VIAm2_bj0aBh7dp2OgppmQD60JFVf/view?usp=sharing" TargetMode="External"/><Relationship Id="rId14" Type="http://schemas.openxmlformats.org/officeDocument/2006/relationships/hyperlink" Target="https://drive.google.com/file/d/15bwrSjVK__3fjD2OCsLdRIpfECwT_n4p/view?usp=sharing" TargetMode="External"/><Relationship Id="rId22" Type="http://schemas.openxmlformats.org/officeDocument/2006/relationships/hyperlink" Target="https://drive.google.com/file/d/1yhiQygc8hOwNpIO6jnjCcA2crgvHT4FK/view?usp=sharing" TargetMode="External"/><Relationship Id="rId27" Type="http://schemas.openxmlformats.org/officeDocument/2006/relationships/hyperlink" Target="https://drive.google.com/file/d/1Kz7xrULGB0XZLDgiygTrS4smBly9jmlu/view?usp=sharing" TargetMode="External"/><Relationship Id="rId30" Type="http://schemas.openxmlformats.org/officeDocument/2006/relationships/hyperlink" Target="https://drive.google.com/file/d/12oZscTUZZ4wHE4PI3TPcimPOK7_s_gLq/view?usp=sharing" TargetMode="External"/><Relationship Id="rId35" Type="http://schemas.openxmlformats.org/officeDocument/2006/relationships/hyperlink" Target="https://drive.google.com/file/d/1o522Wnsyyezxp9xKWekp9uL1xoYPOeJZ/view?usp=sharing" TargetMode="External"/><Relationship Id="rId43" Type="http://schemas.openxmlformats.org/officeDocument/2006/relationships/hyperlink" Target="https://drive.google.com/file/d/1iP5nMqGGSosBqWBOG6dLcSa_w85VC5Pr/view?usp=sharing" TargetMode="External"/><Relationship Id="rId48" Type="http://schemas.openxmlformats.org/officeDocument/2006/relationships/hyperlink" Target="https://drive.google.com/file/d/1H3fiPJY2xkVbXGyabBMxnAgN3IDd3rLQ/view?usp=sharing" TargetMode="External"/><Relationship Id="rId56" Type="http://schemas.openxmlformats.org/officeDocument/2006/relationships/hyperlink" Target="https://drive.google.com/file/d/1t3vw8P7U3NDg-IOY-edtiFw7VO1XNoll/view?usp=sharing" TargetMode="External"/><Relationship Id="rId64" Type="http://schemas.openxmlformats.org/officeDocument/2006/relationships/hyperlink" Target="https://drive.google.com/file/d/1UbxUvDsT5Bff1RegANRO8ho7vWOweHmz/view?usp=sharing" TargetMode="External"/><Relationship Id="rId69" Type="http://schemas.openxmlformats.org/officeDocument/2006/relationships/hyperlink" Target="https://drive.google.com/file/d/1uJCplbUcvR9EOPZ8Yih1OXwFNj_dQdtc/view?usp=sharing" TargetMode="External"/><Relationship Id="rId77" Type="http://schemas.openxmlformats.org/officeDocument/2006/relationships/hyperlink" Target="https://drive.google.com/file/d/1juJxzXkhlg-Qxuyrc68736bOrcfs8qMP/view?usp=sharing" TargetMode="External"/><Relationship Id="rId8" Type="http://schemas.openxmlformats.org/officeDocument/2006/relationships/hyperlink" Target="https://drive.google.com/file/d/1wK_ND-NtpM7x34CcnrrHCmpYFB94xw_o/view?usp=sharing" TargetMode="External"/><Relationship Id="rId51" Type="http://schemas.openxmlformats.org/officeDocument/2006/relationships/hyperlink" Target="https://drive.google.com/file/d/1XkLkeDGXskX3USeBDXv-JFaUnAo8DcDq/view?usp=sharing" TargetMode="External"/><Relationship Id="rId72" Type="http://schemas.openxmlformats.org/officeDocument/2006/relationships/hyperlink" Target="https://drive.google.com/file/d/124Fd5CpIeN4a7lj8g_qjUPljtpAVT-52/view?usp=sharing" TargetMode="External"/><Relationship Id="rId80" Type="http://schemas.openxmlformats.org/officeDocument/2006/relationships/printerSettings" Target="../printerSettings/printerSettings6.bin"/><Relationship Id="rId3" Type="http://schemas.openxmlformats.org/officeDocument/2006/relationships/hyperlink" Target="https://drive.google.com/file/d/15axhDujdjkl2hDFR6avdJHAXjbNnMFap/view?usp=sharing" TargetMode="External"/><Relationship Id="rId12" Type="http://schemas.openxmlformats.org/officeDocument/2006/relationships/hyperlink" Target="https://drive.google.com/file/d/1GaZmHM3hxO_8Av_3ZYs2RroIzcNUqmlP/view?usp=sharing" TargetMode="External"/><Relationship Id="rId17" Type="http://schemas.openxmlformats.org/officeDocument/2006/relationships/hyperlink" Target="https://drive.google.com/file/d/1SZdJ1ZGYDiqnFbcZ7qsFcSgiGYq68ZAt/view?usp=sharing" TargetMode="External"/><Relationship Id="rId25" Type="http://schemas.openxmlformats.org/officeDocument/2006/relationships/hyperlink" Target="https://drive.google.com/file/d/1bZTw-gmdXjT0Otmt9qFuxASQKnPLc1OY/view?usp=sharing" TargetMode="External"/><Relationship Id="rId33" Type="http://schemas.openxmlformats.org/officeDocument/2006/relationships/hyperlink" Target="https://drive.google.com/file/d/1od-mDDUwGRbaeZCvAwR5RViHClaM4tK4/view?usp=sharing" TargetMode="External"/><Relationship Id="rId38" Type="http://schemas.openxmlformats.org/officeDocument/2006/relationships/hyperlink" Target="https://drive.google.com/file/d/1q791xRaDqMad2dvxKOmfEavYKWTJb58V/view?usp=sharing" TargetMode="External"/><Relationship Id="rId46" Type="http://schemas.openxmlformats.org/officeDocument/2006/relationships/hyperlink" Target="https://drive.google.com/file/d/14CIJ3IglxFy_63nHIS5ZI71wKmsfL8Th/view?usp=sharing" TargetMode="External"/><Relationship Id="rId59" Type="http://schemas.openxmlformats.org/officeDocument/2006/relationships/hyperlink" Target="https://drive.google.com/file/d/17FUXkmCxhdGMgDjRPXFxFGzz93ArM5DZ/view?usp=sharing" TargetMode="External"/><Relationship Id="rId67" Type="http://schemas.openxmlformats.org/officeDocument/2006/relationships/hyperlink" Target="https://drive.google.com/file/d/1RI9vWXb2FARH9OA2AHa4LQ6hDZwbbC_E/view?usp=sharing" TargetMode="External"/><Relationship Id="rId20" Type="http://schemas.openxmlformats.org/officeDocument/2006/relationships/hyperlink" Target="https://drive.google.com/file/d/1utrL136zcQjSjtwwF3PdFHbulsNxUlyW/view?usp=sharing" TargetMode="External"/><Relationship Id="rId41" Type="http://schemas.openxmlformats.org/officeDocument/2006/relationships/hyperlink" Target="https://drive.google.com/file/d/1bE_yoRNHrsJJiC1GQW6bpIUIM2IEVW72/view?usp=sharing" TargetMode="External"/><Relationship Id="rId54" Type="http://schemas.openxmlformats.org/officeDocument/2006/relationships/hyperlink" Target="https://drive.google.com/file/d/1xqNE4Qhw-OjYPWqobQ7sGZPoHqtBpE5R/view?usp=sharing" TargetMode="External"/><Relationship Id="rId62" Type="http://schemas.openxmlformats.org/officeDocument/2006/relationships/hyperlink" Target="https://drive.google.com/file/d/1f_groJEtPkjafSrpMqgZ80J96vyMYiXD/view?usp=sharing" TargetMode="External"/><Relationship Id="rId70" Type="http://schemas.openxmlformats.org/officeDocument/2006/relationships/hyperlink" Target="https://drive.google.com/file/d/15loXLF58e646TyH0pYsGEdkePGs8J8Js/view?usp=sharing" TargetMode="External"/><Relationship Id="rId75" Type="http://schemas.openxmlformats.org/officeDocument/2006/relationships/hyperlink" Target="https://drive.google.com/file/d/1p894RzdZXPXib_Cv7JzMDrxlz3WNYmVD/view?usp=sharing" TargetMode="External"/><Relationship Id="rId1" Type="http://schemas.openxmlformats.org/officeDocument/2006/relationships/hyperlink" Target="https://drive.google.com/file/d/11068QswCQIKFLjRbbRn45o-bzNs3z0rA/view?usp=sharing" TargetMode="External"/><Relationship Id="rId6" Type="http://schemas.openxmlformats.org/officeDocument/2006/relationships/hyperlink" Target="https://drive.google.com/file/d/1wpg4u1c3B5U_enJWdF-g97tTg7I4A4HH/view?usp=sharing" TargetMode="External"/><Relationship Id="rId15" Type="http://schemas.openxmlformats.org/officeDocument/2006/relationships/hyperlink" Target="https://drive.google.com/file/d/1QgO1musNnvNBD5UcZoSZqa1Mf1eyohJn/view?usp=sharing" TargetMode="External"/><Relationship Id="rId23" Type="http://schemas.openxmlformats.org/officeDocument/2006/relationships/hyperlink" Target="https://drive.google.com/file/d/1nb-su7qCVa-y55-uXWacMjGXAuLASXjo/view?usp=sharing" TargetMode="External"/><Relationship Id="rId28" Type="http://schemas.openxmlformats.org/officeDocument/2006/relationships/hyperlink" Target="https://drive.google.com/file/d/17Sqpw8wqZ8kGSJaE4qUiPS0DfBD9oXn1/view?usp=sharing" TargetMode="External"/><Relationship Id="rId36" Type="http://schemas.openxmlformats.org/officeDocument/2006/relationships/hyperlink" Target="https://drive.google.com/file/d/17o9MAYD0mNYkCqwMNUCWTCUdlpYbGN_s/view?usp=sharing" TargetMode="External"/><Relationship Id="rId49" Type="http://schemas.openxmlformats.org/officeDocument/2006/relationships/hyperlink" Target="https://drive.google.com/file/d/1rAmnlOjH1tS9qmo_j1ib-uxjy9gUgqkk/view?usp=sharing" TargetMode="External"/><Relationship Id="rId57" Type="http://schemas.openxmlformats.org/officeDocument/2006/relationships/hyperlink" Target="https://drive.google.com/file/d/1hcpuZReyQgDhq_zsKgxK8cUExO9oV9ta/view?usp=sharing" TargetMode="External"/><Relationship Id="rId10" Type="http://schemas.openxmlformats.org/officeDocument/2006/relationships/hyperlink" Target="https://drive.google.com/file/d/1Vthnl1bAlzeNp5Oxk7qpRFS_QBnEmUlm/view?usp=sharing" TargetMode="External"/><Relationship Id="rId31" Type="http://schemas.openxmlformats.org/officeDocument/2006/relationships/hyperlink" Target="https://drive.google.com/file/d/1tpKMUrYgopojTJG9nCkfLxIZCKuIPSA8/view?usp=sharing" TargetMode="External"/><Relationship Id="rId44" Type="http://schemas.openxmlformats.org/officeDocument/2006/relationships/hyperlink" Target="https://drive.google.com/file/d/1gMOQ3TjPz2uXGKZ7Ei6Xf4iDolrF38GS/view?usp=sharing" TargetMode="External"/><Relationship Id="rId52" Type="http://schemas.openxmlformats.org/officeDocument/2006/relationships/hyperlink" Target="https://drive.google.com/file/d/1AS_On_h8kXu0XxvJeV9gRiC9ZddRQ5rx/view?usp=sharing" TargetMode="External"/><Relationship Id="rId60" Type="http://schemas.openxmlformats.org/officeDocument/2006/relationships/hyperlink" Target="https://drive.google.com/file/d/1gygP5AovyJESDi3rdsY4PYvimARa5YPD/view?usp=sharing" TargetMode="External"/><Relationship Id="rId65" Type="http://schemas.openxmlformats.org/officeDocument/2006/relationships/hyperlink" Target="https://drive.google.com/file/d/1IlCI5PwMVWc9STGF6GR7Cs8p819Ljlvj/view?usp=sharing" TargetMode="External"/><Relationship Id="rId73" Type="http://schemas.openxmlformats.org/officeDocument/2006/relationships/hyperlink" Target="https://drive.google.com/file/d/1ZkuBWm1RZ_HOY5ltR86I8sk74nAlD6CW/view?usp=sharing" TargetMode="External"/><Relationship Id="rId78" Type="http://schemas.openxmlformats.org/officeDocument/2006/relationships/hyperlink" Target="https://drive.google.com/file/d/1U6BaebxoNBm13mb8Ncb6kD1yISXb2V91/view?usp=sharing" TargetMode="External"/><Relationship Id="rId4" Type="http://schemas.openxmlformats.org/officeDocument/2006/relationships/hyperlink" Target="https://drive.google.com/file/d/1EQwCEUas0i1UsbId1can8QNJy9psitCP/view?usp=sharing" TargetMode="External"/><Relationship Id="rId9" Type="http://schemas.openxmlformats.org/officeDocument/2006/relationships/hyperlink" Target="https://drive.google.com/file/d/13ua22grt8VptjZCbJjbq88Ik6Hh-qAPG/view?usp=sharing" TargetMode="External"/><Relationship Id="rId13" Type="http://schemas.openxmlformats.org/officeDocument/2006/relationships/hyperlink" Target="https://drive.google.com/file/d/1-8QyfCRZhZyu5g_C3zpAxcy6d7wv6QnB/view?usp=sharing" TargetMode="External"/><Relationship Id="rId18" Type="http://schemas.openxmlformats.org/officeDocument/2006/relationships/hyperlink" Target="https://drive.google.com/file/d/11zLQ8PxZJFNUCxb-60QQSQebJKDOQ4Rp/view?usp=sharing" TargetMode="External"/><Relationship Id="rId39" Type="http://schemas.openxmlformats.org/officeDocument/2006/relationships/hyperlink" Target="https://drive.google.com/file/d/1YBqAyX5WoeTCQCNbOEyeGHdch0lJ8G-J/view?usp=sharing" TargetMode="External"/><Relationship Id="rId34" Type="http://schemas.openxmlformats.org/officeDocument/2006/relationships/hyperlink" Target="https://drive.google.com/file/d/15UVjv7vsBtkujplmlmnuo7OaHJ5YyZm9/view?usp=sharing" TargetMode="External"/><Relationship Id="rId50" Type="http://schemas.openxmlformats.org/officeDocument/2006/relationships/hyperlink" Target="https://drive.google.com/file/d/1PMC4zy_YiylAWM92CTO5abncc1C5b_uh/view?usp=sharing" TargetMode="External"/><Relationship Id="rId55" Type="http://schemas.openxmlformats.org/officeDocument/2006/relationships/hyperlink" Target="https://drive.google.com/file/d/1x0S_TEwl4yjoKyKpIz5GueXJzePhwNVR/view?usp=sharing" TargetMode="External"/><Relationship Id="rId76" Type="http://schemas.openxmlformats.org/officeDocument/2006/relationships/hyperlink" Target="https://drive.google.com/file/d/1aPa8h6k4nFSGcy3qVNpkLGiQZkHpNS58/view?usp=sharing" TargetMode="External"/><Relationship Id="rId7" Type="http://schemas.openxmlformats.org/officeDocument/2006/relationships/hyperlink" Target="https://drive.google.com/file/d/1h3zfyDWhCPLlmgndvi_6QqqkNyxdOgnd/view?usp=sharing" TargetMode="External"/><Relationship Id="rId71" Type="http://schemas.openxmlformats.org/officeDocument/2006/relationships/hyperlink" Target="https://drive.google.com/file/d/1cSb5n7NOo_EqirHxHmVluzYVNRILr-xQ/view?usp=sharing" TargetMode="External"/><Relationship Id="rId2" Type="http://schemas.openxmlformats.org/officeDocument/2006/relationships/hyperlink" Target="https://drive.google.com/file/d/1mAh7P78pir6UTYyME3g438SNzMo2CzDj/view?usp=sharing" TargetMode="External"/><Relationship Id="rId29" Type="http://schemas.openxmlformats.org/officeDocument/2006/relationships/hyperlink" Target="https://drive.google.com/file/d/1GfJRVG8ejsrGSGbe6V1UpW-8n_eSGGFJ/view?usp=sharing" TargetMode="External"/></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1.xm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6"/>
  <sheetViews>
    <sheetView workbookViewId="0">
      <selection activeCell="C6" sqref="C6"/>
    </sheetView>
  </sheetViews>
  <sheetFormatPr defaultColWidth="9.140625" defaultRowHeight="15"/>
  <cols>
    <col min="1" max="1" width="7.42578125" style="950" customWidth="1"/>
    <col min="2" max="2" width="47.140625" style="971" customWidth="1"/>
    <col min="3" max="3" width="43.85546875" style="950" customWidth="1"/>
    <col min="4" max="4" width="54.7109375" style="972" customWidth="1"/>
    <col min="5" max="5" width="17.140625" style="938" customWidth="1"/>
    <col min="6" max="6" width="53.42578125" style="939" customWidth="1"/>
    <col min="7" max="16384" width="9.140625" style="940"/>
  </cols>
  <sheetData>
    <row r="2" spans="1:6">
      <c r="A2" s="1536" t="s">
        <v>2045</v>
      </c>
      <c r="B2" s="1536"/>
      <c r="C2" s="1536"/>
      <c r="D2" s="937"/>
    </row>
    <row r="3" spans="1:6">
      <c r="A3" s="1536"/>
      <c r="B3" s="1536"/>
      <c r="C3" s="1536"/>
      <c r="D3" s="937"/>
    </row>
    <row r="4" spans="1:6" ht="21.75" customHeight="1">
      <c r="A4" s="941" t="s">
        <v>2046</v>
      </c>
      <c r="B4" s="937"/>
      <c r="C4" s="937"/>
      <c r="D4" s="937"/>
    </row>
    <row r="5" spans="1:6" ht="33.75" customHeight="1">
      <c r="A5" s="942" t="s">
        <v>218</v>
      </c>
      <c r="B5" s="943" t="s">
        <v>1901</v>
      </c>
      <c r="C5" s="942" t="s">
        <v>1902</v>
      </c>
      <c r="D5" s="944" t="s">
        <v>2047</v>
      </c>
      <c r="E5" s="1537"/>
      <c r="F5" s="1538"/>
    </row>
    <row r="6" spans="1:6" ht="60">
      <c r="A6" s="945">
        <v>1</v>
      </c>
      <c r="B6" s="946" t="s">
        <v>2048</v>
      </c>
      <c r="C6" s="1424" t="s">
        <v>2710</v>
      </c>
      <c r="D6" s="948" t="s">
        <v>2049</v>
      </c>
      <c r="E6" s="1539">
        <v>243</v>
      </c>
      <c r="F6" s="1540"/>
    </row>
    <row r="7" spans="1:6" ht="45">
      <c r="A7" s="945">
        <v>2</v>
      </c>
      <c r="B7" s="946" t="s">
        <v>2050</v>
      </c>
      <c r="C7" s="1379" t="s">
        <v>2224</v>
      </c>
      <c r="D7" s="948" t="s">
        <v>2051</v>
      </c>
      <c r="E7" s="1534"/>
      <c r="F7" s="1535"/>
    </row>
    <row r="8" spans="1:6" ht="45">
      <c r="A8" s="945">
        <v>3</v>
      </c>
      <c r="B8" s="946" t="s">
        <v>2052</v>
      </c>
      <c r="C8" s="947" t="s">
        <v>2224</v>
      </c>
      <c r="D8" s="948" t="s">
        <v>2051</v>
      </c>
      <c r="E8" s="1534"/>
      <c r="F8" s="1535"/>
    </row>
    <row r="9" spans="1:6" ht="60">
      <c r="A9" s="945">
        <v>4</v>
      </c>
      <c r="B9" s="946" t="s">
        <v>2053</v>
      </c>
      <c r="C9" s="947" t="s">
        <v>2224</v>
      </c>
      <c r="D9" s="948" t="s">
        <v>2051</v>
      </c>
      <c r="E9" s="1534"/>
      <c r="F9" s="1535"/>
    </row>
    <row r="10" spans="1:6" ht="45">
      <c r="A10" s="945">
        <v>5</v>
      </c>
      <c r="B10" s="946" t="s">
        <v>2054</v>
      </c>
      <c r="C10" s="1424" t="s">
        <v>2509</v>
      </c>
      <c r="D10" s="948" t="s">
        <v>2051</v>
      </c>
      <c r="E10" s="1539">
        <v>240</v>
      </c>
      <c r="F10" s="1540"/>
    </row>
    <row r="11" spans="1:6" ht="45">
      <c r="A11" s="945">
        <v>6</v>
      </c>
      <c r="B11" s="946" t="s">
        <v>1903</v>
      </c>
      <c r="C11" s="1424" t="s">
        <v>2509</v>
      </c>
      <c r="D11" s="948" t="s">
        <v>2051</v>
      </c>
      <c r="E11" s="1539">
        <v>240</v>
      </c>
      <c r="F11" s="1540"/>
    </row>
    <row r="12" spans="1:6" ht="45">
      <c r="A12" s="945">
        <v>7</v>
      </c>
      <c r="B12" s="946" t="s">
        <v>1904</v>
      </c>
      <c r="C12" s="1424" t="s">
        <v>2510</v>
      </c>
      <c r="D12" s="948" t="s">
        <v>2051</v>
      </c>
      <c r="E12" s="1539">
        <v>213</v>
      </c>
      <c r="F12" s="1540"/>
    </row>
    <row r="13" spans="1:6" ht="45">
      <c r="A13" s="945">
        <v>8</v>
      </c>
      <c r="B13" s="946" t="s">
        <v>2055</v>
      </c>
      <c r="C13" s="947"/>
      <c r="D13" s="948" t="s">
        <v>2051</v>
      </c>
      <c r="E13" s="1534"/>
      <c r="F13" s="1535"/>
    </row>
    <row r="14" spans="1:6" ht="45">
      <c r="A14" s="945">
        <v>9</v>
      </c>
      <c r="B14" s="946" t="s">
        <v>1905</v>
      </c>
      <c r="C14" s="949"/>
      <c r="D14" s="948" t="s">
        <v>2051</v>
      </c>
      <c r="E14" s="1534"/>
      <c r="F14" s="1535"/>
    </row>
    <row r="15" spans="1:6" ht="45">
      <c r="A15" s="945">
        <v>10</v>
      </c>
      <c r="B15" s="946" t="s">
        <v>1906</v>
      </c>
      <c r="C15" s="949"/>
      <c r="D15" s="948" t="s">
        <v>2051</v>
      </c>
      <c r="E15" s="1534"/>
      <c r="F15" s="1535"/>
    </row>
    <row r="16" spans="1:6" ht="45">
      <c r="A16" s="945">
        <v>11</v>
      </c>
      <c r="B16" s="946" t="s">
        <v>2056</v>
      </c>
      <c r="C16" s="949"/>
      <c r="D16" s="948" t="s">
        <v>2051</v>
      </c>
      <c r="E16" s="1534"/>
      <c r="F16" s="1535"/>
    </row>
    <row r="17" spans="1:6" ht="60">
      <c r="A17" s="945">
        <v>12</v>
      </c>
      <c r="B17" s="946" t="s">
        <v>1907</v>
      </c>
      <c r="C17" s="947"/>
      <c r="D17" s="948" t="s">
        <v>2057</v>
      </c>
      <c r="E17" s="1534"/>
      <c r="F17" s="1535"/>
    </row>
    <row r="18" spans="1:6" s="950" customFormat="1" ht="45">
      <c r="A18" s="945">
        <v>13</v>
      </c>
      <c r="B18" s="946" t="s">
        <v>1908</v>
      </c>
      <c r="C18" s="1424" t="s">
        <v>2647</v>
      </c>
      <c r="D18" s="948" t="s">
        <v>2051</v>
      </c>
      <c r="E18" s="1534"/>
      <c r="F18" s="1535"/>
    </row>
    <row r="19" spans="1:6" ht="45">
      <c r="A19" s="945">
        <v>14</v>
      </c>
      <c r="B19" s="946" t="s">
        <v>2058</v>
      </c>
      <c r="C19" s="1424" t="s">
        <v>2511</v>
      </c>
      <c r="D19" s="948" t="s">
        <v>2051</v>
      </c>
      <c r="E19" s="1539">
        <v>292</v>
      </c>
      <c r="F19" s="1540"/>
    </row>
    <row r="21" spans="1:6" ht="21.75" customHeight="1">
      <c r="A21" s="941" t="s">
        <v>2059</v>
      </c>
      <c r="B21" s="937"/>
      <c r="C21" s="937"/>
      <c r="D21" s="937"/>
    </row>
    <row r="22" spans="1:6" ht="39.75" customHeight="1">
      <c r="A22" s="942" t="s">
        <v>218</v>
      </c>
      <c r="B22" s="943" t="s">
        <v>1901</v>
      </c>
      <c r="C22" s="942" t="s">
        <v>1902</v>
      </c>
      <c r="D22" s="942" t="s">
        <v>2060</v>
      </c>
      <c r="E22" s="943" t="s">
        <v>2061</v>
      </c>
      <c r="F22" s="943" t="s">
        <v>2047</v>
      </c>
    </row>
    <row r="23" spans="1:6" ht="49.5" customHeight="1">
      <c r="A23" s="942">
        <v>1</v>
      </c>
      <c r="B23" s="951" t="s">
        <v>2062</v>
      </c>
      <c r="C23" s="942"/>
      <c r="D23" s="942"/>
      <c r="E23" s="942"/>
      <c r="F23" s="952" t="s">
        <v>2063</v>
      </c>
    </row>
    <row r="24" spans="1:6" ht="75">
      <c r="A24" s="953" t="s">
        <v>0</v>
      </c>
      <c r="B24" s="946" t="s">
        <v>2064</v>
      </c>
      <c r="C24" s="954"/>
      <c r="D24" s="955"/>
      <c r="E24" s="956"/>
      <c r="F24" s="1541" t="s">
        <v>2065</v>
      </c>
    </row>
    <row r="25" spans="1:6" ht="45">
      <c r="A25" s="953" t="s">
        <v>22</v>
      </c>
      <c r="B25" s="946" t="s">
        <v>2066</v>
      </c>
      <c r="C25" s="1424" t="s">
        <v>2648</v>
      </c>
      <c r="D25" s="957" t="s">
        <v>2652</v>
      </c>
      <c r="E25" s="956">
        <v>20</v>
      </c>
      <c r="F25" s="1542"/>
    </row>
    <row r="26" spans="1:6" ht="60">
      <c r="A26" s="953" t="s">
        <v>26</v>
      </c>
      <c r="B26" s="946" t="s">
        <v>2067</v>
      </c>
      <c r="C26" s="1424" t="s">
        <v>2649</v>
      </c>
      <c r="D26" s="957" t="s">
        <v>2653</v>
      </c>
      <c r="E26" s="956">
        <v>4</v>
      </c>
      <c r="F26" s="1542"/>
    </row>
    <row r="27" spans="1:6" ht="98.1" customHeight="1">
      <c r="A27" s="953" t="s">
        <v>91</v>
      </c>
      <c r="B27" s="1498" t="s">
        <v>2068</v>
      </c>
      <c r="C27" s="1424" t="s">
        <v>2650</v>
      </c>
      <c r="D27" s="957" t="s">
        <v>2651</v>
      </c>
      <c r="E27" s="956"/>
      <c r="F27" s="1543"/>
    </row>
    <row r="28" spans="1:6" ht="75">
      <c r="A28" s="942">
        <v>2</v>
      </c>
      <c r="B28" s="951" t="s">
        <v>2069</v>
      </c>
      <c r="C28" s="942"/>
      <c r="D28" s="942"/>
      <c r="E28" s="942"/>
      <c r="F28" s="952"/>
    </row>
    <row r="29" spans="1:6" ht="46.5" customHeight="1">
      <c r="A29" s="945"/>
      <c r="B29" s="946" t="s">
        <v>2070</v>
      </c>
      <c r="C29" s="958"/>
      <c r="D29" s="959"/>
      <c r="E29" s="960"/>
      <c r="F29" s="952" t="s">
        <v>2063</v>
      </c>
    </row>
    <row r="30" spans="1:6" ht="20.100000000000001" customHeight="1">
      <c r="A30" s="945" t="s">
        <v>0</v>
      </c>
      <c r="B30" s="946" t="s">
        <v>2071</v>
      </c>
      <c r="C30" s="947"/>
      <c r="D30" s="957"/>
      <c r="E30" s="956"/>
      <c r="F30" s="1541" t="s">
        <v>2072</v>
      </c>
    </row>
    <row r="31" spans="1:6" ht="20.100000000000001" customHeight="1">
      <c r="A31" s="945" t="s">
        <v>22</v>
      </c>
      <c r="B31" s="946" t="s">
        <v>2073</v>
      </c>
      <c r="C31" s="947"/>
      <c r="D31" s="957"/>
      <c r="E31" s="956"/>
      <c r="F31" s="1542"/>
    </row>
    <row r="32" spans="1:6" ht="20.100000000000001" customHeight="1">
      <c r="A32" s="945" t="s">
        <v>26</v>
      </c>
      <c r="B32" s="946" t="s">
        <v>2074</v>
      </c>
      <c r="C32" s="947"/>
      <c r="D32" s="957"/>
      <c r="E32" s="956"/>
      <c r="F32" s="1542"/>
    </row>
    <row r="33" spans="1:6" ht="20.100000000000001" customHeight="1">
      <c r="A33" s="945" t="s">
        <v>91</v>
      </c>
      <c r="B33" s="946" t="s">
        <v>2075</v>
      </c>
      <c r="C33" s="947"/>
      <c r="D33" s="957"/>
      <c r="E33" s="956"/>
      <c r="F33" s="1542"/>
    </row>
    <row r="34" spans="1:6" ht="20.100000000000001" customHeight="1">
      <c r="A34" s="945" t="s">
        <v>482</v>
      </c>
      <c r="B34" s="946" t="s">
        <v>2076</v>
      </c>
      <c r="C34" s="947"/>
      <c r="D34" s="957"/>
      <c r="E34" s="956"/>
      <c r="F34" s="1542"/>
    </row>
    <row r="35" spans="1:6" ht="20.100000000000001" customHeight="1">
      <c r="A35" s="945" t="s">
        <v>483</v>
      </c>
      <c r="B35" s="946" t="s">
        <v>2077</v>
      </c>
      <c r="C35" s="947"/>
      <c r="D35" s="957"/>
      <c r="E35" s="956"/>
      <c r="F35" s="1543"/>
    </row>
    <row r="36" spans="1:6" ht="27" customHeight="1">
      <c r="A36" s="945"/>
      <c r="B36" s="961" t="s">
        <v>1934</v>
      </c>
      <c r="C36" s="962"/>
      <c r="D36" s="963"/>
      <c r="E36" s="964">
        <f>SUM(E30:E35)</f>
        <v>0</v>
      </c>
      <c r="F36" s="959"/>
    </row>
    <row r="37" spans="1:6" ht="60">
      <c r="A37" s="942">
        <v>3</v>
      </c>
      <c r="B37" s="951" t="s">
        <v>2078</v>
      </c>
      <c r="C37" s="942"/>
      <c r="D37" s="942"/>
      <c r="E37" s="942"/>
      <c r="F37" s="952"/>
    </row>
    <row r="38" spans="1:6" ht="47.25" customHeight="1">
      <c r="A38" s="945"/>
      <c r="B38" s="946" t="s">
        <v>2079</v>
      </c>
      <c r="C38" s="958"/>
      <c r="D38" s="959"/>
      <c r="E38" s="960"/>
      <c r="F38" s="952" t="s">
        <v>2063</v>
      </c>
    </row>
    <row r="39" spans="1:6" ht="20.100000000000001" customHeight="1">
      <c r="A39" s="945" t="s">
        <v>0</v>
      </c>
      <c r="B39" s="946" t="s">
        <v>2071</v>
      </c>
      <c r="C39" s="947"/>
      <c r="D39" s="957"/>
      <c r="E39" s="956"/>
      <c r="F39" s="1541" t="s">
        <v>2072</v>
      </c>
    </row>
    <row r="40" spans="1:6" ht="20.100000000000001" customHeight="1">
      <c r="A40" s="945" t="s">
        <v>22</v>
      </c>
      <c r="B40" s="946" t="s">
        <v>2073</v>
      </c>
      <c r="C40" s="947"/>
      <c r="D40" s="957"/>
      <c r="E40" s="956"/>
      <c r="F40" s="1542"/>
    </row>
    <row r="41" spans="1:6" ht="20.100000000000001" customHeight="1">
      <c r="A41" s="945" t="s">
        <v>26</v>
      </c>
      <c r="B41" s="946" t="s">
        <v>2074</v>
      </c>
      <c r="C41" s="947"/>
      <c r="D41" s="957"/>
      <c r="E41" s="956"/>
      <c r="F41" s="1542"/>
    </row>
    <row r="42" spans="1:6" ht="20.100000000000001" customHeight="1">
      <c r="A42" s="945" t="s">
        <v>91</v>
      </c>
      <c r="B42" s="946" t="s">
        <v>2075</v>
      </c>
      <c r="C42" s="947"/>
      <c r="D42" s="957"/>
      <c r="E42" s="956"/>
      <c r="F42" s="1542"/>
    </row>
    <row r="43" spans="1:6" ht="20.100000000000001" customHeight="1">
      <c r="A43" s="945" t="s">
        <v>482</v>
      </c>
      <c r="B43" s="946" t="s">
        <v>2076</v>
      </c>
      <c r="C43" s="947"/>
      <c r="D43" s="957"/>
      <c r="E43" s="956"/>
      <c r="F43" s="1542"/>
    </row>
    <row r="44" spans="1:6" ht="20.100000000000001" customHeight="1">
      <c r="A44" s="945" t="s">
        <v>483</v>
      </c>
      <c r="B44" s="946" t="s">
        <v>2077</v>
      </c>
      <c r="C44" s="947"/>
      <c r="D44" s="957"/>
      <c r="E44" s="960"/>
      <c r="F44" s="1543"/>
    </row>
    <row r="45" spans="1:6" ht="27" customHeight="1">
      <c r="A45" s="945"/>
      <c r="B45" s="961" t="s">
        <v>1934</v>
      </c>
      <c r="C45" s="962"/>
      <c r="D45" s="963"/>
      <c r="E45" s="964">
        <f>SUM(E39:E44)</f>
        <v>0</v>
      </c>
      <c r="F45" s="959"/>
    </row>
    <row r="46" spans="1:6">
      <c r="A46" s="965"/>
      <c r="B46" s="966"/>
      <c r="C46" s="967"/>
      <c r="D46" s="968"/>
      <c r="E46" s="969"/>
      <c r="F46" s="970"/>
    </row>
  </sheetData>
  <mergeCells count="20">
    <mergeCell ref="F30:F35"/>
    <mergeCell ref="F39:F44"/>
    <mergeCell ref="E15:F15"/>
    <mergeCell ref="E16:F16"/>
    <mergeCell ref="E17:F17"/>
    <mergeCell ref="E18:F18"/>
    <mergeCell ref="E19:F19"/>
    <mergeCell ref="F24:F27"/>
    <mergeCell ref="E14:F14"/>
    <mergeCell ref="A2:C2"/>
    <mergeCell ref="A3:C3"/>
    <mergeCell ref="E5:F5"/>
    <mergeCell ref="E6:F6"/>
    <mergeCell ref="E7:F7"/>
    <mergeCell ref="E8:F8"/>
    <mergeCell ref="E9:F9"/>
    <mergeCell ref="E10:F10"/>
    <mergeCell ref="E11:F11"/>
    <mergeCell ref="E12:F12"/>
    <mergeCell ref="E13:F13"/>
  </mergeCells>
  <hyperlinks>
    <hyperlink ref="C11" r:id="rId1"/>
    <hyperlink ref="C10" r:id="rId2"/>
    <hyperlink ref="C12" r:id="rId3"/>
    <hyperlink ref="C18" r:id="rId4"/>
    <hyperlink ref="C19" r:id="rId5"/>
    <hyperlink ref="C6" r:id="rId6"/>
    <hyperlink ref="C25" r:id="rId7"/>
    <hyperlink ref="C26" r:id="rId8"/>
    <hyperlink ref="C27" r:id="rId9"/>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0"/>
  <sheetViews>
    <sheetView view="pageBreakPreview" zoomScaleSheetLayoutView="130" workbookViewId="0">
      <selection activeCell="H23" sqref="H23"/>
    </sheetView>
  </sheetViews>
  <sheetFormatPr defaultColWidth="8.85546875" defaultRowHeight="15"/>
  <cols>
    <col min="1" max="1" width="8.42578125" style="2" customWidth="1"/>
    <col min="2" max="2" width="3" style="2" customWidth="1"/>
    <col min="3" max="3" width="29.85546875" style="2" customWidth="1"/>
    <col min="4" max="4" width="8.42578125" style="2" customWidth="1"/>
    <col min="5" max="5" width="9.85546875" style="2" customWidth="1"/>
    <col min="6" max="6" width="14" style="2" customWidth="1"/>
    <col min="7" max="7" width="15.42578125" style="2" customWidth="1"/>
    <col min="8" max="8" width="13.7109375" style="2" customWidth="1"/>
    <col min="9" max="9" width="103.85546875" style="2" customWidth="1"/>
    <col min="10" max="16384" width="8.85546875" style="2"/>
  </cols>
  <sheetData>
    <row r="1" spans="1:9">
      <c r="A1" s="1553" t="s">
        <v>250</v>
      </c>
      <c r="B1" s="1553"/>
      <c r="C1" s="1553"/>
      <c r="D1" s="1553"/>
      <c r="E1" s="1553"/>
      <c r="F1" s="1553"/>
      <c r="G1" s="1553"/>
      <c r="H1" s="1553"/>
    </row>
    <row r="2" spans="1:9">
      <c r="A2" s="1553"/>
      <c r="B2" s="1553"/>
      <c r="C2" s="1553"/>
      <c r="D2" s="1553"/>
      <c r="E2" s="1553"/>
      <c r="F2" s="1553"/>
      <c r="G2" s="1553"/>
      <c r="H2" s="1553"/>
    </row>
    <row r="3" spans="1:9">
      <c r="A3" s="34"/>
      <c r="B3" s="34"/>
      <c r="C3" s="35" t="s">
        <v>273</v>
      </c>
      <c r="D3" s="1501" t="s">
        <v>2674</v>
      </c>
      <c r="E3" s="34"/>
      <c r="F3" s="34"/>
      <c r="G3" s="34"/>
      <c r="H3" s="34"/>
    </row>
    <row r="4" spans="1:9" ht="15.75" thickBot="1"/>
    <row r="5" spans="1:9" ht="17.100000000000001" customHeight="1">
      <c r="A5" s="11" t="s">
        <v>251</v>
      </c>
      <c r="B5" s="1554" t="s">
        <v>37</v>
      </c>
      <c r="C5" s="1555"/>
      <c r="D5" s="1555"/>
      <c r="E5" s="1555"/>
      <c r="F5" s="1555"/>
      <c r="G5" s="1555"/>
      <c r="H5" s="1556"/>
      <c r="I5" s="975" t="s">
        <v>2047</v>
      </c>
    </row>
    <row r="6" spans="1:9" ht="17.100000000000001" customHeight="1">
      <c r="A6" s="12">
        <v>1</v>
      </c>
      <c r="B6" s="1544" t="s">
        <v>216</v>
      </c>
      <c r="C6" s="1545"/>
      <c r="D6" s="1546"/>
      <c r="E6" s="1550" t="s">
        <v>295</v>
      </c>
      <c r="F6" s="1551"/>
      <c r="G6" s="1551"/>
      <c r="H6" s="1552"/>
      <c r="I6" s="901" t="s">
        <v>2089</v>
      </c>
    </row>
    <row r="7" spans="1:9" ht="17.100000000000001" customHeight="1">
      <c r="A7" s="12">
        <v>2</v>
      </c>
      <c r="B7" s="1544" t="s">
        <v>2080</v>
      </c>
      <c r="C7" s="1545"/>
      <c r="D7" s="1546"/>
      <c r="E7" s="1547" t="s">
        <v>2104</v>
      </c>
      <c r="F7" s="1548"/>
      <c r="G7" s="1548"/>
      <c r="H7" s="1549"/>
      <c r="I7" s="901" t="s">
        <v>2090</v>
      </c>
    </row>
    <row r="8" spans="1:9" ht="17.100000000000001" customHeight="1">
      <c r="A8" s="12">
        <v>3</v>
      </c>
      <c r="B8" s="1544" t="s">
        <v>252</v>
      </c>
      <c r="C8" s="1545"/>
      <c r="D8" s="1546"/>
      <c r="E8" s="1550" t="s">
        <v>296</v>
      </c>
      <c r="F8" s="1551"/>
      <c r="G8" s="1551"/>
      <c r="H8" s="1552"/>
      <c r="I8" s="901" t="s">
        <v>2091</v>
      </c>
    </row>
    <row r="9" spans="1:9" ht="17.100000000000001" customHeight="1">
      <c r="A9" s="12">
        <v>4</v>
      </c>
      <c r="B9" s="1544" t="s">
        <v>253</v>
      </c>
      <c r="C9" s="1545"/>
      <c r="D9" s="1546"/>
      <c r="E9" s="1600" t="s">
        <v>297</v>
      </c>
      <c r="F9" s="1601"/>
      <c r="G9" s="1601"/>
      <c r="H9" s="1602"/>
      <c r="I9" s="901" t="s">
        <v>2091</v>
      </c>
    </row>
    <row r="10" spans="1:9" ht="17.100000000000001" customHeight="1">
      <c r="A10" s="12">
        <v>5</v>
      </c>
      <c r="B10" s="1544" t="s">
        <v>254</v>
      </c>
      <c r="C10" s="1545"/>
      <c r="D10" s="1546"/>
      <c r="E10" s="1603" t="s">
        <v>289</v>
      </c>
      <c r="F10" s="1603"/>
      <c r="G10" s="1603"/>
      <c r="H10" s="1604"/>
      <c r="I10" s="901" t="s">
        <v>2091</v>
      </c>
    </row>
    <row r="11" spans="1:9" ht="17.100000000000001" customHeight="1">
      <c r="A11" s="12">
        <v>6</v>
      </c>
      <c r="B11" s="1544" t="s">
        <v>276</v>
      </c>
      <c r="C11" s="1545"/>
      <c r="D11" s="1546"/>
      <c r="E11" s="1603" t="s">
        <v>2101</v>
      </c>
      <c r="F11" s="1603"/>
      <c r="G11" s="1603"/>
      <c r="H11" s="1604"/>
      <c r="I11" s="901" t="s">
        <v>2091</v>
      </c>
    </row>
    <row r="12" spans="1:9" ht="17.100000000000001" customHeight="1">
      <c r="A12" s="12">
        <v>7</v>
      </c>
      <c r="B12" s="1608" t="s">
        <v>256</v>
      </c>
      <c r="C12" s="1609"/>
      <c r="D12" s="1610"/>
      <c r="E12" s="1606" t="s">
        <v>2081</v>
      </c>
      <c r="F12" s="1606"/>
      <c r="G12" s="1606"/>
      <c r="H12" s="1607"/>
      <c r="I12" s="901" t="s">
        <v>2092</v>
      </c>
    </row>
    <row r="13" spans="1:9" ht="17.100000000000001" customHeight="1">
      <c r="A13" s="12">
        <v>8</v>
      </c>
      <c r="B13" s="1544" t="s">
        <v>255</v>
      </c>
      <c r="C13" s="1545"/>
      <c r="D13" s="1546"/>
      <c r="E13" s="1605" t="s">
        <v>642</v>
      </c>
      <c r="F13" s="1606"/>
      <c r="G13" s="1606"/>
      <c r="H13" s="1607"/>
      <c r="I13" s="901" t="s">
        <v>2093</v>
      </c>
    </row>
    <row r="14" spans="1:9" ht="17.100000000000001" customHeight="1">
      <c r="A14" s="1574">
        <v>9</v>
      </c>
      <c r="B14" s="1575" t="s">
        <v>257</v>
      </c>
      <c r="C14" s="1576"/>
      <c r="D14" s="13" t="s">
        <v>277</v>
      </c>
      <c r="E14" s="1579" t="s">
        <v>299</v>
      </c>
      <c r="F14" s="1579"/>
      <c r="G14" s="1579"/>
      <c r="H14" s="1580"/>
      <c r="I14" s="901" t="s">
        <v>2094</v>
      </c>
    </row>
    <row r="15" spans="1:9" ht="17.100000000000001" customHeight="1">
      <c r="A15" s="1574"/>
      <c r="B15" s="1577"/>
      <c r="C15" s="1578"/>
      <c r="D15" s="13" t="s">
        <v>278</v>
      </c>
      <c r="E15" s="1579" t="s">
        <v>298</v>
      </c>
      <c r="F15" s="1579"/>
      <c r="G15" s="1579"/>
      <c r="H15" s="1580"/>
      <c r="I15" s="901" t="s">
        <v>2095</v>
      </c>
    </row>
    <row r="16" spans="1:9" ht="17.100000000000001" customHeight="1" thickBot="1">
      <c r="A16" s="14">
        <v>10</v>
      </c>
      <c r="B16" s="1584" t="s">
        <v>214</v>
      </c>
      <c r="C16" s="1585"/>
      <c r="D16" s="1586"/>
      <c r="E16" s="1587" t="s">
        <v>2082</v>
      </c>
      <c r="F16" s="1587"/>
      <c r="G16" s="1587"/>
      <c r="H16" s="1588"/>
      <c r="I16" s="901"/>
    </row>
    <row r="17" spans="1:9" ht="17.100000000000001" customHeight="1" thickBot="1">
      <c r="A17" s="59"/>
      <c r="B17" s="60"/>
      <c r="C17" s="60"/>
      <c r="D17" s="60"/>
      <c r="E17" s="60"/>
      <c r="F17" s="60"/>
      <c r="G17" s="60"/>
      <c r="H17" s="58"/>
      <c r="I17" s="901"/>
    </row>
    <row r="18" spans="1:9" ht="17.100000000000001" customHeight="1">
      <c r="A18" s="40" t="s">
        <v>286</v>
      </c>
      <c r="B18" s="1589" t="s">
        <v>250</v>
      </c>
      <c r="C18" s="1589"/>
      <c r="D18" s="1589"/>
      <c r="E18" s="1590"/>
      <c r="F18" s="39" t="s">
        <v>58</v>
      </c>
      <c r="G18" s="39" t="s">
        <v>59</v>
      </c>
      <c r="H18" s="43" t="s">
        <v>60</v>
      </c>
      <c r="I18" s="901"/>
    </row>
    <row r="19" spans="1:9" ht="17.100000000000001" customHeight="1">
      <c r="A19" s="15">
        <v>1</v>
      </c>
      <c r="B19" s="1565" t="s">
        <v>258</v>
      </c>
      <c r="C19" s="1566"/>
      <c r="D19" s="1566"/>
      <c r="E19" s="1567"/>
      <c r="F19" s="3"/>
      <c r="G19" s="3"/>
      <c r="H19" s="18"/>
      <c r="I19" s="901"/>
    </row>
    <row r="20" spans="1:9" ht="17.100000000000001" customHeight="1">
      <c r="A20" s="16"/>
      <c r="B20" s="17" t="s">
        <v>259</v>
      </c>
      <c r="C20" s="1581" t="s">
        <v>279</v>
      </c>
      <c r="D20" s="1582"/>
      <c r="E20" s="1583"/>
      <c r="F20" s="57"/>
      <c r="G20" s="36"/>
      <c r="H20" s="44"/>
      <c r="I20" s="901" t="s">
        <v>2096</v>
      </c>
    </row>
    <row r="21" spans="1:9" ht="18.95" customHeight="1">
      <c r="A21" s="16"/>
      <c r="B21" s="19"/>
      <c r="C21" s="1591" t="s">
        <v>2083</v>
      </c>
      <c r="D21" s="1592"/>
      <c r="E21" s="1593"/>
      <c r="F21" s="51">
        <v>0</v>
      </c>
      <c r="G21" s="51">
        <v>0</v>
      </c>
      <c r="H21" s="61">
        <f>G21+F21</f>
        <v>0</v>
      </c>
      <c r="I21" s="1594" t="s">
        <v>2097</v>
      </c>
    </row>
    <row r="22" spans="1:9" ht="17.100000000000001" customHeight="1">
      <c r="A22" s="16"/>
      <c r="B22" s="37" t="s">
        <v>260</v>
      </c>
      <c r="C22" s="1558" t="s">
        <v>280</v>
      </c>
      <c r="D22" s="1558"/>
      <c r="E22" s="1558"/>
      <c r="F22" s="65">
        <v>257.99</v>
      </c>
      <c r="G22" s="66">
        <f>DUPAK!I43</f>
        <v>552.45833333333326</v>
      </c>
      <c r="H22" s="67">
        <f>G22+F22</f>
        <v>810.44833333333327</v>
      </c>
      <c r="I22" s="1595"/>
    </row>
    <row r="23" spans="1:9" ht="17.100000000000001" customHeight="1">
      <c r="A23" s="16"/>
      <c r="B23" s="37" t="s">
        <v>274</v>
      </c>
      <c r="C23" s="1558" t="s">
        <v>281</v>
      </c>
      <c r="D23" s="1558"/>
      <c r="E23" s="1558"/>
      <c r="F23" s="65">
        <v>151.01</v>
      </c>
      <c r="G23" s="66">
        <f>DUPAK!I107</f>
        <v>150.92000000000002</v>
      </c>
      <c r="H23" s="67">
        <f>G23+F23</f>
        <v>301.93</v>
      </c>
      <c r="I23" s="1595"/>
    </row>
    <row r="24" spans="1:9" ht="15" customHeight="1">
      <c r="A24" s="20"/>
      <c r="B24" s="37" t="s">
        <v>275</v>
      </c>
      <c r="C24" s="1559" t="s">
        <v>282</v>
      </c>
      <c r="D24" s="1560"/>
      <c r="E24" s="1561"/>
      <c r="F24" s="65">
        <v>56</v>
      </c>
      <c r="G24" s="66">
        <f>DUPAK!I151</f>
        <v>33</v>
      </c>
      <c r="H24" s="67">
        <f>G24+F24</f>
        <v>89</v>
      </c>
      <c r="I24" s="1596"/>
    </row>
    <row r="25" spans="1:9" ht="17.100000000000001" customHeight="1">
      <c r="A25" s="1562" t="s">
        <v>283</v>
      </c>
      <c r="B25" s="1563"/>
      <c r="C25" s="1563"/>
      <c r="D25" s="1563"/>
      <c r="E25" s="1564"/>
      <c r="F25" s="48">
        <f>SUM(F21:F24)</f>
        <v>465</v>
      </c>
      <c r="G25" s="48">
        <f>SUM(G21:G24)</f>
        <v>736.37833333333333</v>
      </c>
      <c r="H25" s="62">
        <f>SUM(H21:H24)</f>
        <v>1201.3783333333333</v>
      </c>
      <c r="I25" s="1597" t="s">
        <v>2098</v>
      </c>
    </row>
    <row r="26" spans="1:9" ht="17.100000000000001" customHeight="1">
      <c r="A26" s="15">
        <v>2</v>
      </c>
      <c r="B26" s="1565" t="s">
        <v>261</v>
      </c>
      <c r="C26" s="1566"/>
      <c r="D26" s="1566"/>
      <c r="E26" s="1567"/>
      <c r="F26" s="45"/>
      <c r="G26" s="48"/>
      <c r="H26" s="47"/>
      <c r="I26" s="1598"/>
    </row>
    <row r="27" spans="1:9" ht="17.100000000000001" customHeight="1">
      <c r="A27" s="20"/>
      <c r="B27" s="22"/>
      <c r="C27" s="23" t="s">
        <v>285</v>
      </c>
      <c r="D27" s="24"/>
      <c r="E27" s="25"/>
      <c r="F27" s="45">
        <v>85</v>
      </c>
      <c r="G27" s="46">
        <f>DUPAK!I180</f>
        <v>141</v>
      </c>
      <c r="H27" s="61">
        <f>G27+F27</f>
        <v>226</v>
      </c>
      <c r="I27" s="1598"/>
    </row>
    <row r="28" spans="1:9" ht="17.100000000000001" customHeight="1">
      <c r="A28" s="1562" t="s">
        <v>284</v>
      </c>
      <c r="B28" s="1563"/>
      <c r="C28" s="1563"/>
      <c r="D28" s="1563"/>
      <c r="E28" s="1564"/>
      <c r="F28" s="49">
        <f>F27</f>
        <v>85</v>
      </c>
      <c r="G28" s="50">
        <f>SUM(G27)</f>
        <v>141</v>
      </c>
      <c r="H28" s="63">
        <f>SUM(H27)</f>
        <v>226</v>
      </c>
      <c r="I28" s="1598"/>
    </row>
    <row r="29" spans="1:9" ht="17.100000000000001" customHeight="1">
      <c r="A29" s="26" t="s">
        <v>262</v>
      </c>
      <c r="B29" s="27"/>
      <c r="C29" s="27"/>
      <c r="D29" s="27"/>
      <c r="E29" s="27"/>
      <c r="F29" s="848">
        <f>F25+F28</f>
        <v>550</v>
      </c>
      <c r="G29" s="848">
        <f>G25+G28</f>
        <v>877.37833333333333</v>
      </c>
      <c r="H29" s="62">
        <f>H25+H28</f>
        <v>1427.3783333333333</v>
      </c>
      <c r="I29" s="1599"/>
    </row>
    <row r="30" spans="1:9" ht="17.100000000000001" customHeight="1">
      <c r="A30" s="15" t="s">
        <v>9</v>
      </c>
      <c r="B30" s="21"/>
      <c r="C30" s="1568" t="s">
        <v>2084</v>
      </c>
      <c r="D30" s="1569"/>
      <c r="E30" s="1569"/>
      <c r="F30" s="1569"/>
      <c r="G30" s="1569"/>
      <c r="H30" s="1570"/>
      <c r="I30" s="1594" t="s">
        <v>2099</v>
      </c>
    </row>
    <row r="31" spans="1:9" ht="30" customHeight="1" thickBot="1">
      <c r="A31" s="28"/>
      <c r="B31" s="29"/>
      <c r="C31" s="1571"/>
      <c r="D31" s="1572"/>
      <c r="E31" s="1572"/>
      <c r="F31" s="1572"/>
      <c r="G31" s="1572"/>
      <c r="H31" s="1573"/>
      <c r="I31" s="1596"/>
    </row>
    <row r="32" spans="1:9" ht="17.100000000000001" customHeight="1"/>
    <row r="33" spans="1:8" ht="17.100000000000001" customHeight="1">
      <c r="F33" s="10" t="s">
        <v>263</v>
      </c>
    </row>
    <row r="34" spans="1:8" ht="17.100000000000001" customHeight="1">
      <c r="F34" s="10" t="s">
        <v>2675</v>
      </c>
    </row>
    <row r="35" spans="1:8" ht="17.100000000000001" customHeight="1">
      <c r="F35" s="974" t="s">
        <v>2085</v>
      </c>
    </row>
    <row r="36" spans="1:8" ht="17.100000000000001" customHeight="1">
      <c r="F36" s="41"/>
    </row>
    <row r="37" spans="1:8" ht="17.100000000000001" customHeight="1">
      <c r="F37" s="42"/>
    </row>
    <row r="38" spans="1:8" ht="17.100000000000001" customHeight="1">
      <c r="F38" s="42"/>
    </row>
    <row r="39" spans="1:8" ht="17.100000000000001" customHeight="1">
      <c r="F39" s="973" t="s">
        <v>2086</v>
      </c>
      <c r="H39" s="30"/>
    </row>
    <row r="40" spans="1:8" ht="17.100000000000001" customHeight="1">
      <c r="F40" s="569" t="s">
        <v>2087</v>
      </c>
      <c r="H40" s="31"/>
    </row>
    <row r="41" spans="1:8" ht="17.100000000000001" customHeight="1"/>
    <row r="42" spans="1:8" ht="17.100000000000001" customHeight="1">
      <c r="A42" s="8" t="s">
        <v>265</v>
      </c>
      <c r="B42" s="8" t="s">
        <v>210</v>
      </c>
      <c r="C42" s="10" t="str">
        <f>E6</f>
        <v>Dr. Afrizal, MS</v>
      </c>
      <c r="D42" s="4"/>
      <c r="E42" s="38" t="s">
        <v>65</v>
      </c>
      <c r="F42" s="10" t="str">
        <f>E7</f>
        <v>196002091987031004 / 0009026011</v>
      </c>
      <c r="G42" s="4"/>
      <c r="H42" s="4"/>
    </row>
    <row r="43" spans="1:8" ht="17.100000000000001" customHeight="1">
      <c r="A43" s="32" t="s">
        <v>266</v>
      </c>
      <c r="B43" s="32" t="s">
        <v>210</v>
      </c>
      <c r="C43" s="1557" t="s">
        <v>2088</v>
      </c>
      <c r="D43" s="1557"/>
      <c r="E43" s="1557"/>
      <c r="F43" s="1557"/>
      <c r="G43" s="1557"/>
      <c r="H43" s="4"/>
    </row>
    <row r="44" spans="1:8" ht="17.100000000000001" customHeight="1">
      <c r="A44" s="33"/>
      <c r="B44" s="33"/>
      <c r="C44" s="1557" t="s">
        <v>267</v>
      </c>
      <c r="D44" s="1557"/>
      <c r="E44" s="1557"/>
      <c r="F44" s="1557"/>
      <c r="G44" s="1557"/>
      <c r="H44" s="4"/>
    </row>
    <row r="45" spans="1:8" ht="17.100000000000001" customHeight="1"/>
    <row r="46" spans="1:8" ht="17.100000000000001" customHeight="1">
      <c r="A46" s="9" t="s">
        <v>268</v>
      </c>
      <c r="B46" s="9"/>
      <c r="C46" s="9"/>
      <c r="D46" s="9"/>
      <c r="E46" s="9"/>
      <c r="F46" s="9"/>
      <c r="G46" s="9"/>
    </row>
    <row r="47" spans="1:8" ht="17.100000000000001" customHeight="1">
      <c r="A47" s="9" t="s">
        <v>269</v>
      </c>
      <c r="B47" s="9"/>
      <c r="C47" s="9"/>
      <c r="D47" s="9"/>
      <c r="E47" s="9"/>
      <c r="F47" s="9"/>
      <c r="G47" s="9"/>
    </row>
    <row r="48" spans="1:8" ht="17.100000000000001" customHeight="1">
      <c r="A48" s="9" t="s">
        <v>270</v>
      </c>
      <c r="B48" s="9"/>
      <c r="C48" s="9"/>
      <c r="D48" s="9"/>
      <c r="E48" s="9"/>
      <c r="F48" s="9"/>
      <c r="G48" s="9"/>
    </row>
    <row r="49" spans="1:7" ht="17.100000000000001" customHeight="1">
      <c r="A49" s="9" t="s">
        <v>271</v>
      </c>
      <c r="B49" s="9"/>
      <c r="C49" s="9"/>
      <c r="D49" s="9"/>
      <c r="E49" s="9"/>
      <c r="F49" s="9"/>
      <c r="G49" s="9"/>
    </row>
    <row r="50" spans="1:7" ht="17.100000000000001" customHeight="1">
      <c r="A50" s="9" t="s">
        <v>272</v>
      </c>
      <c r="B50" s="9"/>
      <c r="C50" s="9"/>
      <c r="D50" s="9"/>
      <c r="E50" s="9"/>
      <c r="F50" s="9"/>
      <c r="G50" s="9"/>
    </row>
  </sheetData>
  <mergeCells count="41">
    <mergeCell ref="I21:I24"/>
    <mergeCell ref="I25:I29"/>
    <mergeCell ref="I30:I31"/>
    <mergeCell ref="E9:H9"/>
    <mergeCell ref="B9:D9"/>
    <mergeCell ref="B10:D10"/>
    <mergeCell ref="E10:H10"/>
    <mergeCell ref="B11:D11"/>
    <mergeCell ref="E11:H11"/>
    <mergeCell ref="B13:D13"/>
    <mergeCell ref="E13:H13"/>
    <mergeCell ref="B12:D12"/>
    <mergeCell ref="E12:H12"/>
    <mergeCell ref="A14:A15"/>
    <mergeCell ref="B14:C15"/>
    <mergeCell ref="E14:H14"/>
    <mergeCell ref="E15:H15"/>
    <mergeCell ref="C43:G43"/>
    <mergeCell ref="C20:E20"/>
    <mergeCell ref="B16:D16"/>
    <mergeCell ref="E16:H16"/>
    <mergeCell ref="B19:E19"/>
    <mergeCell ref="B18:E18"/>
    <mergeCell ref="C21:E21"/>
    <mergeCell ref="C44:G44"/>
    <mergeCell ref="C22:E22"/>
    <mergeCell ref="C23:E23"/>
    <mergeCell ref="C24:E24"/>
    <mergeCell ref="A25:E25"/>
    <mergeCell ref="A28:E28"/>
    <mergeCell ref="B26:E26"/>
    <mergeCell ref="C30:H31"/>
    <mergeCell ref="B7:D7"/>
    <mergeCell ref="E7:H7"/>
    <mergeCell ref="B8:D8"/>
    <mergeCell ref="E8:H8"/>
    <mergeCell ref="A1:H1"/>
    <mergeCell ref="A2:H2"/>
    <mergeCell ref="B5:H5"/>
    <mergeCell ref="B6:D6"/>
    <mergeCell ref="E6:H6"/>
  </mergeCells>
  <pageMargins left="0.90551181102362199" right="0" top="0.86614173228346503" bottom="0" header="0.66929133858267698" footer="0.55118110236220497"/>
  <pageSetup paperSize="9" scale="87" firstPageNumber="48" orientation="portrait" useFirstPageNumber="1" horizontalDpi="4294967293" verticalDpi="4294967293" r:id="rId1"/>
  <headerFooter>
    <oddHeader>&amp;LLampiran IV.a.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70"/>
  <sheetViews>
    <sheetView topLeftCell="E244" zoomScale="101" zoomScaleSheetLayoutView="100" workbookViewId="0">
      <selection activeCell="H19" sqref="H19"/>
    </sheetView>
  </sheetViews>
  <sheetFormatPr defaultColWidth="8.85546875" defaultRowHeight="24.95" customHeight="1"/>
  <cols>
    <col min="1" max="1" width="5" style="384" customWidth="1"/>
    <col min="2" max="2" width="4" style="385" customWidth="1"/>
    <col min="3" max="3" width="3.85546875" style="386" customWidth="1"/>
    <col min="4" max="5" width="4.7109375" style="387" customWidth="1"/>
    <col min="6" max="6" width="3.140625" style="387" customWidth="1"/>
    <col min="7" max="7" width="35.140625" style="388" customWidth="1"/>
    <col min="8" max="8" width="7.42578125" style="427" customWidth="1"/>
    <col min="9" max="9" width="9.85546875" style="428" customWidth="1"/>
    <col min="10" max="10" width="11.28515625" style="427" customWidth="1"/>
    <col min="11" max="11" width="8.28515625" style="389" customWidth="1"/>
    <col min="12" max="12" width="7.7109375" style="389" customWidth="1"/>
    <col min="13" max="13" width="9" style="389" customWidth="1"/>
    <col min="14" max="16384" width="8.85546875" style="389"/>
  </cols>
  <sheetData>
    <row r="1" spans="1:14" ht="18" hidden="1" customHeight="1">
      <c r="H1" s="1669" t="s">
        <v>203</v>
      </c>
      <c r="I1" s="1669"/>
      <c r="J1" s="1669"/>
      <c r="K1" s="1669"/>
      <c r="L1" s="1669"/>
      <c r="M1" s="1669"/>
    </row>
    <row r="2" spans="1:14" s="390" customFormat="1" ht="15" hidden="1" customHeight="1">
      <c r="A2" s="284"/>
      <c r="B2" s="296"/>
      <c r="C2" s="296"/>
      <c r="D2" s="296"/>
      <c r="E2" s="296"/>
      <c r="F2" s="296"/>
      <c r="G2" s="296"/>
      <c r="H2" s="1669" t="s">
        <v>79</v>
      </c>
      <c r="I2" s="1669"/>
      <c r="J2" s="1669"/>
      <c r="K2" s="1669"/>
      <c r="L2" s="1669"/>
      <c r="M2" s="1669"/>
    </row>
    <row r="3" spans="1:14" s="390" customFormat="1" ht="15" hidden="1" customHeight="1">
      <c r="A3" s="284"/>
      <c r="B3" s="296"/>
      <c r="C3" s="296"/>
      <c r="D3" s="296"/>
      <c r="E3" s="296"/>
      <c r="F3" s="296"/>
      <c r="G3" s="296"/>
      <c r="H3" s="296" t="s">
        <v>30</v>
      </c>
      <c r="I3" s="296"/>
      <c r="J3" s="296"/>
      <c r="K3" s="293"/>
      <c r="L3" s="293"/>
      <c r="M3" s="293"/>
    </row>
    <row r="4" spans="1:14" s="390" customFormat="1" ht="15" hidden="1" customHeight="1">
      <c r="A4" s="284"/>
      <c r="B4" s="296"/>
      <c r="C4" s="296"/>
      <c r="D4" s="296"/>
      <c r="E4" s="296"/>
      <c r="F4" s="296"/>
      <c r="G4" s="296"/>
      <c r="H4" s="296" t="s">
        <v>80</v>
      </c>
      <c r="I4" s="296"/>
      <c r="J4" s="296"/>
      <c r="K4" s="293"/>
      <c r="L4" s="293"/>
      <c r="M4" s="293"/>
    </row>
    <row r="5" spans="1:14" s="390" customFormat="1" ht="15" hidden="1" customHeight="1">
      <c r="A5" s="284"/>
      <c r="B5" s="296"/>
      <c r="C5" s="296"/>
      <c r="D5" s="296"/>
      <c r="E5" s="296"/>
      <c r="F5" s="296"/>
      <c r="G5" s="296"/>
      <c r="H5" s="296" t="s">
        <v>31</v>
      </c>
      <c r="I5" s="296"/>
      <c r="J5" s="296"/>
      <c r="K5" s="293"/>
      <c r="L5" s="293"/>
      <c r="M5" s="293"/>
    </row>
    <row r="6" spans="1:14" s="390" customFormat="1" ht="15" hidden="1" customHeight="1">
      <c r="A6" s="284"/>
      <c r="B6" s="296"/>
      <c r="C6" s="296"/>
      <c r="D6" s="296"/>
      <c r="E6" s="296"/>
      <c r="F6" s="296"/>
      <c r="G6" s="296"/>
      <c r="H6" s="53" t="s">
        <v>204</v>
      </c>
      <c r="I6" s="296"/>
      <c r="J6" s="296"/>
      <c r="K6" s="293"/>
      <c r="L6" s="293"/>
      <c r="M6" s="293"/>
    </row>
    <row r="7" spans="1:14" s="390" customFormat="1" ht="15" hidden="1" customHeight="1">
      <c r="A7" s="284"/>
      <c r="B7" s="296"/>
      <c r="C7" s="296"/>
      <c r="D7" s="296"/>
      <c r="E7" s="296"/>
      <c r="F7" s="296"/>
      <c r="G7" s="296"/>
      <c r="H7" s="53" t="s">
        <v>205</v>
      </c>
      <c r="I7" s="296"/>
      <c r="J7" s="296"/>
      <c r="K7" s="293"/>
      <c r="L7" s="293"/>
      <c r="M7" s="293"/>
    </row>
    <row r="8" spans="1:14" s="390" customFormat="1" ht="15" hidden="1" customHeight="1">
      <c r="A8" s="284"/>
      <c r="B8" s="296"/>
      <c r="C8" s="296"/>
      <c r="D8" s="296"/>
      <c r="E8" s="296"/>
      <c r="F8" s="296"/>
      <c r="G8" s="296"/>
      <c r="H8" s="296" t="s">
        <v>32</v>
      </c>
      <c r="I8" s="296"/>
      <c r="J8" s="296"/>
      <c r="K8" s="293"/>
      <c r="L8" s="293"/>
      <c r="M8" s="293"/>
    </row>
    <row r="9" spans="1:14" s="390" customFormat="1" ht="153" hidden="1" customHeight="1">
      <c r="A9" s="284"/>
      <c r="B9" s="296"/>
      <c r="C9" s="296"/>
      <c r="D9" s="296"/>
      <c r="E9" s="296"/>
      <c r="F9" s="296"/>
      <c r="G9" s="296"/>
      <c r="H9" s="1670" t="s">
        <v>199</v>
      </c>
      <c r="I9" s="1670"/>
      <c r="J9" s="1670"/>
      <c r="K9" s="1670"/>
      <c r="L9" s="1670"/>
      <c r="M9" s="1670"/>
    </row>
    <row r="10" spans="1:14" s="390" customFormat="1" ht="15.95" hidden="1" customHeight="1">
      <c r="A10" s="391" t="s">
        <v>33</v>
      </c>
      <c r="B10" s="296"/>
      <c r="C10" s="296"/>
      <c r="D10" s="296"/>
      <c r="E10" s="296"/>
      <c r="F10" s="296"/>
      <c r="G10" s="296"/>
      <c r="H10" s="296"/>
      <c r="I10" s="296"/>
      <c r="J10" s="296"/>
    </row>
    <row r="11" spans="1:14" s="390" customFormat="1" ht="15.95" hidden="1" customHeight="1">
      <c r="A11" s="297" t="s">
        <v>34</v>
      </c>
      <c r="B11" s="296"/>
      <c r="C11" s="296"/>
      <c r="D11" s="296"/>
      <c r="E11" s="296"/>
      <c r="F11" s="296"/>
      <c r="G11" s="296"/>
      <c r="H11" s="296"/>
      <c r="I11" s="296"/>
      <c r="J11" s="296"/>
    </row>
    <row r="12" spans="1:14" s="390" customFormat="1" ht="15.95" hidden="1" customHeight="1">
      <c r="A12" s="297" t="s">
        <v>81</v>
      </c>
      <c r="B12" s="296"/>
      <c r="C12" s="296"/>
      <c r="D12" s="296"/>
      <c r="E12" s="296"/>
      <c r="F12" s="296"/>
      <c r="G12" s="296"/>
      <c r="H12" s="296"/>
      <c r="I12" s="296"/>
      <c r="J12" s="296"/>
    </row>
    <row r="13" spans="1:14" s="390" customFormat="1" ht="15.95" customHeight="1">
      <c r="A13" s="284"/>
      <c r="B13" s="296"/>
      <c r="C13" s="296"/>
      <c r="D13" s="296"/>
      <c r="E13" s="296"/>
      <c r="F13" s="296"/>
      <c r="G13" s="296"/>
      <c r="H13" s="296"/>
      <c r="I13" s="296"/>
      <c r="J13" s="392"/>
    </row>
    <row r="14" spans="1:14" s="390" customFormat="1" ht="20.100000000000001" customHeight="1">
      <c r="A14" s="1671" t="s">
        <v>34</v>
      </c>
      <c r="B14" s="1671"/>
      <c r="C14" s="1671"/>
      <c r="D14" s="1671"/>
      <c r="E14" s="1671"/>
      <c r="F14" s="1671"/>
      <c r="G14" s="1671"/>
      <c r="H14" s="1671"/>
      <c r="I14" s="1671"/>
      <c r="J14" s="1671"/>
      <c r="K14" s="1671"/>
      <c r="L14" s="1671"/>
      <c r="M14" s="1671"/>
      <c r="N14" s="393"/>
    </row>
    <row r="15" spans="1:14" s="390" customFormat="1" ht="20.100000000000001" customHeight="1">
      <c r="A15" s="1671" t="s">
        <v>81</v>
      </c>
      <c r="B15" s="1671"/>
      <c r="C15" s="1671"/>
      <c r="D15" s="1671"/>
      <c r="E15" s="1671"/>
      <c r="F15" s="1671"/>
      <c r="G15" s="1671"/>
      <c r="H15" s="1671"/>
      <c r="I15" s="1671"/>
      <c r="J15" s="1671"/>
      <c r="K15" s="1671"/>
      <c r="L15" s="1671"/>
      <c r="M15" s="1671"/>
      <c r="N15" s="393"/>
    </row>
    <row r="16" spans="1:14" s="390" customFormat="1" ht="18.75" customHeight="1">
      <c r="A16" s="1671" t="s">
        <v>35</v>
      </c>
      <c r="B16" s="1671"/>
      <c r="C16" s="1671"/>
      <c r="D16" s="1671"/>
      <c r="E16" s="1671"/>
      <c r="F16" s="1671"/>
      <c r="G16" s="1671"/>
      <c r="H16" s="1671"/>
      <c r="I16" s="1671"/>
      <c r="J16" s="1671"/>
      <c r="K16" s="1671"/>
      <c r="L16" s="1671"/>
      <c r="M16" s="1671"/>
      <c r="N16" s="393"/>
    </row>
    <row r="17" spans="1:15" s="390" customFormat="1" ht="18.75" customHeight="1">
      <c r="A17" s="259"/>
      <c r="B17" s="295"/>
      <c r="C17" s="295"/>
      <c r="D17" s="295"/>
      <c r="E17" s="295"/>
      <c r="F17" s="295"/>
      <c r="G17" s="295"/>
      <c r="H17" s="295"/>
      <c r="I17" s="295"/>
      <c r="J17" s="295"/>
      <c r="K17" s="295"/>
      <c r="L17" s="295"/>
      <c r="M17" s="295"/>
      <c r="N17" s="295"/>
    </row>
    <row r="18" spans="1:15" s="390" customFormat="1" ht="18" customHeight="1">
      <c r="A18" s="99" t="s">
        <v>206</v>
      </c>
      <c r="B18" s="296"/>
      <c r="C18" s="296"/>
      <c r="D18" s="296"/>
      <c r="E18" s="296"/>
      <c r="F18" s="296"/>
      <c r="G18" s="296"/>
      <c r="H18" s="1672" t="s">
        <v>36</v>
      </c>
      <c r="I18" s="1672"/>
      <c r="J18" s="1672"/>
      <c r="M18" s="296"/>
      <c r="N18" s="296"/>
    </row>
    <row r="19" spans="1:15" s="390" customFormat="1" ht="20.100000000000001" customHeight="1">
      <c r="A19" s="391"/>
      <c r="B19" s="292"/>
      <c r="C19" s="292"/>
      <c r="D19" s="292"/>
      <c r="E19" s="292"/>
      <c r="F19" s="292"/>
      <c r="G19" s="292"/>
      <c r="H19" s="1502" t="str">
        <f>PAK!D3</f>
        <v>1 Agustus 2010 s/d 31 Desember 2021</v>
      </c>
      <c r="I19" s="296"/>
      <c r="J19" s="392"/>
      <c r="K19" s="292"/>
      <c r="L19" s="292"/>
      <c r="M19" s="292"/>
      <c r="N19" s="292"/>
    </row>
    <row r="20" spans="1:15" s="390" customFormat="1" ht="26.1" customHeight="1">
      <c r="A20" s="93" t="s">
        <v>1</v>
      </c>
      <c r="B20" s="1648" t="s">
        <v>37</v>
      </c>
      <c r="C20" s="1649"/>
      <c r="D20" s="1649"/>
      <c r="E20" s="1649"/>
      <c r="F20" s="1649"/>
      <c r="G20" s="1649"/>
      <c r="H20" s="1649"/>
      <c r="I20" s="1649"/>
      <c r="J20" s="1649"/>
      <c r="K20" s="1649"/>
      <c r="L20" s="1649"/>
      <c r="M20" s="1650"/>
      <c r="N20" s="99"/>
      <c r="O20" s="99"/>
    </row>
    <row r="21" spans="1:15" s="390" customFormat="1" ht="21" customHeight="1">
      <c r="A21" s="266" t="s">
        <v>21</v>
      </c>
      <c r="B21" s="1673" t="s">
        <v>38</v>
      </c>
      <c r="C21" s="1674"/>
      <c r="D21" s="1674"/>
      <c r="E21" s="1674"/>
      <c r="F21" s="1674"/>
      <c r="G21" s="1674"/>
      <c r="H21" s="1720" t="str">
        <f>PAK!E6</f>
        <v>Dr. Afrizal, MS</v>
      </c>
      <c r="I21" s="1720"/>
      <c r="J21" s="1720"/>
      <c r="K21" s="1720"/>
      <c r="L21" s="1720"/>
      <c r="M21" s="1720"/>
      <c r="N21" s="99"/>
      <c r="O21" s="99"/>
    </row>
    <row r="22" spans="1:15" s="292" customFormat="1" ht="21" customHeight="1">
      <c r="A22" s="265" t="s">
        <v>23</v>
      </c>
      <c r="B22" s="1673" t="s">
        <v>2100</v>
      </c>
      <c r="C22" s="1674"/>
      <c r="D22" s="1674"/>
      <c r="E22" s="1674"/>
      <c r="F22" s="1674"/>
      <c r="G22" s="1674"/>
      <c r="H22" s="1720" t="str">
        <f>PAK!E7</f>
        <v>196002091987031004 / 0009026011</v>
      </c>
      <c r="I22" s="1720"/>
      <c r="J22" s="1720"/>
      <c r="K22" s="1720"/>
      <c r="L22" s="1720"/>
      <c r="M22" s="1720"/>
      <c r="N22" s="99"/>
      <c r="O22" s="99"/>
    </row>
    <row r="23" spans="1:15" s="292" customFormat="1" ht="21" customHeight="1">
      <c r="A23" s="265" t="s">
        <v>29</v>
      </c>
      <c r="B23" s="1673" t="s">
        <v>39</v>
      </c>
      <c r="C23" s="1674"/>
      <c r="D23" s="1674"/>
      <c r="E23" s="1674"/>
      <c r="F23" s="1674"/>
      <c r="G23" s="1674"/>
      <c r="H23" s="1730" t="str">
        <f>PAK!E8</f>
        <v>E. 339292</v>
      </c>
      <c r="I23" s="1720"/>
      <c r="J23" s="1720"/>
      <c r="K23" s="1720"/>
      <c r="L23" s="1720"/>
      <c r="M23" s="1720"/>
      <c r="N23" s="99"/>
      <c r="O23" s="99"/>
    </row>
    <row r="24" spans="1:15" s="292" customFormat="1" ht="21" customHeight="1">
      <c r="A24" s="265" t="s">
        <v>40</v>
      </c>
      <c r="B24" s="1673" t="s">
        <v>41</v>
      </c>
      <c r="C24" s="1674"/>
      <c r="D24" s="1674"/>
      <c r="E24" s="1674"/>
      <c r="F24" s="1674"/>
      <c r="G24" s="1674"/>
      <c r="H24" s="1720" t="str">
        <f>PAK!E9</f>
        <v>Lubuk Basung, 9 Februari 1960</v>
      </c>
      <c r="I24" s="1720"/>
      <c r="J24" s="1720"/>
      <c r="K24" s="1720"/>
      <c r="L24" s="1720"/>
      <c r="M24" s="1720"/>
      <c r="N24" s="99"/>
      <c r="O24" s="99"/>
    </row>
    <row r="25" spans="1:15" s="292" customFormat="1" ht="21" customHeight="1">
      <c r="A25" s="265" t="s">
        <v>42</v>
      </c>
      <c r="B25" s="1673" t="s">
        <v>43</v>
      </c>
      <c r="C25" s="1674"/>
      <c r="D25" s="1674"/>
      <c r="E25" s="1674"/>
      <c r="F25" s="1674"/>
      <c r="G25" s="1674"/>
      <c r="H25" s="1673" t="str">
        <f>PAK!E10</f>
        <v>Laki-laki</v>
      </c>
      <c r="I25" s="1674"/>
      <c r="J25" s="1674"/>
      <c r="K25" s="1674"/>
      <c r="L25" s="1674"/>
      <c r="M25" s="1716"/>
      <c r="N25" s="99"/>
      <c r="O25" s="99"/>
    </row>
    <row r="26" spans="1:15" s="292" customFormat="1" ht="21" customHeight="1">
      <c r="A26" s="265" t="s">
        <v>44</v>
      </c>
      <c r="B26" s="1673" t="s">
        <v>45</v>
      </c>
      <c r="C26" s="1674"/>
      <c r="D26" s="1674"/>
      <c r="E26" s="1674"/>
      <c r="F26" s="1674"/>
      <c r="G26" s="1674"/>
      <c r="H26" s="1673" t="str">
        <f>PAK!E11</f>
        <v>Doktor S3 tahun 2008</v>
      </c>
      <c r="I26" s="1674"/>
      <c r="J26" s="1674"/>
      <c r="K26" s="1674"/>
      <c r="L26" s="1674"/>
      <c r="M26" s="1716"/>
      <c r="N26" s="99"/>
      <c r="O26" s="99"/>
    </row>
    <row r="27" spans="1:15" s="292" customFormat="1" ht="21" customHeight="1">
      <c r="A27" s="265" t="s">
        <v>46</v>
      </c>
      <c r="B27" s="1673" t="s">
        <v>200</v>
      </c>
      <c r="C27" s="1674"/>
      <c r="D27" s="1674"/>
      <c r="E27" s="1674"/>
      <c r="F27" s="1674"/>
      <c r="G27" s="1674"/>
      <c r="H27" s="1673" t="str">
        <f>PAK!E12</f>
        <v>Lektor Kepala/1 Agustus 2010</v>
      </c>
      <c r="I27" s="1674"/>
      <c r="J27" s="1674"/>
      <c r="K27" s="1674"/>
      <c r="L27" s="1674"/>
      <c r="M27" s="1716"/>
      <c r="N27" s="99"/>
      <c r="O27" s="99"/>
    </row>
    <row r="28" spans="1:15" s="292" customFormat="1" ht="21" customHeight="1">
      <c r="A28" s="394" t="s">
        <v>47</v>
      </c>
      <c r="B28" s="1673" t="s">
        <v>48</v>
      </c>
      <c r="C28" s="1674"/>
      <c r="D28" s="1674"/>
      <c r="E28" s="1674"/>
      <c r="F28" s="1674"/>
      <c r="G28" s="1674"/>
      <c r="H28" s="1673" t="str">
        <f>PAK!E14</f>
        <v>23 tahun 5 bulan</v>
      </c>
      <c r="I28" s="1674"/>
      <c r="J28" s="1674"/>
      <c r="K28" s="1674"/>
      <c r="L28" s="1674"/>
      <c r="M28" s="1716"/>
      <c r="N28" s="99"/>
      <c r="O28" s="99"/>
    </row>
    <row r="29" spans="1:15" s="292" customFormat="1" ht="21" customHeight="1">
      <c r="A29" s="394" t="s">
        <v>49</v>
      </c>
      <c r="B29" s="1673" t="s">
        <v>50</v>
      </c>
      <c r="C29" s="1674"/>
      <c r="D29" s="1674"/>
      <c r="E29" s="1674"/>
      <c r="F29" s="1674"/>
      <c r="G29" s="1674"/>
      <c r="H29" s="1717" t="str">
        <f>PAK!E15</f>
        <v>28 tahun 9 bulan</v>
      </c>
      <c r="I29" s="1718"/>
      <c r="J29" s="1718"/>
      <c r="K29" s="1718"/>
      <c r="L29" s="1718"/>
      <c r="M29" s="1719"/>
      <c r="N29" s="99"/>
      <c r="O29" s="99"/>
    </row>
    <row r="30" spans="1:15" s="292" customFormat="1" ht="21" customHeight="1">
      <c r="A30" s="394" t="s">
        <v>51</v>
      </c>
      <c r="B30" s="1721" t="s">
        <v>52</v>
      </c>
      <c r="C30" s="1722"/>
      <c r="D30" s="1722"/>
      <c r="E30" s="1722"/>
      <c r="F30" s="1722"/>
      <c r="G30" s="1722"/>
      <c r="H30" s="1673" t="str">
        <f>PAK!E16</f>
        <v>FMIPA Universitas Andalas</v>
      </c>
      <c r="I30" s="1674"/>
      <c r="J30" s="1674"/>
      <c r="K30" s="1674"/>
      <c r="L30" s="1674"/>
      <c r="M30" s="1716"/>
      <c r="N30" s="99"/>
      <c r="O30" s="99"/>
    </row>
    <row r="31" spans="1:15" s="292" customFormat="1" ht="20.100000000000001" customHeight="1">
      <c r="A31" s="177"/>
      <c r="B31" s="395"/>
      <c r="C31" s="289"/>
      <c r="D31" s="289"/>
      <c r="E31" s="289"/>
      <c r="F31" s="289"/>
      <c r="G31" s="289"/>
      <c r="H31" s="396"/>
      <c r="I31" s="396"/>
      <c r="J31" s="396"/>
      <c r="K31" s="101"/>
      <c r="L31" s="101"/>
      <c r="M31" s="397"/>
      <c r="N31" s="99"/>
      <c r="O31" s="99"/>
    </row>
    <row r="32" spans="1:15" s="292" customFormat="1" ht="22.5" customHeight="1">
      <c r="A32" s="1651" t="s">
        <v>1</v>
      </c>
      <c r="B32" s="1634" t="s">
        <v>53</v>
      </c>
      <c r="C32" s="1634"/>
      <c r="D32" s="1634"/>
      <c r="E32" s="1634"/>
      <c r="F32" s="1634"/>
      <c r="G32" s="1634"/>
      <c r="H32" s="1634"/>
      <c r="I32" s="1634"/>
      <c r="J32" s="1634"/>
      <c r="K32" s="1634"/>
      <c r="L32" s="1634"/>
      <c r="M32" s="1634"/>
      <c r="N32" s="99"/>
      <c r="O32" s="99"/>
    </row>
    <row r="33" spans="1:13" s="292" customFormat="1" ht="18" customHeight="1">
      <c r="A33" s="1646"/>
      <c r="B33" s="1646" t="s">
        <v>54</v>
      </c>
      <c r="C33" s="1646"/>
      <c r="D33" s="1646"/>
      <c r="E33" s="1646"/>
      <c r="F33" s="1646"/>
      <c r="G33" s="1646"/>
      <c r="H33" s="1634" t="s">
        <v>55</v>
      </c>
      <c r="I33" s="1634"/>
      <c r="J33" s="1634"/>
      <c r="K33" s="1634"/>
      <c r="L33" s="1634"/>
      <c r="M33" s="1634"/>
    </row>
    <row r="34" spans="1:13" s="292" customFormat="1" ht="18" customHeight="1">
      <c r="A34" s="1646"/>
      <c r="B34" s="1646"/>
      <c r="C34" s="1646"/>
      <c r="D34" s="1646"/>
      <c r="E34" s="1646"/>
      <c r="F34" s="1646"/>
      <c r="G34" s="1646"/>
      <c r="H34" s="1634" t="s">
        <v>56</v>
      </c>
      <c r="I34" s="1634"/>
      <c r="J34" s="1634"/>
      <c r="K34" s="1634" t="s">
        <v>57</v>
      </c>
      <c r="L34" s="1634"/>
      <c r="M34" s="1634"/>
    </row>
    <row r="35" spans="1:13" s="292" customFormat="1" ht="18" customHeight="1">
      <c r="A35" s="1647"/>
      <c r="B35" s="1647"/>
      <c r="C35" s="1647"/>
      <c r="D35" s="1647"/>
      <c r="E35" s="1647"/>
      <c r="F35" s="1647"/>
      <c r="G35" s="1647"/>
      <c r="H35" s="93" t="s">
        <v>58</v>
      </c>
      <c r="I35" s="93" t="s">
        <v>59</v>
      </c>
      <c r="J35" s="93" t="s">
        <v>60</v>
      </c>
      <c r="K35" s="93" t="s">
        <v>58</v>
      </c>
      <c r="L35" s="93" t="s">
        <v>59</v>
      </c>
      <c r="M35" s="93" t="s">
        <v>60</v>
      </c>
    </row>
    <row r="36" spans="1:13" s="292" customFormat="1" ht="17.25" customHeight="1">
      <c r="A36" s="338">
        <v>1</v>
      </c>
      <c r="B36" s="1648">
        <v>2</v>
      </c>
      <c r="C36" s="1649"/>
      <c r="D36" s="1649"/>
      <c r="E36" s="1649"/>
      <c r="F36" s="1649"/>
      <c r="G36" s="1650"/>
      <c r="H36" s="93">
        <v>3</v>
      </c>
      <c r="I36" s="93">
        <v>4</v>
      </c>
      <c r="J36" s="93">
        <v>5</v>
      </c>
      <c r="K36" s="93">
        <v>6</v>
      </c>
      <c r="L36" s="93">
        <v>7</v>
      </c>
      <c r="M36" s="93">
        <v>8</v>
      </c>
    </row>
    <row r="37" spans="1:13" s="392" customFormat="1" ht="27" customHeight="1">
      <c r="A37" s="398" t="s">
        <v>6</v>
      </c>
      <c r="B37" s="1723" t="s">
        <v>8</v>
      </c>
      <c r="C37" s="1724"/>
      <c r="D37" s="1724"/>
      <c r="E37" s="1724"/>
      <c r="F37" s="1724"/>
      <c r="G37" s="1724"/>
      <c r="H37" s="204"/>
      <c r="I37" s="195"/>
      <c r="J37" s="312"/>
      <c r="K37" s="399"/>
      <c r="L37" s="399"/>
      <c r="M37" s="399"/>
    </row>
    <row r="38" spans="1:13" s="392" customFormat="1" ht="21" customHeight="1">
      <c r="A38" s="205"/>
      <c r="B38" s="335" t="s">
        <v>11</v>
      </c>
      <c r="C38" s="1695" t="s">
        <v>82</v>
      </c>
      <c r="D38" s="1696"/>
      <c r="E38" s="1696"/>
      <c r="F38" s="1696"/>
      <c r="G38" s="1697"/>
      <c r="H38" s="204"/>
      <c r="I38" s="132"/>
      <c r="J38" s="312"/>
      <c r="K38" s="399"/>
      <c r="L38" s="399"/>
      <c r="M38" s="399"/>
    </row>
    <row r="39" spans="1:13" ht="21" customHeight="1">
      <c r="A39" s="347"/>
      <c r="B39" s="400"/>
      <c r="C39" s="401">
        <v>1</v>
      </c>
      <c r="D39" s="1695" t="s">
        <v>18</v>
      </c>
      <c r="E39" s="1696"/>
      <c r="F39" s="1696"/>
      <c r="G39" s="1697"/>
      <c r="H39" s="312"/>
      <c r="I39" s="401"/>
      <c r="J39" s="312"/>
      <c r="K39" s="313"/>
      <c r="L39" s="313"/>
      <c r="M39" s="313"/>
    </row>
    <row r="40" spans="1:13" ht="21" customHeight="1">
      <c r="A40" s="402"/>
      <c r="B40" s="403"/>
      <c r="C40" s="401">
        <v>2</v>
      </c>
      <c r="D40" s="404" t="s">
        <v>19</v>
      </c>
      <c r="E40" s="405"/>
      <c r="F40" s="405"/>
      <c r="G40" s="406"/>
      <c r="H40" s="318"/>
      <c r="I40" s="407"/>
      <c r="J40" s="318"/>
      <c r="K40" s="313"/>
      <c r="L40" s="313"/>
      <c r="M40" s="313"/>
    </row>
    <row r="41" spans="1:13" ht="21" customHeight="1">
      <c r="A41" s="402"/>
      <c r="B41" s="408" t="s">
        <v>10</v>
      </c>
      <c r="C41" s="1704" t="s">
        <v>20</v>
      </c>
      <c r="D41" s="1705"/>
      <c r="E41" s="1705"/>
      <c r="F41" s="1705"/>
      <c r="G41" s="1706"/>
      <c r="H41" s="318"/>
      <c r="I41" s="407"/>
      <c r="J41" s="318"/>
      <c r="K41" s="313"/>
      <c r="L41" s="313"/>
      <c r="M41" s="313"/>
    </row>
    <row r="42" spans="1:13" ht="21" customHeight="1">
      <c r="A42" s="409"/>
      <c r="B42" s="400"/>
      <c r="C42" s="401"/>
      <c r="D42" s="1701"/>
      <c r="E42" s="1702"/>
      <c r="F42" s="1702"/>
      <c r="G42" s="1703"/>
      <c r="H42" s="318"/>
      <c r="I42" s="351"/>
      <c r="J42" s="318"/>
      <c r="K42" s="313"/>
      <c r="L42" s="313"/>
      <c r="M42" s="313"/>
    </row>
    <row r="43" spans="1:13" ht="27" customHeight="1">
      <c r="A43" s="378" t="s">
        <v>7</v>
      </c>
      <c r="B43" s="1698" t="s">
        <v>185</v>
      </c>
      <c r="C43" s="1699"/>
      <c r="D43" s="1699"/>
      <c r="E43" s="1699"/>
      <c r="F43" s="1699"/>
      <c r="G43" s="1700"/>
      <c r="H43" s="312"/>
      <c r="I43" s="849">
        <f>SUM(I44+I46+I48+I56+I67+I70+I72+I74+I79)</f>
        <v>552.45833333333326</v>
      </c>
      <c r="J43" s="849">
        <f>SUM(H43:I43)</f>
        <v>552.45833333333326</v>
      </c>
      <c r="K43" s="313"/>
      <c r="L43" s="313"/>
      <c r="M43" s="313"/>
    </row>
    <row r="44" spans="1:13" ht="87.95" customHeight="1">
      <c r="A44" s="410"/>
      <c r="B44" s="309" t="s">
        <v>11</v>
      </c>
      <c r="C44" s="1640" t="s">
        <v>83</v>
      </c>
      <c r="D44" s="1641"/>
      <c r="E44" s="1641"/>
      <c r="F44" s="1641"/>
      <c r="G44" s="1642"/>
      <c r="H44" s="312"/>
      <c r="I44" s="64">
        <f>PENDIDIKAN!L28</f>
        <v>233.83333333333331</v>
      </c>
      <c r="J44" s="413">
        <f>SUM(H44:I44)</f>
        <v>233.83333333333331</v>
      </c>
      <c r="K44" s="313"/>
      <c r="L44" s="313"/>
      <c r="M44" s="313"/>
    </row>
    <row r="45" spans="1:13" ht="180" customHeight="1">
      <c r="A45" s="410"/>
      <c r="B45" s="411"/>
      <c r="C45" s="412"/>
      <c r="D45" s="1725" t="s">
        <v>198</v>
      </c>
      <c r="E45" s="1726"/>
      <c r="F45" s="1726"/>
      <c r="G45" s="1727"/>
      <c r="H45" s="56"/>
      <c r="I45" s="64"/>
      <c r="J45" s="413"/>
      <c r="K45" s="52"/>
      <c r="L45" s="52"/>
      <c r="M45" s="52"/>
    </row>
    <row r="46" spans="1:13" ht="24" customHeight="1">
      <c r="A46" s="414"/>
      <c r="B46" s="315" t="s">
        <v>10</v>
      </c>
      <c r="C46" s="1626" t="s">
        <v>84</v>
      </c>
      <c r="D46" s="1628"/>
      <c r="E46" s="1628"/>
      <c r="F46" s="1628"/>
      <c r="G46" s="1627"/>
      <c r="H46" s="312"/>
      <c r="I46" s="415">
        <f>PENDIDIKAN!L256</f>
        <v>24</v>
      </c>
      <c r="J46" s="318">
        <f>SUM(H46:I46)</f>
        <v>24</v>
      </c>
      <c r="K46" s="313"/>
      <c r="L46" s="313"/>
      <c r="M46" s="313"/>
    </row>
    <row r="47" spans="1:13" ht="21" customHeight="1">
      <c r="A47" s="414"/>
      <c r="B47" s="325"/>
      <c r="C47" s="367"/>
      <c r="D47" s="1626" t="s">
        <v>85</v>
      </c>
      <c r="E47" s="1628"/>
      <c r="F47" s="1628"/>
      <c r="G47" s="1627"/>
      <c r="H47" s="312"/>
      <c r="I47" s="415"/>
      <c r="J47" s="318"/>
      <c r="K47" s="313"/>
      <c r="L47" s="313"/>
      <c r="M47" s="313"/>
    </row>
    <row r="48" spans="1:13" ht="36" customHeight="1">
      <c r="A48" s="416"/>
      <c r="B48" s="417" t="s">
        <v>12</v>
      </c>
      <c r="C48" s="1640" t="s">
        <v>372</v>
      </c>
      <c r="D48" s="1641"/>
      <c r="E48" s="1641"/>
      <c r="F48" s="1641"/>
      <c r="G48" s="1642"/>
      <c r="H48" s="310"/>
      <c r="I48" s="415">
        <f>PENDIDIKAN!L366</f>
        <v>3</v>
      </c>
      <c r="J48" s="318">
        <f>SUM(H48:I48)</f>
        <v>3</v>
      </c>
      <c r="K48" s="313"/>
      <c r="L48" s="313"/>
      <c r="M48" s="313"/>
    </row>
    <row r="49" spans="1:13" ht="35.25" customHeight="1">
      <c r="A49" s="416"/>
      <c r="B49" s="325"/>
      <c r="C49" s="367"/>
      <c r="D49" s="1626" t="s">
        <v>1841</v>
      </c>
      <c r="E49" s="1628"/>
      <c r="F49" s="1628"/>
      <c r="G49" s="1627"/>
      <c r="H49" s="418"/>
      <c r="I49" s="415"/>
      <c r="J49" s="318"/>
      <c r="K49" s="313"/>
      <c r="L49" s="313"/>
      <c r="M49" s="313"/>
    </row>
    <row r="50" spans="1:13" ht="20.25" customHeight="1">
      <c r="A50" s="419"/>
      <c r="B50" s="411"/>
      <c r="C50" s="412"/>
      <c r="D50" s="420"/>
      <c r="E50" s="420"/>
      <c r="F50" s="420"/>
      <c r="G50" s="421"/>
      <c r="H50" s="54"/>
      <c r="I50" s="55"/>
      <c r="J50" s="54"/>
      <c r="K50" s="5"/>
      <c r="L50" s="5"/>
      <c r="M50" s="5"/>
    </row>
    <row r="51" spans="1:13" ht="20.100000000000001" customHeight="1">
      <c r="A51" s="1651" t="s">
        <v>1</v>
      </c>
      <c r="B51" s="1648" t="s">
        <v>53</v>
      </c>
      <c r="C51" s="1649"/>
      <c r="D51" s="1649"/>
      <c r="E51" s="1649"/>
      <c r="F51" s="1649"/>
      <c r="G51" s="1649"/>
      <c r="H51" s="1649"/>
      <c r="I51" s="1649"/>
      <c r="J51" s="1649"/>
      <c r="K51" s="1649"/>
      <c r="L51" s="1649"/>
      <c r="M51" s="1650"/>
    </row>
    <row r="52" spans="1:13" ht="20.25" customHeight="1">
      <c r="A52" s="1646"/>
      <c r="B52" s="1707" t="s">
        <v>54</v>
      </c>
      <c r="C52" s="1708"/>
      <c r="D52" s="1708"/>
      <c r="E52" s="1708"/>
      <c r="F52" s="1708"/>
      <c r="G52" s="1709"/>
      <c r="H52" s="1648" t="s">
        <v>55</v>
      </c>
      <c r="I52" s="1649"/>
      <c r="J52" s="1649"/>
      <c r="K52" s="1649"/>
      <c r="L52" s="1649"/>
      <c r="M52" s="1650"/>
    </row>
    <row r="53" spans="1:13" ht="20.25" customHeight="1">
      <c r="A53" s="1646"/>
      <c r="B53" s="1710"/>
      <c r="C53" s="1711"/>
      <c r="D53" s="1711"/>
      <c r="E53" s="1711"/>
      <c r="F53" s="1711"/>
      <c r="G53" s="1712"/>
      <c r="H53" s="1648" t="s">
        <v>56</v>
      </c>
      <c r="I53" s="1649"/>
      <c r="J53" s="1650"/>
      <c r="K53" s="1648" t="s">
        <v>57</v>
      </c>
      <c r="L53" s="1649"/>
      <c r="M53" s="1650"/>
    </row>
    <row r="54" spans="1:13" ht="20.25" customHeight="1">
      <c r="A54" s="1647"/>
      <c r="B54" s="1713"/>
      <c r="C54" s="1714"/>
      <c r="D54" s="1714"/>
      <c r="E54" s="1714"/>
      <c r="F54" s="1714"/>
      <c r="G54" s="1715"/>
      <c r="H54" s="93" t="s">
        <v>58</v>
      </c>
      <c r="I54" s="93" t="s">
        <v>59</v>
      </c>
      <c r="J54" s="93" t="s">
        <v>60</v>
      </c>
      <c r="K54" s="93" t="s">
        <v>58</v>
      </c>
      <c r="L54" s="93" t="s">
        <v>59</v>
      </c>
      <c r="M54" s="93" t="s">
        <v>60</v>
      </c>
    </row>
    <row r="55" spans="1:13" ht="20.25" customHeight="1">
      <c r="A55" s="93">
        <v>1</v>
      </c>
      <c r="B55" s="1648">
        <v>2</v>
      </c>
      <c r="C55" s="1649"/>
      <c r="D55" s="1649"/>
      <c r="E55" s="1649"/>
      <c r="F55" s="1649"/>
      <c r="G55" s="1650"/>
      <c r="H55" s="93">
        <v>3</v>
      </c>
      <c r="I55" s="93">
        <v>4</v>
      </c>
      <c r="J55" s="93">
        <v>5</v>
      </c>
      <c r="K55" s="93">
        <v>6</v>
      </c>
      <c r="L55" s="93">
        <v>7</v>
      </c>
      <c r="M55" s="93">
        <v>8</v>
      </c>
    </row>
    <row r="56" spans="1:13" ht="48" customHeight="1">
      <c r="A56" s="308"/>
      <c r="B56" s="309" t="s">
        <v>14</v>
      </c>
      <c r="C56" s="1640" t="s">
        <v>86</v>
      </c>
      <c r="D56" s="1641"/>
      <c r="E56" s="1641"/>
      <c r="F56" s="1641"/>
      <c r="G56" s="1642"/>
      <c r="H56" s="310"/>
      <c r="I56" s="415">
        <f>SUM(I58:I66)</f>
        <v>85</v>
      </c>
      <c r="J56" s="312"/>
      <c r="K56" s="313"/>
      <c r="L56" s="313"/>
      <c r="M56" s="313"/>
    </row>
    <row r="57" spans="1:13" ht="15" customHeight="1">
      <c r="A57" s="308"/>
      <c r="B57" s="314"/>
      <c r="C57" s="315">
        <v>1</v>
      </c>
      <c r="D57" s="1626" t="s">
        <v>87</v>
      </c>
      <c r="E57" s="1628"/>
      <c r="F57" s="1628"/>
      <c r="G57" s="1627"/>
      <c r="H57" s="310"/>
      <c r="I57" s="311"/>
      <c r="J57" s="312"/>
      <c r="K57" s="313"/>
      <c r="L57" s="313"/>
      <c r="M57" s="313"/>
    </row>
    <row r="58" spans="1:13" ht="15" customHeight="1">
      <c r="A58" s="308"/>
      <c r="B58" s="314"/>
      <c r="C58" s="316"/>
      <c r="D58" s="317" t="s">
        <v>0</v>
      </c>
      <c r="E58" s="1626" t="s">
        <v>88</v>
      </c>
      <c r="F58" s="1628"/>
      <c r="G58" s="1627"/>
      <c r="H58" s="310"/>
      <c r="I58" s="311">
        <f>PENDIDIKAN!L376</f>
        <v>8</v>
      </c>
      <c r="J58" s="318">
        <f>SUM(H58:I58)</f>
        <v>8</v>
      </c>
      <c r="K58" s="313"/>
      <c r="L58" s="313"/>
      <c r="M58" s="313"/>
    </row>
    <row r="59" spans="1:13" ht="15" customHeight="1">
      <c r="A59" s="308"/>
      <c r="B59" s="314"/>
      <c r="C59" s="316"/>
      <c r="D59" s="317" t="s">
        <v>22</v>
      </c>
      <c r="E59" s="1626" t="s">
        <v>89</v>
      </c>
      <c r="F59" s="1628"/>
      <c r="G59" s="1627"/>
      <c r="H59" s="310"/>
      <c r="I59" s="311">
        <f>PENDIDIKAN!L381</f>
        <v>9</v>
      </c>
      <c r="J59" s="318">
        <f>SUM(H59:I59)</f>
        <v>9</v>
      </c>
      <c r="K59" s="313"/>
      <c r="L59" s="313"/>
      <c r="M59" s="313"/>
    </row>
    <row r="60" spans="1:13" ht="15" customHeight="1">
      <c r="A60" s="308"/>
      <c r="B60" s="314"/>
      <c r="C60" s="316"/>
      <c r="D60" s="317" t="s">
        <v>26</v>
      </c>
      <c r="E60" s="1636" t="s">
        <v>90</v>
      </c>
      <c r="F60" s="1636"/>
      <c r="G60" s="1636"/>
      <c r="H60" s="310"/>
      <c r="I60" s="311">
        <f>PENDIDIKAN!L390</f>
        <v>27</v>
      </c>
      <c r="J60" s="318">
        <f>SUM(H60:I60)</f>
        <v>27</v>
      </c>
      <c r="K60" s="313"/>
      <c r="L60" s="313"/>
      <c r="M60" s="313"/>
    </row>
    <row r="61" spans="1:13" ht="15" customHeight="1">
      <c r="A61" s="319"/>
      <c r="B61" s="314"/>
      <c r="C61" s="320"/>
      <c r="D61" s="317" t="s">
        <v>91</v>
      </c>
      <c r="E61" s="1636" t="s">
        <v>92</v>
      </c>
      <c r="F61" s="1636"/>
      <c r="G61" s="1636"/>
      <c r="H61" s="321"/>
      <c r="I61" s="310"/>
      <c r="J61" s="310"/>
      <c r="K61" s="322"/>
      <c r="L61" s="322"/>
      <c r="M61" s="322"/>
    </row>
    <row r="62" spans="1:13" ht="15" customHeight="1">
      <c r="A62" s="319"/>
      <c r="B62" s="314"/>
      <c r="C62" s="315">
        <v>2</v>
      </c>
      <c r="D62" s="1636" t="s">
        <v>93</v>
      </c>
      <c r="E62" s="1636"/>
      <c r="F62" s="1636"/>
      <c r="G62" s="1636"/>
      <c r="H62" s="265"/>
      <c r="I62" s="93"/>
      <c r="J62" s="93"/>
      <c r="K62" s="323"/>
      <c r="L62" s="323"/>
      <c r="M62" s="323"/>
    </row>
    <row r="63" spans="1:13" ht="15" customHeight="1">
      <c r="A63" s="319"/>
      <c r="B63" s="314"/>
      <c r="C63" s="314"/>
      <c r="D63" s="317" t="s">
        <v>0</v>
      </c>
      <c r="E63" s="1636" t="s">
        <v>88</v>
      </c>
      <c r="F63" s="1636"/>
      <c r="G63" s="1636"/>
      <c r="H63" s="265"/>
      <c r="I63" s="93">
        <f>PENDIDIKAN!L446</f>
        <v>12</v>
      </c>
      <c r="J63" s="318">
        <f>SUM(H63:I63)</f>
        <v>12</v>
      </c>
      <c r="K63" s="323"/>
      <c r="L63" s="323"/>
      <c r="M63" s="323"/>
    </row>
    <row r="64" spans="1:13" ht="15" customHeight="1">
      <c r="A64" s="319"/>
      <c r="B64" s="314"/>
      <c r="C64" s="314"/>
      <c r="D64" s="317" t="s">
        <v>22</v>
      </c>
      <c r="E64" s="1636" t="s">
        <v>89</v>
      </c>
      <c r="F64" s="1636"/>
      <c r="G64" s="1636"/>
      <c r="H64" s="265"/>
      <c r="I64" s="93">
        <f>PENDIDIKAN!L454</f>
        <v>8</v>
      </c>
      <c r="J64" s="318">
        <f>SUM(H64:I64)</f>
        <v>8</v>
      </c>
      <c r="K64" s="93"/>
      <c r="L64" s="93"/>
      <c r="M64" s="93"/>
    </row>
    <row r="65" spans="1:13" s="292" customFormat="1" ht="15" customHeight="1">
      <c r="A65" s="205"/>
      <c r="B65" s="314"/>
      <c r="C65" s="314"/>
      <c r="D65" s="317" t="s">
        <v>26</v>
      </c>
      <c r="E65" s="1636" t="s">
        <v>90</v>
      </c>
      <c r="F65" s="1636"/>
      <c r="G65" s="1636"/>
      <c r="H65" s="265"/>
      <c r="I65" s="93">
        <f>PENDIDIKAN!L470</f>
        <v>21</v>
      </c>
      <c r="J65" s="318">
        <f>SUM(H65:I65)</f>
        <v>21</v>
      </c>
      <c r="K65" s="93"/>
      <c r="L65" s="93"/>
      <c r="M65" s="93"/>
    </row>
    <row r="66" spans="1:13" ht="15" customHeight="1">
      <c r="A66" s="324"/>
      <c r="B66" s="325"/>
      <c r="C66" s="325"/>
      <c r="D66" s="325" t="s">
        <v>91</v>
      </c>
      <c r="E66" s="1692" t="s">
        <v>92</v>
      </c>
      <c r="F66" s="1693"/>
      <c r="G66" s="1694"/>
      <c r="H66" s="321"/>
      <c r="I66" s="326"/>
      <c r="J66" s="312"/>
      <c r="K66" s="313"/>
      <c r="L66" s="313"/>
      <c r="M66" s="313"/>
    </row>
    <row r="67" spans="1:13" ht="15" customHeight="1">
      <c r="A67" s="308"/>
      <c r="B67" s="315" t="s">
        <v>94</v>
      </c>
      <c r="C67" s="1626" t="s">
        <v>95</v>
      </c>
      <c r="D67" s="1628"/>
      <c r="E67" s="1628"/>
      <c r="F67" s="1628"/>
      <c r="G67" s="1627"/>
      <c r="H67" s="321"/>
      <c r="I67" s="351">
        <f>SUM(I68:I69)</f>
        <v>96</v>
      </c>
      <c r="J67" s="312"/>
      <c r="K67" s="313"/>
      <c r="L67" s="313"/>
      <c r="M67" s="313"/>
    </row>
    <row r="68" spans="1:13" ht="15" customHeight="1">
      <c r="A68" s="308"/>
      <c r="B68" s="314"/>
      <c r="C68" s="317">
        <v>1</v>
      </c>
      <c r="D68" s="1626" t="s">
        <v>96</v>
      </c>
      <c r="E68" s="1628"/>
      <c r="F68" s="1628"/>
      <c r="G68" s="1627"/>
      <c r="H68" s="321"/>
      <c r="I68" s="326">
        <f>PENDIDIKAN!L544</f>
        <v>34</v>
      </c>
      <c r="J68" s="318">
        <f>SUM(H68:I68)</f>
        <v>34</v>
      </c>
      <c r="K68" s="313"/>
      <c r="L68" s="313"/>
      <c r="M68" s="313"/>
    </row>
    <row r="69" spans="1:13" ht="15" customHeight="1">
      <c r="A69" s="308"/>
      <c r="B69" s="325"/>
      <c r="C69" s="317">
        <v>2</v>
      </c>
      <c r="D69" s="1626" t="s">
        <v>97</v>
      </c>
      <c r="E69" s="1628"/>
      <c r="F69" s="1628"/>
      <c r="G69" s="1627"/>
      <c r="H69" s="321"/>
      <c r="I69" s="326">
        <f>PENDIDIKAN!L616</f>
        <v>62</v>
      </c>
      <c r="J69" s="318">
        <f>SUM(H69:I69)</f>
        <v>62</v>
      </c>
      <c r="K69" s="313"/>
      <c r="L69" s="313"/>
      <c r="M69" s="313"/>
    </row>
    <row r="70" spans="1:13" ht="15" customHeight="1">
      <c r="A70" s="308"/>
      <c r="B70" s="315" t="s">
        <v>98</v>
      </c>
      <c r="C70" s="1626" t="s">
        <v>99</v>
      </c>
      <c r="D70" s="1628"/>
      <c r="E70" s="1628"/>
      <c r="F70" s="1628"/>
      <c r="G70" s="1627"/>
      <c r="H70" s="321"/>
      <c r="I70" s="351">
        <f>PENDIDIKAN!L788</f>
        <v>44</v>
      </c>
      <c r="J70" s="318">
        <f>SUM(H70:I70)</f>
        <v>44</v>
      </c>
      <c r="K70" s="313"/>
      <c r="L70" s="313"/>
      <c r="M70" s="313"/>
    </row>
    <row r="71" spans="1:13" ht="34.5" customHeight="1">
      <c r="A71" s="308"/>
      <c r="B71" s="325"/>
      <c r="C71" s="327"/>
      <c r="D71" s="1626" t="s">
        <v>100</v>
      </c>
      <c r="E71" s="1628"/>
      <c r="F71" s="1628"/>
      <c r="G71" s="1627"/>
      <c r="H71" s="321"/>
      <c r="I71" s="326"/>
      <c r="J71" s="318"/>
      <c r="K71" s="313"/>
      <c r="L71" s="313"/>
      <c r="M71" s="313"/>
    </row>
    <row r="72" spans="1:13" ht="15" customHeight="1">
      <c r="A72" s="308"/>
      <c r="B72" s="315" t="s">
        <v>17</v>
      </c>
      <c r="C72" s="1626" t="s">
        <v>101</v>
      </c>
      <c r="D72" s="1628"/>
      <c r="E72" s="1628"/>
      <c r="F72" s="1628"/>
      <c r="G72" s="1627"/>
      <c r="H72" s="321"/>
      <c r="I72" s="326">
        <f>PENDIDIKAN!L815</f>
        <v>0</v>
      </c>
      <c r="J72" s="312"/>
      <c r="K72" s="313"/>
      <c r="L72" s="313"/>
      <c r="M72" s="313"/>
    </row>
    <row r="73" spans="1:13" ht="15" customHeight="1">
      <c r="A73" s="308"/>
      <c r="B73" s="325"/>
      <c r="C73" s="327"/>
      <c r="D73" s="1731" t="s">
        <v>102</v>
      </c>
      <c r="E73" s="1732"/>
      <c r="F73" s="1732"/>
      <c r="G73" s="1733"/>
      <c r="H73" s="321"/>
      <c r="I73" s="326"/>
      <c r="J73" s="312"/>
      <c r="K73" s="313"/>
      <c r="L73" s="313"/>
      <c r="M73" s="313"/>
    </row>
    <row r="74" spans="1:13" ht="15" customHeight="1">
      <c r="A74" s="308"/>
      <c r="B74" s="315" t="s">
        <v>103</v>
      </c>
      <c r="C74" s="1626" t="s">
        <v>104</v>
      </c>
      <c r="D74" s="1628"/>
      <c r="E74" s="1628"/>
      <c r="F74" s="1628"/>
      <c r="G74" s="1627"/>
      <c r="H74" s="321"/>
      <c r="I74" s="377">
        <f>PENDIDIKAN!L817</f>
        <v>0.625</v>
      </c>
      <c r="J74" s="318">
        <f>SUM(H74:I74)</f>
        <v>0.625</v>
      </c>
      <c r="K74" s="313"/>
      <c r="L74" s="313"/>
      <c r="M74" s="313"/>
    </row>
    <row r="75" spans="1:13" ht="15" customHeight="1">
      <c r="A75" s="308"/>
      <c r="B75" s="314"/>
      <c r="C75" s="317">
        <v>1</v>
      </c>
      <c r="D75" s="1626" t="s">
        <v>105</v>
      </c>
      <c r="E75" s="1628"/>
      <c r="F75" s="1628"/>
      <c r="G75" s="1627"/>
      <c r="H75" s="321"/>
      <c r="I75" s="326"/>
      <c r="J75" s="312"/>
      <c r="K75" s="313"/>
      <c r="L75" s="313"/>
      <c r="M75" s="313"/>
    </row>
    <row r="76" spans="1:13" ht="33.75" customHeight="1">
      <c r="A76" s="308"/>
      <c r="B76" s="325"/>
      <c r="C76" s="328">
        <v>2</v>
      </c>
      <c r="D76" s="1640" t="s">
        <v>192</v>
      </c>
      <c r="E76" s="1641"/>
      <c r="F76" s="1641"/>
      <c r="G76" s="1642"/>
      <c r="H76" s="321"/>
      <c r="I76" s="732"/>
      <c r="J76" s="318"/>
      <c r="K76" s="313"/>
      <c r="L76" s="313"/>
      <c r="M76" s="313"/>
    </row>
    <row r="77" spans="1:13" ht="15" customHeight="1">
      <c r="A77" s="308"/>
      <c r="B77" s="315" t="s">
        <v>6</v>
      </c>
      <c r="C77" s="1626" t="s">
        <v>106</v>
      </c>
      <c r="D77" s="1628"/>
      <c r="E77" s="1628"/>
      <c r="F77" s="1628"/>
      <c r="G77" s="1627"/>
      <c r="H77" s="321"/>
      <c r="I77" s="326"/>
      <c r="J77" s="312"/>
      <c r="K77" s="313"/>
      <c r="L77" s="313"/>
      <c r="M77" s="313"/>
    </row>
    <row r="78" spans="1:13" ht="35.25" customHeight="1">
      <c r="A78" s="308"/>
      <c r="B78" s="325"/>
      <c r="C78" s="327"/>
      <c r="D78" s="1626" t="s">
        <v>107</v>
      </c>
      <c r="E78" s="1628"/>
      <c r="F78" s="1628"/>
      <c r="G78" s="1627"/>
      <c r="H78" s="321"/>
      <c r="I78" s="326"/>
      <c r="J78" s="312"/>
      <c r="K78" s="313"/>
      <c r="L78" s="313"/>
      <c r="M78" s="313"/>
    </row>
    <row r="79" spans="1:13" ht="15" customHeight="1">
      <c r="A79" s="308"/>
      <c r="B79" s="315" t="s">
        <v>108</v>
      </c>
      <c r="C79" s="1626" t="s">
        <v>109</v>
      </c>
      <c r="D79" s="1628"/>
      <c r="E79" s="1628"/>
      <c r="F79" s="1628"/>
      <c r="G79" s="1627"/>
      <c r="H79" s="321"/>
      <c r="I79" s="351">
        <f>SUM(I80:I87)</f>
        <v>66</v>
      </c>
      <c r="J79" s="318">
        <f>SUM(H79:I79)</f>
        <v>66</v>
      </c>
      <c r="K79" s="313"/>
      <c r="L79" s="313"/>
      <c r="M79" s="313"/>
    </row>
    <row r="80" spans="1:13" ht="15" customHeight="1">
      <c r="A80" s="308"/>
      <c r="B80" s="314"/>
      <c r="C80" s="317">
        <v>1</v>
      </c>
      <c r="D80" s="1626" t="s">
        <v>110</v>
      </c>
      <c r="E80" s="1628"/>
      <c r="F80" s="1628"/>
      <c r="G80" s="1627"/>
      <c r="H80" s="321"/>
      <c r="I80" s="326"/>
      <c r="J80" s="312"/>
      <c r="K80" s="313"/>
      <c r="L80" s="313"/>
      <c r="M80" s="313"/>
    </row>
    <row r="81" spans="1:13" ht="36" customHeight="1">
      <c r="A81" s="308"/>
      <c r="B81" s="314"/>
      <c r="C81" s="328">
        <v>2</v>
      </c>
      <c r="D81" s="1653" t="s">
        <v>111</v>
      </c>
      <c r="E81" s="1654"/>
      <c r="F81" s="1654"/>
      <c r="G81" s="1655"/>
      <c r="H81" s="321"/>
      <c r="I81" s="326"/>
      <c r="J81" s="312"/>
      <c r="K81" s="313"/>
      <c r="L81" s="313"/>
      <c r="M81" s="313"/>
    </row>
    <row r="82" spans="1:13" ht="50.1" customHeight="1">
      <c r="A82" s="308"/>
      <c r="B82" s="314"/>
      <c r="C82" s="328">
        <v>3</v>
      </c>
      <c r="D82" s="1640" t="s">
        <v>112</v>
      </c>
      <c r="E82" s="1641"/>
      <c r="F82" s="1641"/>
      <c r="G82" s="1642"/>
      <c r="H82" s="321"/>
      <c r="I82" s="326"/>
      <c r="J82" s="312"/>
      <c r="K82" s="313"/>
      <c r="L82" s="313"/>
      <c r="M82" s="313"/>
    </row>
    <row r="83" spans="1:13" ht="33.75" customHeight="1">
      <c r="A83" s="308"/>
      <c r="B83" s="314"/>
      <c r="C83" s="328">
        <v>4</v>
      </c>
      <c r="D83" s="1640" t="s">
        <v>113</v>
      </c>
      <c r="E83" s="1641"/>
      <c r="F83" s="1641"/>
      <c r="G83" s="1642"/>
      <c r="H83" s="321"/>
      <c r="I83" s="326"/>
      <c r="J83" s="312"/>
      <c r="K83" s="313"/>
      <c r="L83" s="313"/>
      <c r="M83" s="313"/>
    </row>
    <row r="84" spans="1:13" s="388" customFormat="1" ht="15" customHeight="1">
      <c r="A84" s="308"/>
      <c r="B84" s="314"/>
      <c r="C84" s="317">
        <v>5</v>
      </c>
      <c r="D84" s="1626" t="s">
        <v>114</v>
      </c>
      <c r="E84" s="1628"/>
      <c r="F84" s="1628"/>
      <c r="G84" s="1627"/>
      <c r="H84" s="321"/>
      <c r="I84" s="329"/>
      <c r="J84" s="330"/>
      <c r="K84" s="331"/>
      <c r="L84" s="331"/>
      <c r="M84" s="331"/>
    </row>
    <row r="85" spans="1:13" ht="51.95" customHeight="1">
      <c r="A85" s="308"/>
      <c r="B85" s="314"/>
      <c r="C85" s="328">
        <v>6</v>
      </c>
      <c r="D85" s="1640" t="s">
        <v>188</v>
      </c>
      <c r="E85" s="1641"/>
      <c r="F85" s="1641"/>
      <c r="G85" s="1642"/>
      <c r="H85" s="321"/>
      <c r="I85" s="326"/>
      <c r="J85" s="312"/>
      <c r="K85" s="313"/>
      <c r="L85" s="313"/>
      <c r="M85" s="313"/>
    </row>
    <row r="86" spans="1:13" ht="48" customHeight="1">
      <c r="A86" s="308"/>
      <c r="B86" s="314"/>
      <c r="C86" s="328">
        <v>7</v>
      </c>
      <c r="D86" s="1640" t="s">
        <v>115</v>
      </c>
      <c r="E86" s="1641"/>
      <c r="F86" s="1641"/>
      <c r="G86" s="1642"/>
      <c r="H86" s="321"/>
      <c r="I86" s="326">
        <f>PENDIDIKAN!L830</f>
        <v>24</v>
      </c>
      <c r="J86" s="318">
        <f>SUM(H86:I86)</f>
        <v>24</v>
      </c>
      <c r="K86" s="313"/>
      <c r="L86" s="313"/>
      <c r="M86" s="313"/>
    </row>
    <row r="87" spans="1:13" ht="72.95" customHeight="1">
      <c r="A87" s="308"/>
      <c r="B87" s="325"/>
      <c r="C87" s="328">
        <v>8</v>
      </c>
      <c r="D87" s="1688" t="s">
        <v>116</v>
      </c>
      <c r="E87" s="1689"/>
      <c r="F87" s="1689"/>
      <c r="G87" s="1690"/>
      <c r="H87" s="321"/>
      <c r="I87" s="326">
        <f>PENDIDIKAN!L832</f>
        <v>42</v>
      </c>
      <c r="J87" s="318">
        <f>SUM(H87:I87)</f>
        <v>42</v>
      </c>
      <c r="K87" s="313"/>
      <c r="L87" s="313"/>
      <c r="M87" s="313"/>
    </row>
    <row r="88" spans="1:13" ht="33" customHeight="1">
      <c r="A88" s="308"/>
      <c r="B88" s="309" t="s">
        <v>117</v>
      </c>
      <c r="C88" s="1640" t="s">
        <v>118</v>
      </c>
      <c r="D88" s="1641"/>
      <c r="E88" s="1641"/>
      <c r="F88" s="1641"/>
      <c r="G88" s="1642"/>
      <c r="H88" s="321"/>
      <c r="I88" s="326"/>
      <c r="J88" s="312"/>
      <c r="K88" s="313"/>
      <c r="L88" s="313"/>
      <c r="M88" s="313"/>
    </row>
    <row r="89" spans="1:13" ht="15" customHeight="1">
      <c r="A89" s="308"/>
      <c r="B89" s="314"/>
      <c r="C89" s="317">
        <v>1</v>
      </c>
      <c r="D89" s="1626" t="s">
        <v>119</v>
      </c>
      <c r="E89" s="1628"/>
      <c r="F89" s="1628"/>
      <c r="G89" s="1627"/>
      <c r="H89" s="321"/>
      <c r="I89" s="326"/>
      <c r="J89" s="312"/>
      <c r="K89" s="313"/>
      <c r="L89" s="313"/>
      <c r="M89" s="313"/>
    </row>
    <row r="90" spans="1:13" ht="15" customHeight="1">
      <c r="A90" s="332"/>
      <c r="B90" s="325"/>
      <c r="C90" s="317">
        <v>2</v>
      </c>
      <c r="D90" s="1626" t="s">
        <v>120</v>
      </c>
      <c r="E90" s="1628"/>
      <c r="F90" s="1628"/>
      <c r="G90" s="1627"/>
      <c r="H90" s="321"/>
      <c r="I90" s="326"/>
      <c r="J90" s="312"/>
      <c r="K90" s="313"/>
      <c r="L90" s="313"/>
      <c r="M90" s="313"/>
    </row>
    <row r="91" spans="1:13" ht="31.5" customHeight="1">
      <c r="A91" s="332"/>
      <c r="B91" s="309" t="s">
        <v>121</v>
      </c>
      <c r="C91" s="1653" t="s">
        <v>122</v>
      </c>
      <c r="D91" s="1654"/>
      <c r="E91" s="1654"/>
      <c r="F91" s="1654"/>
      <c r="G91" s="1655"/>
      <c r="H91" s="333"/>
      <c r="I91" s="334"/>
      <c r="J91" s="335"/>
      <c r="K91" s="336"/>
      <c r="L91" s="336"/>
      <c r="M91" s="336"/>
    </row>
    <row r="92" spans="1:13" ht="15" customHeight="1">
      <c r="A92" s="332"/>
      <c r="B92" s="325"/>
      <c r="C92" s="317">
        <v>1</v>
      </c>
      <c r="D92" s="1626" t="s">
        <v>123</v>
      </c>
      <c r="E92" s="1628"/>
      <c r="F92" s="1628"/>
      <c r="G92" s="1627"/>
      <c r="H92" s="337"/>
      <c r="I92" s="326"/>
      <c r="J92" s="312"/>
      <c r="K92" s="313"/>
      <c r="L92" s="313"/>
      <c r="M92" s="313"/>
    </row>
    <row r="93" spans="1:13" ht="15" customHeight="1">
      <c r="A93" s="332"/>
      <c r="B93" s="325"/>
      <c r="C93" s="317">
        <v>2</v>
      </c>
      <c r="D93" s="1626" t="s">
        <v>124</v>
      </c>
      <c r="E93" s="1628"/>
      <c r="F93" s="1628"/>
      <c r="G93" s="1627"/>
      <c r="H93" s="337"/>
      <c r="I93" s="326"/>
      <c r="J93" s="312"/>
      <c r="K93" s="313"/>
      <c r="L93" s="313"/>
      <c r="M93" s="313"/>
    </row>
    <row r="94" spans="1:13" ht="21" customHeight="1">
      <c r="A94" s="1651" t="s">
        <v>1</v>
      </c>
      <c r="B94" s="1662" t="s">
        <v>53</v>
      </c>
      <c r="C94" s="1662"/>
      <c r="D94" s="1662"/>
      <c r="E94" s="1662"/>
      <c r="F94" s="1662"/>
      <c r="G94" s="1662"/>
      <c r="H94" s="1662"/>
      <c r="I94" s="1662"/>
      <c r="J94" s="1662"/>
      <c r="K94" s="1662"/>
      <c r="L94" s="1662"/>
      <c r="M94" s="1662"/>
    </row>
    <row r="95" spans="1:13" ht="21" customHeight="1">
      <c r="A95" s="1646"/>
      <c r="B95" s="1646" t="s">
        <v>54</v>
      </c>
      <c r="C95" s="1646"/>
      <c r="D95" s="1646"/>
      <c r="E95" s="1646"/>
      <c r="F95" s="1646"/>
      <c r="G95" s="1646"/>
      <c r="H95" s="1634" t="s">
        <v>55</v>
      </c>
      <c r="I95" s="1634"/>
      <c r="J95" s="1634"/>
      <c r="K95" s="1634"/>
      <c r="L95" s="1634"/>
      <c r="M95" s="1634"/>
    </row>
    <row r="96" spans="1:13" ht="21" customHeight="1">
      <c r="A96" s="1646"/>
      <c r="B96" s="1646"/>
      <c r="C96" s="1646"/>
      <c r="D96" s="1646"/>
      <c r="E96" s="1646"/>
      <c r="F96" s="1646"/>
      <c r="G96" s="1646"/>
      <c r="H96" s="1634" t="s">
        <v>56</v>
      </c>
      <c r="I96" s="1634"/>
      <c r="J96" s="1634"/>
      <c r="K96" s="1634" t="s">
        <v>57</v>
      </c>
      <c r="L96" s="1634"/>
      <c r="M96" s="1634"/>
    </row>
    <row r="97" spans="1:13" ht="21" customHeight="1">
      <c r="A97" s="1647"/>
      <c r="B97" s="1647"/>
      <c r="C97" s="1647"/>
      <c r="D97" s="1647"/>
      <c r="E97" s="1647"/>
      <c r="F97" s="1647"/>
      <c r="G97" s="1647"/>
      <c r="H97" s="93" t="s">
        <v>58</v>
      </c>
      <c r="I97" s="93" t="s">
        <v>59</v>
      </c>
      <c r="J97" s="93" t="s">
        <v>60</v>
      </c>
      <c r="K97" s="93" t="s">
        <v>58</v>
      </c>
      <c r="L97" s="93" t="s">
        <v>59</v>
      </c>
      <c r="M97" s="93" t="s">
        <v>60</v>
      </c>
    </row>
    <row r="98" spans="1:13" ht="21" customHeight="1">
      <c r="A98" s="338">
        <v>1</v>
      </c>
      <c r="B98" s="1648">
        <v>2</v>
      </c>
      <c r="C98" s="1649"/>
      <c r="D98" s="1649"/>
      <c r="E98" s="1649"/>
      <c r="F98" s="1649"/>
      <c r="G98" s="1650"/>
      <c r="H98" s="93">
        <v>3</v>
      </c>
      <c r="I98" s="93">
        <v>4</v>
      </c>
      <c r="J98" s="93">
        <v>5</v>
      </c>
      <c r="K98" s="93">
        <v>6</v>
      </c>
      <c r="L98" s="93">
        <v>7</v>
      </c>
      <c r="M98" s="93">
        <v>8</v>
      </c>
    </row>
    <row r="99" spans="1:13" ht="31.5" customHeight="1">
      <c r="A99" s="332"/>
      <c r="B99" s="339" t="s">
        <v>132</v>
      </c>
      <c r="C99" s="1640" t="s">
        <v>193</v>
      </c>
      <c r="D99" s="1641"/>
      <c r="E99" s="1641"/>
      <c r="F99" s="1641"/>
      <c r="G99" s="1642"/>
      <c r="H99" s="340"/>
      <c r="I99" s="341"/>
      <c r="J99" s="342"/>
      <c r="K99" s="343"/>
      <c r="L99" s="343"/>
      <c r="M99" s="343"/>
    </row>
    <row r="100" spans="1:13" ht="15" customHeight="1">
      <c r="A100" s="332"/>
      <c r="B100" s="344"/>
      <c r="C100" s="345" t="s">
        <v>21</v>
      </c>
      <c r="D100" s="1637" t="s">
        <v>125</v>
      </c>
      <c r="E100" s="1638"/>
      <c r="F100" s="1638"/>
      <c r="G100" s="1639"/>
      <c r="H100" s="340"/>
      <c r="I100" s="341"/>
      <c r="J100" s="342"/>
      <c r="K100" s="343"/>
      <c r="L100" s="343"/>
      <c r="M100" s="343"/>
    </row>
    <row r="101" spans="1:13" ht="15" customHeight="1">
      <c r="A101" s="332"/>
      <c r="B101" s="346"/>
      <c r="C101" s="345" t="s">
        <v>23</v>
      </c>
      <c r="D101" s="1637" t="s">
        <v>126</v>
      </c>
      <c r="E101" s="1638"/>
      <c r="F101" s="1638"/>
      <c r="G101" s="1639"/>
      <c r="H101" s="340"/>
      <c r="I101" s="341"/>
      <c r="J101" s="342"/>
      <c r="K101" s="343"/>
      <c r="L101" s="343"/>
      <c r="M101" s="343"/>
    </row>
    <row r="102" spans="1:13" ht="15" customHeight="1">
      <c r="A102" s="308"/>
      <c r="B102" s="347"/>
      <c r="C102" s="345" t="s">
        <v>29</v>
      </c>
      <c r="D102" s="1637" t="s">
        <v>127</v>
      </c>
      <c r="E102" s="1638"/>
      <c r="F102" s="1638"/>
      <c r="G102" s="1639"/>
      <c r="H102" s="321"/>
      <c r="I102" s="326"/>
      <c r="J102" s="312"/>
      <c r="K102" s="313"/>
      <c r="L102" s="313"/>
      <c r="M102" s="313"/>
    </row>
    <row r="103" spans="1:13" ht="15" customHeight="1">
      <c r="A103" s="308"/>
      <c r="B103" s="344"/>
      <c r="C103" s="272" t="s">
        <v>40</v>
      </c>
      <c r="D103" s="1637" t="s">
        <v>128</v>
      </c>
      <c r="E103" s="1638"/>
      <c r="F103" s="1638"/>
      <c r="G103" s="1639"/>
      <c r="H103" s="321"/>
      <c r="I103" s="326"/>
      <c r="J103" s="312"/>
      <c r="K103" s="313"/>
      <c r="L103" s="313"/>
      <c r="M103" s="313"/>
    </row>
    <row r="104" spans="1:13" ht="15" customHeight="1">
      <c r="A104" s="308"/>
      <c r="B104" s="344"/>
      <c r="C104" s="272" t="s">
        <v>42</v>
      </c>
      <c r="D104" s="1637" t="s">
        <v>129</v>
      </c>
      <c r="E104" s="1638"/>
      <c r="F104" s="1638"/>
      <c r="G104" s="1639"/>
      <c r="H104" s="321"/>
      <c r="I104" s="326"/>
      <c r="J104" s="312"/>
      <c r="K104" s="313"/>
      <c r="L104" s="313"/>
      <c r="M104" s="313"/>
    </row>
    <row r="105" spans="1:13" ht="15" customHeight="1">
      <c r="A105" s="332"/>
      <c r="B105" s="347"/>
      <c r="C105" s="272" t="s">
        <v>44</v>
      </c>
      <c r="D105" s="1637" t="s">
        <v>130</v>
      </c>
      <c r="E105" s="1638"/>
      <c r="F105" s="1638"/>
      <c r="G105" s="1639"/>
      <c r="H105" s="321"/>
      <c r="I105" s="326"/>
      <c r="J105" s="312"/>
      <c r="K105" s="313"/>
      <c r="L105" s="313"/>
      <c r="M105" s="313"/>
    </row>
    <row r="106" spans="1:13" ht="15" customHeight="1">
      <c r="A106" s="308"/>
      <c r="B106" s="348"/>
      <c r="C106" s="272" t="s">
        <v>46</v>
      </c>
      <c r="D106" s="1637" t="s">
        <v>131</v>
      </c>
      <c r="E106" s="1638"/>
      <c r="F106" s="1638"/>
      <c r="G106" s="1639"/>
      <c r="H106" s="321"/>
      <c r="I106" s="326"/>
      <c r="J106" s="312"/>
      <c r="K106" s="313"/>
      <c r="L106" s="313"/>
      <c r="M106" s="313"/>
    </row>
    <row r="107" spans="1:13" s="422" customFormat="1" ht="30" customHeight="1">
      <c r="A107" s="349" t="s">
        <v>9</v>
      </c>
      <c r="B107" s="1659" t="s">
        <v>184</v>
      </c>
      <c r="C107" s="1660"/>
      <c r="D107" s="1660"/>
      <c r="E107" s="1660"/>
      <c r="F107" s="1660"/>
      <c r="G107" s="1661"/>
      <c r="H107" s="350"/>
      <c r="I107" s="377">
        <f>PENELITIAN!N21</f>
        <v>150.92000000000002</v>
      </c>
      <c r="J107" s="936">
        <f>SUM(H107:I107)</f>
        <v>150.92000000000002</v>
      </c>
      <c r="K107" s="352"/>
      <c r="L107" s="352"/>
      <c r="M107" s="352"/>
    </row>
    <row r="108" spans="1:13" ht="30" customHeight="1">
      <c r="A108" s="308"/>
      <c r="B108" s="353" t="s">
        <v>11</v>
      </c>
      <c r="C108" s="1626" t="s">
        <v>2109</v>
      </c>
      <c r="D108" s="1628"/>
      <c r="E108" s="1628"/>
      <c r="F108" s="1628"/>
      <c r="G108" s="1627"/>
      <c r="H108" s="354"/>
      <c r="I108" s="732">
        <f>PENELITIAN!N22</f>
        <v>150.92000000000002</v>
      </c>
      <c r="J108" s="936">
        <f>SUM(H108:I108)</f>
        <v>150.92000000000002</v>
      </c>
      <c r="K108" s="313"/>
      <c r="L108" s="313"/>
      <c r="M108" s="313"/>
    </row>
    <row r="109" spans="1:13" ht="33" customHeight="1">
      <c r="A109" s="308"/>
      <c r="B109" s="355"/>
      <c r="C109" s="356">
        <v>1</v>
      </c>
      <c r="D109" s="1640" t="s">
        <v>201</v>
      </c>
      <c r="E109" s="1641"/>
      <c r="F109" s="1641"/>
      <c r="G109" s="1642"/>
      <c r="H109" s="354"/>
      <c r="I109" s="326"/>
      <c r="J109" s="312"/>
      <c r="K109" s="313"/>
      <c r="L109" s="313"/>
      <c r="M109" s="313"/>
    </row>
    <row r="110" spans="1:13" ht="30" customHeight="1">
      <c r="A110" s="308"/>
      <c r="B110" s="355"/>
      <c r="C110" s="316"/>
      <c r="D110" s="353" t="s">
        <v>0</v>
      </c>
      <c r="E110" s="1626" t="s">
        <v>2424</v>
      </c>
      <c r="F110" s="1628"/>
      <c r="G110" s="1627"/>
      <c r="H110" s="357"/>
      <c r="I110" s="326">
        <f>PENELITIAN!N24</f>
        <v>0</v>
      </c>
      <c r="J110" s="936">
        <f>SUM(H110:I110)</f>
        <v>0</v>
      </c>
      <c r="K110" s="313"/>
      <c r="L110" s="313"/>
      <c r="M110" s="313"/>
    </row>
    <row r="111" spans="1:13" ht="15" customHeight="1">
      <c r="A111" s="308"/>
      <c r="B111" s="314"/>
      <c r="C111" s="316"/>
      <c r="D111" s="355"/>
      <c r="E111" s="358" t="s">
        <v>134</v>
      </c>
      <c r="F111" s="1614" t="s">
        <v>2425</v>
      </c>
      <c r="G111" s="1616"/>
      <c r="H111" s="357"/>
      <c r="I111" s="326"/>
      <c r="J111" s="312"/>
      <c r="K111" s="313"/>
      <c r="L111" s="313"/>
      <c r="M111" s="313"/>
    </row>
    <row r="112" spans="1:13" ht="15" customHeight="1">
      <c r="A112" s="308"/>
      <c r="B112" s="314"/>
      <c r="C112" s="316"/>
      <c r="D112" s="359"/>
      <c r="E112" s="358" t="s">
        <v>136</v>
      </c>
      <c r="F112" s="1614" t="s">
        <v>135</v>
      </c>
      <c r="G112" s="1616"/>
      <c r="H112" s="357"/>
      <c r="I112" s="326"/>
      <c r="J112" s="312"/>
      <c r="K112" s="313"/>
      <c r="L112" s="313"/>
      <c r="M112" s="313"/>
    </row>
    <row r="113" spans="1:13" ht="63" customHeight="1">
      <c r="A113" s="308"/>
      <c r="B113" s="314"/>
      <c r="C113" s="316"/>
      <c r="D113" s="353" t="s">
        <v>3</v>
      </c>
      <c r="E113" s="1636" t="s">
        <v>2426</v>
      </c>
      <c r="F113" s="1636"/>
      <c r="G113" s="1636"/>
      <c r="H113" s="357"/>
      <c r="I113" s="326">
        <f>PENELITIAN!N27</f>
        <v>0</v>
      </c>
      <c r="J113" s="936">
        <f>SUM(H113:I113)</f>
        <v>0</v>
      </c>
      <c r="K113" s="313"/>
      <c r="L113" s="313"/>
      <c r="M113" s="313"/>
    </row>
    <row r="114" spans="1:13" ht="15" customHeight="1">
      <c r="A114" s="308"/>
      <c r="B114" s="314"/>
      <c r="C114" s="360"/>
      <c r="D114" s="314"/>
      <c r="E114" s="358" t="s">
        <v>134</v>
      </c>
      <c r="F114" s="1636" t="s">
        <v>138</v>
      </c>
      <c r="G114" s="1636"/>
      <c r="H114" s="357"/>
      <c r="I114" s="326"/>
      <c r="J114" s="936"/>
      <c r="K114" s="313"/>
      <c r="L114" s="313"/>
      <c r="M114" s="313"/>
    </row>
    <row r="115" spans="1:13" ht="15" customHeight="1">
      <c r="A115" s="308"/>
      <c r="B115" s="314"/>
      <c r="C115" s="360"/>
      <c r="D115" s="314"/>
      <c r="E115" s="358" t="s">
        <v>136</v>
      </c>
      <c r="F115" s="1636" t="s">
        <v>141</v>
      </c>
      <c r="G115" s="1636"/>
      <c r="H115" s="357"/>
      <c r="I115" s="326"/>
      <c r="J115" s="318"/>
      <c r="K115" s="313"/>
      <c r="L115" s="313"/>
      <c r="M115" s="313"/>
    </row>
    <row r="116" spans="1:13" ht="30" customHeight="1">
      <c r="A116" s="319"/>
      <c r="B116" s="314"/>
      <c r="C116" s="360"/>
      <c r="D116" s="353" t="s">
        <v>26</v>
      </c>
      <c r="E116" s="1636" t="s">
        <v>2427</v>
      </c>
      <c r="F116" s="1636"/>
      <c r="G116" s="1636"/>
      <c r="H116" s="357"/>
      <c r="I116" s="310">
        <f>PENELITIAN!N30</f>
        <v>129.18</v>
      </c>
      <c r="J116" s="936">
        <f>SUM(H116:I116)</f>
        <v>129.18</v>
      </c>
      <c r="K116" s="322"/>
      <c r="L116" s="322"/>
      <c r="M116" s="322"/>
    </row>
    <row r="117" spans="1:13" ht="53.1" customHeight="1">
      <c r="A117" s="319"/>
      <c r="B117" s="314"/>
      <c r="C117" s="360"/>
      <c r="D117" s="314"/>
      <c r="E117" s="379" t="s">
        <v>134</v>
      </c>
      <c r="F117" s="1636" t="s">
        <v>2428</v>
      </c>
      <c r="G117" s="1636"/>
      <c r="H117" s="357"/>
      <c r="I117" s="363">
        <f>PENELITIAN!N31</f>
        <v>117.26</v>
      </c>
      <c r="J117" s="936">
        <f>SUM(H117:I117)</f>
        <v>117.26</v>
      </c>
      <c r="K117" s="323"/>
      <c r="L117" s="323"/>
      <c r="M117" s="323"/>
    </row>
    <row r="118" spans="1:13" ht="33.950000000000003" customHeight="1">
      <c r="A118" s="319"/>
      <c r="B118" s="314"/>
      <c r="C118" s="360"/>
      <c r="D118" s="314"/>
      <c r="E118" s="417" t="s">
        <v>136</v>
      </c>
      <c r="F118" s="1626" t="s">
        <v>2429</v>
      </c>
      <c r="G118" s="1627"/>
      <c r="H118" s="362"/>
      <c r="I118" s="197">
        <f>PENELITIAN!N314</f>
        <v>3.77</v>
      </c>
      <c r="J118" s="936">
        <f>SUM(H118:I118)</f>
        <v>3.77</v>
      </c>
      <c r="K118" s="323"/>
      <c r="L118" s="323"/>
      <c r="M118" s="323"/>
    </row>
    <row r="119" spans="1:13" ht="51" customHeight="1">
      <c r="A119" s="319"/>
      <c r="B119" s="314"/>
      <c r="C119" s="360"/>
      <c r="D119" s="1257"/>
      <c r="E119" s="314" t="s">
        <v>139</v>
      </c>
      <c r="F119" s="1628" t="s">
        <v>2430</v>
      </c>
      <c r="G119" s="1627"/>
      <c r="H119" s="354"/>
      <c r="I119" s="363">
        <f>PENELITIAN!N337</f>
        <v>0</v>
      </c>
      <c r="J119" s="413">
        <f>SUM(H119:I119)</f>
        <v>0</v>
      </c>
      <c r="K119" s="93"/>
      <c r="L119" s="93"/>
      <c r="M119" s="93"/>
    </row>
    <row r="120" spans="1:13" s="292" customFormat="1" ht="15" customHeight="1">
      <c r="A120" s="205"/>
      <c r="B120" s="314"/>
      <c r="C120" s="360"/>
      <c r="D120" s="314"/>
      <c r="E120" s="355" t="s">
        <v>2200</v>
      </c>
      <c r="F120" s="1636" t="s">
        <v>2431</v>
      </c>
      <c r="G120" s="1636"/>
      <c r="H120" s="357"/>
      <c r="I120" s="93">
        <f>PENELITIAN!N338</f>
        <v>5.72</v>
      </c>
      <c r="J120" s="936">
        <f>SUM(H120:I120)</f>
        <v>5.72</v>
      </c>
      <c r="K120" s="93"/>
      <c r="L120" s="93"/>
      <c r="M120" s="93"/>
    </row>
    <row r="121" spans="1:13" ht="30.95" customHeight="1">
      <c r="A121" s="308"/>
      <c r="B121" s="314"/>
      <c r="C121" s="360"/>
      <c r="D121" s="314"/>
      <c r="E121" s="314" t="s">
        <v>2204</v>
      </c>
      <c r="F121" s="1626" t="s">
        <v>2432</v>
      </c>
      <c r="G121" s="1627"/>
      <c r="H121" s="354"/>
      <c r="I121" s="326">
        <f>PENELITIAN!N373</f>
        <v>0</v>
      </c>
      <c r="J121" s="936">
        <f t="shared" ref="J121:J123" si="0">SUM(H121:I121)</f>
        <v>0</v>
      </c>
      <c r="K121" s="313"/>
      <c r="L121" s="313"/>
      <c r="M121" s="313"/>
    </row>
    <row r="122" spans="1:13" ht="50.1" customHeight="1">
      <c r="A122" s="308"/>
      <c r="B122" s="314"/>
      <c r="C122" s="360"/>
      <c r="D122" s="325"/>
      <c r="E122" s="325"/>
      <c r="F122" s="1626" t="s">
        <v>2433</v>
      </c>
      <c r="G122" s="1627"/>
      <c r="H122" s="354"/>
      <c r="I122" s="326">
        <f>PENELITIAN!N373</f>
        <v>0</v>
      </c>
      <c r="J122" s="936">
        <f t="shared" si="0"/>
        <v>0</v>
      </c>
      <c r="K122" s="313"/>
      <c r="L122" s="313"/>
      <c r="M122" s="313"/>
    </row>
    <row r="123" spans="1:13" ht="21" customHeight="1">
      <c r="A123" s="308"/>
      <c r="B123" s="314"/>
      <c r="C123" s="360"/>
      <c r="D123" s="325"/>
      <c r="E123" s="325" t="s">
        <v>2206</v>
      </c>
      <c r="F123" s="1626" t="s">
        <v>2434</v>
      </c>
      <c r="G123" s="1627"/>
      <c r="H123" s="354"/>
      <c r="I123" s="326">
        <f>PENELITIAN!N374</f>
        <v>2.4299999999999997</v>
      </c>
      <c r="J123" s="936">
        <f t="shared" si="0"/>
        <v>2.4299999999999997</v>
      </c>
      <c r="K123" s="313"/>
      <c r="L123" s="313"/>
      <c r="M123" s="313"/>
    </row>
    <row r="124" spans="1:13" ht="69.95" customHeight="1">
      <c r="A124" s="308"/>
      <c r="B124" s="314"/>
      <c r="C124" s="364"/>
      <c r="D124" s="358"/>
      <c r="E124" s="317" t="s">
        <v>2435</v>
      </c>
      <c r="F124" s="1626" t="s">
        <v>2436</v>
      </c>
      <c r="G124" s="1627"/>
      <c r="H124" s="357"/>
      <c r="I124" s="326"/>
      <c r="J124" s="312"/>
      <c r="K124" s="313"/>
      <c r="L124" s="313"/>
      <c r="M124" s="313"/>
    </row>
    <row r="125" spans="1:13" ht="33.950000000000003" customHeight="1">
      <c r="A125" s="308"/>
      <c r="B125" s="325"/>
      <c r="C125" s="365">
        <v>2</v>
      </c>
      <c r="D125" s="1635" t="s">
        <v>2437</v>
      </c>
      <c r="E125" s="1635"/>
      <c r="F125" s="1635"/>
      <c r="G125" s="1635"/>
      <c r="H125" s="366"/>
      <c r="I125" s="732">
        <f>PENELITIAN!N407</f>
        <v>21.44</v>
      </c>
      <c r="J125" s="936">
        <f t="shared" ref="J125:J126" si="1">SUM(H125:I125)</f>
        <v>21.44</v>
      </c>
      <c r="K125" s="313"/>
      <c r="L125" s="313"/>
      <c r="M125" s="313"/>
    </row>
    <row r="126" spans="1:13" s="2" customFormat="1" ht="47.1" customHeight="1">
      <c r="A126" s="1193"/>
      <c r="B126" s="1138"/>
      <c r="C126" s="1194"/>
      <c r="D126" s="1135" t="s">
        <v>2127</v>
      </c>
      <c r="E126" s="1611" t="s">
        <v>2438</v>
      </c>
      <c r="F126" s="1612"/>
      <c r="G126" s="1613"/>
      <c r="H126" s="1229"/>
      <c r="I126" s="310">
        <f>PENELITIAN!N408</f>
        <v>21.44</v>
      </c>
      <c r="J126" s="936">
        <f t="shared" si="1"/>
        <v>21.44</v>
      </c>
      <c r="K126" s="1242"/>
      <c r="L126" s="1242"/>
      <c r="M126" s="1242"/>
    </row>
    <row r="127" spans="1:13" s="2" customFormat="1" ht="21" customHeight="1">
      <c r="A127" s="1131"/>
      <c r="B127" s="1138"/>
      <c r="C127" s="1133"/>
      <c r="D127" s="1243"/>
      <c r="E127" s="1244" t="s">
        <v>134</v>
      </c>
      <c r="F127" s="1614" t="s">
        <v>138</v>
      </c>
      <c r="G127" s="1616"/>
      <c r="H127" s="1229"/>
      <c r="I127" s="1245"/>
      <c r="J127" s="1246"/>
      <c r="K127" s="1137"/>
      <c r="L127" s="1137"/>
      <c r="M127" s="3"/>
    </row>
    <row r="128" spans="1:13" s="2" customFormat="1" ht="21" customHeight="1">
      <c r="A128" s="1131"/>
      <c r="B128" s="1138"/>
      <c r="C128" s="1133"/>
      <c r="D128" s="1247"/>
      <c r="E128" s="1244" t="s">
        <v>136</v>
      </c>
      <c r="F128" s="1614" t="s">
        <v>141</v>
      </c>
      <c r="G128" s="1616"/>
      <c r="H128" s="1229"/>
      <c r="I128" s="326">
        <f>PENELITIAN!N412</f>
        <v>21.44</v>
      </c>
      <c r="J128" s="936">
        <f t="shared" ref="J128:J129" si="2">SUM(H128:I128)</f>
        <v>21.44</v>
      </c>
      <c r="K128" s="1137"/>
      <c r="L128" s="1137"/>
      <c r="M128" s="3"/>
    </row>
    <row r="129" spans="1:13" s="2" customFormat="1" ht="44.25" customHeight="1">
      <c r="A129" s="1193"/>
      <c r="B129" s="1138"/>
      <c r="C129" s="1194"/>
      <c r="D129" s="1135" t="s">
        <v>2130</v>
      </c>
      <c r="E129" s="1611" t="s">
        <v>2379</v>
      </c>
      <c r="F129" s="1612"/>
      <c r="G129" s="1613"/>
      <c r="H129" s="1229"/>
      <c r="I129" s="1258">
        <f>PENELITIAN!N474</f>
        <v>0</v>
      </c>
      <c r="J129" s="936">
        <f t="shared" si="2"/>
        <v>0</v>
      </c>
      <c r="K129" s="1242"/>
      <c r="L129" s="1242"/>
      <c r="M129" s="1242"/>
    </row>
    <row r="130" spans="1:13" s="2" customFormat="1" ht="21" customHeight="1">
      <c r="A130" s="1131"/>
      <c r="B130" s="1138"/>
      <c r="C130" s="1133"/>
      <c r="D130" s="1243"/>
      <c r="E130" s="1244" t="s">
        <v>134</v>
      </c>
      <c r="F130" s="1614" t="s">
        <v>138</v>
      </c>
      <c r="G130" s="1616"/>
      <c r="H130" s="1229"/>
      <c r="I130" s="1245"/>
      <c r="J130" s="1246"/>
      <c r="K130" s="1137"/>
      <c r="L130" s="1137"/>
      <c r="M130" s="3"/>
    </row>
    <row r="131" spans="1:13" s="2" customFormat="1" ht="21" customHeight="1">
      <c r="A131" s="1131"/>
      <c r="B131" s="1138"/>
      <c r="C131" s="1133"/>
      <c r="D131" s="1247"/>
      <c r="E131" s="1244" t="s">
        <v>136</v>
      </c>
      <c r="F131" s="1614" t="s">
        <v>141</v>
      </c>
      <c r="G131" s="1616"/>
      <c r="H131" s="1229"/>
      <c r="I131" s="1245"/>
      <c r="J131" s="1246"/>
      <c r="K131" s="1137"/>
      <c r="L131" s="1137"/>
      <c r="M131" s="3"/>
    </row>
    <row r="132" spans="1:13" s="2" customFormat="1" ht="46.5" customHeight="1">
      <c r="A132" s="1193"/>
      <c r="B132" s="1138"/>
      <c r="C132" s="1194"/>
      <c r="D132" s="1135" t="s">
        <v>2144</v>
      </c>
      <c r="E132" s="1611" t="s">
        <v>2382</v>
      </c>
      <c r="F132" s="1612"/>
      <c r="G132" s="1613"/>
      <c r="H132" s="1229"/>
      <c r="I132" s="1258">
        <f>PENELITIAN!N477</f>
        <v>0</v>
      </c>
      <c r="J132" s="936">
        <f>SUM(H132:I132)</f>
        <v>0</v>
      </c>
      <c r="K132" s="1242"/>
      <c r="L132" s="1242"/>
      <c r="M132" s="1242"/>
    </row>
    <row r="133" spans="1:13" s="2" customFormat="1" ht="21" customHeight="1">
      <c r="A133" s="1131"/>
      <c r="B133" s="1138"/>
      <c r="C133" s="1133"/>
      <c r="D133" s="1243"/>
      <c r="E133" s="1244" t="s">
        <v>134</v>
      </c>
      <c r="F133" s="1614" t="s">
        <v>138</v>
      </c>
      <c r="G133" s="1616"/>
      <c r="H133" s="1229"/>
      <c r="I133" s="1245"/>
      <c r="J133" s="1246"/>
      <c r="K133" s="1137"/>
      <c r="L133" s="1137"/>
      <c r="M133" s="3"/>
    </row>
    <row r="134" spans="1:13" s="2" customFormat="1" ht="21" customHeight="1">
      <c r="A134" s="1131"/>
      <c r="B134" s="1138"/>
      <c r="C134" s="1133"/>
      <c r="D134" s="1247"/>
      <c r="E134" s="1244" t="s">
        <v>136</v>
      </c>
      <c r="F134" s="1614" t="s">
        <v>141</v>
      </c>
      <c r="G134" s="1616"/>
      <c r="H134" s="1229"/>
      <c r="I134" s="1245"/>
      <c r="J134" s="1246"/>
      <c r="K134" s="1137"/>
      <c r="L134" s="1137"/>
      <c r="M134" s="3"/>
    </row>
    <row r="135" spans="1:13" s="2" customFormat="1" ht="49.5" customHeight="1">
      <c r="A135" s="1193"/>
      <c r="B135" s="1138"/>
      <c r="C135" s="1194"/>
      <c r="D135" s="1135" t="s">
        <v>2148</v>
      </c>
      <c r="E135" s="1611" t="s">
        <v>2384</v>
      </c>
      <c r="F135" s="1612"/>
      <c r="G135" s="1613"/>
      <c r="H135" s="1229"/>
      <c r="I135" s="1258">
        <f>PENELITIAN!N480</f>
        <v>0</v>
      </c>
      <c r="J135" s="936">
        <f>SUM(H135:I135)</f>
        <v>0</v>
      </c>
      <c r="K135" s="1242"/>
      <c r="L135" s="1242"/>
      <c r="M135" s="1242"/>
    </row>
    <row r="136" spans="1:13" s="2" customFormat="1" ht="21" customHeight="1">
      <c r="A136" s="1131"/>
      <c r="B136" s="1138"/>
      <c r="C136" s="1133"/>
      <c r="D136" s="1243"/>
      <c r="E136" s="1244" t="s">
        <v>134</v>
      </c>
      <c r="F136" s="1614" t="s">
        <v>138</v>
      </c>
      <c r="G136" s="1616"/>
      <c r="H136" s="1229"/>
      <c r="I136" s="1245"/>
      <c r="J136" s="1246"/>
      <c r="K136" s="1137"/>
      <c r="L136" s="1137"/>
      <c r="M136" s="3"/>
    </row>
    <row r="137" spans="1:13" s="2" customFormat="1" ht="21" customHeight="1">
      <c r="A137" s="1131"/>
      <c r="B137" s="1138"/>
      <c r="C137" s="1133"/>
      <c r="D137" s="1247"/>
      <c r="E137" s="1244" t="s">
        <v>136</v>
      </c>
      <c r="F137" s="1614" t="s">
        <v>141</v>
      </c>
      <c r="G137" s="1616"/>
      <c r="H137" s="1229"/>
      <c r="I137" s="1245"/>
      <c r="J137" s="1246"/>
      <c r="K137" s="1137"/>
      <c r="L137" s="1137"/>
      <c r="M137" s="3"/>
    </row>
    <row r="138" spans="1:13" s="2" customFormat="1" ht="32.25" customHeight="1">
      <c r="A138" s="1193"/>
      <c r="B138" s="1138"/>
      <c r="C138" s="1194"/>
      <c r="D138" s="1135" t="s">
        <v>2149</v>
      </c>
      <c r="E138" s="1611" t="s">
        <v>2439</v>
      </c>
      <c r="F138" s="1612"/>
      <c r="G138" s="1613"/>
      <c r="H138" s="1229"/>
      <c r="I138" s="1258">
        <f>PENELITIAN!N483</f>
        <v>0</v>
      </c>
      <c r="J138" s="936">
        <f t="shared" ref="J138:J140" si="3">SUM(H138:I138)</f>
        <v>0</v>
      </c>
      <c r="K138" s="1242"/>
      <c r="L138" s="1242"/>
      <c r="M138" s="1242"/>
    </row>
    <row r="139" spans="1:13" s="2" customFormat="1" ht="48" customHeight="1">
      <c r="A139" s="1131"/>
      <c r="B139" s="1243"/>
      <c r="C139" s="1248" t="s">
        <v>29</v>
      </c>
      <c r="D139" s="1611" t="s">
        <v>2440</v>
      </c>
      <c r="E139" s="1612"/>
      <c r="F139" s="1612"/>
      <c r="G139" s="1613"/>
      <c r="H139" s="1249"/>
      <c r="I139" s="1245">
        <f>PENELITIAN!N484</f>
        <v>0.3</v>
      </c>
      <c r="J139" s="936">
        <f t="shared" si="3"/>
        <v>0.3</v>
      </c>
      <c r="K139" s="1137"/>
      <c r="L139" s="1137"/>
      <c r="M139" s="3"/>
    </row>
    <row r="140" spans="1:13" s="2" customFormat="1" ht="32.25" customHeight="1">
      <c r="A140" s="1131"/>
      <c r="B140" s="1136" t="s">
        <v>10</v>
      </c>
      <c r="C140" s="1623" t="s">
        <v>2389</v>
      </c>
      <c r="D140" s="1624"/>
      <c r="E140" s="1624"/>
      <c r="F140" s="1624"/>
      <c r="G140" s="1625"/>
      <c r="H140" s="1249"/>
      <c r="I140" s="1245">
        <f>PENELITIAN!N491</f>
        <v>0</v>
      </c>
      <c r="J140" s="936">
        <f t="shared" si="3"/>
        <v>0</v>
      </c>
      <c r="K140" s="1137"/>
      <c r="L140" s="1137"/>
      <c r="M140" s="3"/>
    </row>
    <row r="141" spans="1:13" s="2" customFormat="1" ht="23.25" customHeight="1">
      <c r="A141" s="1131"/>
      <c r="B141" s="1139"/>
      <c r="C141" s="1143"/>
      <c r="D141" s="1614" t="s">
        <v>140</v>
      </c>
      <c r="E141" s="1615"/>
      <c r="F141" s="1615"/>
      <c r="G141" s="1616"/>
      <c r="H141" s="1249"/>
      <c r="I141" s="1245"/>
      <c r="J141" s="1246"/>
      <c r="K141" s="1137"/>
      <c r="L141" s="1137"/>
      <c r="M141" s="3"/>
    </row>
    <row r="142" spans="1:13" s="2" customFormat="1" ht="36.75" customHeight="1">
      <c r="A142" s="1131"/>
      <c r="B142" s="1136" t="s">
        <v>12</v>
      </c>
      <c r="C142" s="1614" t="s">
        <v>2390</v>
      </c>
      <c r="D142" s="1615"/>
      <c r="E142" s="1615"/>
      <c r="F142" s="1615"/>
      <c r="G142" s="1616"/>
      <c r="H142" s="1249"/>
      <c r="I142" s="1245">
        <f>PENELITIAN!N493</f>
        <v>0</v>
      </c>
      <c r="J142" s="936">
        <f>SUM(H142:I142)</f>
        <v>0</v>
      </c>
      <c r="K142" s="1137"/>
      <c r="L142" s="1137"/>
      <c r="M142" s="3"/>
    </row>
    <row r="143" spans="1:13" s="2" customFormat="1" ht="32.25" customHeight="1">
      <c r="A143" s="1131"/>
      <c r="B143" s="1139"/>
      <c r="C143" s="1143"/>
      <c r="D143" s="1614" t="s">
        <v>140</v>
      </c>
      <c r="E143" s="1615"/>
      <c r="F143" s="1615"/>
      <c r="G143" s="1616"/>
      <c r="H143" s="1249"/>
      <c r="I143" s="1245"/>
      <c r="J143" s="1246"/>
      <c r="K143" s="1137"/>
      <c r="L143" s="1137"/>
      <c r="M143" s="3"/>
    </row>
    <row r="144" spans="1:13" s="2" customFormat="1" ht="45.75" customHeight="1">
      <c r="A144" s="1131"/>
      <c r="B144" s="1250" t="s">
        <v>14</v>
      </c>
      <c r="C144" s="1611" t="s">
        <v>2441</v>
      </c>
      <c r="D144" s="1612"/>
      <c r="E144" s="1612"/>
      <c r="F144" s="1612"/>
      <c r="G144" s="1613"/>
      <c r="H144" s="1229"/>
      <c r="I144" s="1245">
        <f>PENELITIAN!N495</f>
        <v>0</v>
      </c>
      <c r="J144" s="936">
        <f>SUM(H144:I144)</f>
        <v>0</v>
      </c>
      <c r="K144" s="1137"/>
      <c r="L144" s="1137"/>
      <c r="M144" s="3"/>
    </row>
    <row r="145" spans="1:13" s="2" customFormat="1" ht="30" customHeight="1">
      <c r="A145" s="1131"/>
      <c r="B145" s="1138"/>
      <c r="C145" s="1251" t="s">
        <v>21</v>
      </c>
      <c r="D145" s="1611" t="s">
        <v>2442</v>
      </c>
      <c r="E145" s="1612"/>
      <c r="F145" s="1612"/>
      <c r="G145" s="1613"/>
      <c r="H145" s="1229"/>
      <c r="I145" s="1245"/>
      <c r="J145" s="1246"/>
      <c r="K145" s="1137"/>
      <c r="L145" s="1137"/>
      <c r="M145" s="3"/>
    </row>
    <row r="146" spans="1:13" s="2" customFormat="1" ht="21" customHeight="1">
      <c r="A146" s="1131"/>
      <c r="B146" s="1139"/>
      <c r="C146" s="1252" t="s">
        <v>23</v>
      </c>
      <c r="D146" s="1614" t="s">
        <v>141</v>
      </c>
      <c r="E146" s="1615"/>
      <c r="F146" s="1615"/>
      <c r="G146" s="1616"/>
      <c r="H146" s="1249"/>
      <c r="I146" s="1245"/>
      <c r="J146" s="1246"/>
      <c r="K146" s="1137"/>
      <c r="L146" s="1137"/>
      <c r="M146" s="3"/>
    </row>
    <row r="147" spans="1:13" s="2" customFormat="1" ht="46.5" customHeight="1">
      <c r="A147" s="1131"/>
      <c r="B147" s="1250" t="s">
        <v>94</v>
      </c>
      <c r="C147" s="1611" t="s">
        <v>2443</v>
      </c>
      <c r="D147" s="1612"/>
      <c r="E147" s="1612"/>
      <c r="F147" s="1612"/>
      <c r="G147" s="1613"/>
      <c r="H147" s="1229"/>
      <c r="I147" s="1245">
        <f>PENELITIAN!N502</f>
        <v>0</v>
      </c>
      <c r="J147" s="936">
        <f>SUM(H147:I147)</f>
        <v>0</v>
      </c>
      <c r="K147" s="1137"/>
      <c r="L147" s="1137"/>
      <c r="M147" s="3"/>
    </row>
    <row r="148" spans="1:13" s="2" customFormat="1" ht="21" customHeight="1">
      <c r="A148" s="1131"/>
      <c r="B148" s="1138"/>
      <c r="C148" s="1253">
        <v>1</v>
      </c>
      <c r="D148" s="1614" t="s">
        <v>142</v>
      </c>
      <c r="E148" s="1615"/>
      <c r="F148" s="1615"/>
      <c r="G148" s="1616"/>
      <c r="H148" s="1229"/>
      <c r="I148" s="1245"/>
      <c r="J148" s="1246"/>
      <c r="K148" s="1137"/>
      <c r="L148" s="1137"/>
      <c r="M148" s="3"/>
    </row>
    <row r="149" spans="1:13" s="2" customFormat="1" ht="21" customHeight="1">
      <c r="A149" s="1131"/>
      <c r="B149" s="1138"/>
      <c r="C149" s="1253">
        <v>2</v>
      </c>
      <c r="D149" s="1614" t="s">
        <v>143</v>
      </c>
      <c r="E149" s="1615"/>
      <c r="F149" s="1615"/>
      <c r="G149" s="1616"/>
      <c r="H149" s="1229"/>
      <c r="I149" s="1245"/>
      <c r="J149" s="1246"/>
      <c r="K149" s="1137"/>
      <c r="L149" s="1137"/>
      <c r="M149" s="3"/>
    </row>
    <row r="150" spans="1:13" s="2" customFormat="1" ht="21" customHeight="1">
      <c r="A150" s="1131"/>
      <c r="B150" s="1139"/>
      <c r="C150" s="1254">
        <v>3</v>
      </c>
      <c r="D150" s="1617" t="s">
        <v>144</v>
      </c>
      <c r="E150" s="1618"/>
      <c r="F150" s="1618"/>
      <c r="G150" s="1619"/>
      <c r="H150" s="1249"/>
      <c r="I150" s="1245"/>
      <c r="J150" s="1246"/>
      <c r="K150" s="1137"/>
      <c r="L150" s="1137"/>
      <c r="M150" s="3"/>
    </row>
    <row r="151" spans="1:13" s="387" customFormat="1" ht="27.95" customHeight="1">
      <c r="A151" s="349" t="s">
        <v>13</v>
      </c>
      <c r="B151" s="1666" t="s">
        <v>186</v>
      </c>
      <c r="C151" s="1667"/>
      <c r="D151" s="1667"/>
      <c r="E151" s="1667"/>
      <c r="F151" s="1667"/>
      <c r="G151" s="1668"/>
      <c r="H151" s="321"/>
      <c r="I151" s="351">
        <f>SUM(I152+I160+I162+I173+I177)</f>
        <v>33</v>
      </c>
      <c r="J151" s="936">
        <f>SUM(H151:I151)</f>
        <v>33</v>
      </c>
      <c r="K151" s="369"/>
      <c r="L151" s="369"/>
      <c r="M151" s="369"/>
    </row>
    <row r="152" spans="1:13" s="2" customFormat="1" ht="20.100000000000001" customHeight="1">
      <c r="A152" s="1131"/>
      <c r="B152" s="1136" t="s">
        <v>11</v>
      </c>
      <c r="C152" s="1614" t="s">
        <v>145</v>
      </c>
      <c r="D152" s="1615"/>
      <c r="E152" s="1615"/>
      <c r="F152" s="1615"/>
      <c r="G152" s="1616"/>
      <c r="H152" s="1255"/>
      <c r="I152" s="1245">
        <f>PENGABDIAN!L22</f>
        <v>0</v>
      </c>
      <c r="J152" s="936">
        <f>SUM(H152:I152)</f>
        <v>0</v>
      </c>
      <c r="K152" s="3"/>
      <c r="L152" s="3"/>
      <c r="M152" s="3"/>
    </row>
    <row r="153" spans="1:13" s="2" customFormat="1" ht="51" customHeight="1">
      <c r="A153" s="1131"/>
      <c r="B153" s="1139"/>
      <c r="C153" s="1256"/>
      <c r="D153" s="1620" t="s">
        <v>146</v>
      </c>
      <c r="E153" s="1621"/>
      <c r="F153" s="1621"/>
      <c r="G153" s="1622"/>
      <c r="H153" s="1255"/>
      <c r="I153" s="1245"/>
      <c r="J153" s="1246"/>
      <c r="K153" s="3"/>
      <c r="L153" s="3"/>
      <c r="M153" s="3"/>
    </row>
    <row r="154" spans="1:13" ht="12" customHeight="1">
      <c r="A154" s="308"/>
      <c r="B154" s="325"/>
      <c r="C154" s="327"/>
      <c r="D154" s="1663"/>
      <c r="E154" s="1664"/>
      <c r="F154" s="1664"/>
      <c r="G154" s="1665"/>
      <c r="H154" s="321"/>
      <c r="I154" s="326"/>
      <c r="J154" s="312"/>
      <c r="K154" s="313"/>
      <c r="L154" s="313"/>
      <c r="M154" s="313"/>
    </row>
    <row r="155" spans="1:13" ht="20.100000000000001" customHeight="1">
      <c r="A155" s="1651" t="s">
        <v>1</v>
      </c>
      <c r="B155" s="1662" t="s">
        <v>53</v>
      </c>
      <c r="C155" s="1662"/>
      <c r="D155" s="1662"/>
      <c r="E155" s="1662"/>
      <c r="F155" s="1662"/>
      <c r="G155" s="1662"/>
      <c r="H155" s="1662"/>
      <c r="I155" s="1662"/>
      <c r="J155" s="1662"/>
      <c r="K155" s="1662"/>
      <c r="L155" s="1662"/>
      <c r="M155" s="1662"/>
    </row>
    <row r="156" spans="1:13" ht="20.100000000000001" customHeight="1">
      <c r="A156" s="1646"/>
      <c r="B156" s="1646" t="s">
        <v>54</v>
      </c>
      <c r="C156" s="1646"/>
      <c r="D156" s="1646"/>
      <c r="E156" s="1646"/>
      <c r="F156" s="1646"/>
      <c r="G156" s="1646"/>
      <c r="H156" s="1634" t="s">
        <v>55</v>
      </c>
      <c r="I156" s="1634"/>
      <c r="J156" s="1634"/>
      <c r="K156" s="1634"/>
      <c r="L156" s="1634"/>
      <c r="M156" s="1634"/>
    </row>
    <row r="157" spans="1:13" ht="20.100000000000001" customHeight="1">
      <c r="A157" s="1646"/>
      <c r="B157" s="1646"/>
      <c r="C157" s="1646"/>
      <c r="D157" s="1646"/>
      <c r="E157" s="1646"/>
      <c r="F157" s="1646"/>
      <c r="G157" s="1646"/>
      <c r="H157" s="1634" t="s">
        <v>56</v>
      </c>
      <c r="I157" s="1634"/>
      <c r="J157" s="1634"/>
      <c r="K157" s="1634" t="s">
        <v>57</v>
      </c>
      <c r="L157" s="1634"/>
      <c r="M157" s="1634"/>
    </row>
    <row r="158" spans="1:13" ht="20.100000000000001" customHeight="1">
      <c r="A158" s="1647"/>
      <c r="B158" s="1647"/>
      <c r="C158" s="1647"/>
      <c r="D158" s="1647"/>
      <c r="E158" s="1647"/>
      <c r="F158" s="1647"/>
      <c r="G158" s="1647"/>
      <c r="H158" s="93" t="s">
        <v>58</v>
      </c>
      <c r="I158" s="93" t="s">
        <v>59</v>
      </c>
      <c r="J158" s="93" t="s">
        <v>60</v>
      </c>
      <c r="K158" s="93" t="s">
        <v>58</v>
      </c>
      <c r="L158" s="93" t="s">
        <v>59</v>
      </c>
      <c r="M158" s="93" t="s">
        <v>60</v>
      </c>
    </row>
    <row r="159" spans="1:13" ht="20.100000000000001" customHeight="1">
      <c r="A159" s="338">
        <v>1</v>
      </c>
      <c r="B159" s="1648">
        <v>2</v>
      </c>
      <c r="C159" s="1649"/>
      <c r="D159" s="1649"/>
      <c r="E159" s="1649"/>
      <c r="F159" s="1649"/>
      <c r="G159" s="1650"/>
      <c r="H159" s="93">
        <v>3</v>
      </c>
      <c r="I159" s="93">
        <v>4</v>
      </c>
      <c r="J159" s="93">
        <v>5</v>
      </c>
      <c r="K159" s="93">
        <v>6</v>
      </c>
      <c r="L159" s="93">
        <v>7</v>
      </c>
      <c r="M159" s="93">
        <v>8</v>
      </c>
    </row>
    <row r="160" spans="1:13" ht="31.5" customHeight="1">
      <c r="A160" s="308"/>
      <c r="B160" s="309" t="s">
        <v>10</v>
      </c>
      <c r="C160" s="1653" t="s">
        <v>2512</v>
      </c>
      <c r="D160" s="1654"/>
      <c r="E160" s="1654"/>
      <c r="F160" s="1654"/>
      <c r="G160" s="1655"/>
      <c r="H160" s="370"/>
      <c r="I160" s="334">
        <f>PENUNJANG!L96</f>
        <v>0</v>
      </c>
      <c r="J160" s="335"/>
      <c r="K160" s="336"/>
      <c r="L160" s="336"/>
      <c r="M160" s="336"/>
    </row>
    <row r="161" spans="1:13" ht="48.95" customHeight="1">
      <c r="A161" s="308"/>
      <c r="B161" s="325"/>
      <c r="C161" s="327"/>
      <c r="D161" s="1640" t="s">
        <v>147</v>
      </c>
      <c r="E161" s="1641"/>
      <c r="F161" s="1641"/>
      <c r="G161" s="1642"/>
      <c r="H161" s="321"/>
      <c r="I161" s="326"/>
      <c r="J161" s="312"/>
      <c r="K161" s="331"/>
      <c r="L161" s="313"/>
      <c r="M161" s="313"/>
    </row>
    <row r="162" spans="1:13" ht="33.75" customHeight="1">
      <c r="A162" s="308"/>
      <c r="B162" s="309" t="s">
        <v>12</v>
      </c>
      <c r="C162" s="1640" t="s">
        <v>194</v>
      </c>
      <c r="D162" s="1641"/>
      <c r="E162" s="1641"/>
      <c r="F162" s="1641"/>
      <c r="G162" s="1642"/>
      <c r="H162" s="321"/>
      <c r="I162" s="326">
        <f>PENUNJANG!J103</f>
        <v>0</v>
      </c>
      <c r="J162" s="312"/>
      <c r="K162" s="313"/>
      <c r="L162" s="313"/>
      <c r="M162" s="313"/>
    </row>
    <row r="163" spans="1:13" ht="20.100000000000001" customHeight="1">
      <c r="A163" s="308"/>
      <c r="B163" s="325"/>
      <c r="C163" s="368">
        <v>1</v>
      </c>
      <c r="D163" s="1626" t="s">
        <v>148</v>
      </c>
      <c r="E163" s="1628"/>
      <c r="F163" s="1628"/>
      <c r="G163" s="1627"/>
      <c r="H163" s="321"/>
      <c r="I163" s="326"/>
      <c r="J163" s="312"/>
      <c r="K163" s="313"/>
      <c r="L163" s="313"/>
      <c r="M163" s="313"/>
    </row>
    <row r="164" spans="1:13" ht="20.100000000000001" customHeight="1">
      <c r="A164" s="308"/>
      <c r="B164" s="314"/>
      <c r="C164" s="371"/>
      <c r="D164" s="315" t="s">
        <v>0</v>
      </c>
      <c r="E164" s="1652" t="s">
        <v>149</v>
      </c>
      <c r="F164" s="1652"/>
      <c r="G164" s="1652"/>
      <c r="H164" s="321"/>
      <c r="I164" s="326"/>
      <c r="J164" s="312"/>
      <c r="K164" s="313"/>
      <c r="L164" s="313"/>
      <c r="M164" s="313"/>
    </row>
    <row r="165" spans="1:13" ht="20.100000000000001" customHeight="1">
      <c r="A165" s="308"/>
      <c r="B165" s="314"/>
      <c r="C165" s="371"/>
      <c r="D165" s="314"/>
      <c r="E165" s="358" t="s">
        <v>134</v>
      </c>
      <c r="F165" s="361" t="s">
        <v>142</v>
      </c>
      <c r="G165" s="313"/>
      <c r="H165" s="321"/>
      <c r="I165" s="326"/>
      <c r="J165" s="312"/>
      <c r="K165" s="313"/>
      <c r="L165" s="313"/>
      <c r="M165" s="313"/>
    </row>
    <row r="166" spans="1:13" ht="20.100000000000001" customHeight="1">
      <c r="A166" s="308"/>
      <c r="B166" s="314"/>
      <c r="C166" s="371"/>
      <c r="D166" s="314"/>
      <c r="E166" s="358" t="s">
        <v>136</v>
      </c>
      <c r="F166" s="361" t="s">
        <v>143</v>
      </c>
      <c r="G166" s="313"/>
      <c r="H166" s="321"/>
      <c r="I166" s="326"/>
      <c r="J166" s="312"/>
      <c r="K166" s="313"/>
      <c r="L166" s="313"/>
      <c r="M166" s="313"/>
    </row>
    <row r="167" spans="1:13" ht="20.100000000000001" customHeight="1">
      <c r="A167" s="308"/>
      <c r="B167" s="314"/>
      <c r="C167" s="372"/>
      <c r="D167" s="325"/>
      <c r="E167" s="358" t="s">
        <v>139</v>
      </c>
      <c r="F167" s="361" t="s">
        <v>144</v>
      </c>
      <c r="G167" s="313"/>
      <c r="H167" s="321"/>
      <c r="I167" s="326"/>
      <c r="J167" s="312"/>
      <c r="K167" s="313"/>
      <c r="L167" s="313"/>
      <c r="M167" s="313"/>
    </row>
    <row r="168" spans="1:13" ht="33" customHeight="1">
      <c r="A168" s="308"/>
      <c r="B168" s="314"/>
      <c r="C168" s="372"/>
      <c r="D168" s="309" t="s">
        <v>3</v>
      </c>
      <c r="E168" s="1635" t="s">
        <v>150</v>
      </c>
      <c r="F168" s="1635"/>
      <c r="G168" s="1635"/>
      <c r="H168" s="321"/>
      <c r="I168" s="326"/>
      <c r="J168" s="312"/>
      <c r="K168" s="313"/>
      <c r="L168" s="313"/>
      <c r="M168" s="313"/>
    </row>
    <row r="169" spans="1:13" ht="20.100000000000001" customHeight="1">
      <c r="A169" s="308"/>
      <c r="B169" s="314"/>
      <c r="C169" s="372"/>
      <c r="D169" s="314"/>
      <c r="E169" s="358" t="s">
        <v>134</v>
      </c>
      <c r="F169" s="361" t="s">
        <v>142</v>
      </c>
      <c r="G169" s="313"/>
      <c r="H169" s="321"/>
      <c r="I169" s="326"/>
      <c r="J169" s="312"/>
      <c r="K169" s="313"/>
      <c r="L169" s="313"/>
      <c r="M169" s="313"/>
    </row>
    <row r="170" spans="1:13" ht="20.100000000000001" customHeight="1">
      <c r="A170" s="308"/>
      <c r="B170" s="314"/>
      <c r="C170" s="372"/>
      <c r="D170" s="314"/>
      <c r="E170" s="358" t="s">
        <v>136</v>
      </c>
      <c r="F170" s="361" t="s">
        <v>143</v>
      </c>
      <c r="G170" s="313"/>
      <c r="H170" s="321"/>
      <c r="I170" s="326"/>
      <c r="J170" s="312"/>
      <c r="K170" s="313"/>
      <c r="L170" s="313"/>
      <c r="M170" s="313"/>
    </row>
    <row r="171" spans="1:13" ht="20.100000000000001" customHeight="1">
      <c r="A171" s="308"/>
      <c r="B171" s="314"/>
      <c r="C171" s="373"/>
      <c r="D171" s="325"/>
      <c r="E171" s="358" t="s">
        <v>139</v>
      </c>
      <c r="F171" s="361" t="s">
        <v>144</v>
      </c>
      <c r="G171" s="313"/>
      <c r="H171" s="321"/>
      <c r="I171" s="326"/>
      <c r="J171" s="312"/>
      <c r="K171" s="313"/>
      <c r="L171" s="313"/>
      <c r="M171" s="313"/>
    </row>
    <row r="172" spans="1:13" ht="20.100000000000001" customHeight="1">
      <c r="A172" s="308"/>
      <c r="B172" s="325"/>
      <c r="C172" s="368">
        <v>2</v>
      </c>
      <c r="D172" s="1626" t="s">
        <v>151</v>
      </c>
      <c r="E172" s="1628"/>
      <c r="F172" s="1628"/>
      <c r="G172" s="1627"/>
      <c r="H172" s="321"/>
      <c r="I172" s="326"/>
      <c r="J172" s="312"/>
      <c r="K172" s="313"/>
      <c r="L172" s="313"/>
      <c r="M172" s="313"/>
    </row>
    <row r="173" spans="1:13" ht="51.95" customHeight="1">
      <c r="A173" s="308"/>
      <c r="B173" s="309" t="s">
        <v>14</v>
      </c>
      <c r="C173" s="1688" t="s">
        <v>152</v>
      </c>
      <c r="D173" s="1689"/>
      <c r="E173" s="1689"/>
      <c r="F173" s="1689"/>
      <c r="G173" s="1690"/>
      <c r="H173" s="321"/>
      <c r="I173" s="351">
        <f>SUM(I174:I176)</f>
        <v>33</v>
      </c>
      <c r="J173" s="312"/>
      <c r="K173" s="313"/>
      <c r="L173" s="313"/>
      <c r="M173" s="313"/>
    </row>
    <row r="174" spans="1:13" ht="20.100000000000001" customHeight="1">
      <c r="A174" s="308"/>
      <c r="B174" s="314"/>
      <c r="C174" s="368">
        <v>1</v>
      </c>
      <c r="D174" s="1626" t="s">
        <v>153</v>
      </c>
      <c r="E174" s="1628"/>
      <c r="F174" s="1628"/>
      <c r="G174" s="1627"/>
      <c r="H174" s="321"/>
      <c r="I174" s="326"/>
      <c r="J174" s="312"/>
      <c r="K174" s="313"/>
      <c r="L174" s="313"/>
      <c r="M174" s="313"/>
    </row>
    <row r="175" spans="1:13" ht="39.950000000000003" customHeight="1">
      <c r="A175" s="308"/>
      <c r="B175" s="314"/>
      <c r="C175" s="358">
        <v>2</v>
      </c>
      <c r="D175" s="1626" t="s">
        <v>154</v>
      </c>
      <c r="E175" s="1628"/>
      <c r="F175" s="1628"/>
      <c r="G175" s="1627"/>
      <c r="H175" s="350"/>
      <c r="I175" s="326">
        <f>PENGABDIAN!L39</f>
        <v>33</v>
      </c>
      <c r="J175" s="318">
        <f>SUM(H175:I175)</f>
        <v>33</v>
      </c>
      <c r="K175" s="313"/>
      <c r="L175" s="313"/>
      <c r="M175" s="313"/>
    </row>
    <row r="176" spans="1:13" ht="20.100000000000001" customHeight="1">
      <c r="A176" s="308"/>
      <c r="B176" s="359"/>
      <c r="C176" s="358">
        <v>3</v>
      </c>
      <c r="D176" s="1656" t="s">
        <v>155</v>
      </c>
      <c r="E176" s="1657"/>
      <c r="F176" s="1657"/>
      <c r="G176" s="1658"/>
      <c r="H176" s="321"/>
      <c r="I176" s="326"/>
      <c r="J176" s="312"/>
      <c r="K176" s="313"/>
      <c r="L176" s="313"/>
      <c r="M176" s="313"/>
    </row>
    <row r="177" spans="1:15" ht="20.100000000000001" customHeight="1">
      <c r="A177" s="308"/>
      <c r="B177" s="353" t="s">
        <v>94</v>
      </c>
      <c r="C177" s="1626" t="s">
        <v>156</v>
      </c>
      <c r="D177" s="1628"/>
      <c r="E177" s="1628"/>
      <c r="F177" s="1628"/>
      <c r="G177" s="1627"/>
      <c r="H177" s="337"/>
      <c r="I177" s="326"/>
      <c r="J177" s="312"/>
      <c r="K177" s="313"/>
      <c r="L177" s="313"/>
      <c r="M177" s="313"/>
    </row>
    <row r="178" spans="1:15" ht="36" customHeight="1">
      <c r="A178" s="308"/>
      <c r="B178" s="359"/>
      <c r="C178" s="374"/>
      <c r="D178" s="1626" t="s">
        <v>157</v>
      </c>
      <c r="E178" s="1628"/>
      <c r="F178" s="1628"/>
      <c r="G178" s="1627"/>
      <c r="H178" s="337"/>
      <c r="I178" s="326"/>
      <c r="J178" s="312"/>
      <c r="K178" s="313"/>
      <c r="L178" s="313"/>
      <c r="M178" s="313"/>
    </row>
    <row r="179" spans="1:15" s="422" customFormat="1" ht="24.95" customHeight="1">
      <c r="A179" s="375"/>
      <c r="B179" s="1681" t="s">
        <v>187</v>
      </c>
      <c r="C179" s="1682"/>
      <c r="D179" s="1682"/>
      <c r="E179" s="1682"/>
      <c r="F179" s="1682"/>
      <c r="G179" s="1683"/>
      <c r="H179" s="376"/>
      <c r="I179" s="377">
        <f>I43+I107+I151</f>
        <v>736.37833333333333</v>
      </c>
      <c r="J179" s="377">
        <f>SUM(H179:I179)</f>
        <v>736.37833333333333</v>
      </c>
      <c r="K179" s="352"/>
      <c r="L179" s="352"/>
      <c r="M179" s="352"/>
      <c r="N179" s="423"/>
      <c r="O179" s="423"/>
    </row>
    <row r="180" spans="1:15" s="387" customFormat="1" ht="25.5" customHeight="1">
      <c r="A180" s="378" t="s">
        <v>73</v>
      </c>
      <c r="B180" s="1659" t="s">
        <v>202</v>
      </c>
      <c r="C180" s="1660"/>
      <c r="D180" s="1660"/>
      <c r="E180" s="1660"/>
      <c r="F180" s="1660"/>
      <c r="G180" s="1661"/>
      <c r="H180" s="321"/>
      <c r="I180" s="351">
        <f>I182+I183+I235</f>
        <v>141</v>
      </c>
      <c r="J180" s="312"/>
      <c r="K180" s="369"/>
      <c r="L180" s="369"/>
      <c r="M180" s="369"/>
    </row>
    <row r="181" spans="1:15" ht="33.75" customHeight="1">
      <c r="A181" s="308"/>
      <c r="B181" s="379" t="s">
        <v>11</v>
      </c>
      <c r="C181" s="1640" t="s">
        <v>158</v>
      </c>
      <c r="D181" s="1641"/>
      <c r="E181" s="1641"/>
      <c r="F181" s="1641"/>
      <c r="G181" s="1642"/>
      <c r="H181" s="321"/>
      <c r="I181" s="326"/>
      <c r="J181" s="312"/>
      <c r="K181" s="313"/>
      <c r="L181" s="313"/>
      <c r="M181" s="313"/>
    </row>
    <row r="182" spans="1:15" ht="39.950000000000003" customHeight="1">
      <c r="A182" s="308"/>
      <c r="B182" s="355"/>
      <c r="C182" s="358">
        <v>1</v>
      </c>
      <c r="D182" s="1626" t="s">
        <v>159</v>
      </c>
      <c r="E182" s="1628"/>
      <c r="F182" s="1628"/>
      <c r="G182" s="1627"/>
      <c r="H182" s="321"/>
      <c r="I182" s="351">
        <f>PENUNJANG!L23</f>
        <v>21</v>
      </c>
      <c r="J182" s="318">
        <f>SUM(H182:I182)</f>
        <v>21</v>
      </c>
      <c r="K182" s="313"/>
      <c r="L182" s="313"/>
      <c r="M182" s="313"/>
    </row>
    <row r="183" spans="1:15" ht="20.100000000000001" customHeight="1">
      <c r="A183" s="308"/>
      <c r="B183" s="359"/>
      <c r="C183" s="358">
        <v>2</v>
      </c>
      <c r="D183" s="1636" t="s">
        <v>160</v>
      </c>
      <c r="E183" s="1636"/>
      <c r="F183" s="1636"/>
      <c r="G183" s="1636"/>
      <c r="H183" s="350"/>
      <c r="I183" s="351">
        <f>PENUNJANG!L33</f>
        <v>112</v>
      </c>
      <c r="J183" s="318">
        <f>SUM(H183:I183)</f>
        <v>112</v>
      </c>
      <c r="K183" s="313"/>
      <c r="L183" s="313"/>
      <c r="M183" s="313"/>
    </row>
    <row r="184" spans="1:15" ht="33" customHeight="1">
      <c r="A184" s="308"/>
      <c r="B184" s="379" t="s">
        <v>10</v>
      </c>
      <c r="C184" s="1635" t="s">
        <v>161</v>
      </c>
      <c r="D184" s="1635"/>
      <c r="E184" s="1635"/>
      <c r="F184" s="1635"/>
      <c r="G184" s="1635"/>
      <c r="H184" s="321"/>
      <c r="I184" s="326">
        <f>PENUNJANG!L96</f>
        <v>0</v>
      </c>
      <c r="J184" s="312"/>
      <c r="K184" s="313"/>
      <c r="L184" s="313"/>
      <c r="M184" s="313"/>
    </row>
    <row r="185" spans="1:15" ht="20.100000000000001" customHeight="1">
      <c r="A185" s="308"/>
      <c r="B185" s="355"/>
      <c r="C185" s="353">
        <v>1</v>
      </c>
      <c r="D185" s="1636" t="s">
        <v>162</v>
      </c>
      <c r="E185" s="1636"/>
      <c r="F185" s="1636"/>
      <c r="G185" s="1636"/>
      <c r="H185" s="321"/>
      <c r="I185" s="326"/>
      <c r="J185" s="312"/>
      <c r="K185" s="313"/>
      <c r="L185" s="313"/>
      <c r="M185" s="313"/>
    </row>
    <row r="186" spans="1:15" ht="20.100000000000001" customHeight="1">
      <c r="A186" s="319"/>
      <c r="B186" s="355"/>
      <c r="C186" s="314"/>
      <c r="D186" s="317" t="s">
        <v>0</v>
      </c>
      <c r="E186" s="1636" t="s">
        <v>28</v>
      </c>
      <c r="F186" s="1636"/>
      <c r="G186" s="1636"/>
      <c r="H186" s="321"/>
      <c r="I186" s="310"/>
      <c r="J186" s="310"/>
      <c r="K186" s="322"/>
      <c r="L186" s="322"/>
      <c r="M186" s="322"/>
    </row>
    <row r="187" spans="1:15" ht="20.100000000000001" customHeight="1">
      <c r="A187" s="319"/>
      <c r="B187" s="355"/>
      <c r="C187" s="359"/>
      <c r="D187" s="317" t="s">
        <v>22</v>
      </c>
      <c r="E187" s="1652" t="s">
        <v>25</v>
      </c>
      <c r="F187" s="1652"/>
      <c r="G187" s="1652"/>
      <c r="H187" s="265"/>
      <c r="I187" s="93"/>
      <c r="J187" s="93"/>
      <c r="K187" s="323"/>
      <c r="L187" s="323"/>
      <c r="M187" s="323"/>
    </row>
    <row r="188" spans="1:15" ht="20.100000000000001" customHeight="1">
      <c r="A188" s="319"/>
      <c r="B188" s="355"/>
      <c r="C188" s="353">
        <v>2</v>
      </c>
      <c r="D188" s="1636" t="s">
        <v>163</v>
      </c>
      <c r="E188" s="1636"/>
      <c r="F188" s="1636"/>
      <c r="G188" s="1636"/>
      <c r="H188" s="265"/>
      <c r="I188" s="93"/>
      <c r="J188" s="93"/>
      <c r="K188" s="323"/>
      <c r="L188" s="323"/>
      <c r="M188" s="323"/>
    </row>
    <row r="189" spans="1:15" ht="20.100000000000001" customHeight="1">
      <c r="A189" s="319"/>
      <c r="B189" s="314"/>
      <c r="C189" s="355"/>
      <c r="D189" s="317" t="s">
        <v>0</v>
      </c>
      <c r="E189" s="1636" t="s">
        <v>28</v>
      </c>
      <c r="F189" s="1636"/>
      <c r="G189" s="1636"/>
      <c r="H189" s="265"/>
      <c r="I189" s="93"/>
      <c r="J189" s="93"/>
      <c r="K189" s="93"/>
      <c r="L189" s="93"/>
      <c r="M189" s="93"/>
    </row>
    <row r="190" spans="1:15" s="292" customFormat="1" ht="20.100000000000001" customHeight="1">
      <c r="A190" s="205"/>
      <c r="B190" s="325"/>
      <c r="C190" s="359"/>
      <c r="D190" s="317" t="s">
        <v>22</v>
      </c>
      <c r="E190" s="1652" t="s">
        <v>25</v>
      </c>
      <c r="F190" s="1652"/>
      <c r="G190" s="1652"/>
      <c r="H190" s="265"/>
      <c r="I190" s="93"/>
      <c r="J190" s="93"/>
      <c r="K190" s="93"/>
      <c r="L190" s="93"/>
      <c r="M190" s="93"/>
    </row>
    <row r="191" spans="1:15" ht="20.100000000000001" customHeight="1">
      <c r="A191" s="308"/>
      <c r="B191" s="315" t="s">
        <v>12</v>
      </c>
      <c r="C191" s="1636" t="s">
        <v>164</v>
      </c>
      <c r="D191" s="1636"/>
      <c r="E191" s="1636"/>
      <c r="F191" s="1636"/>
      <c r="G191" s="1636"/>
      <c r="H191" s="321"/>
      <c r="I191" s="326">
        <f>PENUNJANG!L103</f>
        <v>0</v>
      </c>
      <c r="J191" s="312"/>
      <c r="K191" s="313"/>
      <c r="L191" s="313"/>
      <c r="M191" s="313"/>
    </row>
    <row r="192" spans="1:15" ht="20.100000000000001" customHeight="1">
      <c r="A192" s="308"/>
      <c r="B192" s="314"/>
      <c r="C192" s="353">
        <v>1</v>
      </c>
      <c r="D192" s="1636" t="s">
        <v>142</v>
      </c>
      <c r="E192" s="1636"/>
      <c r="F192" s="1636"/>
      <c r="G192" s="1636"/>
      <c r="H192" s="321"/>
      <c r="I192" s="326"/>
      <c r="J192" s="312"/>
      <c r="K192" s="313"/>
      <c r="L192" s="313"/>
      <c r="M192" s="313"/>
    </row>
    <row r="193" spans="1:13" ht="20.100000000000001" customHeight="1">
      <c r="A193" s="308"/>
      <c r="B193" s="314"/>
      <c r="C193" s="355"/>
      <c r="D193" s="317" t="s">
        <v>2</v>
      </c>
      <c r="E193" s="1652" t="s">
        <v>165</v>
      </c>
      <c r="F193" s="1652"/>
      <c r="G193" s="1652"/>
      <c r="H193" s="321"/>
      <c r="I193" s="326"/>
      <c r="J193" s="312"/>
      <c r="K193" s="313"/>
      <c r="L193" s="313"/>
      <c r="M193" s="313"/>
    </row>
    <row r="194" spans="1:13" ht="20.100000000000001" customHeight="1">
      <c r="A194" s="308"/>
      <c r="B194" s="314"/>
      <c r="C194" s="355"/>
      <c r="D194" s="317" t="s">
        <v>3</v>
      </c>
      <c r="E194" s="1652" t="s">
        <v>166</v>
      </c>
      <c r="F194" s="1652"/>
      <c r="G194" s="1652"/>
      <c r="H194" s="321"/>
      <c r="I194" s="326"/>
      <c r="J194" s="312"/>
      <c r="K194" s="313"/>
      <c r="L194" s="313"/>
      <c r="M194" s="313"/>
    </row>
    <row r="195" spans="1:13" ht="20.100000000000001" customHeight="1">
      <c r="A195" s="308"/>
      <c r="B195" s="314"/>
      <c r="C195" s="359"/>
      <c r="D195" s="317" t="s">
        <v>4</v>
      </c>
      <c r="E195" s="1652" t="s">
        <v>25</v>
      </c>
      <c r="F195" s="1652"/>
      <c r="G195" s="1652"/>
      <c r="H195" s="321"/>
      <c r="I195" s="326"/>
      <c r="J195" s="312"/>
      <c r="K195" s="313"/>
      <c r="L195" s="313"/>
      <c r="M195" s="313"/>
    </row>
    <row r="196" spans="1:13" ht="20.100000000000001" customHeight="1">
      <c r="A196" s="308"/>
      <c r="B196" s="314"/>
      <c r="C196" s="353">
        <v>2</v>
      </c>
      <c r="D196" s="1636" t="s">
        <v>143</v>
      </c>
      <c r="E196" s="1636"/>
      <c r="F196" s="1636"/>
      <c r="G196" s="1636"/>
      <c r="H196" s="321"/>
      <c r="I196" s="326"/>
      <c r="J196" s="312"/>
      <c r="K196" s="313"/>
      <c r="L196" s="313"/>
      <c r="M196" s="313"/>
    </row>
    <row r="197" spans="1:13" ht="20.100000000000001" customHeight="1">
      <c r="A197" s="308"/>
      <c r="B197" s="314"/>
      <c r="C197" s="355"/>
      <c r="D197" s="317" t="s">
        <v>2</v>
      </c>
      <c r="E197" s="1652" t="s">
        <v>165</v>
      </c>
      <c r="F197" s="1652"/>
      <c r="G197" s="1652"/>
      <c r="H197" s="321"/>
      <c r="I197" s="326"/>
      <c r="J197" s="312"/>
      <c r="K197" s="313"/>
      <c r="L197" s="313"/>
      <c r="M197" s="313"/>
    </row>
    <row r="198" spans="1:13" ht="20.100000000000001" customHeight="1">
      <c r="A198" s="308"/>
      <c r="B198" s="314"/>
      <c r="C198" s="355"/>
      <c r="D198" s="317" t="s">
        <v>3</v>
      </c>
      <c r="E198" s="1652" t="s">
        <v>166</v>
      </c>
      <c r="F198" s="1652"/>
      <c r="G198" s="1652"/>
      <c r="H198" s="321"/>
      <c r="I198" s="326"/>
      <c r="J198" s="312"/>
      <c r="K198" s="313"/>
      <c r="L198" s="313"/>
      <c r="M198" s="313"/>
    </row>
    <row r="199" spans="1:13" ht="20.100000000000001" customHeight="1">
      <c r="A199" s="308"/>
      <c r="B199" s="325"/>
      <c r="C199" s="359"/>
      <c r="D199" s="317" t="s">
        <v>4</v>
      </c>
      <c r="E199" s="1652" t="s">
        <v>25</v>
      </c>
      <c r="F199" s="1652"/>
      <c r="G199" s="1652"/>
      <c r="H199" s="321"/>
      <c r="I199" s="326"/>
      <c r="J199" s="312"/>
      <c r="K199" s="313"/>
      <c r="L199" s="313"/>
      <c r="M199" s="313"/>
    </row>
    <row r="200" spans="1:13" ht="20.100000000000001" customHeight="1">
      <c r="A200" s="1651" t="s">
        <v>1</v>
      </c>
      <c r="B200" s="1662" t="s">
        <v>53</v>
      </c>
      <c r="C200" s="1662"/>
      <c r="D200" s="1662"/>
      <c r="E200" s="1662"/>
      <c r="F200" s="1662"/>
      <c r="G200" s="1662"/>
      <c r="H200" s="1662"/>
      <c r="I200" s="1662"/>
      <c r="J200" s="1662"/>
      <c r="K200" s="1662"/>
      <c r="L200" s="1662"/>
      <c r="M200" s="1662"/>
    </row>
    <row r="201" spans="1:13" ht="20.100000000000001" customHeight="1">
      <c r="A201" s="1646"/>
      <c r="B201" s="1646" t="s">
        <v>54</v>
      </c>
      <c r="C201" s="1646"/>
      <c r="D201" s="1646"/>
      <c r="E201" s="1646"/>
      <c r="F201" s="1646"/>
      <c r="G201" s="1646"/>
      <c r="H201" s="1634" t="s">
        <v>55</v>
      </c>
      <c r="I201" s="1634"/>
      <c r="J201" s="1634"/>
      <c r="K201" s="1634"/>
      <c r="L201" s="1634"/>
      <c r="M201" s="1634"/>
    </row>
    <row r="202" spans="1:13" ht="20.100000000000001" customHeight="1">
      <c r="A202" s="1646"/>
      <c r="B202" s="1646"/>
      <c r="C202" s="1646"/>
      <c r="D202" s="1646"/>
      <c r="E202" s="1646"/>
      <c r="F202" s="1646"/>
      <c r="G202" s="1646"/>
      <c r="H202" s="1634" t="s">
        <v>56</v>
      </c>
      <c r="I202" s="1634"/>
      <c r="J202" s="1634"/>
      <c r="K202" s="1634" t="s">
        <v>57</v>
      </c>
      <c r="L202" s="1634"/>
      <c r="M202" s="1634"/>
    </row>
    <row r="203" spans="1:13" ht="20.100000000000001" customHeight="1">
      <c r="A203" s="1647"/>
      <c r="B203" s="1647"/>
      <c r="C203" s="1647"/>
      <c r="D203" s="1647"/>
      <c r="E203" s="1647"/>
      <c r="F203" s="1647"/>
      <c r="G203" s="1647"/>
      <c r="H203" s="93" t="s">
        <v>58</v>
      </c>
      <c r="I203" s="93" t="s">
        <v>59</v>
      </c>
      <c r="J203" s="93" t="s">
        <v>60</v>
      </c>
      <c r="K203" s="93" t="s">
        <v>58</v>
      </c>
      <c r="L203" s="93" t="s">
        <v>59</v>
      </c>
      <c r="M203" s="93" t="s">
        <v>60</v>
      </c>
    </row>
    <row r="204" spans="1:13" ht="20.100000000000001" customHeight="1">
      <c r="A204" s="338">
        <v>1</v>
      </c>
      <c r="B204" s="1648">
        <v>2</v>
      </c>
      <c r="C204" s="1649"/>
      <c r="D204" s="1649"/>
      <c r="E204" s="1649"/>
      <c r="F204" s="1649"/>
      <c r="G204" s="1650"/>
      <c r="H204" s="93">
        <v>3</v>
      </c>
      <c r="I204" s="93">
        <v>4</v>
      </c>
      <c r="J204" s="93">
        <v>5</v>
      </c>
      <c r="K204" s="93">
        <v>6</v>
      </c>
      <c r="L204" s="93">
        <v>7</v>
      </c>
      <c r="M204" s="93">
        <v>8</v>
      </c>
    </row>
    <row r="205" spans="1:13" ht="33" customHeight="1">
      <c r="A205" s="308"/>
      <c r="B205" s="315" t="s">
        <v>14</v>
      </c>
      <c r="C205" s="1636" t="s">
        <v>167</v>
      </c>
      <c r="D205" s="1636"/>
      <c r="E205" s="1636"/>
      <c r="F205" s="1636"/>
      <c r="G205" s="1636"/>
      <c r="H205" s="321"/>
      <c r="I205" s="326">
        <f>PENUNJANG!L112</f>
        <v>0</v>
      </c>
      <c r="J205" s="312"/>
      <c r="K205" s="313"/>
      <c r="L205" s="313"/>
      <c r="M205" s="313"/>
    </row>
    <row r="206" spans="1:13" ht="33.75" customHeight="1">
      <c r="A206" s="308"/>
      <c r="B206" s="325"/>
      <c r="C206" s="367"/>
      <c r="D206" s="1636" t="s">
        <v>168</v>
      </c>
      <c r="E206" s="1636"/>
      <c r="F206" s="1636"/>
      <c r="G206" s="1636"/>
      <c r="H206" s="321"/>
      <c r="I206" s="326"/>
      <c r="J206" s="312"/>
      <c r="K206" s="313"/>
      <c r="L206" s="313"/>
      <c r="M206" s="313"/>
    </row>
    <row r="207" spans="1:13" ht="31.5" customHeight="1">
      <c r="A207" s="308"/>
      <c r="B207" s="309" t="s">
        <v>94</v>
      </c>
      <c r="C207" s="1635" t="s">
        <v>169</v>
      </c>
      <c r="D207" s="1635"/>
      <c r="E207" s="1635"/>
      <c r="F207" s="1635"/>
      <c r="G207" s="1635"/>
      <c r="H207" s="321"/>
      <c r="I207" s="326">
        <f>PENUNJANG!L114</f>
        <v>0</v>
      </c>
      <c r="J207" s="312"/>
      <c r="K207" s="313"/>
      <c r="L207" s="313"/>
      <c r="M207" s="313"/>
    </row>
    <row r="208" spans="1:13" ht="20.100000000000001" customHeight="1">
      <c r="A208" s="308"/>
      <c r="B208" s="314"/>
      <c r="C208" s="353">
        <v>1</v>
      </c>
      <c r="D208" s="1691" t="s">
        <v>170</v>
      </c>
      <c r="E208" s="1691"/>
      <c r="F208" s="1691"/>
      <c r="G208" s="1691"/>
      <c r="H208" s="370"/>
      <c r="I208" s="326"/>
      <c r="J208" s="335"/>
      <c r="K208" s="336"/>
      <c r="L208" s="336"/>
      <c r="M208" s="336"/>
    </row>
    <row r="209" spans="1:13" ht="20.100000000000001" customHeight="1">
      <c r="A209" s="332"/>
      <c r="B209" s="325"/>
      <c r="C209" s="358">
        <v>2</v>
      </c>
      <c r="D209" s="1636" t="s">
        <v>171</v>
      </c>
      <c r="E209" s="1636"/>
      <c r="F209" s="1636"/>
      <c r="G209" s="1636"/>
      <c r="H209" s="321"/>
      <c r="I209" s="326"/>
      <c r="J209" s="312"/>
      <c r="K209" s="313"/>
      <c r="L209" s="313"/>
      <c r="M209" s="313"/>
    </row>
    <row r="210" spans="1:13" ht="20.100000000000001" customHeight="1">
      <c r="A210" s="332"/>
      <c r="B210" s="315" t="s">
        <v>98</v>
      </c>
      <c r="C210" s="1636" t="s">
        <v>172</v>
      </c>
      <c r="D210" s="1636"/>
      <c r="E210" s="1636"/>
      <c r="F210" s="1636"/>
      <c r="G210" s="1636"/>
      <c r="H210" s="321"/>
      <c r="I210" s="326">
        <f>PENUNJANG!L117</f>
        <v>0</v>
      </c>
      <c r="J210" s="312"/>
      <c r="K210" s="313"/>
      <c r="L210" s="313"/>
      <c r="M210" s="313"/>
    </row>
    <row r="211" spans="1:13" ht="35.1" customHeight="1">
      <c r="A211" s="332"/>
      <c r="B211" s="314"/>
      <c r="C211" s="353">
        <v>1</v>
      </c>
      <c r="D211" s="1636" t="s">
        <v>173</v>
      </c>
      <c r="E211" s="1636"/>
      <c r="F211" s="1636"/>
      <c r="G211" s="1636"/>
      <c r="H211" s="321"/>
      <c r="I211" s="326"/>
      <c r="J211" s="312"/>
      <c r="K211" s="313"/>
      <c r="L211" s="313"/>
      <c r="M211" s="313"/>
    </row>
    <row r="212" spans="1:13" ht="20.100000000000001" customHeight="1">
      <c r="A212" s="308"/>
      <c r="B212" s="314"/>
      <c r="C212" s="355"/>
      <c r="D212" s="317" t="s">
        <v>0</v>
      </c>
      <c r="E212" s="1643" t="s">
        <v>24</v>
      </c>
      <c r="F212" s="1644"/>
      <c r="G212" s="1645"/>
      <c r="H212" s="321"/>
      <c r="I212" s="326"/>
      <c r="J212" s="312"/>
      <c r="K212" s="313"/>
      <c r="L212" s="313"/>
      <c r="M212" s="313"/>
    </row>
    <row r="213" spans="1:13" ht="20.100000000000001" customHeight="1">
      <c r="A213" s="308"/>
      <c r="B213" s="314"/>
      <c r="C213" s="359"/>
      <c r="D213" s="317" t="s">
        <v>22</v>
      </c>
      <c r="E213" s="1652" t="s">
        <v>25</v>
      </c>
      <c r="F213" s="1652"/>
      <c r="G213" s="1652"/>
      <c r="H213" s="321"/>
      <c r="I213" s="326"/>
      <c r="J213" s="312"/>
      <c r="K213" s="313"/>
      <c r="L213" s="313"/>
      <c r="M213" s="313"/>
    </row>
    <row r="214" spans="1:13" ht="20.100000000000001" customHeight="1">
      <c r="A214" s="324"/>
      <c r="B214" s="314"/>
      <c r="C214" s="353">
        <v>2</v>
      </c>
      <c r="D214" s="1636" t="s">
        <v>174</v>
      </c>
      <c r="E214" s="1636"/>
      <c r="F214" s="1636"/>
      <c r="G214" s="1636"/>
      <c r="H214" s="321"/>
      <c r="I214" s="326"/>
      <c r="J214" s="312"/>
      <c r="K214" s="313"/>
      <c r="L214" s="313"/>
      <c r="M214" s="313"/>
    </row>
    <row r="215" spans="1:13" ht="20.100000000000001" customHeight="1">
      <c r="A215" s="324"/>
      <c r="B215" s="314"/>
      <c r="C215" s="355"/>
      <c r="D215" s="317" t="s">
        <v>0</v>
      </c>
      <c r="E215" s="1643" t="s">
        <v>24</v>
      </c>
      <c r="F215" s="1644"/>
      <c r="G215" s="1645"/>
      <c r="H215" s="321"/>
      <c r="I215" s="326"/>
      <c r="J215" s="312"/>
      <c r="K215" s="313"/>
      <c r="L215" s="313"/>
      <c r="M215" s="313"/>
    </row>
    <row r="216" spans="1:13" ht="20.100000000000001" customHeight="1">
      <c r="A216" s="324"/>
      <c r="B216" s="325"/>
      <c r="C216" s="359"/>
      <c r="D216" s="317" t="s">
        <v>22</v>
      </c>
      <c r="E216" s="380" t="s">
        <v>25</v>
      </c>
      <c r="F216" s="380"/>
      <c r="G216" s="313"/>
      <c r="H216" s="321"/>
      <c r="I216" s="326"/>
      <c r="J216" s="312"/>
      <c r="K216" s="313"/>
      <c r="L216" s="313"/>
      <c r="M216" s="313"/>
    </row>
    <row r="217" spans="1:13" ht="20.100000000000001" customHeight="1">
      <c r="A217" s="308"/>
      <c r="B217" s="355" t="s">
        <v>17</v>
      </c>
      <c r="C217" s="1636" t="s">
        <v>175</v>
      </c>
      <c r="D217" s="1636"/>
      <c r="E217" s="1636"/>
      <c r="F217" s="1636"/>
      <c r="G217" s="1636"/>
      <c r="H217" s="321"/>
      <c r="I217" s="326">
        <f>PENUNJANG!L124</f>
        <v>0</v>
      </c>
      <c r="J217" s="312"/>
      <c r="K217" s="313"/>
      <c r="L217" s="313"/>
      <c r="M217" s="313"/>
    </row>
    <row r="218" spans="1:13" ht="20.100000000000001" customHeight="1">
      <c r="A218" s="308"/>
      <c r="B218" s="355"/>
      <c r="C218" s="379">
        <v>1</v>
      </c>
      <c r="D218" s="1635" t="s">
        <v>176</v>
      </c>
      <c r="E218" s="1635"/>
      <c r="F218" s="1635"/>
      <c r="G218" s="1635"/>
      <c r="H218" s="321"/>
      <c r="I218" s="326"/>
      <c r="J218" s="312"/>
      <c r="K218" s="313"/>
      <c r="L218" s="313"/>
      <c r="M218" s="313"/>
    </row>
    <row r="219" spans="1:13" ht="20.100000000000001" customHeight="1">
      <c r="A219" s="308"/>
      <c r="B219" s="314"/>
      <c r="C219" s="355"/>
      <c r="D219" s="317" t="s">
        <v>2</v>
      </c>
      <c r="E219" s="1636" t="s">
        <v>27</v>
      </c>
      <c r="F219" s="1636"/>
      <c r="G219" s="1636"/>
      <c r="H219" s="321"/>
      <c r="I219" s="326"/>
      <c r="J219" s="312"/>
      <c r="K219" s="313"/>
      <c r="L219" s="313"/>
      <c r="M219" s="313"/>
    </row>
    <row r="220" spans="1:13" ht="20.100000000000001" customHeight="1">
      <c r="A220" s="308"/>
      <c r="B220" s="355"/>
      <c r="C220" s="355"/>
      <c r="D220" s="317" t="s">
        <v>3</v>
      </c>
      <c r="E220" s="1636" t="s">
        <v>15</v>
      </c>
      <c r="F220" s="1636"/>
      <c r="G220" s="1636"/>
      <c r="H220" s="321"/>
      <c r="I220" s="326"/>
      <c r="J220" s="312"/>
      <c r="K220" s="313"/>
      <c r="L220" s="313"/>
      <c r="M220" s="313"/>
    </row>
    <row r="221" spans="1:13" ht="20.100000000000001" customHeight="1">
      <c r="A221" s="308"/>
      <c r="B221" s="355"/>
      <c r="C221" s="359"/>
      <c r="D221" s="317" t="s">
        <v>4</v>
      </c>
      <c r="E221" s="1636" t="s">
        <v>16</v>
      </c>
      <c r="F221" s="1636"/>
      <c r="G221" s="1636"/>
      <c r="H221" s="321"/>
      <c r="I221" s="326"/>
      <c r="J221" s="312"/>
      <c r="K221" s="313"/>
      <c r="L221" s="313"/>
      <c r="M221" s="313"/>
    </row>
    <row r="222" spans="1:13" ht="20.100000000000001" customHeight="1">
      <c r="A222" s="308"/>
      <c r="B222" s="355"/>
      <c r="C222" s="353">
        <v>2</v>
      </c>
      <c r="D222" s="1636" t="s">
        <v>177</v>
      </c>
      <c r="E222" s="1636"/>
      <c r="F222" s="1636"/>
      <c r="G222" s="1636"/>
      <c r="H222" s="321"/>
      <c r="I222" s="326"/>
      <c r="J222" s="312"/>
      <c r="K222" s="313"/>
      <c r="L222" s="313"/>
      <c r="M222" s="313"/>
    </row>
    <row r="223" spans="1:13" ht="20.100000000000001" customHeight="1">
      <c r="A223" s="308"/>
      <c r="B223" s="355"/>
      <c r="C223" s="355"/>
      <c r="D223" s="93" t="s">
        <v>0</v>
      </c>
      <c r="E223" s="1652" t="s">
        <v>142</v>
      </c>
      <c r="F223" s="1652"/>
      <c r="G223" s="1652"/>
      <c r="H223" s="321"/>
      <c r="I223" s="326"/>
      <c r="J223" s="312"/>
      <c r="K223" s="313"/>
      <c r="L223" s="313"/>
      <c r="M223" s="313"/>
    </row>
    <row r="224" spans="1:13" ht="20.100000000000001" customHeight="1">
      <c r="A224" s="308"/>
      <c r="B224" s="355"/>
      <c r="C224" s="355"/>
      <c r="D224" s="93" t="s">
        <v>3</v>
      </c>
      <c r="E224" s="1652" t="s">
        <v>143</v>
      </c>
      <c r="F224" s="1652"/>
      <c r="G224" s="1652"/>
      <c r="H224" s="321"/>
      <c r="I224" s="326"/>
      <c r="J224" s="312"/>
      <c r="K224" s="313"/>
      <c r="L224" s="313"/>
      <c r="M224" s="313"/>
    </row>
    <row r="225" spans="1:16" ht="20.100000000000001" customHeight="1">
      <c r="A225" s="308"/>
      <c r="B225" s="359"/>
      <c r="C225" s="359"/>
      <c r="D225" s="93" t="s">
        <v>4</v>
      </c>
      <c r="E225" s="1652" t="s">
        <v>178</v>
      </c>
      <c r="F225" s="1652"/>
      <c r="G225" s="1652"/>
      <c r="H225" s="321"/>
      <c r="I225" s="326"/>
      <c r="J225" s="312"/>
      <c r="K225" s="313"/>
      <c r="L225" s="313"/>
      <c r="M225" s="313"/>
    </row>
    <row r="226" spans="1:16" ht="35.25" customHeight="1">
      <c r="A226" s="308"/>
      <c r="B226" s="309" t="s">
        <v>103</v>
      </c>
      <c r="C226" s="1635" t="s">
        <v>195</v>
      </c>
      <c r="D226" s="1635"/>
      <c r="E226" s="1635"/>
      <c r="F226" s="1635"/>
      <c r="G226" s="1635"/>
      <c r="H226" s="381"/>
      <c r="I226" s="326">
        <f>PENUNJANG!L133</f>
        <v>0</v>
      </c>
      <c r="J226" s="312"/>
      <c r="K226" s="313"/>
      <c r="L226" s="313"/>
      <c r="M226" s="313"/>
    </row>
    <row r="227" spans="1:16" ht="20.100000000000001" customHeight="1">
      <c r="A227" s="308"/>
      <c r="B227" s="314"/>
      <c r="C227" s="358">
        <v>1</v>
      </c>
      <c r="D227" s="1636" t="s">
        <v>196</v>
      </c>
      <c r="E227" s="1636"/>
      <c r="F227" s="1636"/>
      <c r="G227" s="1636"/>
      <c r="H227" s="381"/>
      <c r="I227" s="326"/>
      <c r="J227" s="312"/>
      <c r="K227" s="313"/>
      <c r="L227" s="313"/>
      <c r="M227" s="313"/>
    </row>
    <row r="228" spans="1:16" ht="20.100000000000001" customHeight="1">
      <c r="A228" s="308"/>
      <c r="B228" s="314"/>
      <c r="C228" s="358">
        <v>2</v>
      </c>
      <c r="D228" s="1636" t="s">
        <v>197</v>
      </c>
      <c r="E228" s="1636"/>
      <c r="F228" s="1636"/>
      <c r="G228" s="1636"/>
      <c r="H228" s="321"/>
      <c r="I228" s="326"/>
      <c r="J228" s="312"/>
      <c r="K228" s="313"/>
      <c r="L228" s="313"/>
      <c r="M228" s="313"/>
    </row>
    <row r="229" spans="1:16" ht="20.100000000000001" customHeight="1">
      <c r="A229" s="308"/>
      <c r="B229" s="359"/>
      <c r="C229" s="358">
        <v>3</v>
      </c>
      <c r="D229" s="1636" t="s">
        <v>179</v>
      </c>
      <c r="E229" s="1636"/>
      <c r="F229" s="1636"/>
      <c r="G229" s="1636"/>
      <c r="H229" s="321"/>
      <c r="I229" s="326"/>
      <c r="J229" s="312"/>
      <c r="K229" s="313"/>
      <c r="L229" s="313"/>
      <c r="M229" s="313"/>
    </row>
    <row r="230" spans="1:16" ht="36.950000000000003" customHeight="1">
      <c r="A230" s="308"/>
      <c r="B230" s="353" t="s">
        <v>6</v>
      </c>
      <c r="C230" s="1636" t="s">
        <v>180</v>
      </c>
      <c r="D230" s="1636"/>
      <c r="E230" s="1636"/>
      <c r="F230" s="1636"/>
      <c r="G230" s="1636"/>
      <c r="H230" s="321"/>
      <c r="I230" s="326">
        <f>PENUNJANG!L137</f>
        <v>0</v>
      </c>
      <c r="J230" s="312"/>
      <c r="K230" s="313"/>
      <c r="L230" s="313"/>
      <c r="M230" s="313"/>
    </row>
    <row r="231" spans="1:16" ht="20.100000000000001" customHeight="1">
      <c r="A231" s="308"/>
      <c r="B231" s="355"/>
      <c r="C231" s="358">
        <v>1</v>
      </c>
      <c r="D231" s="361" t="s">
        <v>142</v>
      </c>
      <c r="E231" s="361"/>
      <c r="F231" s="361"/>
      <c r="G231" s="361"/>
      <c r="H231" s="321"/>
      <c r="I231" s="326"/>
      <c r="J231" s="312"/>
      <c r="K231" s="313"/>
      <c r="L231" s="313"/>
      <c r="M231" s="313"/>
    </row>
    <row r="232" spans="1:16" ht="20.100000000000001" customHeight="1">
      <c r="A232" s="308"/>
      <c r="B232" s="355"/>
      <c r="C232" s="358">
        <v>2</v>
      </c>
      <c r="D232" s="361" t="s">
        <v>143</v>
      </c>
      <c r="E232" s="361"/>
      <c r="F232" s="361"/>
      <c r="G232" s="313"/>
      <c r="H232" s="321"/>
      <c r="I232" s="326"/>
      <c r="J232" s="312"/>
      <c r="K232" s="313"/>
      <c r="L232" s="313"/>
      <c r="M232" s="313"/>
    </row>
    <row r="233" spans="1:16" ht="20.100000000000001" customHeight="1">
      <c r="A233" s="308"/>
      <c r="B233" s="359"/>
      <c r="C233" s="358">
        <v>3</v>
      </c>
      <c r="D233" s="361" t="s">
        <v>181</v>
      </c>
      <c r="E233" s="361"/>
      <c r="F233" s="361"/>
      <c r="G233" s="313"/>
      <c r="H233" s="321"/>
      <c r="I233" s="326"/>
      <c r="J233" s="312"/>
      <c r="K233" s="313"/>
      <c r="L233" s="313"/>
      <c r="M233" s="313"/>
    </row>
    <row r="234" spans="1:16" ht="20.100000000000001" customHeight="1">
      <c r="A234" s="319"/>
      <c r="B234" s="353" t="s">
        <v>108</v>
      </c>
      <c r="C234" s="1636" t="s">
        <v>182</v>
      </c>
      <c r="D234" s="1636"/>
      <c r="E234" s="1636"/>
      <c r="F234" s="1636"/>
      <c r="G234" s="1636"/>
      <c r="H234" s="265"/>
      <c r="I234" s="326">
        <f>PENUNJANG!L141</f>
        <v>8</v>
      </c>
      <c r="J234" s="93"/>
      <c r="K234" s="93"/>
      <c r="L234" s="93"/>
      <c r="M234" s="93"/>
    </row>
    <row r="235" spans="1:16" ht="32.25" customHeight="1">
      <c r="A235" s="319"/>
      <c r="B235" s="359"/>
      <c r="C235" s="382"/>
      <c r="D235" s="1636" t="s">
        <v>183</v>
      </c>
      <c r="E235" s="1636"/>
      <c r="F235" s="1636"/>
      <c r="G235" s="1636"/>
      <c r="H235" s="266"/>
      <c r="I235" s="326">
        <f>PENUNJANG!L142</f>
        <v>8</v>
      </c>
      <c r="J235" s="318">
        <f>SUM(H235:I235)</f>
        <v>8</v>
      </c>
      <c r="K235" s="93"/>
      <c r="L235" s="93"/>
      <c r="M235" s="93"/>
    </row>
    <row r="236" spans="1:16" s="292" customFormat="1" ht="24.95" customHeight="1">
      <c r="A236" s="220"/>
      <c r="B236" s="1681" t="s">
        <v>61</v>
      </c>
      <c r="C236" s="1682"/>
      <c r="D236" s="1682"/>
      <c r="E236" s="1682"/>
      <c r="F236" s="1682"/>
      <c r="G236" s="1683"/>
      <c r="H236" s="383">
        <f>SUM(H205:H235,H160:H199,H99:H154,H56:H93,H37:H50)</f>
        <v>0</v>
      </c>
      <c r="I236" s="383">
        <f>SUM(I182:I199,I208:I235)</f>
        <v>149</v>
      </c>
      <c r="J236" s="383">
        <f>SUM(J182:J199,J208:J235)</f>
        <v>141</v>
      </c>
      <c r="K236" s="197"/>
      <c r="L236" s="93"/>
      <c r="M236" s="93"/>
    </row>
    <row r="237" spans="1:16" s="292" customFormat="1" ht="24.95" customHeight="1">
      <c r="A237" s="284"/>
      <c r="B237" s="424"/>
      <c r="C237" s="424"/>
      <c r="D237" s="424"/>
      <c r="E237" s="424"/>
      <c r="F237" s="424"/>
      <c r="G237" s="424"/>
      <c r="H237" s="284"/>
      <c r="I237" s="284"/>
      <c r="J237" s="284"/>
      <c r="K237" s="284"/>
      <c r="L237" s="284"/>
      <c r="M237" s="284"/>
    </row>
    <row r="238" spans="1:16" ht="15.75" customHeight="1">
      <c r="B238" s="425"/>
      <c r="C238" s="426"/>
      <c r="D238" s="426"/>
      <c r="E238" s="426"/>
      <c r="F238" s="426"/>
      <c r="G238" s="426"/>
      <c r="J238" s="429"/>
    </row>
    <row r="239" spans="1:16" s="390" customFormat="1" ht="36.75" customHeight="1">
      <c r="A239" s="430" t="s">
        <v>9</v>
      </c>
      <c r="B239" s="431" t="s">
        <v>62</v>
      </c>
      <c r="C239" s="432"/>
      <c r="D239" s="433"/>
      <c r="E239" s="433"/>
      <c r="F239" s="433"/>
      <c r="G239" s="434"/>
      <c r="H239" s="435"/>
      <c r="I239" s="436"/>
      <c r="J239" s="395"/>
      <c r="K239" s="101"/>
      <c r="L239" s="101"/>
      <c r="M239" s="397"/>
      <c r="N239" s="99"/>
      <c r="O239" s="99"/>
      <c r="P239" s="391"/>
    </row>
    <row r="240" spans="1:16" s="390" customFormat="1" ht="36.950000000000003" customHeight="1">
      <c r="A240" s="437"/>
      <c r="B240" s="438" t="s">
        <v>21</v>
      </c>
      <c r="C240" s="1679" t="s">
        <v>189</v>
      </c>
      <c r="D240" s="1679"/>
      <c r="E240" s="1679"/>
      <c r="F240" s="1679"/>
      <c r="G240" s="1680"/>
      <c r="H240" s="439"/>
      <c r="I240" s="440"/>
      <c r="J240" s="441"/>
      <c r="K240" s="442"/>
      <c r="L240" s="442"/>
      <c r="M240" s="443"/>
      <c r="N240" s="442"/>
      <c r="O240" s="444"/>
      <c r="P240" s="391"/>
    </row>
    <row r="241" spans="1:16" s="390" customFormat="1" ht="32.1" customHeight="1">
      <c r="A241" s="437"/>
      <c r="B241" s="445" t="s">
        <v>23</v>
      </c>
      <c r="C241" s="1684" t="s">
        <v>190</v>
      </c>
      <c r="D241" s="1684"/>
      <c r="E241" s="1684"/>
      <c r="F241" s="1684"/>
      <c r="G241" s="1685"/>
      <c r="H241" s="446"/>
      <c r="I241" s="446"/>
      <c r="J241" s="441"/>
      <c r="K241" s="444"/>
      <c r="L241" s="444"/>
      <c r="M241" s="447"/>
      <c r="N241" s="444"/>
      <c r="O241" s="444"/>
      <c r="P241" s="391"/>
    </row>
    <row r="242" spans="1:16" s="390" customFormat="1" ht="34.5" customHeight="1">
      <c r="A242" s="437"/>
      <c r="B242" s="438" t="s">
        <v>29</v>
      </c>
      <c r="C242" s="1679" t="s">
        <v>191</v>
      </c>
      <c r="D242" s="1679"/>
      <c r="E242" s="1679"/>
      <c r="F242" s="1679"/>
      <c r="G242" s="1680"/>
      <c r="H242" s="446"/>
      <c r="I242" s="446"/>
      <c r="J242" s="441"/>
      <c r="K242" s="444"/>
      <c r="L242" s="444"/>
      <c r="M242" s="447"/>
      <c r="N242" s="444"/>
      <c r="O242" s="444"/>
      <c r="P242" s="391"/>
    </row>
    <row r="243" spans="1:16" s="390" customFormat="1" ht="38.1" customHeight="1">
      <c r="A243" s="437"/>
      <c r="B243" s="445" t="s">
        <v>40</v>
      </c>
      <c r="C243" s="1728" t="s">
        <v>78</v>
      </c>
      <c r="D243" s="1728"/>
      <c r="E243" s="1728"/>
      <c r="F243" s="1728"/>
      <c r="G243" s="1729"/>
      <c r="H243" s="439"/>
      <c r="I243" s="440"/>
      <c r="J243" s="441"/>
      <c r="K243" s="444"/>
      <c r="L243" s="444"/>
      <c r="M243" s="447"/>
      <c r="N243" s="444"/>
      <c r="O243" s="444"/>
      <c r="P243" s="391"/>
    </row>
    <row r="244" spans="1:16" s="390" customFormat="1" ht="20.100000000000001" customHeight="1">
      <c r="A244" s="437"/>
      <c r="B244" s="438"/>
      <c r="C244" s="391"/>
      <c r="D244" s="449"/>
      <c r="E244" s="449"/>
      <c r="F244" s="449"/>
      <c r="G244" s="450"/>
      <c r="H244" s="451"/>
      <c r="I244" s="1676" t="s">
        <v>2673</v>
      </c>
      <c r="J244" s="1676"/>
      <c r="K244" s="1676"/>
      <c r="L244" s="1676"/>
      <c r="M244" s="452"/>
      <c r="N244" s="391"/>
      <c r="O244" s="444"/>
      <c r="P244" s="391"/>
    </row>
    <row r="245" spans="1:16" s="390" customFormat="1" ht="20.100000000000001" customHeight="1">
      <c r="A245" s="437"/>
      <c r="B245" s="438"/>
      <c r="C245" s="391"/>
      <c r="D245" s="449"/>
      <c r="E245" s="449"/>
      <c r="F245" s="449"/>
      <c r="G245" s="450"/>
      <c r="H245" s="451"/>
      <c r="I245" s="444" t="s">
        <v>2102</v>
      </c>
      <c r="J245" s="441"/>
      <c r="K245" s="453"/>
      <c r="L245" s="454"/>
      <c r="M245" s="455"/>
      <c r="N245" s="456"/>
      <c r="O245" s="444"/>
      <c r="P245" s="391"/>
    </row>
    <row r="246" spans="1:16" s="390" customFormat="1" ht="20.100000000000001" customHeight="1">
      <c r="A246" s="437"/>
      <c r="B246" s="438"/>
      <c r="C246" s="391"/>
      <c r="D246" s="449"/>
      <c r="E246" s="449"/>
      <c r="F246" s="449"/>
      <c r="G246" s="450"/>
      <c r="H246" s="451"/>
      <c r="I246" s="444"/>
      <c r="J246" s="913"/>
      <c r="K246" s="453"/>
      <c r="L246" s="912"/>
      <c r="M246" s="455"/>
      <c r="N246" s="456"/>
      <c r="O246" s="444"/>
      <c r="P246" s="391"/>
    </row>
    <row r="247" spans="1:16" s="390" customFormat="1" ht="20.100000000000001" customHeight="1">
      <c r="A247" s="437"/>
      <c r="B247" s="438"/>
      <c r="C247" s="391"/>
      <c r="D247" s="449"/>
      <c r="E247" s="449"/>
      <c r="F247" s="449"/>
      <c r="G247" s="450"/>
      <c r="H247" s="451"/>
      <c r="I247" s="453"/>
      <c r="J247" s="441"/>
      <c r="K247" s="453"/>
      <c r="L247" s="454"/>
      <c r="M247" s="455"/>
      <c r="N247" s="456"/>
      <c r="O247" s="444"/>
      <c r="P247" s="391"/>
    </row>
    <row r="248" spans="1:16" s="390" customFormat="1" ht="20.100000000000001" customHeight="1">
      <c r="A248" s="437"/>
      <c r="B248" s="457"/>
      <c r="C248" s="450"/>
      <c r="D248" s="449"/>
      <c r="E248" s="449"/>
      <c r="F248" s="449"/>
      <c r="G248" s="450"/>
      <c r="H248" s="451"/>
      <c r="I248" s="441"/>
      <c r="J248" s="441"/>
      <c r="K248" s="453"/>
      <c r="L248" s="454"/>
      <c r="M248" s="447"/>
      <c r="N248" s="444"/>
      <c r="O248" s="444"/>
      <c r="P248" s="391"/>
    </row>
    <row r="249" spans="1:16" s="390" customFormat="1" ht="16.5" customHeight="1">
      <c r="A249" s="437"/>
      <c r="B249" s="457"/>
      <c r="C249" s="450"/>
      <c r="D249" s="449"/>
      <c r="E249" s="449"/>
      <c r="F249" s="449"/>
      <c r="G249" s="450"/>
      <c r="H249" s="451"/>
      <c r="I249" s="1629" t="str">
        <f>H21</f>
        <v>Dr. Afrizal, MS</v>
      </c>
      <c r="J249" s="1629"/>
      <c r="K249" s="1629"/>
      <c r="L249" s="1629"/>
      <c r="M249" s="447"/>
      <c r="N249" s="444"/>
      <c r="O249" s="444"/>
      <c r="P249" s="391"/>
    </row>
    <row r="250" spans="1:16" s="390" customFormat="1" ht="20.100000000000001" customHeight="1">
      <c r="A250" s="437"/>
      <c r="B250" s="457"/>
      <c r="C250" s="450"/>
      <c r="D250" s="449"/>
      <c r="E250" s="449"/>
      <c r="F250" s="449"/>
      <c r="G250" s="450"/>
      <c r="H250" s="451"/>
      <c r="I250" s="1630" t="str">
        <f>"NIP. " &amp;H22</f>
        <v>NIP. 196002091987031004 / 0009026011</v>
      </c>
      <c r="J250" s="1630"/>
      <c r="K250" s="1630"/>
      <c r="L250" s="1630"/>
      <c r="M250" s="447"/>
      <c r="N250" s="444"/>
      <c r="O250" s="444"/>
      <c r="P250" s="391"/>
    </row>
    <row r="251" spans="1:16" s="390" customFormat="1" ht="20.100000000000001" customHeight="1">
      <c r="A251" s="458"/>
      <c r="B251" s="459"/>
      <c r="C251" s="460"/>
      <c r="D251" s="461"/>
      <c r="E251" s="461"/>
      <c r="F251" s="461"/>
      <c r="G251" s="460"/>
      <c r="H251" s="462"/>
      <c r="I251" s="463"/>
      <c r="J251" s="464"/>
      <c r="K251" s="465"/>
      <c r="L251" s="465"/>
      <c r="M251" s="466"/>
      <c r="N251" s="444"/>
      <c r="O251" s="444"/>
      <c r="P251" s="391"/>
    </row>
    <row r="252" spans="1:16" s="479" customFormat="1" ht="30" customHeight="1">
      <c r="A252" s="467" t="s">
        <v>13</v>
      </c>
      <c r="B252" s="468" t="s">
        <v>66</v>
      </c>
      <c r="C252" s="469"/>
      <c r="D252" s="470"/>
      <c r="E252" s="470"/>
      <c r="F252" s="470"/>
      <c r="G252" s="471"/>
      <c r="H252" s="472"/>
      <c r="I252" s="473"/>
      <c r="J252" s="474"/>
      <c r="K252" s="475"/>
      <c r="L252" s="475"/>
      <c r="M252" s="476"/>
      <c r="N252" s="477"/>
      <c r="O252" s="477"/>
      <c r="P252" s="478"/>
    </row>
    <row r="253" spans="1:16" s="390" customFormat="1" ht="20.100000000000001" customHeight="1">
      <c r="A253" s="437"/>
      <c r="B253" s="445" t="s">
        <v>21</v>
      </c>
      <c r="C253" s="480" t="s">
        <v>67</v>
      </c>
      <c r="D253" s="449"/>
      <c r="E253" s="449"/>
      <c r="F253" s="449"/>
      <c r="G253" s="450"/>
      <c r="H253" s="451"/>
      <c r="I253" s="481"/>
      <c r="J253" s="441"/>
      <c r="K253" s="444"/>
      <c r="L253" s="444"/>
      <c r="M253" s="447"/>
      <c r="N253" s="444"/>
      <c r="O253" s="444"/>
      <c r="P253" s="391"/>
    </row>
    <row r="254" spans="1:16" s="390" customFormat="1" ht="20.100000000000001" customHeight="1">
      <c r="A254" s="437"/>
      <c r="B254" s="445" t="s">
        <v>23</v>
      </c>
      <c r="C254" s="480" t="s">
        <v>67</v>
      </c>
      <c r="D254" s="449"/>
      <c r="E254" s="449"/>
      <c r="F254" s="449"/>
      <c r="G254" s="450"/>
      <c r="H254" s="451"/>
      <c r="I254" s="481"/>
      <c r="J254" s="441"/>
      <c r="K254" s="444"/>
      <c r="L254" s="444"/>
      <c r="M254" s="447"/>
      <c r="N254" s="444"/>
      <c r="O254" s="444"/>
      <c r="P254" s="391"/>
    </row>
    <row r="255" spans="1:16" s="292" customFormat="1" ht="20.100000000000001" customHeight="1">
      <c r="A255" s="437"/>
      <c r="B255" s="445" t="s">
        <v>29</v>
      </c>
      <c r="C255" s="480" t="s">
        <v>67</v>
      </c>
      <c r="D255" s="449"/>
      <c r="E255" s="449"/>
      <c r="F255" s="449"/>
      <c r="G255" s="450"/>
      <c r="H255" s="451"/>
      <c r="I255" s="481"/>
      <c r="J255" s="441"/>
      <c r="K255" s="444"/>
      <c r="L255" s="444"/>
      <c r="M255" s="447"/>
      <c r="N255" s="444"/>
      <c r="O255" s="444"/>
      <c r="P255" s="99"/>
    </row>
    <row r="256" spans="1:16" s="390" customFormat="1" ht="20.100000000000001" customHeight="1">
      <c r="A256" s="437"/>
      <c r="B256" s="445" t="s">
        <v>40</v>
      </c>
      <c r="C256" s="448" t="s">
        <v>63</v>
      </c>
      <c r="D256" s="449"/>
      <c r="E256" s="449"/>
      <c r="F256" s="449"/>
      <c r="G256" s="450"/>
      <c r="H256" s="451"/>
      <c r="I256" s="481"/>
      <c r="J256" s="441"/>
      <c r="K256" s="444"/>
      <c r="L256" s="444"/>
      <c r="M256" s="447"/>
      <c r="N256" s="444"/>
      <c r="O256" s="444"/>
      <c r="P256" s="391"/>
    </row>
    <row r="257" spans="1:16" s="390" customFormat="1" ht="20.100000000000001" customHeight="1">
      <c r="A257" s="437"/>
      <c r="B257" s="445"/>
      <c r="C257" s="448"/>
      <c r="D257" s="449"/>
      <c r="E257" s="449"/>
      <c r="F257" s="449"/>
      <c r="G257" s="450"/>
      <c r="H257" s="451"/>
      <c r="I257" s="481"/>
      <c r="J257" s="913"/>
      <c r="K257" s="444"/>
      <c r="L257" s="444"/>
      <c r="M257" s="447"/>
      <c r="N257" s="444"/>
      <c r="O257" s="444"/>
      <c r="P257" s="391"/>
    </row>
    <row r="258" spans="1:16" s="390" customFormat="1" ht="20.100000000000001" customHeight="1">
      <c r="A258" s="437"/>
      <c r="B258" s="457"/>
      <c r="C258" s="450"/>
      <c r="D258" s="449"/>
      <c r="E258" s="449"/>
      <c r="F258" s="449"/>
      <c r="G258" s="450"/>
      <c r="H258" s="451"/>
      <c r="I258" s="1676" t="s">
        <v>2673</v>
      </c>
      <c r="J258" s="1676"/>
      <c r="K258" s="1676"/>
      <c r="L258" s="1676"/>
      <c r="M258" s="447"/>
      <c r="N258" s="444"/>
      <c r="O258" s="444"/>
      <c r="P258" s="391"/>
    </row>
    <row r="259" spans="1:16" s="390" customFormat="1" ht="39.950000000000003" customHeight="1">
      <c r="A259" s="437"/>
      <c r="B259" s="457"/>
      <c r="C259" s="450"/>
      <c r="D259" s="449"/>
      <c r="E259" s="449"/>
      <c r="F259" s="449"/>
      <c r="G259" s="450"/>
      <c r="H259" s="451"/>
      <c r="I259" s="1631" t="s">
        <v>2103</v>
      </c>
      <c r="J259" s="1631"/>
      <c r="K259" s="1631"/>
      <c r="L259" s="1631"/>
      <c r="M259" s="1632"/>
      <c r="N259" s="456"/>
      <c r="O259" s="456"/>
      <c r="P259" s="391"/>
    </row>
    <row r="260" spans="1:16" s="390" customFormat="1" ht="20.100000000000001" customHeight="1">
      <c r="A260" s="437"/>
      <c r="B260" s="457"/>
      <c r="C260" s="450"/>
      <c r="D260" s="449"/>
      <c r="E260" s="449"/>
      <c r="F260" s="449"/>
      <c r="G260" s="450"/>
      <c r="H260" s="451"/>
      <c r="I260" s="453"/>
      <c r="J260" s="453"/>
      <c r="K260" s="453"/>
      <c r="L260" s="453"/>
      <c r="M260" s="455"/>
      <c r="N260" s="456"/>
      <c r="O260" s="456"/>
      <c r="P260" s="391"/>
    </row>
    <row r="261" spans="1:16" s="390" customFormat="1" ht="20.100000000000001" customHeight="1">
      <c r="A261" s="437"/>
      <c r="B261" s="457"/>
      <c r="C261" s="450"/>
      <c r="D261" s="449"/>
      <c r="E261" s="449"/>
      <c r="F261" s="449"/>
      <c r="G261" s="450"/>
      <c r="H261" s="451"/>
      <c r="I261" s="453"/>
      <c r="J261" s="453"/>
      <c r="K261" s="453"/>
      <c r="L261" s="453"/>
      <c r="M261" s="455"/>
      <c r="N261" s="456"/>
      <c r="O261" s="456"/>
      <c r="P261" s="391"/>
    </row>
    <row r="262" spans="1:16" s="390" customFormat="1" ht="20.100000000000001" customHeight="1">
      <c r="A262" s="437"/>
      <c r="B262" s="457"/>
      <c r="C262" s="450"/>
      <c r="D262" s="449"/>
      <c r="E262" s="449"/>
      <c r="F262" s="449"/>
      <c r="G262" s="450"/>
      <c r="H262" s="451"/>
      <c r="I262" s="441"/>
      <c r="J262" s="441"/>
      <c r="K262" s="456"/>
      <c r="L262" s="391"/>
      <c r="M262" s="447"/>
      <c r="N262" s="444"/>
      <c r="O262" s="444"/>
      <c r="P262" s="391"/>
    </row>
    <row r="263" spans="1:16" s="390" customFormat="1" ht="20.100000000000001" customHeight="1">
      <c r="A263" s="437"/>
      <c r="B263" s="457"/>
      <c r="C263" s="450"/>
      <c r="D263" s="449"/>
      <c r="E263" s="449"/>
      <c r="F263" s="449"/>
      <c r="G263" s="450"/>
      <c r="H263" s="451"/>
      <c r="I263" s="1686" t="s">
        <v>1792</v>
      </c>
      <c r="J263" s="1687"/>
      <c r="K263" s="1687"/>
      <c r="L263" s="1687"/>
      <c r="M263" s="455"/>
      <c r="N263" s="456"/>
      <c r="O263" s="456"/>
      <c r="P263" s="391"/>
    </row>
    <row r="264" spans="1:16" s="390" customFormat="1" ht="20.100000000000001" customHeight="1">
      <c r="A264" s="437"/>
      <c r="B264" s="457"/>
      <c r="C264" s="450"/>
      <c r="D264" s="449"/>
      <c r="E264" s="449"/>
      <c r="F264" s="449"/>
      <c r="G264" s="450"/>
      <c r="H264" s="451"/>
      <c r="I264" s="1633" t="s">
        <v>1793</v>
      </c>
      <c r="J264" s="1633"/>
      <c r="K264" s="1633"/>
      <c r="L264" s="1633"/>
      <c r="M264" s="447"/>
      <c r="N264" s="444"/>
      <c r="O264" s="444"/>
      <c r="P264" s="391"/>
    </row>
    <row r="265" spans="1:16" s="390" customFormat="1" ht="20.100000000000001" customHeight="1">
      <c r="A265" s="458"/>
      <c r="B265" s="459"/>
      <c r="C265" s="460"/>
      <c r="D265" s="461"/>
      <c r="E265" s="461"/>
      <c r="F265" s="461"/>
      <c r="G265" s="460"/>
      <c r="H265" s="462"/>
      <c r="I265" s="463"/>
      <c r="J265" s="464"/>
      <c r="K265" s="482"/>
      <c r="L265" s="465"/>
      <c r="M265" s="466"/>
      <c r="N265" s="444"/>
      <c r="O265" s="444"/>
      <c r="P265" s="391"/>
    </row>
    <row r="266" spans="1:16" s="479" customFormat="1" ht="30" customHeight="1">
      <c r="A266" s="430" t="s">
        <v>69</v>
      </c>
      <c r="B266" s="431" t="s">
        <v>70</v>
      </c>
      <c r="C266" s="483"/>
      <c r="D266" s="484"/>
      <c r="E266" s="484"/>
      <c r="F266" s="484"/>
      <c r="G266" s="485"/>
      <c r="H266" s="486"/>
      <c r="I266" s="487"/>
      <c r="J266" s="488"/>
      <c r="K266" s="489"/>
      <c r="L266" s="489"/>
      <c r="M266" s="490"/>
      <c r="N266" s="477"/>
      <c r="O266" s="477"/>
      <c r="P266" s="478"/>
    </row>
    <row r="267" spans="1:16" s="390" customFormat="1" ht="20.100000000000001" customHeight="1">
      <c r="A267" s="437"/>
      <c r="B267" s="445" t="s">
        <v>21</v>
      </c>
      <c r="C267" s="480" t="s">
        <v>67</v>
      </c>
      <c r="D267" s="449"/>
      <c r="E267" s="449"/>
      <c r="F267" s="449"/>
      <c r="G267" s="450"/>
      <c r="H267" s="451"/>
      <c r="I267" s="481"/>
      <c r="J267" s="441"/>
      <c r="K267" s="444"/>
      <c r="L267" s="444"/>
      <c r="M267" s="447"/>
      <c r="N267" s="444"/>
      <c r="O267" s="444"/>
      <c r="P267" s="391"/>
    </row>
    <row r="268" spans="1:16" s="390" customFormat="1" ht="20.100000000000001" customHeight="1">
      <c r="A268" s="437"/>
      <c r="B268" s="445" t="s">
        <v>23</v>
      </c>
      <c r="C268" s="480" t="s">
        <v>67</v>
      </c>
      <c r="D268" s="449"/>
      <c r="E268" s="449"/>
      <c r="F268" s="449"/>
      <c r="G268" s="450"/>
      <c r="H268" s="451"/>
      <c r="I268" s="481"/>
      <c r="J268" s="441"/>
      <c r="K268" s="444"/>
      <c r="L268" s="444"/>
      <c r="M268" s="447"/>
      <c r="N268" s="444"/>
      <c r="O268" s="444"/>
      <c r="P268" s="391"/>
    </row>
    <row r="269" spans="1:16" s="390" customFormat="1" ht="20.100000000000001" customHeight="1">
      <c r="A269" s="437"/>
      <c r="B269" s="445" t="s">
        <v>29</v>
      </c>
      <c r="C269" s="480" t="s">
        <v>67</v>
      </c>
      <c r="D269" s="449"/>
      <c r="E269" s="449"/>
      <c r="F269" s="449"/>
      <c r="G269" s="450"/>
      <c r="H269" s="451"/>
      <c r="I269" s="481"/>
      <c r="J269" s="441"/>
      <c r="K269" s="444"/>
      <c r="L269" s="444"/>
      <c r="M269" s="447"/>
      <c r="N269" s="444"/>
      <c r="O269" s="444"/>
      <c r="P269" s="391"/>
    </row>
    <row r="270" spans="1:16" s="390" customFormat="1" ht="20.100000000000001" customHeight="1">
      <c r="A270" s="437"/>
      <c r="B270" s="445" t="s">
        <v>40</v>
      </c>
      <c r="C270" s="448" t="s">
        <v>63</v>
      </c>
      <c r="D270" s="444"/>
      <c r="E270" s="444"/>
      <c r="F270" s="444"/>
      <c r="G270" s="444"/>
      <c r="H270" s="491"/>
      <c r="I270" s="1677" t="s">
        <v>64</v>
      </c>
      <c r="J270" s="1677"/>
      <c r="K270" s="1677"/>
      <c r="L270" s="1677"/>
      <c r="M270" s="447"/>
      <c r="N270" s="444"/>
      <c r="O270" s="444"/>
      <c r="P270" s="391"/>
    </row>
    <row r="271" spans="1:16" s="390" customFormat="1" ht="20.100000000000001" customHeight="1">
      <c r="A271" s="437"/>
      <c r="B271" s="444"/>
      <c r="C271" s="444"/>
      <c r="D271" s="444"/>
      <c r="E271" s="444"/>
      <c r="F271" s="444"/>
      <c r="G271" s="444"/>
      <c r="H271" s="491"/>
      <c r="I271" s="441"/>
      <c r="J271" s="441"/>
      <c r="K271" s="456"/>
      <c r="L271" s="391"/>
      <c r="M271" s="447"/>
      <c r="N271" s="444"/>
      <c r="O271" s="444"/>
      <c r="P271" s="391"/>
    </row>
    <row r="272" spans="1:16" s="390" customFormat="1" ht="20.100000000000001" customHeight="1">
      <c r="A272" s="437"/>
      <c r="B272" s="457"/>
      <c r="C272" s="492"/>
      <c r="D272" s="449"/>
      <c r="E272" s="449"/>
      <c r="F272" s="449"/>
      <c r="G272" s="450"/>
      <c r="H272" s="451"/>
      <c r="I272" s="441"/>
      <c r="J272" s="441"/>
      <c r="K272" s="456"/>
      <c r="L272" s="391"/>
      <c r="M272" s="447"/>
      <c r="N272" s="444"/>
      <c r="O272" s="444"/>
      <c r="P272" s="391"/>
    </row>
    <row r="273" spans="1:16" s="390" customFormat="1" ht="20.100000000000001" customHeight="1">
      <c r="A273" s="437"/>
      <c r="B273" s="457"/>
      <c r="C273" s="492"/>
      <c r="D273" s="449"/>
      <c r="E273" s="449"/>
      <c r="F273" s="449"/>
      <c r="G273" s="450"/>
      <c r="H273" s="451"/>
      <c r="I273" s="1675" t="s">
        <v>71</v>
      </c>
      <c r="J273" s="1675"/>
      <c r="K273" s="1675"/>
      <c r="L273" s="1675"/>
      <c r="M273" s="455"/>
      <c r="N273" s="456"/>
      <c r="O273" s="456"/>
      <c r="P273" s="391"/>
    </row>
    <row r="274" spans="1:16" s="390" customFormat="1" ht="20.100000000000001" customHeight="1">
      <c r="A274" s="437"/>
      <c r="B274" s="457"/>
      <c r="C274" s="450"/>
      <c r="D274" s="449"/>
      <c r="E274" s="449"/>
      <c r="F274" s="449"/>
      <c r="G274" s="450"/>
      <c r="H274" s="451"/>
      <c r="I274" s="441" t="s">
        <v>65</v>
      </c>
      <c r="J274" s="441"/>
      <c r="K274" s="391"/>
      <c r="L274" s="391"/>
      <c r="M274" s="447"/>
      <c r="N274" s="444"/>
      <c r="O274" s="444"/>
      <c r="P274" s="391"/>
    </row>
    <row r="275" spans="1:16" s="390" customFormat="1" ht="20.100000000000001" customHeight="1">
      <c r="A275" s="437"/>
      <c r="B275" s="457"/>
      <c r="C275" s="450"/>
      <c r="D275" s="449"/>
      <c r="E275" s="449"/>
      <c r="F275" s="449"/>
      <c r="G275" s="450"/>
      <c r="H275" s="451"/>
      <c r="I275" s="1677" t="s">
        <v>64</v>
      </c>
      <c r="J275" s="1677"/>
      <c r="K275" s="1677"/>
      <c r="L275" s="1677"/>
      <c r="M275" s="447"/>
      <c r="N275" s="444"/>
      <c r="O275" s="444"/>
      <c r="P275" s="391"/>
    </row>
    <row r="276" spans="1:16" s="390" customFormat="1" ht="20.100000000000001" customHeight="1">
      <c r="A276" s="437"/>
      <c r="B276" s="457"/>
      <c r="C276" s="450"/>
      <c r="D276" s="449"/>
      <c r="E276" s="449"/>
      <c r="F276" s="449"/>
      <c r="G276" s="450"/>
      <c r="H276" s="451"/>
      <c r="I276" s="453"/>
      <c r="J276" s="441"/>
      <c r="K276" s="456"/>
      <c r="L276" s="391"/>
      <c r="M276" s="455"/>
      <c r="N276" s="456"/>
      <c r="O276" s="444"/>
      <c r="P276" s="391"/>
    </row>
    <row r="277" spans="1:16" s="390" customFormat="1" ht="13.5" customHeight="1">
      <c r="A277" s="437"/>
      <c r="B277" s="457"/>
      <c r="C277" s="450"/>
      <c r="D277" s="449"/>
      <c r="E277" s="449"/>
      <c r="F277" s="449"/>
      <c r="G277" s="450"/>
      <c r="H277" s="451"/>
      <c r="I277" s="441"/>
      <c r="J277" s="441"/>
      <c r="K277" s="456"/>
      <c r="L277" s="391"/>
      <c r="M277" s="447"/>
      <c r="N277" s="444"/>
      <c r="O277" s="444"/>
      <c r="P277" s="391"/>
    </row>
    <row r="278" spans="1:16" s="390" customFormat="1" ht="20.100000000000001" customHeight="1">
      <c r="A278" s="437"/>
      <c r="B278" s="457"/>
      <c r="C278" s="450"/>
      <c r="D278" s="449"/>
      <c r="E278" s="449"/>
      <c r="F278" s="449"/>
      <c r="G278" s="450"/>
      <c r="H278" s="451"/>
      <c r="I278" s="441"/>
      <c r="J278" s="441"/>
      <c r="K278" s="456"/>
      <c r="L278" s="391"/>
      <c r="M278" s="447"/>
      <c r="N278" s="444"/>
      <c r="O278" s="444"/>
      <c r="P278" s="391"/>
    </row>
    <row r="279" spans="1:16" s="390" customFormat="1" ht="19.5" customHeight="1">
      <c r="A279" s="437"/>
      <c r="B279" s="457"/>
      <c r="C279" s="450"/>
      <c r="D279" s="449"/>
      <c r="E279" s="449"/>
      <c r="F279" s="449"/>
      <c r="G279" s="450"/>
      <c r="H279" s="451"/>
      <c r="I279" s="1675" t="s">
        <v>72</v>
      </c>
      <c r="J279" s="1675"/>
      <c r="K279" s="1675"/>
      <c r="L279" s="1675"/>
      <c r="M279" s="455"/>
      <c r="N279" s="456"/>
      <c r="O279" s="456"/>
      <c r="P279" s="391"/>
    </row>
    <row r="280" spans="1:16" s="390" customFormat="1" ht="20.100000000000001" customHeight="1">
      <c r="A280" s="458"/>
      <c r="B280" s="459"/>
      <c r="C280" s="460"/>
      <c r="D280" s="461"/>
      <c r="E280" s="461"/>
      <c r="F280" s="461"/>
      <c r="G280" s="460"/>
      <c r="H280" s="462"/>
      <c r="I280" s="464" t="s">
        <v>68</v>
      </c>
      <c r="J280" s="464"/>
      <c r="K280" s="482"/>
      <c r="L280" s="482"/>
      <c r="M280" s="466"/>
      <c r="N280" s="444"/>
      <c r="O280" s="444"/>
      <c r="P280" s="391"/>
    </row>
    <row r="281" spans="1:16" s="479" customFormat="1" ht="30" customHeight="1">
      <c r="A281" s="467" t="s">
        <v>73</v>
      </c>
      <c r="B281" s="468" t="s">
        <v>74</v>
      </c>
      <c r="C281" s="469"/>
      <c r="D281" s="470"/>
      <c r="E281" s="470"/>
      <c r="F281" s="470"/>
      <c r="G281" s="471"/>
      <c r="H281" s="472"/>
      <c r="I281" s="473"/>
      <c r="J281" s="474"/>
      <c r="K281" s="475"/>
      <c r="L281" s="475"/>
      <c r="M281" s="476"/>
      <c r="N281" s="477"/>
      <c r="O281" s="477"/>
      <c r="P281" s="478"/>
    </row>
    <row r="282" spans="1:16" s="390" customFormat="1" ht="18" customHeight="1">
      <c r="A282" s="437"/>
      <c r="B282" s="445" t="s">
        <v>21</v>
      </c>
      <c r="C282" s="480" t="s">
        <v>67</v>
      </c>
      <c r="D282" s="449"/>
      <c r="E282" s="449"/>
      <c r="F282" s="449"/>
      <c r="G282" s="450"/>
      <c r="H282" s="451"/>
      <c r="I282" s="481"/>
      <c r="J282" s="441"/>
      <c r="K282" s="444"/>
      <c r="L282" s="444"/>
      <c r="M282" s="447"/>
      <c r="N282" s="444"/>
      <c r="O282" s="444"/>
      <c r="P282" s="391"/>
    </row>
    <row r="283" spans="1:16" s="390" customFormat="1" ht="18" customHeight="1">
      <c r="A283" s="437"/>
      <c r="B283" s="445" t="s">
        <v>23</v>
      </c>
      <c r="C283" s="480" t="s">
        <v>67</v>
      </c>
      <c r="D283" s="449"/>
      <c r="E283" s="449"/>
      <c r="F283" s="449"/>
      <c r="G283" s="450"/>
      <c r="H283" s="451"/>
      <c r="I283" s="481"/>
      <c r="J283" s="441"/>
      <c r="K283" s="444"/>
      <c r="L283" s="444"/>
      <c r="M283" s="447"/>
      <c r="N283" s="444"/>
      <c r="O283" s="444"/>
      <c r="P283" s="391"/>
    </row>
    <row r="284" spans="1:16" s="390" customFormat="1" ht="18" customHeight="1">
      <c r="A284" s="437"/>
      <c r="B284" s="445" t="s">
        <v>29</v>
      </c>
      <c r="C284" s="480" t="s">
        <v>67</v>
      </c>
      <c r="D284" s="449"/>
      <c r="E284" s="449"/>
      <c r="F284" s="449"/>
      <c r="G284" s="450"/>
      <c r="H284" s="451"/>
      <c r="I284" s="481"/>
      <c r="J284" s="441"/>
      <c r="K284" s="456"/>
      <c r="L284" s="444"/>
      <c r="M284" s="447"/>
      <c r="N284" s="444"/>
      <c r="O284" s="444"/>
      <c r="P284" s="391"/>
    </row>
    <row r="285" spans="1:16" s="390" customFormat="1" ht="18" customHeight="1">
      <c r="A285" s="437"/>
      <c r="B285" s="445" t="s">
        <v>40</v>
      </c>
      <c r="C285" s="448" t="s">
        <v>63</v>
      </c>
      <c r="D285" s="449"/>
      <c r="E285" s="449"/>
      <c r="F285" s="449"/>
      <c r="G285" s="450"/>
      <c r="H285" s="451"/>
      <c r="I285" s="481"/>
      <c r="J285" s="441"/>
      <c r="K285" s="456"/>
      <c r="L285" s="444"/>
      <c r="M285" s="447"/>
      <c r="N285" s="444"/>
      <c r="O285" s="444"/>
      <c r="P285" s="391"/>
    </row>
    <row r="286" spans="1:16" s="390" customFormat="1" ht="18" customHeight="1">
      <c r="A286" s="437"/>
      <c r="B286" s="457"/>
      <c r="C286" s="450"/>
      <c r="D286" s="449"/>
      <c r="E286" s="449"/>
      <c r="F286" s="449"/>
      <c r="G286" s="450"/>
      <c r="H286" s="451"/>
      <c r="I286" s="1678" t="s">
        <v>75</v>
      </c>
      <c r="J286" s="1678"/>
      <c r="K286" s="1678"/>
      <c r="L286" s="1678"/>
      <c r="M286" s="447"/>
      <c r="N286" s="444"/>
      <c r="O286" s="444"/>
      <c r="P286" s="391"/>
    </row>
    <row r="287" spans="1:16" s="390" customFormat="1" ht="18" customHeight="1">
      <c r="A287" s="437"/>
      <c r="B287" s="457"/>
      <c r="C287" s="450"/>
      <c r="D287" s="449"/>
      <c r="E287" s="449"/>
      <c r="F287" s="449"/>
      <c r="G287" s="450"/>
      <c r="H287" s="451"/>
      <c r="I287" s="453"/>
      <c r="J287" s="441"/>
      <c r="K287" s="441"/>
      <c r="L287" s="391"/>
      <c r="M287" s="493"/>
      <c r="N287" s="453"/>
      <c r="O287" s="444"/>
      <c r="P287" s="391"/>
    </row>
    <row r="288" spans="1:16" s="390" customFormat="1" ht="18" customHeight="1">
      <c r="A288" s="437"/>
      <c r="B288" s="457"/>
      <c r="C288" s="450"/>
      <c r="D288" s="449"/>
      <c r="E288" s="449"/>
      <c r="F288" s="449"/>
      <c r="G288" s="450"/>
      <c r="H288" s="451"/>
      <c r="I288" s="441"/>
      <c r="J288" s="441"/>
      <c r="K288" s="456"/>
      <c r="L288" s="391"/>
      <c r="M288" s="447"/>
      <c r="N288" s="444"/>
      <c r="O288" s="444"/>
      <c r="P288" s="391"/>
    </row>
    <row r="289" spans="1:16" s="390" customFormat="1" ht="18" customHeight="1">
      <c r="A289" s="437"/>
      <c r="B289" s="457"/>
      <c r="C289" s="450"/>
      <c r="D289" s="449"/>
      <c r="E289" s="449"/>
      <c r="F289" s="449"/>
      <c r="G289" s="450"/>
      <c r="H289" s="451"/>
      <c r="I289" s="1675" t="s">
        <v>76</v>
      </c>
      <c r="J289" s="1675"/>
      <c r="K289" s="1675"/>
      <c r="L289" s="1675"/>
      <c r="M289" s="455"/>
      <c r="N289" s="456"/>
      <c r="O289" s="456"/>
      <c r="P289" s="391"/>
    </row>
    <row r="290" spans="1:16" s="390" customFormat="1" ht="18" customHeight="1">
      <c r="A290" s="437"/>
      <c r="B290" s="457"/>
      <c r="C290" s="450"/>
      <c r="D290" s="449"/>
      <c r="E290" s="449"/>
      <c r="F290" s="449"/>
      <c r="G290" s="450"/>
      <c r="H290" s="451"/>
      <c r="I290" s="441" t="s">
        <v>77</v>
      </c>
      <c r="J290" s="441"/>
      <c r="K290" s="391"/>
      <c r="L290" s="391"/>
      <c r="M290" s="447"/>
      <c r="N290" s="444"/>
      <c r="O290" s="444"/>
      <c r="P290" s="391"/>
    </row>
    <row r="291" spans="1:16" s="390" customFormat="1" ht="18" customHeight="1">
      <c r="A291" s="494"/>
      <c r="B291" s="450"/>
      <c r="C291" s="450"/>
      <c r="D291" s="449"/>
      <c r="E291" s="449"/>
      <c r="F291" s="449"/>
      <c r="G291" s="450"/>
      <c r="H291" s="451"/>
      <c r="I291" s="441"/>
      <c r="J291" s="441"/>
      <c r="K291" s="391"/>
      <c r="L291" s="391"/>
      <c r="M291" s="447"/>
      <c r="N291" s="444"/>
      <c r="O291" s="444"/>
      <c r="P291" s="391"/>
    </row>
    <row r="292" spans="1:16" s="390" customFormat="1" ht="20.100000000000001" customHeight="1">
      <c r="A292" s="495"/>
      <c r="B292" s="496"/>
      <c r="C292" s="460"/>
      <c r="D292" s="461"/>
      <c r="E292" s="461"/>
      <c r="F292" s="461"/>
      <c r="G292" s="460"/>
      <c r="H292" s="462"/>
      <c r="I292" s="463"/>
      <c r="J292" s="464"/>
      <c r="K292" s="482"/>
      <c r="L292" s="465"/>
      <c r="M292" s="466"/>
      <c r="N292" s="444"/>
      <c r="O292" s="444"/>
      <c r="P292" s="391"/>
    </row>
    <row r="293" spans="1:16" ht="24.95" customHeight="1">
      <c r="C293" s="384"/>
      <c r="D293" s="400"/>
      <c r="E293" s="400"/>
      <c r="F293" s="400"/>
    </row>
    <row r="294" spans="1:16" ht="24.95" customHeight="1">
      <c r="C294" s="384"/>
      <c r="D294" s="400"/>
      <c r="E294" s="400"/>
      <c r="F294" s="400"/>
    </row>
    <row r="295" spans="1:16" ht="24.95" customHeight="1">
      <c r="C295" s="384"/>
      <c r="D295" s="400"/>
      <c r="E295" s="400"/>
      <c r="F295" s="400"/>
    </row>
    <row r="296" spans="1:16" ht="24.95" customHeight="1">
      <c r="C296" s="384"/>
      <c r="D296" s="400"/>
      <c r="E296" s="400"/>
      <c r="F296" s="400"/>
    </row>
    <row r="297" spans="1:16" ht="24.95" customHeight="1">
      <c r="C297" s="384"/>
      <c r="D297" s="400"/>
      <c r="E297" s="400"/>
      <c r="F297" s="400"/>
    </row>
    <row r="298" spans="1:16" ht="24.95" customHeight="1">
      <c r="C298" s="384"/>
      <c r="D298" s="400"/>
      <c r="E298" s="400"/>
      <c r="F298" s="400"/>
    </row>
    <row r="299" spans="1:16" ht="24.95" customHeight="1">
      <c r="C299" s="384"/>
      <c r="D299" s="400"/>
      <c r="E299" s="400"/>
      <c r="F299" s="400"/>
    </row>
    <row r="300" spans="1:16" ht="24.95" customHeight="1">
      <c r="C300" s="384"/>
      <c r="D300" s="400"/>
      <c r="E300" s="400"/>
      <c r="F300" s="400"/>
    </row>
    <row r="301" spans="1:16" ht="24.95" customHeight="1">
      <c r="C301" s="384"/>
      <c r="D301" s="400"/>
      <c r="E301" s="400"/>
      <c r="F301" s="400"/>
    </row>
    <row r="302" spans="1:16" ht="24.95" customHeight="1">
      <c r="C302" s="384"/>
      <c r="D302" s="400"/>
      <c r="E302" s="400"/>
      <c r="F302" s="400"/>
    </row>
    <row r="303" spans="1:16" ht="24.95" customHeight="1">
      <c r="C303" s="384"/>
      <c r="D303" s="400"/>
      <c r="E303" s="400"/>
      <c r="F303" s="400"/>
    </row>
    <row r="304" spans="1:16" ht="24.95" customHeight="1">
      <c r="C304" s="384"/>
      <c r="D304" s="400"/>
      <c r="E304" s="400"/>
      <c r="F304" s="400"/>
    </row>
    <row r="305" spans="3:6" ht="24.95" customHeight="1">
      <c r="C305" s="384"/>
      <c r="D305" s="400"/>
      <c r="E305" s="400"/>
      <c r="F305" s="400"/>
    </row>
    <row r="306" spans="3:6" ht="24.95" customHeight="1">
      <c r="C306" s="384"/>
      <c r="D306" s="400"/>
      <c r="E306" s="400"/>
      <c r="F306" s="400"/>
    </row>
    <row r="307" spans="3:6" ht="24.95" customHeight="1">
      <c r="C307" s="384"/>
      <c r="D307" s="400"/>
      <c r="E307" s="400"/>
      <c r="F307" s="400"/>
    </row>
    <row r="308" spans="3:6" ht="24.95" customHeight="1">
      <c r="C308" s="384"/>
      <c r="D308" s="400"/>
      <c r="E308" s="400"/>
      <c r="F308" s="400"/>
    </row>
    <row r="309" spans="3:6" ht="24.95" customHeight="1">
      <c r="C309" s="384"/>
      <c r="D309" s="400"/>
      <c r="E309" s="400"/>
      <c r="F309" s="400"/>
    </row>
    <row r="310" spans="3:6" ht="24.95" customHeight="1">
      <c r="C310" s="384"/>
      <c r="D310" s="400"/>
      <c r="E310" s="400"/>
      <c r="F310" s="400"/>
    </row>
    <row r="311" spans="3:6" ht="24.95" customHeight="1">
      <c r="C311" s="384"/>
      <c r="D311" s="400"/>
      <c r="E311" s="400"/>
      <c r="F311" s="400"/>
    </row>
    <row r="312" spans="3:6" ht="24.95" customHeight="1">
      <c r="C312" s="384"/>
      <c r="D312" s="400"/>
      <c r="E312" s="400"/>
      <c r="F312" s="400"/>
    </row>
    <row r="313" spans="3:6" ht="24.95" customHeight="1">
      <c r="C313" s="384"/>
      <c r="D313" s="400"/>
      <c r="E313" s="400"/>
      <c r="F313" s="400"/>
    </row>
    <row r="314" spans="3:6" ht="24.95" customHeight="1">
      <c r="C314" s="384"/>
      <c r="D314" s="400"/>
      <c r="E314" s="400"/>
      <c r="F314" s="400"/>
    </row>
    <row r="315" spans="3:6" ht="24.95" customHeight="1">
      <c r="C315" s="384"/>
      <c r="D315" s="400"/>
      <c r="E315" s="400"/>
      <c r="F315" s="400"/>
    </row>
    <row r="316" spans="3:6" ht="24.95" customHeight="1">
      <c r="C316" s="384"/>
      <c r="D316" s="400"/>
      <c r="E316" s="400"/>
      <c r="F316" s="400"/>
    </row>
    <row r="317" spans="3:6" ht="24.95" customHeight="1">
      <c r="C317" s="384"/>
      <c r="D317" s="400"/>
      <c r="E317" s="400"/>
      <c r="F317" s="400"/>
    </row>
    <row r="318" spans="3:6" ht="24.95" customHeight="1">
      <c r="C318" s="384"/>
      <c r="D318" s="400"/>
      <c r="E318" s="400"/>
      <c r="F318" s="400"/>
    </row>
    <row r="319" spans="3:6" ht="24.95" customHeight="1">
      <c r="C319" s="384"/>
      <c r="D319" s="400"/>
      <c r="E319" s="400"/>
      <c r="F319" s="400"/>
    </row>
    <row r="320" spans="3:6" ht="24.95" customHeight="1">
      <c r="C320" s="384"/>
      <c r="D320" s="400"/>
      <c r="E320" s="400"/>
      <c r="F320" s="400"/>
    </row>
    <row r="321" spans="3:6" ht="24.95" customHeight="1">
      <c r="C321" s="384"/>
      <c r="D321" s="400"/>
      <c r="E321" s="400"/>
      <c r="F321" s="400"/>
    </row>
    <row r="322" spans="3:6" ht="24.95" customHeight="1">
      <c r="C322" s="384"/>
      <c r="D322" s="400"/>
      <c r="E322" s="400"/>
      <c r="F322" s="400"/>
    </row>
    <row r="323" spans="3:6" ht="24.95" customHeight="1">
      <c r="C323" s="384"/>
      <c r="D323" s="400"/>
      <c r="E323" s="400"/>
      <c r="F323" s="400"/>
    </row>
    <row r="324" spans="3:6" ht="24.95" customHeight="1">
      <c r="C324" s="384"/>
      <c r="D324" s="400"/>
      <c r="E324" s="400"/>
      <c r="F324" s="400"/>
    </row>
    <row r="325" spans="3:6" ht="24.95" customHeight="1">
      <c r="C325" s="384"/>
      <c r="D325" s="400"/>
      <c r="E325" s="400"/>
      <c r="F325" s="400"/>
    </row>
    <row r="326" spans="3:6" ht="24.95" customHeight="1">
      <c r="C326" s="384"/>
      <c r="D326" s="400"/>
      <c r="E326" s="400"/>
      <c r="F326" s="400"/>
    </row>
    <row r="327" spans="3:6" ht="24.95" customHeight="1">
      <c r="C327" s="384"/>
      <c r="D327" s="400"/>
      <c r="E327" s="400"/>
      <c r="F327" s="400"/>
    </row>
    <row r="328" spans="3:6" ht="24.95" customHeight="1">
      <c r="C328" s="384"/>
      <c r="D328" s="400"/>
      <c r="E328" s="400"/>
      <c r="F328" s="400"/>
    </row>
    <row r="329" spans="3:6" ht="24.95" customHeight="1">
      <c r="C329" s="384"/>
      <c r="D329" s="400"/>
      <c r="E329" s="400"/>
      <c r="F329" s="400"/>
    </row>
    <row r="330" spans="3:6" ht="24.95" customHeight="1">
      <c r="C330" s="384"/>
      <c r="D330" s="400"/>
      <c r="E330" s="400"/>
      <c r="F330" s="400"/>
    </row>
    <row r="331" spans="3:6" ht="24.95" customHeight="1">
      <c r="C331" s="384"/>
      <c r="D331" s="400"/>
      <c r="E331" s="400"/>
      <c r="F331" s="400"/>
    </row>
    <row r="332" spans="3:6" ht="24.95" customHeight="1">
      <c r="C332" s="384"/>
      <c r="D332" s="400"/>
      <c r="E332" s="400"/>
      <c r="F332" s="400"/>
    </row>
    <row r="333" spans="3:6" ht="24.95" customHeight="1">
      <c r="C333" s="384"/>
      <c r="D333" s="400"/>
      <c r="E333" s="400"/>
      <c r="F333" s="400"/>
    </row>
    <row r="334" spans="3:6" ht="24.95" customHeight="1">
      <c r="C334" s="384"/>
      <c r="D334" s="400"/>
      <c r="E334" s="400"/>
      <c r="F334" s="400"/>
    </row>
    <row r="335" spans="3:6" ht="24.95" customHeight="1">
      <c r="C335" s="384"/>
      <c r="D335" s="400"/>
      <c r="E335" s="400"/>
      <c r="F335" s="400"/>
    </row>
    <row r="336" spans="3:6" ht="24.95" customHeight="1">
      <c r="C336" s="384"/>
      <c r="D336" s="400"/>
      <c r="E336" s="400"/>
      <c r="F336" s="400"/>
    </row>
    <row r="337" spans="3:6" ht="24.95" customHeight="1">
      <c r="C337" s="384"/>
      <c r="D337" s="400"/>
      <c r="E337" s="400"/>
      <c r="F337" s="400"/>
    </row>
    <row r="338" spans="3:6" ht="24.95" customHeight="1">
      <c r="C338" s="384"/>
      <c r="D338" s="400"/>
      <c r="E338" s="400"/>
      <c r="F338" s="400"/>
    </row>
    <row r="339" spans="3:6" ht="24.95" customHeight="1">
      <c r="C339" s="384"/>
      <c r="D339" s="400"/>
      <c r="E339" s="400"/>
      <c r="F339" s="400"/>
    </row>
    <row r="340" spans="3:6" ht="24.95" customHeight="1">
      <c r="C340" s="384"/>
      <c r="D340" s="400"/>
      <c r="E340" s="400"/>
      <c r="F340" s="400"/>
    </row>
    <row r="341" spans="3:6" ht="24.95" customHeight="1">
      <c r="C341" s="384"/>
      <c r="D341" s="400"/>
      <c r="E341" s="400"/>
      <c r="F341" s="400"/>
    </row>
    <row r="342" spans="3:6" ht="24.95" customHeight="1">
      <c r="C342" s="384"/>
      <c r="D342" s="400"/>
      <c r="E342" s="400"/>
      <c r="F342" s="400"/>
    </row>
    <row r="343" spans="3:6" ht="24.95" customHeight="1">
      <c r="C343" s="384"/>
      <c r="D343" s="400"/>
      <c r="E343" s="400"/>
      <c r="F343" s="400"/>
    </row>
    <row r="344" spans="3:6" ht="24.95" customHeight="1">
      <c r="C344" s="384"/>
      <c r="D344" s="400"/>
      <c r="E344" s="400"/>
      <c r="F344" s="400"/>
    </row>
    <row r="345" spans="3:6" ht="24.95" customHeight="1">
      <c r="C345" s="384"/>
      <c r="D345" s="400"/>
      <c r="E345" s="400"/>
      <c r="F345" s="400"/>
    </row>
    <row r="346" spans="3:6" ht="24.95" customHeight="1">
      <c r="C346" s="384"/>
      <c r="D346" s="400"/>
      <c r="E346" s="400"/>
      <c r="F346" s="400"/>
    </row>
    <row r="347" spans="3:6" ht="24.95" customHeight="1">
      <c r="C347" s="384"/>
      <c r="D347" s="400"/>
      <c r="E347" s="400"/>
      <c r="F347" s="400"/>
    </row>
    <row r="348" spans="3:6" ht="24.95" customHeight="1">
      <c r="C348" s="384"/>
      <c r="D348" s="400"/>
      <c r="E348" s="400"/>
      <c r="F348" s="400"/>
    </row>
    <row r="349" spans="3:6" ht="24.95" customHeight="1">
      <c r="C349" s="384"/>
      <c r="D349" s="400"/>
      <c r="E349" s="400"/>
      <c r="F349" s="400"/>
    </row>
    <row r="350" spans="3:6" ht="24.95" customHeight="1">
      <c r="C350" s="384"/>
      <c r="D350" s="400"/>
      <c r="E350" s="400"/>
      <c r="F350" s="400"/>
    </row>
    <row r="351" spans="3:6" ht="24.95" customHeight="1">
      <c r="C351" s="384"/>
      <c r="D351" s="400"/>
      <c r="E351" s="400"/>
      <c r="F351" s="400"/>
    </row>
    <row r="352" spans="3:6" ht="24.95" customHeight="1">
      <c r="C352" s="384"/>
      <c r="D352" s="400"/>
      <c r="E352" s="400"/>
      <c r="F352" s="400"/>
    </row>
    <row r="353" spans="3:6" ht="24.95" customHeight="1">
      <c r="C353" s="384"/>
      <c r="D353" s="400"/>
      <c r="E353" s="400"/>
      <c r="F353" s="400"/>
    </row>
    <row r="354" spans="3:6" ht="24.95" customHeight="1">
      <c r="C354" s="384"/>
      <c r="D354" s="400"/>
      <c r="E354" s="400"/>
      <c r="F354" s="400"/>
    </row>
    <row r="355" spans="3:6" ht="24.95" customHeight="1">
      <c r="C355" s="384"/>
      <c r="D355" s="400"/>
      <c r="E355" s="400"/>
      <c r="F355" s="400"/>
    </row>
    <row r="356" spans="3:6" ht="24.95" customHeight="1">
      <c r="C356" s="384"/>
      <c r="D356" s="400"/>
      <c r="E356" s="400"/>
      <c r="F356" s="400"/>
    </row>
    <row r="357" spans="3:6" ht="24.95" customHeight="1">
      <c r="C357" s="384"/>
      <c r="D357" s="400"/>
      <c r="E357" s="400"/>
      <c r="F357" s="400"/>
    </row>
    <row r="358" spans="3:6" ht="24.95" customHeight="1">
      <c r="C358" s="384"/>
      <c r="D358" s="400"/>
      <c r="E358" s="400"/>
      <c r="F358" s="400"/>
    </row>
    <row r="359" spans="3:6" ht="24.95" customHeight="1">
      <c r="C359" s="384"/>
      <c r="D359" s="400"/>
      <c r="E359" s="400"/>
      <c r="F359" s="400"/>
    </row>
    <row r="360" spans="3:6" ht="24.95" customHeight="1">
      <c r="C360" s="384"/>
      <c r="D360" s="400"/>
      <c r="E360" s="400"/>
      <c r="F360" s="400"/>
    </row>
    <row r="361" spans="3:6" ht="24.95" customHeight="1">
      <c r="C361" s="384"/>
      <c r="D361" s="400"/>
      <c r="E361" s="400"/>
      <c r="F361" s="400"/>
    </row>
    <row r="362" spans="3:6" ht="24.95" customHeight="1">
      <c r="C362" s="384"/>
      <c r="D362" s="400"/>
      <c r="E362" s="400"/>
      <c r="F362" s="400"/>
    </row>
    <row r="363" spans="3:6" ht="24.95" customHeight="1">
      <c r="C363" s="384"/>
      <c r="D363" s="400"/>
      <c r="E363" s="400"/>
      <c r="F363" s="400"/>
    </row>
    <row r="364" spans="3:6" ht="24.95" customHeight="1">
      <c r="C364" s="384"/>
      <c r="D364" s="400"/>
      <c r="E364" s="400"/>
      <c r="F364" s="400"/>
    </row>
    <row r="365" spans="3:6" ht="24.95" customHeight="1">
      <c r="C365" s="384"/>
      <c r="D365" s="400"/>
      <c r="E365" s="400"/>
      <c r="F365" s="400"/>
    </row>
    <row r="366" spans="3:6" ht="24.95" customHeight="1">
      <c r="C366" s="384"/>
      <c r="D366" s="400"/>
      <c r="E366" s="400"/>
      <c r="F366" s="400"/>
    </row>
    <row r="367" spans="3:6" ht="24.95" customHeight="1">
      <c r="C367" s="384"/>
      <c r="D367" s="400"/>
      <c r="E367" s="400"/>
      <c r="F367" s="400"/>
    </row>
    <row r="368" spans="3:6" ht="24.95" customHeight="1">
      <c r="C368" s="384"/>
      <c r="D368" s="400"/>
      <c r="E368" s="400"/>
      <c r="F368" s="400"/>
    </row>
    <row r="369" spans="3:6" ht="24.95" customHeight="1">
      <c r="C369" s="384"/>
      <c r="D369" s="400"/>
      <c r="E369" s="400"/>
      <c r="F369" s="400"/>
    </row>
    <row r="370" spans="3:6" ht="24.95" customHeight="1">
      <c r="C370" s="384"/>
      <c r="D370" s="400"/>
      <c r="E370" s="400"/>
      <c r="F370" s="400"/>
    </row>
    <row r="371" spans="3:6" ht="24.95" customHeight="1">
      <c r="C371" s="384"/>
      <c r="D371" s="400"/>
      <c r="E371" s="400"/>
      <c r="F371" s="400"/>
    </row>
    <row r="372" spans="3:6" ht="24.95" customHeight="1">
      <c r="C372" s="384"/>
      <c r="D372" s="400"/>
      <c r="E372" s="400"/>
      <c r="F372" s="400"/>
    </row>
    <row r="373" spans="3:6" ht="24.95" customHeight="1">
      <c r="C373" s="384"/>
      <c r="D373" s="400"/>
      <c r="E373" s="400"/>
      <c r="F373" s="400"/>
    </row>
    <row r="374" spans="3:6" ht="24.95" customHeight="1">
      <c r="C374" s="384"/>
      <c r="D374" s="400"/>
      <c r="E374" s="400"/>
      <c r="F374" s="400"/>
    </row>
    <row r="375" spans="3:6" ht="24.95" customHeight="1">
      <c r="C375" s="384"/>
      <c r="D375" s="400"/>
      <c r="E375" s="400"/>
      <c r="F375" s="400"/>
    </row>
    <row r="376" spans="3:6" ht="24.95" customHeight="1">
      <c r="C376" s="384"/>
      <c r="D376" s="400"/>
      <c r="E376" s="400"/>
      <c r="F376" s="400"/>
    </row>
    <row r="377" spans="3:6" ht="24.95" customHeight="1">
      <c r="C377" s="384"/>
      <c r="D377" s="400"/>
      <c r="E377" s="400"/>
      <c r="F377" s="400"/>
    </row>
    <row r="378" spans="3:6" ht="24.95" customHeight="1">
      <c r="C378" s="384"/>
      <c r="D378" s="400"/>
      <c r="E378" s="400"/>
      <c r="F378" s="400"/>
    </row>
    <row r="379" spans="3:6" ht="24.95" customHeight="1">
      <c r="C379" s="384"/>
      <c r="D379" s="400"/>
      <c r="E379" s="400"/>
      <c r="F379" s="400"/>
    </row>
    <row r="380" spans="3:6" ht="24.95" customHeight="1">
      <c r="C380" s="384"/>
      <c r="D380" s="400"/>
      <c r="E380" s="400"/>
      <c r="F380" s="400"/>
    </row>
    <row r="381" spans="3:6" ht="24.95" customHeight="1">
      <c r="C381" s="384"/>
      <c r="D381" s="400"/>
      <c r="E381" s="400"/>
      <c r="F381" s="400"/>
    </row>
    <row r="382" spans="3:6" ht="24.95" customHeight="1">
      <c r="C382" s="384"/>
      <c r="D382" s="400"/>
      <c r="E382" s="400"/>
      <c r="F382" s="400"/>
    </row>
    <row r="383" spans="3:6" ht="24.95" customHeight="1">
      <c r="C383" s="384"/>
      <c r="D383" s="400"/>
      <c r="E383" s="400"/>
      <c r="F383" s="400"/>
    </row>
    <row r="384" spans="3:6" ht="24.95" customHeight="1">
      <c r="C384" s="384"/>
      <c r="D384" s="400"/>
      <c r="E384" s="400"/>
      <c r="F384" s="400"/>
    </row>
    <row r="385" spans="3:6" ht="24.95" customHeight="1">
      <c r="C385" s="384"/>
      <c r="D385" s="400"/>
      <c r="E385" s="400"/>
      <c r="F385" s="400"/>
    </row>
    <row r="386" spans="3:6" ht="24.95" customHeight="1">
      <c r="C386" s="384"/>
      <c r="D386" s="400"/>
      <c r="E386" s="400"/>
      <c r="F386" s="400"/>
    </row>
    <row r="387" spans="3:6" ht="24.95" customHeight="1">
      <c r="C387" s="384"/>
      <c r="D387" s="400"/>
      <c r="E387" s="400"/>
      <c r="F387" s="400"/>
    </row>
    <row r="388" spans="3:6" ht="24.95" customHeight="1">
      <c r="C388" s="384"/>
      <c r="D388" s="400"/>
      <c r="E388" s="400"/>
      <c r="F388" s="400"/>
    </row>
    <row r="389" spans="3:6" ht="24.95" customHeight="1">
      <c r="C389" s="384"/>
      <c r="D389" s="400"/>
      <c r="E389" s="400"/>
      <c r="F389" s="400"/>
    </row>
    <row r="390" spans="3:6" ht="24.95" customHeight="1">
      <c r="C390" s="384"/>
      <c r="D390" s="400"/>
      <c r="E390" s="400"/>
      <c r="F390" s="400"/>
    </row>
    <row r="391" spans="3:6" ht="24.95" customHeight="1">
      <c r="C391" s="384"/>
      <c r="D391" s="400"/>
      <c r="E391" s="400"/>
      <c r="F391" s="400"/>
    </row>
    <row r="392" spans="3:6" ht="24.95" customHeight="1">
      <c r="C392" s="384"/>
      <c r="D392" s="400"/>
      <c r="E392" s="400"/>
      <c r="F392" s="400"/>
    </row>
    <row r="393" spans="3:6" ht="24.95" customHeight="1">
      <c r="C393" s="384"/>
      <c r="D393" s="400"/>
      <c r="E393" s="400"/>
      <c r="F393" s="400"/>
    </row>
    <row r="394" spans="3:6" ht="24.95" customHeight="1">
      <c r="C394" s="384"/>
      <c r="D394" s="400"/>
      <c r="E394" s="400"/>
      <c r="F394" s="400"/>
    </row>
    <row r="395" spans="3:6" ht="24.95" customHeight="1">
      <c r="C395" s="384"/>
      <c r="D395" s="400"/>
      <c r="E395" s="400"/>
      <c r="F395" s="400"/>
    </row>
    <row r="396" spans="3:6" ht="24.95" customHeight="1">
      <c r="C396" s="384"/>
      <c r="D396" s="400"/>
      <c r="E396" s="400"/>
      <c r="F396" s="400"/>
    </row>
    <row r="397" spans="3:6" ht="24.95" customHeight="1">
      <c r="C397" s="384"/>
      <c r="D397" s="400"/>
      <c r="E397" s="400"/>
      <c r="F397" s="400"/>
    </row>
    <row r="398" spans="3:6" ht="24.95" customHeight="1">
      <c r="C398" s="384"/>
      <c r="D398" s="400"/>
      <c r="E398" s="400"/>
      <c r="F398" s="400"/>
    </row>
    <row r="399" spans="3:6" ht="24.95" customHeight="1">
      <c r="C399" s="384"/>
      <c r="D399" s="400"/>
      <c r="E399" s="400"/>
      <c r="F399" s="400"/>
    </row>
    <row r="400" spans="3:6" ht="24.95" customHeight="1">
      <c r="C400" s="384"/>
      <c r="D400" s="400"/>
      <c r="E400" s="400"/>
      <c r="F400" s="400"/>
    </row>
    <row r="401" spans="3:6" ht="24.95" customHeight="1">
      <c r="C401" s="384"/>
      <c r="D401" s="400"/>
      <c r="E401" s="400"/>
      <c r="F401" s="400"/>
    </row>
    <row r="402" spans="3:6" ht="24.95" customHeight="1">
      <c r="C402" s="384"/>
      <c r="D402" s="400"/>
      <c r="E402" s="400"/>
      <c r="F402" s="400"/>
    </row>
    <row r="403" spans="3:6" ht="24.95" customHeight="1">
      <c r="C403" s="384"/>
      <c r="D403" s="400"/>
      <c r="E403" s="400"/>
      <c r="F403" s="400"/>
    </row>
    <row r="404" spans="3:6" ht="24.95" customHeight="1">
      <c r="C404" s="384"/>
      <c r="D404" s="400"/>
      <c r="E404" s="400"/>
      <c r="F404" s="400"/>
    </row>
    <row r="405" spans="3:6" ht="24.95" customHeight="1">
      <c r="C405" s="384"/>
      <c r="D405" s="400"/>
      <c r="E405" s="400"/>
      <c r="F405" s="400"/>
    </row>
    <row r="406" spans="3:6" ht="24.95" customHeight="1">
      <c r="C406" s="384"/>
      <c r="D406" s="400"/>
      <c r="E406" s="400"/>
      <c r="F406" s="400"/>
    </row>
    <row r="407" spans="3:6" ht="24.95" customHeight="1">
      <c r="C407" s="384"/>
      <c r="D407" s="400"/>
      <c r="E407" s="400"/>
      <c r="F407" s="400"/>
    </row>
    <row r="408" spans="3:6" ht="24.95" customHeight="1">
      <c r="C408" s="384"/>
      <c r="D408" s="400"/>
      <c r="E408" s="400"/>
      <c r="F408" s="400"/>
    </row>
    <row r="409" spans="3:6" ht="24.95" customHeight="1">
      <c r="C409" s="384"/>
      <c r="D409" s="400"/>
      <c r="E409" s="400"/>
      <c r="F409" s="400"/>
    </row>
    <row r="410" spans="3:6" ht="24.95" customHeight="1">
      <c r="C410" s="384"/>
      <c r="D410" s="400"/>
      <c r="E410" s="400"/>
      <c r="F410" s="400"/>
    </row>
    <row r="411" spans="3:6" ht="24.95" customHeight="1">
      <c r="C411" s="384"/>
      <c r="D411" s="400"/>
      <c r="E411" s="400"/>
      <c r="F411" s="400"/>
    </row>
    <row r="412" spans="3:6" ht="24.95" customHeight="1">
      <c r="C412" s="384"/>
      <c r="D412" s="400"/>
      <c r="E412" s="400"/>
      <c r="F412" s="400"/>
    </row>
    <row r="413" spans="3:6" ht="24.95" customHeight="1">
      <c r="C413" s="384"/>
      <c r="D413" s="400"/>
      <c r="E413" s="400"/>
      <c r="F413" s="400"/>
    </row>
    <row r="414" spans="3:6" ht="24.95" customHeight="1">
      <c r="C414" s="384"/>
      <c r="D414" s="400"/>
      <c r="E414" s="400"/>
      <c r="F414" s="400"/>
    </row>
    <row r="415" spans="3:6" ht="24.95" customHeight="1">
      <c r="C415" s="384"/>
      <c r="D415" s="400"/>
      <c r="E415" s="400"/>
      <c r="F415" s="400"/>
    </row>
    <row r="416" spans="3:6" ht="24.95" customHeight="1">
      <c r="C416" s="384"/>
      <c r="D416" s="400"/>
      <c r="E416" s="400"/>
      <c r="F416" s="400"/>
    </row>
    <row r="417" spans="3:6" ht="24.95" customHeight="1">
      <c r="C417" s="384"/>
      <c r="D417" s="400"/>
      <c r="E417" s="400"/>
      <c r="F417" s="400"/>
    </row>
    <row r="418" spans="3:6" ht="24.95" customHeight="1">
      <c r="C418" s="384"/>
      <c r="D418" s="400"/>
      <c r="E418" s="400"/>
      <c r="F418" s="400"/>
    </row>
    <row r="419" spans="3:6" ht="24.95" customHeight="1">
      <c r="C419" s="384"/>
      <c r="D419" s="400"/>
      <c r="E419" s="400"/>
      <c r="F419" s="400"/>
    </row>
    <row r="420" spans="3:6" ht="24.95" customHeight="1">
      <c r="C420" s="384"/>
      <c r="D420" s="400"/>
      <c r="E420" s="400"/>
      <c r="F420" s="400"/>
    </row>
    <row r="421" spans="3:6" ht="24.95" customHeight="1">
      <c r="C421" s="384"/>
      <c r="D421" s="400"/>
      <c r="E421" s="400"/>
      <c r="F421" s="400"/>
    </row>
    <row r="422" spans="3:6" ht="24.95" customHeight="1">
      <c r="C422" s="384"/>
      <c r="D422" s="400"/>
      <c r="E422" s="400"/>
      <c r="F422" s="400"/>
    </row>
    <row r="423" spans="3:6" ht="24.95" customHeight="1">
      <c r="C423" s="384"/>
      <c r="D423" s="400"/>
      <c r="E423" s="400"/>
      <c r="F423" s="400"/>
    </row>
    <row r="424" spans="3:6" ht="24.95" customHeight="1">
      <c r="C424" s="384"/>
      <c r="D424" s="400"/>
      <c r="E424" s="400"/>
      <c r="F424" s="400"/>
    </row>
    <row r="425" spans="3:6" ht="24.95" customHeight="1">
      <c r="C425" s="384"/>
      <c r="D425" s="400"/>
      <c r="E425" s="400"/>
      <c r="F425" s="400"/>
    </row>
    <row r="426" spans="3:6" ht="24.95" customHeight="1">
      <c r="C426" s="384"/>
      <c r="D426" s="400"/>
      <c r="E426" s="400"/>
      <c r="F426" s="400"/>
    </row>
    <row r="427" spans="3:6" ht="24.95" customHeight="1">
      <c r="C427" s="384"/>
      <c r="D427" s="400"/>
      <c r="E427" s="400"/>
      <c r="F427" s="400"/>
    </row>
    <row r="428" spans="3:6" ht="24.95" customHeight="1">
      <c r="C428" s="384"/>
      <c r="D428" s="400"/>
      <c r="E428" s="400"/>
      <c r="F428" s="400"/>
    </row>
    <row r="429" spans="3:6" ht="24.95" customHeight="1">
      <c r="C429" s="384"/>
      <c r="D429" s="400"/>
      <c r="E429" s="400"/>
      <c r="F429" s="400"/>
    </row>
    <row r="430" spans="3:6" ht="24.95" customHeight="1">
      <c r="C430" s="384"/>
      <c r="D430" s="400"/>
      <c r="E430" s="400"/>
      <c r="F430" s="400"/>
    </row>
    <row r="431" spans="3:6" ht="24.95" customHeight="1">
      <c r="C431" s="384"/>
      <c r="D431" s="400"/>
      <c r="E431" s="400"/>
      <c r="F431" s="400"/>
    </row>
    <row r="432" spans="3:6" ht="24.95" customHeight="1">
      <c r="C432" s="384"/>
      <c r="D432" s="400"/>
      <c r="E432" s="400"/>
      <c r="F432" s="400"/>
    </row>
    <row r="433" spans="3:6" ht="24.95" customHeight="1">
      <c r="C433" s="384"/>
      <c r="D433" s="400"/>
      <c r="E433" s="400"/>
      <c r="F433" s="400"/>
    </row>
    <row r="434" spans="3:6" ht="24.95" customHeight="1">
      <c r="C434" s="384"/>
      <c r="D434" s="400"/>
      <c r="E434" s="400"/>
      <c r="F434" s="400"/>
    </row>
    <row r="435" spans="3:6" ht="24.95" customHeight="1">
      <c r="C435" s="384"/>
      <c r="D435" s="400"/>
      <c r="E435" s="400"/>
      <c r="F435" s="400"/>
    </row>
    <row r="436" spans="3:6" ht="24.95" customHeight="1">
      <c r="C436" s="384"/>
      <c r="D436" s="400"/>
      <c r="E436" s="400"/>
      <c r="F436" s="400"/>
    </row>
    <row r="437" spans="3:6" ht="24.95" customHeight="1">
      <c r="C437" s="384"/>
      <c r="D437" s="400"/>
      <c r="E437" s="400"/>
      <c r="F437" s="400"/>
    </row>
    <row r="438" spans="3:6" ht="24.95" customHeight="1">
      <c r="C438" s="384"/>
      <c r="D438" s="400"/>
      <c r="E438" s="400"/>
      <c r="F438" s="400"/>
    </row>
    <row r="439" spans="3:6" ht="24.95" customHeight="1">
      <c r="C439" s="384"/>
      <c r="D439" s="400"/>
      <c r="E439" s="400"/>
      <c r="F439" s="400"/>
    </row>
    <row r="440" spans="3:6" ht="24.95" customHeight="1">
      <c r="C440" s="384"/>
      <c r="D440" s="400"/>
      <c r="E440" s="400"/>
      <c r="F440" s="400"/>
    </row>
    <row r="441" spans="3:6" ht="24.95" customHeight="1">
      <c r="C441" s="384"/>
      <c r="D441" s="400"/>
      <c r="E441" s="400"/>
      <c r="F441" s="400"/>
    </row>
    <row r="442" spans="3:6" ht="24.95" customHeight="1">
      <c r="C442" s="384"/>
      <c r="D442" s="400"/>
      <c r="E442" s="400"/>
      <c r="F442" s="400"/>
    </row>
    <row r="443" spans="3:6" ht="24.95" customHeight="1">
      <c r="C443" s="384"/>
      <c r="D443" s="400"/>
      <c r="E443" s="400"/>
      <c r="F443" s="400"/>
    </row>
    <row r="444" spans="3:6" ht="24.95" customHeight="1">
      <c r="C444" s="384"/>
      <c r="D444" s="400"/>
      <c r="E444" s="400"/>
      <c r="F444" s="400"/>
    </row>
    <row r="445" spans="3:6" ht="24.95" customHeight="1">
      <c r="C445" s="384"/>
      <c r="D445" s="400"/>
      <c r="E445" s="400"/>
      <c r="F445" s="400"/>
    </row>
    <row r="446" spans="3:6" ht="24.95" customHeight="1">
      <c r="C446" s="384"/>
      <c r="D446" s="400"/>
      <c r="E446" s="400"/>
      <c r="F446" s="400"/>
    </row>
    <row r="447" spans="3:6" ht="24.95" customHeight="1">
      <c r="C447" s="384"/>
      <c r="D447" s="400"/>
      <c r="E447" s="400"/>
      <c r="F447" s="400"/>
    </row>
    <row r="448" spans="3:6" ht="24.95" customHeight="1">
      <c r="C448" s="384"/>
      <c r="D448" s="400"/>
      <c r="E448" s="400"/>
      <c r="F448" s="400"/>
    </row>
    <row r="449" spans="3:6" ht="24.95" customHeight="1">
      <c r="C449" s="384"/>
      <c r="D449" s="400"/>
      <c r="E449" s="400"/>
      <c r="F449" s="400"/>
    </row>
    <row r="450" spans="3:6" ht="24.95" customHeight="1">
      <c r="C450" s="384"/>
      <c r="D450" s="400"/>
      <c r="E450" s="400"/>
      <c r="F450" s="400"/>
    </row>
    <row r="451" spans="3:6" ht="24.95" customHeight="1">
      <c r="C451" s="384"/>
      <c r="D451" s="400"/>
      <c r="E451" s="400"/>
      <c r="F451" s="400"/>
    </row>
    <row r="452" spans="3:6" ht="24.95" customHeight="1">
      <c r="C452" s="384"/>
      <c r="D452" s="400"/>
      <c r="E452" s="400"/>
      <c r="F452" s="400"/>
    </row>
    <row r="453" spans="3:6" ht="24.95" customHeight="1">
      <c r="C453" s="384"/>
      <c r="D453" s="400"/>
      <c r="E453" s="400"/>
      <c r="F453" s="400"/>
    </row>
    <row r="454" spans="3:6" ht="24.95" customHeight="1">
      <c r="C454" s="384"/>
      <c r="D454" s="400"/>
      <c r="E454" s="400"/>
      <c r="F454" s="400"/>
    </row>
    <row r="455" spans="3:6" ht="24.95" customHeight="1">
      <c r="C455" s="384"/>
      <c r="D455" s="400"/>
      <c r="E455" s="400"/>
      <c r="F455" s="400"/>
    </row>
    <row r="456" spans="3:6" ht="24.95" customHeight="1">
      <c r="C456" s="384"/>
      <c r="D456" s="400"/>
      <c r="E456" s="400"/>
      <c r="F456" s="400"/>
    </row>
    <row r="457" spans="3:6" ht="24.95" customHeight="1">
      <c r="C457" s="384"/>
      <c r="D457" s="400"/>
      <c r="E457" s="400"/>
      <c r="F457" s="400"/>
    </row>
    <row r="458" spans="3:6" ht="24.95" customHeight="1">
      <c r="C458" s="384"/>
      <c r="D458" s="400"/>
      <c r="E458" s="400"/>
      <c r="F458" s="400"/>
    </row>
    <row r="459" spans="3:6" ht="24.95" customHeight="1">
      <c r="C459" s="384"/>
      <c r="D459" s="400"/>
      <c r="E459" s="400"/>
      <c r="F459" s="400"/>
    </row>
    <row r="460" spans="3:6" ht="24.95" customHeight="1">
      <c r="C460" s="384"/>
      <c r="D460" s="400"/>
      <c r="E460" s="400"/>
      <c r="F460" s="400"/>
    </row>
    <row r="461" spans="3:6" ht="24.95" customHeight="1">
      <c r="C461" s="384"/>
      <c r="D461" s="400"/>
      <c r="E461" s="400"/>
      <c r="F461" s="400"/>
    </row>
    <row r="462" spans="3:6" ht="24.95" customHeight="1">
      <c r="C462" s="384"/>
      <c r="D462" s="400"/>
      <c r="E462" s="400"/>
      <c r="F462" s="400"/>
    </row>
    <row r="463" spans="3:6" ht="24.95" customHeight="1">
      <c r="C463" s="384"/>
      <c r="D463" s="400"/>
      <c r="E463" s="400"/>
      <c r="F463" s="400"/>
    </row>
    <row r="464" spans="3:6" ht="24.95" customHeight="1">
      <c r="C464" s="384"/>
      <c r="D464" s="400"/>
      <c r="E464" s="400"/>
      <c r="F464" s="400"/>
    </row>
    <row r="465" spans="3:6" ht="24.95" customHeight="1">
      <c r="C465" s="384"/>
      <c r="D465" s="400"/>
      <c r="E465" s="400"/>
      <c r="F465" s="400"/>
    </row>
    <row r="466" spans="3:6" ht="24.95" customHeight="1">
      <c r="C466" s="384"/>
      <c r="D466" s="400"/>
      <c r="E466" s="400"/>
      <c r="F466" s="400"/>
    </row>
    <row r="467" spans="3:6" ht="24.95" customHeight="1">
      <c r="C467" s="384"/>
      <c r="D467" s="400"/>
      <c r="E467" s="400"/>
      <c r="F467" s="400"/>
    </row>
    <row r="468" spans="3:6" ht="24.95" customHeight="1">
      <c r="C468" s="384"/>
      <c r="D468" s="400"/>
      <c r="E468" s="400"/>
      <c r="F468" s="400"/>
    </row>
    <row r="469" spans="3:6" ht="24.95" customHeight="1">
      <c r="C469" s="384"/>
      <c r="D469" s="400"/>
      <c r="E469" s="400"/>
      <c r="F469" s="400"/>
    </row>
    <row r="470" spans="3:6" ht="24.95" customHeight="1">
      <c r="C470" s="384"/>
      <c r="D470" s="400"/>
      <c r="E470" s="400"/>
      <c r="F470" s="400"/>
    </row>
    <row r="471" spans="3:6" ht="24.95" customHeight="1">
      <c r="C471" s="384"/>
      <c r="D471" s="400"/>
      <c r="E471" s="400"/>
      <c r="F471" s="400"/>
    </row>
    <row r="472" spans="3:6" ht="24.95" customHeight="1">
      <c r="C472" s="384"/>
      <c r="D472" s="400"/>
      <c r="E472" s="400"/>
      <c r="F472" s="400"/>
    </row>
    <row r="473" spans="3:6" ht="24.95" customHeight="1">
      <c r="C473" s="384"/>
      <c r="D473" s="400"/>
      <c r="E473" s="400"/>
      <c r="F473" s="400"/>
    </row>
    <row r="474" spans="3:6" ht="24.95" customHeight="1">
      <c r="C474" s="384"/>
      <c r="D474" s="400"/>
      <c r="E474" s="400"/>
      <c r="F474" s="400"/>
    </row>
    <row r="475" spans="3:6" ht="24.95" customHeight="1">
      <c r="C475" s="384"/>
      <c r="D475" s="400"/>
      <c r="E475" s="400"/>
      <c r="F475" s="400"/>
    </row>
    <row r="476" spans="3:6" ht="24.95" customHeight="1">
      <c r="C476" s="384"/>
      <c r="D476" s="400"/>
      <c r="E476" s="400"/>
      <c r="F476" s="400"/>
    </row>
    <row r="477" spans="3:6" ht="24.95" customHeight="1">
      <c r="C477" s="384"/>
      <c r="D477" s="400"/>
      <c r="E477" s="400"/>
      <c r="F477" s="400"/>
    </row>
    <row r="478" spans="3:6" ht="24.95" customHeight="1">
      <c r="C478" s="384"/>
      <c r="D478" s="400"/>
      <c r="E478" s="400"/>
      <c r="F478" s="400"/>
    </row>
    <row r="479" spans="3:6" ht="24.95" customHeight="1">
      <c r="C479" s="384"/>
      <c r="D479" s="400"/>
      <c r="E479" s="400"/>
      <c r="F479" s="400"/>
    </row>
    <row r="480" spans="3:6" ht="24.95" customHeight="1">
      <c r="C480" s="384"/>
      <c r="D480" s="400"/>
      <c r="E480" s="400"/>
      <c r="F480" s="400"/>
    </row>
    <row r="481" spans="3:6" ht="24.95" customHeight="1">
      <c r="C481" s="384"/>
      <c r="D481" s="400"/>
      <c r="E481" s="400"/>
      <c r="F481" s="400"/>
    </row>
    <row r="482" spans="3:6" ht="24.95" customHeight="1">
      <c r="C482" s="384"/>
      <c r="D482" s="400"/>
      <c r="E482" s="400"/>
      <c r="F482" s="400"/>
    </row>
    <row r="483" spans="3:6" ht="24.95" customHeight="1">
      <c r="C483" s="384"/>
      <c r="D483" s="400"/>
      <c r="E483" s="400"/>
      <c r="F483" s="400"/>
    </row>
    <row r="484" spans="3:6" ht="24.95" customHeight="1">
      <c r="C484" s="384"/>
      <c r="D484" s="400"/>
      <c r="E484" s="400"/>
      <c r="F484" s="400"/>
    </row>
    <row r="485" spans="3:6" ht="24.95" customHeight="1">
      <c r="C485" s="384"/>
      <c r="D485" s="400"/>
      <c r="E485" s="400"/>
      <c r="F485" s="400"/>
    </row>
    <row r="486" spans="3:6" ht="24.95" customHeight="1">
      <c r="C486" s="384"/>
      <c r="D486" s="400"/>
      <c r="E486" s="400"/>
      <c r="F486" s="400"/>
    </row>
    <row r="487" spans="3:6" ht="24.95" customHeight="1">
      <c r="C487" s="384"/>
      <c r="D487" s="400"/>
      <c r="E487" s="400"/>
      <c r="F487" s="400"/>
    </row>
    <row r="488" spans="3:6" ht="24.95" customHeight="1">
      <c r="C488" s="384"/>
      <c r="D488" s="400"/>
      <c r="E488" s="400"/>
      <c r="F488" s="400"/>
    </row>
    <row r="489" spans="3:6" ht="24.95" customHeight="1">
      <c r="C489" s="384"/>
      <c r="D489" s="400"/>
      <c r="E489" s="400"/>
      <c r="F489" s="400"/>
    </row>
    <row r="490" spans="3:6" ht="24.95" customHeight="1">
      <c r="C490" s="384"/>
      <c r="D490" s="400"/>
      <c r="E490" s="400"/>
      <c r="F490" s="400"/>
    </row>
    <row r="491" spans="3:6" ht="24.95" customHeight="1">
      <c r="C491" s="384"/>
      <c r="D491" s="400"/>
      <c r="E491" s="400"/>
      <c r="F491" s="400"/>
    </row>
    <row r="492" spans="3:6" ht="24.95" customHeight="1">
      <c r="C492" s="384"/>
      <c r="D492" s="400"/>
      <c r="E492" s="400"/>
      <c r="F492" s="400"/>
    </row>
    <row r="493" spans="3:6" ht="24.95" customHeight="1">
      <c r="C493" s="384"/>
      <c r="D493" s="400"/>
      <c r="E493" s="400"/>
      <c r="F493" s="400"/>
    </row>
    <row r="494" spans="3:6" ht="24.95" customHeight="1">
      <c r="C494" s="384"/>
      <c r="D494" s="400"/>
      <c r="E494" s="400"/>
      <c r="F494" s="400"/>
    </row>
    <row r="495" spans="3:6" ht="24.95" customHeight="1">
      <c r="C495" s="384"/>
      <c r="D495" s="400"/>
      <c r="E495" s="400"/>
      <c r="F495" s="400"/>
    </row>
    <row r="496" spans="3:6" ht="24.95" customHeight="1">
      <c r="C496" s="384"/>
      <c r="D496" s="400"/>
      <c r="E496" s="400"/>
      <c r="F496" s="400"/>
    </row>
    <row r="497" spans="3:6" ht="24.95" customHeight="1">
      <c r="C497" s="384"/>
      <c r="D497" s="400"/>
      <c r="E497" s="400"/>
      <c r="F497" s="400"/>
    </row>
    <row r="498" spans="3:6" ht="24.95" customHeight="1">
      <c r="C498" s="384"/>
      <c r="D498" s="400"/>
      <c r="E498" s="400"/>
      <c r="F498" s="400"/>
    </row>
    <row r="499" spans="3:6" ht="24.95" customHeight="1">
      <c r="C499" s="384"/>
      <c r="D499" s="400"/>
      <c r="E499" s="400"/>
      <c r="F499" s="400"/>
    </row>
    <row r="500" spans="3:6" ht="24.95" customHeight="1">
      <c r="C500" s="384"/>
      <c r="D500" s="400"/>
      <c r="E500" s="400"/>
      <c r="F500" s="400"/>
    </row>
    <row r="501" spans="3:6" ht="24.95" customHeight="1">
      <c r="C501" s="384"/>
      <c r="D501" s="400"/>
      <c r="E501" s="400"/>
      <c r="F501" s="400"/>
    </row>
    <row r="502" spans="3:6" ht="24.95" customHeight="1">
      <c r="C502" s="384"/>
      <c r="D502" s="400"/>
      <c r="E502" s="400"/>
      <c r="F502" s="400"/>
    </row>
    <row r="503" spans="3:6" ht="24.95" customHeight="1">
      <c r="C503" s="384"/>
      <c r="D503" s="400"/>
      <c r="E503" s="400"/>
      <c r="F503" s="400"/>
    </row>
    <row r="504" spans="3:6" ht="24.95" customHeight="1">
      <c r="C504" s="384"/>
      <c r="D504" s="400"/>
      <c r="E504" s="400"/>
      <c r="F504" s="400"/>
    </row>
    <row r="505" spans="3:6" ht="24.95" customHeight="1">
      <c r="C505" s="384"/>
      <c r="D505" s="400"/>
      <c r="E505" s="400"/>
      <c r="F505" s="400"/>
    </row>
    <row r="506" spans="3:6" ht="24.95" customHeight="1">
      <c r="C506" s="384"/>
      <c r="D506" s="400"/>
      <c r="E506" s="400"/>
      <c r="F506" s="400"/>
    </row>
    <row r="507" spans="3:6" ht="24.95" customHeight="1">
      <c r="C507" s="384"/>
      <c r="D507" s="400"/>
      <c r="E507" s="400"/>
      <c r="F507" s="400"/>
    </row>
    <row r="508" spans="3:6" ht="24.95" customHeight="1">
      <c r="C508" s="384"/>
      <c r="D508" s="400"/>
      <c r="E508" s="400"/>
      <c r="F508" s="400"/>
    </row>
    <row r="509" spans="3:6" ht="24.95" customHeight="1">
      <c r="C509" s="384"/>
      <c r="D509" s="400"/>
      <c r="E509" s="400"/>
      <c r="F509" s="400"/>
    </row>
    <row r="510" spans="3:6" ht="24.95" customHeight="1">
      <c r="C510" s="384"/>
      <c r="D510" s="400"/>
      <c r="E510" s="400"/>
      <c r="F510" s="400"/>
    </row>
    <row r="511" spans="3:6" ht="24.95" customHeight="1">
      <c r="C511" s="384"/>
      <c r="D511" s="400"/>
      <c r="E511" s="400"/>
      <c r="F511" s="400"/>
    </row>
    <row r="512" spans="3:6" ht="24.95" customHeight="1">
      <c r="C512" s="384"/>
      <c r="D512" s="400"/>
      <c r="E512" s="400"/>
      <c r="F512" s="400"/>
    </row>
    <row r="513" spans="3:6" ht="24.95" customHeight="1">
      <c r="C513" s="384"/>
      <c r="D513" s="400"/>
      <c r="E513" s="400"/>
      <c r="F513" s="400"/>
    </row>
    <row r="514" spans="3:6" ht="24.95" customHeight="1">
      <c r="C514" s="384"/>
      <c r="D514" s="400"/>
      <c r="E514" s="400"/>
      <c r="F514" s="400"/>
    </row>
    <row r="515" spans="3:6" ht="24.95" customHeight="1">
      <c r="C515" s="384"/>
      <c r="D515" s="400"/>
      <c r="E515" s="400"/>
      <c r="F515" s="400"/>
    </row>
    <row r="516" spans="3:6" ht="24.95" customHeight="1">
      <c r="C516" s="384"/>
      <c r="D516" s="400"/>
      <c r="E516" s="400"/>
      <c r="F516" s="400"/>
    </row>
    <row r="517" spans="3:6" ht="24.95" customHeight="1">
      <c r="C517" s="384"/>
      <c r="D517" s="400"/>
      <c r="E517" s="400"/>
      <c r="F517" s="400"/>
    </row>
    <row r="518" spans="3:6" ht="24.95" customHeight="1">
      <c r="C518" s="384"/>
      <c r="D518" s="400"/>
      <c r="E518" s="400"/>
      <c r="F518" s="400"/>
    </row>
    <row r="519" spans="3:6" ht="24.95" customHeight="1">
      <c r="C519" s="384"/>
      <c r="D519" s="400"/>
      <c r="E519" s="400"/>
      <c r="F519" s="400"/>
    </row>
    <row r="520" spans="3:6" ht="24.95" customHeight="1">
      <c r="C520" s="384"/>
      <c r="D520" s="400"/>
      <c r="E520" s="400"/>
      <c r="F520" s="400"/>
    </row>
    <row r="521" spans="3:6" ht="24.95" customHeight="1">
      <c r="C521" s="384"/>
      <c r="D521" s="400"/>
      <c r="E521" s="400"/>
      <c r="F521" s="400"/>
    </row>
    <row r="522" spans="3:6" ht="24.95" customHeight="1">
      <c r="C522" s="384"/>
      <c r="D522" s="400"/>
      <c r="E522" s="400"/>
      <c r="F522" s="400"/>
    </row>
    <row r="523" spans="3:6" ht="24.95" customHeight="1">
      <c r="C523" s="384"/>
      <c r="D523" s="400"/>
      <c r="E523" s="400"/>
      <c r="F523" s="400"/>
    </row>
    <row r="524" spans="3:6" ht="24.95" customHeight="1">
      <c r="C524" s="384"/>
      <c r="D524" s="400"/>
      <c r="E524" s="400"/>
      <c r="F524" s="400"/>
    </row>
    <row r="525" spans="3:6" ht="24.95" customHeight="1">
      <c r="C525" s="384"/>
      <c r="D525" s="400"/>
      <c r="E525" s="400"/>
      <c r="F525" s="400"/>
    </row>
    <row r="526" spans="3:6" ht="24.95" customHeight="1">
      <c r="C526" s="384"/>
      <c r="D526" s="400"/>
      <c r="E526" s="400"/>
      <c r="F526" s="400"/>
    </row>
    <row r="527" spans="3:6" ht="24.95" customHeight="1">
      <c r="C527" s="384"/>
      <c r="D527" s="400"/>
      <c r="E527" s="400"/>
      <c r="F527" s="400"/>
    </row>
    <row r="528" spans="3:6" ht="24.95" customHeight="1">
      <c r="C528" s="384"/>
      <c r="D528" s="400"/>
      <c r="E528" s="400"/>
      <c r="F528" s="400"/>
    </row>
    <row r="529" spans="3:6" ht="24.95" customHeight="1">
      <c r="C529" s="384"/>
      <c r="D529" s="400"/>
      <c r="E529" s="400"/>
      <c r="F529" s="400"/>
    </row>
    <row r="530" spans="3:6" ht="24.95" customHeight="1">
      <c r="C530" s="384"/>
      <c r="D530" s="400"/>
      <c r="E530" s="400"/>
      <c r="F530" s="400"/>
    </row>
    <row r="531" spans="3:6" ht="24.95" customHeight="1">
      <c r="C531" s="384"/>
      <c r="D531" s="400"/>
      <c r="E531" s="400"/>
      <c r="F531" s="400"/>
    </row>
    <row r="532" spans="3:6" ht="24.95" customHeight="1">
      <c r="C532" s="384"/>
      <c r="D532" s="400"/>
      <c r="E532" s="400"/>
      <c r="F532" s="400"/>
    </row>
    <row r="533" spans="3:6" ht="24.95" customHeight="1">
      <c r="C533" s="384"/>
      <c r="D533" s="400"/>
      <c r="E533" s="400"/>
      <c r="F533" s="400"/>
    </row>
    <row r="534" spans="3:6" ht="24.95" customHeight="1">
      <c r="C534" s="384"/>
      <c r="D534" s="400"/>
      <c r="E534" s="400"/>
      <c r="F534" s="400"/>
    </row>
    <row r="535" spans="3:6" ht="24.95" customHeight="1">
      <c r="C535" s="384"/>
      <c r="D535" s="400"/>
      <c r="E535" s="400"/>
      <c r="F535" s="400"/>
    </row>
    <row r="536" spans="3:6" ht="24.95" customHeight="1">
      <c r="C536" s="384"/>
      <c r="D536" s="400"/>
      <c r="E536" s="400"/>
      <c r="F536" s="400"/>
    </row>
    <row r="537" spans="3:6" ht="24.95" customHeight="1">
      <c r="C537" s="384"/>
      <c r="D537" s="400"/>
      <c r="E537" s="400"/>
      <c r="F537" s="400"/>
    </row>
    <row r="538" spans="3:6" ht="24.95" customHeight="1">
      <c r="C538" s="384"/>
      <c r="D538" s="400"/>
      <c r="E538" s="400"/>
      <c r="F538" s="400"/>
    </row>
    <row r="539" spans="3:6" ht="24.95" customHeight="1">
      <c r="C539" s="384"/>
      <c r="D539" s="400"/>
      <c r="E539" s="400"/>
      <c r="F539" s="400"/>
    </row>
    <row r="540" spans="3:6" ht="24.95" customHeight="1">
      <c r="C540" s="384"/>
      <c r="D540" s="400"/>
      <c r="E540" s="400"/>
      <c r="F540" s="400"/>
    </row>
    <row r="541" spans="3:6" ht="24.95" customHeight="1">
      <c r="C541" s="384"/>
      <c r="D541" s="400"/>
      <c r="E541" s="400"/>
      <c r="F541" s="400"/>
    </row>
    <row r="542" spans="3:6" ht="24.95" customHeight="1">
      <c r="C542" s="384"/>
      <c r="D542" s="400"/>
      <c r="E542" s="400"/>
      <c r="F542" s="400"/>
    </row>
    <row r="543" spans="3:6" ht="24.95" customHeight="1">
      <c r="C543" s="384"/>
      <c r="D543" s="400"/>
      <c r="E543" s="400"/>
      <c r="F543" s="400"/>
    </row>
    <row r="544" spans="3:6" ht="24.95" customHeight="1">
      <c r="C544" s="384"/>
      <c r="D544" s="400"/>
      <c r="E544" s="400"/>
      <c r="F544" s="400"/>
    </row>
    <row r="545" spans="3:6" ht="24.95" customHeight="1">
      <c r="C545" s="384"/>
      <c r="D545" s="400"/>
      <c r="E545" s="400"/>
      <c r="F545" s="400"/>
    </row>
    <row r="546" spans="3:6" ht="24.95" customHeight="1">
      <c r="C546" s="384"/>
      <c r="D546" s="400"/>
      <c r="E546" s="400"/>
      <c r="F546" s="400"/>
    </row>
    <row r="547" spans="3:6" ht="24.95" customHeight="1">
      <c r="C547" s="384"/>
      <c r="D547" s="400"/>
      <c r="E547" s="400"/>
      <c r="F547" s="400"/>
    </row>
    <row r="548" spans="3:6" ht="24.95" customHeight="1">
      <c r="C548" s="384"/>
      <c r="D548" s="400"/>
      <c r="E548" s="400"/>
      <c r="F548" s="400"/>
    </row>
    <row r="549" spans="3:6" ht="24.95" customHeight="1">
      <c r="C549" s="384"/>
      <c r="D549" s="400"/>
      <c r="E549" s="400"/>
      <c r="F549" s="400"/>
    </row>
    <row r="550" spans="3:6" ht="24.95" customHeight="1">
      <c r="C550" s="384"/>
      <c r="D550" s="400"/>
      <c r="E550" s="400"/>
      <c r="F550" s="400"/>
    </row>
    <row r="551" spans="3:6" ht="24.95" customHeight="1">
      <c r="C551" s="384"/>
      <c r="D551" s="400"/>
      <c r="E551" s="400"/>
      <c r="F551" s="400"/>
    </row>
    <row r="552" spans="3:6" ht="24.95" customHeight="1">
      <c r="C552" s="384"/>
      <c r="D552" s="400"/>
      <c r="E552" s="400"/>
      <c r="F552" s="400"/>
    </row>
    <row r="553" spans="3:6" ht="24.95" customHeight="1">
      <c r="C553" s="384"/>
      <c r="D553" s="400"/>
      <c r="E553" s="400"/>
      <c r="F553" s="400"/>
    </row>
    <row r="554" spans="3:6" ht="24.95" customHeight="1">
      <c r="C554" s="384"/>
      <c r="D554" s="400"/>
      <c r="E554" s="400"/>
      <c r="F554" s="400"/>
    </row>
    <row r="555" spans="3:6" ht="24.95" customHeight="1">
      <c r="C555" s="384"/>
      <c r="D555" s="400"/>
      <c r="E555" s="400"/>
      <c r="F555" s="400"/>
    </row>
    <row r="556" spans="3:6" ht="24.95" customHeight="1">
      <c r="C556" s="384"/>
      <c r="D556" s="400"/>
      <c r="E556" s="400"/>
      <c r="F556" s="400"/>
    </row>
    <row r="557" spans="3:6" ht="24.95" customHeight="1">
      <c r="C557" s="384"/>
      <c r="D557" s="400"/>
      <c r="E557" s="400"/>
      <c r="F557" s="400"/>
    </row>
    <row r="558" spans="3:6" ht="24.95" customHeight="1">
      <c r="C558" s="384"/>
      <c r="D558" s="400"/>
      <c r="E558" s="400"/>
      <c r="F558" s="400"/>
    </row>
    <row r="559" spans="3:6" ht="24.95" customHeight="1">
      <c r="C559" s="384"/>
      <c r="D559" s="400"/>
      <c r="E559" s="400"/>
      <c r="F559" s="400"/>
    </row>
    <row r="560" spans="3:6" ht="24.95" customHeight="1">
      <c r="C560" s="384"/>
      <c r="D560" s="400"/>
      <c r="E560" s="400"/>
      <c r="F560" s="400"/>
    </row>
    <row r="561" spans="3:6" ht="24.95" customHeight="1">
      <c r="C561" s="384"/>
      <c r="D561" s="400"/>
      <c r="E561" s="400"/>
      <c r="F561" s="400"/>
    </row>
    <row r="562" spans="3:6" ht="24.95" customHeight="1">
      <c r="C562" s="384"/>
      <c r="D562" s="400"/>
      <c r="E562" s="400"/>
      <c r="F562" s="400"/>
    </row>
    <row r="563" spans="3:6" ht="24.95" customHeight="1">
      <c r="C563" s="384"/>
      <c r="D563" s="400"/>
      <c r="E563" s="400"/>
      <c r="F563" s="400"/>
    </row>
    <row r="564" spans="3:6" ht="24.95" customHeight="1">
      <c r="C564" s="384"/>
      <c r="D564" s="400"/>
      <c r="E564" s="400"/>
      <c r="F564" s="400"/>
    </row>
    <row r="565" spans="3:6" ht="24.95" customHeight="1">
      <c r="C565" s="384"/>
      <c r="D565" s="400"/>
      <c r="E565" s="400"/>
      <c r="F565" s="400"/>
    </row>
    <row r="566" spans="3:6" ht="24.95" customHeight="1">
      <c r="C566" s="384"/>
      <c r="D566" s="400"/>
      <c r="E566" s="400"/>
      <c r="F566" s="400"/>
    </row>
    <row r="567" spans="3:6" ht="24.95" customHeight="1">
      <c r="C567" s="384"/>
      <c r="D567" s="400"/>
      <c r="E567" s="400"/>
      <c r="F567" s="400"/>
    </row>
    <row r="568" spans="3:6" ht="24.95" customHeight="1">
      <c r="C568" s="384"/>
      <c r="D568" s="400"/>
      <c r="E568" s="400"/>
      <c r="F568" s="400"/>
    </row>
    <row r="569" spans="3:6" ht="24.95" customHeight="1">
      <c r="C569" s="384"/>
      <c r="D569" s="400"/>
      <c r="E569" s="400"/>
      <c r="F569" s="400"/>
    </row>
    <row r="570" spans="3:6" ht="24.95" customHeight="1">
      <c r="C570" s="384"/>
      <c r="D570" s="400"/>
      <c r="E570" s="400"/>
      <c r="F570" s="400"/>
    </row>
    <row r="571" spans="3:6" ht="24.95" customHeight="1">
      <c r="C571" s="384"/>
      <c r="D571" s="400"/>
      <c r="E571" s="400"/>
      <c r="F571" s="400"/>
    </row>
    <row r="572" spans="3:6" ht="24.95" customHeight="1">
      <c r="C572" s="384"/>
      <c r="D572" s="400"/>
      <c r="E572" s="400"/>
      <c r="F572" s="400"/>
    </row>
    <row r="573" spans="3:6" ht="24.95" customHeight="1">
      <c r="C573" s="384"/>
      <c r="D573" s="400"/>
      <c r="E573" s="400"/>
      <c r="F573" s="400"/>
    </row>
    <row r="574" spans="3:6" ht="24.95" customHeight="1">
      <c r="C574" s="384"/>
      <c r="D574" s="400"/>
      <c r="E574" s="400"/>
      <c r="F574" s="400"/>
    </row>
    <row r="575" spans="3:6" ht="24.95" customHeight="1">
      <c r="C575" s="384"/>
      <c r="D575" s="400"/>
      <c r="E575" s="400"/>
      <c r="F575" s="400"/>
    </row>
    <row r="576" spans="3:6" ht="24.95" customHeight="1">
      <c r="C576" s="384"/>
      <c r="D576" s="400"/>
      <c r="E576" s="400"/>
      <c r="F576" s="400"/>
    </row>
    <row r="577" spans="3:6" ht="24.95" customHeight="1">
      <c r="C577" s="384"/>
      <c r="D577" s="400"/>
      <c r="E577" s="400"/>
      <c r="F577" s="400"/>
    </row>
    <row r="578" spans="3:6" ht="24.95" customHeight="1">
      <c r="C578" s="384"/>
      <c r="D578" s="400"/>
      <c r="E578" s="400"/>
      <c r="F578" s="400"/>
    </row>
    <row r="579" spans="3:6" ht="24.95" customHeight="1">
      <c r="C579" s="384"/>
      <c r="D579" s="400"/>
      <c r="E579" s="400"/>
      <c r="F579" s="400"/>
    </row>
    <row r="580" spans="3:6" ht="24.95" customHeight="1">
      <c r="C580" s="384"/>
      <c r="D580" s="400"/>
      <c r="E580" s="400"/>
      <c r="F580" s="400"/>
    </row>
    <row r="581" spans="3:6" ht="24.95" customHeight="1">
      <c r="C581" s="384"/>
      <c r="D581" s="400"/>
      <c r="E581" s="400"/>
      <c r="F581" s="400"/>
    </row>
    <row r="582" spans="3:6" ht="24.95" customHeight="1">
      <c r="C582" s="384"/>
      <c r="D582" s="400"/>
      <c r="E582" s="400"/>
      <c r="F582" s="400"/>
    </row>
    <row r="583" spans="3:6" ht="24.95" customHeight="1">
      <c r="C583" s="384"/>
      <c r="D583" s="400"/>
      <c r="E583" s="400"/>
      <c r="F583" s="400"/>
    </row>
    <row r="584" spans="3:6" ht="24.95" customHeight="1">
      <c r="C584" s="384"/>
      <c r="D584" s="400"/>
      <c r="E584" s="400"/>
      <c r="F584" s="400"/>
    </row>
    <row r="585" spans="3:6" ht="24.95" customHeight="1">
      <c r="C585" s="384"/>
      <c r="D585" s="400"/>
      <c r="E585" s="400"/>
      <c r="F585" s="400"/>
    </row>
    <row r="586" spans="3:6" ht="24.95" customHeight="1">
      <c r="C586" s="384"/>
      <c r="D586" s="400"/>
      <c r="E586" s="400"/>
      <c r="F586" s="400"/>
    </row>
    <row r="587" spans="3:6" ht="24.95" customHeight="1">
      <c r="C587" s="384"/>
      <c r="D587" s="400"/>
      <c r="E587" s="400"/>
      <c r="F587" s="400"/>
    </row>
    <row r="588" spans="3:6" ht="24.95" customHeight="1">
      <c r="C588" s="384"/>
      <c r="D588" s="400"/>
      <c r="E588" s="400"/>
      <c r="F588" s="400"/>
    </row>
    <row r="589" spans="3:6" ht="24.95" customHeight="1">
      <c r="C589" s="384"/>
      <c r="D589" s="400"/>
      <c r="E589" s="400"/>
      <c r="F589" s="400"/>
    </row>
    <row r="590" spans="3:6" ht="24.95" customHeight="1">
      <c r="C590" s="384"/>
      <c r="D590" s="400"/>
      <c r="E590" s="400"/>
      <c r="F590" s="400"/>
    </row>
    <row r="591" spans="3:6" ht="24.95" customHeight="1">
      <c r="C591" s="384"/>
      <c r="D591" s="400"/>
      <c r="E591" s="400"/>
      <c r="F591" s="400"/>
    </row>
    <row r="592" spans="3:6" ht="24.95" customHeight="1">
      <c r="C592" s="384"/>
      <c r="D592" s="400"/>
      <c r="E592" s="400"/>
      <c r="F592" s="400"/>
    </row>
    <row r="593" spans="3:6" ht="24.95" customHeight="1">
      <c r="C593" s="384"/>
      <c r="D593" s="400"/>
      <c r="E593" s="400"/>
      <c r="F593" s="400"/>
    </row>
    <row r="594" spans="3:6" ht="24.95" customHeight="1">
      <c r="C594" s="384"/>
      <c r="D594" s="400"/>
      <c r="E594" s="400"/>
      <c r="F594" s="400"/>
    </row>
    <row r="595" spans="3:6" ht="24.95" customHeight="1">
      <c r="C595" s="384"/>
      <c r="D595" s="400"/>
      <c r="E595" s="400"/>
      <c r="F595" s="400"/>
    </row>
    <row r="596" spans="3:6" ht="24.95" customHeight="1">
      <c r="C596" s="384"/>
      <c r="D596" s="400"/>
      <c r="E596" s="400"/>
      <c r="F596" s="400"/>
    </row>
    <row r="597" spans="3:6" ht="24.95" customHeight="1">
      <c r="C597" s="384"/>
      <c r="D597" s="400"/>
      <c r="E597" s="400"/>
      <c r="F597" s="400"/>
    </row>
    <row r="598" spans="3:6" ht="24.95" customHeight="1">
      <c r="C598" s="384"/>
      <c r="D598" s="400"/>
      <c r="E598" s="400"/>
      <c r="F598" s="400"/>
    </row>
    <row r="599" spans="3:6" ht="24.95" customHeight="1">
      <c r="C599" s="384"/>
      <c r="D599" s="400"/>
      <c r="E599" s="400"/>
      <c r="F599" s="400"/>
    </row>
    <row r="600" spans="3:6" ht="24.95" customHeight="1">
      <c r="C600" s="384"/>
      <c r="D600" s="400"/>
      <c r="E600" s="400"/>
      <c r="F600" s="400"/>
    </row>
    <row r="601" spans="3:6" ht="24.95" customHeight="1">
      <c r="C601" s="384"/>
      <c r="D601" s="400"/>
      <c r="E601" s="400"/>
      <c r="F601" s="400"/>
    </row>
    <row r="602" spans="3:6" ht="24.95" customHeight="1">
      <c r="C602" s="384"/>
      <c r="D602" s="400"/>
      <c r="E602" s="400"/>
      <c r="F602" s="400"/>
    </row>
    <row r="603" spans="3:6" ht="24.95" customHeight="1">
      <c r="C603" s="384"/>
      <c r="D603" s="400"/>
      <c r="E603" s="400"/>
      <c r="F603" s="400"/>
    </row>
    <row r="604" spans="3:6" ht="24.95" customHeight="1">
      <c r="C604" s="384"/>
      <c r="D604" s="400"/>
      <c r="E604" s="400"/>
      <c r="F604" s="400"/>
    </row>
    <row r="605" spans="3:6" ht="24.95" customHeight="1">
      <c r="C605" s="384"/>
      <c r="D605" s="400"/>
      <c r="E605" s="400"/>
      <c r="F605" s="400"/>
    </row>
    <row r="606" spans="3:6" ht="24.95" customHeight="1">
      <c r="C606" s="384"/>
      <c r="D606" s="400"/>
      <c r="E606" s="400"/>
      <c r="F606" s="400"/>
    </row>
    <row r="607" spans="3:6" ht="24.95" customHeight="1">
      <c r="C607" s="384"/>
      <c r="D607" s="400"/>
      <c r="E607" s="400"/>
      <c r="F607" s="400"/>
    </row>
    <row r="608" spans="3:6" ht="24.95" customHeight="1">
      <c r="C608" s="384"/>
      <c r="D608" s="400"/>
      <c r="E608" s="400"/>
      <c r="F608" s="400"/>
    </row>
    <row r="609" spans="3:6" ht="24.95" customHeight="1">
      <c r="C609" s="384"/>
      <c r="D609" s="400"/>
      <c r="E609" s="400"/>
      <c r="F609" s="400"/>
    </row>
    <row r="610" spans="3:6" ht="24.95" customHeight="1">
      <c r="C610" s="384"/>
      <c r="D610" s="400"/>
      <c r="E610" s="400"/>
      <c r="F610" s="400"/>
    </row>
    <row r="611" spans="3:6" ht="24.95" customHeight="1">
      <c r="C611" s="384"/>
      <c r="D611" s="400"/>
      <c r="E611" s="400"/>
      <c r="F611" s="400"/>
    </row>
    <row r="612" spans="3:6" ht="24.95" customHeight="1">
      <c r="C612" s="384"/>
      <c r="D612" s="400"/>
      <c r="E612" s="400"/>
      <c r="F612" s="400"/>
    </row>
    <row r="613" spans="3:6" ht="24.95" customHeight="1">
      <c r="C613" s="384"/>
      <c r="D613" s="400"/>
      <c r="E613" s="400"/>
      <c r="F613" s="400"/>
    </row>
    <row r="614" spans="3:6" ht="24.95" customHeight="1">
      <c r="C614" s="384"/>
      <c r="D614" s="400"/>
      <c r="E614" s="400"/>
      <c r="F614" s="400"/>
    </row>
    <row r="615" spans="3:6" ht="24.95" customHeight="1">
      <c r="C615" s="384"/>
      <c r="D615" s="400"/>
      <c r="E615" s="400"/>
      <c r="F615" s="400"/>
    </row>
    <row r="616" spans="3:6" ht="24.95" customHeight="1">
      <c r="C616" s="384"/>
      <c r="D616" s="400"/>
      <c r="E616" s="400"/>
      <c r="F616" s="400"/>
    </row>
    <row r="617" spans="3:6" ht="24.95" customHeight="1">
      <c r="C617" s="384"/>
      <c r="D617" s="400"/>
      <c r="E617" s="400"/>
      <c r="F617" s="400"/>
    </row>
    <row r="618" spans="3:6" ht="24.95" customHeight="1">
      <c r="C618" s="384"/>
      <c r="D618" s="400"/>
      <c r="E618" s="400"/>
      <c r="F618" s="400"/>
    </row>
    <row r="619" spans="3:6" ht="24.95" customHeight="1">
      <c r="C619" s="384"/>
      <c r="D619" s="400"/>
      <c r="E619" s="400"/>
      <c r="F619" s="400"/>
    </row>
    <row r="620" spans="3:6" ht="24.95" customHeight="1">
      <c r="C620" s="384"/>
      <c r="D620" s="400"/>
      <c r="E620" s="400"/>
      <c r="F620" s="400"/>
    </row>
    <row r="621" spans="3:6" ht="24.95" customHeight="1">
      <c r="C621" s="384"/>
      <c r="D621" s="400"/>
      <c r="E621" s="400"/>
      <c r="F621" s="400"/>
    </row>
    <row r="622" spans="3:6" ht="24.95" customHeight="1">
      <c r="C622" s="384"/>
      <c r="D622" s="400"/>
      <c r="E622" s="400"/>
      <c r="F622" s="400"/>
    </row>
    <row r="623" spans="3:6" ht="24.95" customHeight="1">
      <c r="C623" s="384"/>
      <c r="D623" s="400"/>
      <c r="E623" s="400"/>
      <c r="F623" s="400"/>
    </row>
    <row r="624" spans="3:6" ht="24.95" customHeight="1">
      <c r="C624" s="384"/>
      <c r="D624" s="400"/>
      <c r="E624" s="400"/>
      <c r="F624" s="400"/>
    </row>
    <row r="625" spans="3:6" ht="24.95" customHeight="1">
      <c r="C625" s="384"/>
      <c r="D625" s="400"/>
      <c r="E625" s="400"/>
      <c r="F625" s="400"/>
    </row>
    <row r="626" spans="3:6" ht="24.95" customHeight="1">
      <c r="C626" s="384"/>
      <c r="D626" s="400"/>
      <c r="E626" s="400"/>
      <c r="F626" s="400"/>
    </row>
    <row r="627" spans="3:6" ht="24.95" customHeight="1">
      <c r="C627" s="384"/>
      <c r="D627" s="400"/>
      <c r="E627" s="400"/>
      <c r="F627" s="400"/>
    </row>
    <row r="628" spans="3:6" ht="24.95" customHeight="1">
      <c r="C628" s="384"/>
      <c r="D628" s="400"/>
      <c r="E628" s="400"/>
      <c r="F628" s="400"/>
    </row>
    <row r="629" spans="3:6" ht="24.95" customHeight="1">
      <c r="C629" s="384"/>
      <c r="D629" s="400"/>
      <c r="E629" s="400"/>
      <c r="F629" s="400"/>
    </row>
    <row r="630" spans="3:6" ht="24.95" customHeight="1">
      <c r="C630" s="384"/>
      <c r="D630" s="400"/>
      <c r="E630" s="400"/>
      <c r="F630" s="400"/>
    </row>
    <row r="631" spans="3:6" ht="24.95" customHeight="1">
      <c r="C631" s="384"/>
      <c r="D631" s="400"/>
      <c r="E631" s="400"/>
      <c r="F631" s="400"/>
    </row>
    <row r="632" spans="3:6" ht="24.95" customHeight="1">
      <c r="C632" s="384"/>
      <c r="D632" s="400"/>
      <c r="E632" s="400"/>
      <c r="F632" s="400"/>
    </row>
    <row r="633" spans="3:6" ht="24.95" customHeight="1">
      <c r="C633" s="384"/>
      <c r="D633" s="400"/>
      <c r="E633" s="400"/>
      <c r="F633" s="400"/>
    </row>
    <row r="634" spans="3:6" ht="24.95" customHeight="1">
      <c r="C634" s="384"/>
      <c r="D634" s="400"/>
      <c r="E634" s="400"/>
      <c r="F634" s="400"/>
    </row>
    <row r="635" spans="3:6" ht="24.95" customHeight="1">
      <c r="C635" s="384"/>
      <c r="D635" s="400"/>
      <c r="E635" s="400"/>
      <c r="F635" s="400"/>
    </row>
    <row r="636" spans="3:6" ht="24.95" customHeight="1">
      <c r="C636" s="384"/>
      <c r="D636" s="400"/>
      <c r="E636" s="400"/>
      <c r="F636" s="400"/>
    </row>
    <row r="637" spans="3:6" ht="24.95" customHeight="1">
      <c r="C637" s="384"/>
      <c r="D637" s="400"/>
      <c r="E637" s="400"/>
      <c r="F637" s="400"/>
    </row>
    <row r="638" spans="3:6" ht="24.95" customHeight="1">
      <c r="C638" s="384"/>
      <c r="D638" s="400"/>
      <c r="E638" s="400"/>
      <c r="F638" s="400"/>
    </row>
    <row r="639" spans="3:6" ht="24.95" customHeight="1">
      <c r="C639" s="384"/>
      <c r="D639" s="400"/>
      <c r="E639" s="400"/>
      <c r="F639" s="400"/>
    </row>
    <row r="640" spans="3:6" ht="24.95" customHeight="1">
      <c r="C640" s="384"/>
      <c r="D640" s="400"/>
      <c r="E640" s="400"/>
      <c r="F640" s="400"/>
    </row>
    <row r="641" spans="3:6" ht="24.95" customHeight="1">
      <c r="C641" s="384"/>
      <c r="D641" s="400"/>
      <c r="E641" s="400"/>
      <c r="F641" s="400"/>
    </row>
    <row r="642" spans="3:6" ht="24.95" customHeight="1">
      <c r="C642" s="384"/>
      <c r="D642" s="400"/>
      <c r="E642" s="400"/>
      <c r="F642" s="400"/>
    </row>
    <row r="643" spans="3:6" ht="24.95" customHeight="1">
      <c r="C643" s="384"/>
      <c r="D643" s="400"/>
      <c r="E643" s="400"/>
      <c r="F643" s="400"/>
    </row>
    <row r="644" spans="3:6" ht="24.95" customHeight="1">
      <c r="C644" s="384"/>
      <c r="D644" s="400"/>
      <c r="E644" s="400"/>
      <c r="F644" s="400"/>
    </row>
    <row r="645" spans="3:6" ht="24.95" customHeight="1">
      <c r="C645" s="384"/>
      <c r="D645" s="400"/>
      <c r="E645" s="400"/>
      <c r="F645" s="400"/>
    </row>
    <row r="646" spans="3:6" ht="24.95" customHeight="1">
      <c r="C646" s="384"/>
      <c r="D646" s="400"/>
      <c r="E646" s="400"/>
      <c r="F646" s="400"/>
    </row>
    <row r="647" spans="3:6" ht="24.95" customHeight="1">
      <c r="C647" s="384"/>
      <c r="D647" s="400"/>
      <c r="E647" s="400"/>
      <c r="F647" s="400"/>
    </row>
    <row r="648" spans="3:6" ht="24.95" customHeight="1">
      <c r="C648" s="384"/>
      <c r="D648" s="400"/>
      <c r="E648" s="400"/>
      <c r="F648" s="400"/>
    </row>
    <row r="649" spans="3:6" ht="24.95" customHeight="1">
      <c r="C649" s="384"/>
      <c r="D649" s="400"/>
      <c r="E649" s="400"/>
      <c r="F649" s="400"/>
    </row>
    <row r="650" spans="3:6" ht="24.95" customHeight="1">
      <c r="C650" s="384"/>
      <c r="D650" s="400"/>
      <c r="E650" s="400"/>
      <c r="F650" s="400"/>
    </row>
    <row r="651" spans="3:6" ht="24.95" customHeight="1">
      <c r="C651" s="384"/>
      <c r="D651" s="400"/>
      <c r="E651" s="400"/>
      <c r="F651" s="400"/>
    </row>
    <row r="652" spans="3:6" ht="24.95" customHeight="1">
      <c r="C652" s="384"/>
      <c r="D652" s="400"/>
      <c r="E652" s="400"/>
      <c r="F652" s="400"/>
    </row>
    <row r="653" spans="3:6" ht="24.95" customHeight="1">
      <c r="C653" s="384"/>
      <c r="D653" s="400"/>
      <c r="E653" s="400"/>
      <c r="F653" s="400"/>
    </row>
    <row r="654" spans="3:6" ht="24.95" customHeight="1">
      <c r="C654" s="384"/>
      <c r="D654" s="400"/>
      <c r="E654" s="400"/>
      <c r="F654" s="400"/>
    </row>
    <row r="655" spans="3:6" ht="24.95" customHeight="1">
      <c r="C655" s="384"/>
      <c r="D655" s="400"/>
      <c r="E655" s="400"/>
      <c r="F655" s="400"/>
    </row>
    <row r="656" spans="3:6" ht="24.95" customHeight="1">
      <c r="C656" s="384"/>
      <c r="D656" s="400"/>
      <c r="E656" s="400"/>
      <c r="F656" s="400"/>
    </row>
    <row r="657" spans="3:6" ht="24.95" customHeight="1">
      <c r="C657" s="384"/>
      <c r="D657" s="400"/>
      <c r="E657" s="400"/>
      <c r="F657" s="400"/>
    </row>
    <row r="658" spans="3:6" ht="24.95" customHeight="1">
      <c r="C658" s="384"/>
      <c r="D658" s="400"/>
      <c r="E658" s="400"/>
      <c r="F658" s="400"/>
    </row>
    <row r="659" spans="3:6" ht="24.95" customHeight="1">
      <c r="C659" s="384"/>
      <c r="D659" s="400"/>
      <c r="E659" s="400"/>
      <c r="F659" s="400"/>
    </row>
    <row r="660" spans="3:6" ht="24.95" customHeight="1">
      <c r="C660" s="384"/>
      <c r="D660" s="400"/>
      <c r="E660" s="400"/>
      <c r="F660" s="400"/>
    </row>
    <row r="661" spans="3:6" ht="24.95" customHeight="1">
      <c r="C661" s="384"/>
      <c r="D661" s="400"/>
      <c r="E661" s="400"/>
      <c r="F661" s="400"/>
    </row>
    <row r="662" spans="3:6" ht="24.95" customHeight="1">
      <c r="C662" s="384"/>
      <c r="D662" s="400"/>
      <c r="E662" s="400"/>
      <c r="F662" s="400"/>
    </row>
    <row r="663" spans="3:6" ht="24.95" customHeight="1">
      <c r="C663" s="384"/>
      <c r="D663" s="400"/>
      <c r="E663" s="400"/>
      <c r="F663" s="400"/>
    </row>
    <row r="664" spans="3:6" ht="24.95" customHeight="1">
      <c r="C664" s="384"/>
      <c r="D664" s="400"/>
      <c r="E664" s="400"/>
      <c r="F664" s="400"/>
    </row>
    <row r="665" spans="3:6" ht="24.95" customHeight="1">
      <c r="C665" s="384"/>
      <c r="D665" s="400"/>
      <c r="E665" s="400"/>
      <c r="F665" s="400"/>
    </row>
    <row r="666" spans="3:6" ht="24.95" customHeight="1">
      <c r="C666" s="384"/>
      <c r="D666" s="400"/>
      <c r="E666" s="400"/>
      <c r="F666" s="400"/>
    </row>
    <row r="667" spans="3:6" ht="24.95" customHeight="1">
      <c r="C667" s="384"/>
      <c r="D667" s="400"/>
      <c r="E667" s="400"/>
      <c r="F667" s="400"/>
    </row>
    <row r="668" spans="3:6" ht="24.95" customHeight="1">
      <c r="C668" s="384"/>
      <c r="D668" s="400"/>
      <c r="E668" s="400"/>
      <c r="F668" s="400"/>
    </row>
    <row r="669" spans="3:6" ht="24.95" customHeight="1">
      <c r="C669" s="384"/>
      <c r="D669" s="400"/>
      <c r="E669" s="400"/>
      <c r="F669" s="400"/>
    </row>
    <row r="670" spans="3:6" ht="24.95" customHeight="1">
      <c r="C670" s="384"/>
      <c r="D670" s="400"/>
      <c r="E670" s="400"/>
      <c r="F670" s="400"/>
    </row>
    <row r="671" spans="3:6" ht="24.95" customHeight="1">
      <c r="C671" s="384"/>
      <c r="D671" s="400"/>
      <c r="E671" s="400"/>
      <c r="F671" s="400"/>
    </row>
    <row r="672" spans="3:6" ht="24.95" customHeight="1">
      <c r="C672" s="384"/>
      <c r="D672" s="400"/>
      <c r="E672" s="400"/>
      <c r="F672" s="400"/>
    </row>
    <row r="673" spans="3:6" ht="24.95" customHeight="1">
      <c r="C673" s="384"/>
      <c r="D673" s="400"/>
      <c r="E673" s="400"/>
      <c r="F673" s="400"/>
    </row>
    <row r="674" spans="3:6" ht="24.95" customHeight="1">
      <c r="C674" s="384"/>
      <c r="D674" s="400"/>
      <c r="E674" s="400"/>
      <c r="F674" s="400"/>
    </row>
    <row r="675" spans="3:6" ht="24.95" customHeight="1">
      <c r="C675" s="384"/>
      <c r="D675" s="400"/>
      <c r="E675" s="400"/>
      <c r="F675" s="400"/>
    </row>
    <row r="676" spans="3:6" ht="24.95" customHeight="1">
      <c r="C676" s="384"/>
      <c r="D676" s="400"/>
      <c r="E676" s="400"/>
      <c r="F676" s="400"/>
    </row>
    <row r="677" spans="3:6" ht="24.95" customHeight="1">
      <c r="C677" s="384"/>
      <c r="D677" s="400"/>
      <c r="E677" s="400"/>
      <c r="F677" s="400"/>
    </row>
    <row r="678" spans="3:6" ht="24.95" customHeight="1">
      <c r="C678" s="384"/>
      <c r="D678" s="400"/>
      <c r="E678" s="400"/>
      <c r="F678" s="400"/>
    </row>
    <row r="679" spans="3:6" ht="24.95" customHeight="1">
      <c r="C679" s="384"/>
      <c r="D679" s="400"/>
      <c r="E679" s="400"/>
      <c r="F679" s="400"/>
    </row>
    <row r="680" spans="3:6" ht="24.95" customHeight="1">
      <c r="C680" s="384"/>
      <c r="D680" s="400"/>
      <c r="E680" s="400"/>
      <c r="F680" s="400"/>
    </row>
    <row r="681" spans="3:6" ht="24.95" customHeight="1">
      <c r="C681" s="384"/>
      <c r="D681" s="400"/>
      <c r="E681" s="400"/>
      <c r="F681" s="400"/>
    </row>
    <row r="682" spans="3:6" ht="24.95" customHeight="1">
      <c r="C682" s="384"/>
      <c r="D682" s="400"/>
      <c r="E682" s="400"/>
      <c r="F682" s="400"/>
    </row>
    <row r="683" spans="3:6" ht="24.95" customHeight="1">
      <c r="C683" s="384"/>
      <c r="D683" s="400"/>
      <c r="E683" s="400"/>
      <c r="F683" s="400"/>
    </row>
    <row r="684" spans="3:6" ht="24.95" customHeight="1">
      <c r="C684" s="384"/>
      <c r="D684" s="400"/>
      <c r="E684" s="400"/>
      <c r="F684" s="400"/>
    </row>
    <row r="685" spans="3:6" ht="24.95" customHeight="1">
      <c r="C685" s="384"/>
      <c r="D685" s="400"/>
      <c r="E685" s="400"/>
      <c r="F685" s="400"/>
    </row>
    <row r="686" spans="3:6" ht="24.95" customHeight="1">
      <c r="C686" s="384"/>
      <c r="D686" s="400"/>
      <c r="E686" s="400"/>
      <c r="F686" s="400"/>
    </row>
    <row r="687" spans="3:6" ht="24.95" customHeight="1">
      <c r="C687" s="384"/>
      <c r="D687" s="400"/>
      <c r="E687" s="400"/>
      <c r="F687" s="400"/>
    </row>
    <row r="688" spans="3:6" ht="24.95" customHeight="1">
      <c r="C688" s="384"/>
      <c r="D688" s="400"/>
      <c r="E688" s="400"/>
      <c r="F688" s="400"/>
    </row>
    <row r="689" spans="3:6" ht="24.95" customHeight="1">
      <c r="C689" s="384"/>
      <c r="D689" s="400"/>
      <c r="E689" s="400"/>
      <c r="F689" s="400"/>
    </row>
    <row r="690" spans="3:6" ht="24.95" customHeight="1">
      <c r="C690" s="384"/>
      <c r="D690" s="400"/>
      <c r="E690" s="400"/>
      <c r="F690" s="400"/>
    </row>
    <row r="691" spans="3:6" ht="24.95" customHeight="1">
      <c r="C691" s="384"/>
      <c r="D691" s="400"/>
      <c r="E691" s="400"/>
      <c r="F691" s="400"/>
    </row>
    <row r="692" spans="3:6" ht="24.95" customHeight="1">
      <c r="C692" s="384"/>
      <c r="D692" s="400"/>
      <c r="E692" s="400"/>
      <c r="F692" s="400"/>
    </row>
    <row r="693" spans="3:6" ht="24.95" customHeight="1">
      <c r="C693" s="384"/>
      <c r="D693" s="400"/>
      <c r="E693" s="400"/>
      <c r="F693" s="400"/>
    </row>
    <row r="694" spans="3:6" ht="24.95" customHeight="1">
      <c r="C694" s="384"/>
      <c r="D694" s="400"/>
      <c r="E694" s="400"/>
      <c r="F694" s="400"/>
    </row>
    <row r="695" spans="3:6" ht="24.95" customHeight="1">
      <c r="C695" s="384"/>
      <c r="D695" s="400"/>
      <c r="E695" s="400"/>
      <c r="F695" s="400"/>
    </row>
    <row r="696" spans="3:6" ht="24.95" customHeight="1">
      <c r="C696" s="384"/>
      <c r="D696" s="400"/>
      <c r="E696" s="400"/>
      <c r="F696" s="400"/>
    </row>
    <row r="697" spans="3:6" ht="24.95" customHeight="1">
      <c r="C697" s="384"/>
      <c r="D697" s="400"/>
      <c r="E697" s="400"/>
      <c r="F697" s="400"/>
    </row>
    <row r="698" spans="3:6" ht="24.95" customHeight="1">
      <c r="C698" s="384"/>
      <c r="D698" s="400"/>
      <c r="E698" s="400"/>
      <c r="F698" s="400"/>
    </row>
    <row r="699" spans="3:6" ht="24.95" customHeight="1">
      <c r="C699" s="384"/>
      <c r="D699" s="400"/>
      <c r="E699" s="400"/>
      <c r="F699" s="400"/>
    </row>
    <row r="700" spans="3:6" ht="24.95" customHeight="1">
      <c r="C700" s="384"/>
      <c r="D700" s="400"/>
      <c r="E700" s="400"/>
      <c r="F700" s="400"/>
    </row>
    <row r="701" spans="3:6" ht="24.95" customHeight="1">
      <c r="C701" s="384"/>
      <c r="D701" s="400"/>
      <c r="E701" s="400"/>
      <c r="F701" s="400"/>
    </row>
    <row r="702" spans="3:6" ht="24.95" customHeight="1">
      <c r="C702" s="384"/>
      <c r="D702" s="400"/>
      <c r="E702" s="400"/>
      <c r="F702" s="400"/>
    </row>
    <row r="703" spans="3:6" ht="24.95" customHeight="1">
      <c r="C703" s="384"/>
      <c r="D703" s="400"/>
      <c r="E703" s="400"/>
      <c r="F703" s="400"/>
    </row>
    <row r="704" spans="3:6" ht="24.95" customHeight="1">
      <c r="C704" s="384"/>
      <c r="D704" s="400"/>
      <c r="E704" s="400"/>
      <c r="F704" s="400"/>
    </row>
    <row r="705" spans="3:6" ht="24.95" customHeight="1">
      <c r="C705" s="384"/>
      <c r="D705" s="400"/>
      <c r="E705" s="400"/>
      <c r="F705" s="400"/>
    </row>
    <row r="706" spans="3:6" ht="24.95" customHeight="1">
      <c r="C706" s="384"/>
      <c r="D706" s="400"/>
      <c r="E706" s="400"/>
      <c r="F706" s="400"/>
    </row>
    <row r="707" spans="3:6" ht="24.95" customHeight="1">
      <c r="C707" s="384"/>
      <c r="D707" s="400"/>
      <c r="E707" s="400"/>
      <c r="F707" s="400"/>
    </row>
    <row r="708" spans="3:6" ht="24.95" customHeight="1">
      <c r="C708" s="384"/>
      <c r="D708" s="400"/>
      <c r="E708" s="400"/>
      <c r="F708" s="400"/>
    </row>
    <row r="709" spans="3:6" ht="24.95" customHeight="1">
      <c r="C709" s="384"/>
      <c r="D709" s="400"/>
      <c r="E709" s="400"/>
      <c r="F709" s="400"/>
    </row>
    <row r="710" spans="3:6" ht="24.95" customHeight="1">
      <c r="C710" s="384"/>
      <c r="D710" s="400"/>
      <c r="E710" s="400"/>
      <c r="F710" s="400"/>
    </row>
    <row r="711" spans="3:6" ht="24.95" customHeight="1">
      <c r="C711" s="384"/>
      <c r="D711" s="400"/>
      <c r="E711" s="400"/>
      <c r="F711" s="400"/>
    </row>
    <row r="712" spans="3:6" ht="24.95" customHeight="1">
      <c r="C712" s="384"/>
      <c r="D712" s="400"/>
      <c r="E712" s="400"/>
      <c r="F712" s="400"/>
    </row>
    <row r="713" spans="3:6" ht="24.95" customHeight="1">
      <c r="C713" s="384"/>
      <c r="D713" s="400"/>
      <c r="E713" s="400"/>
      <c r="F713" s="400"/>
    </row>
    <row r="714" spans="3:6" ht="24.95" customHeight="1">
      <c r="C714" s="384"/>
      <c r="D714" s="400"/>
      <c r="E714" s="400"/>
      <c r="F714" s="400"/>
    </row>
    <row r="715" spans="3:6" ht="24.95" customHeight="1">
      <c r="C715" s="384"/>
      <c r="D715" s="400"/>
      <c r="E715" s="400"/>
      <c r="F715" s="400"/>
    </row>
    <row r="716" spans="3:6" ht="24.95" customHeight="1">
      <c r="C716" s="384"/>
      <c r="D716" s="400"/>
      <c r="E716" s="400"/>
      <c r="F716" s="400"/>
    </row>
    <row r="717" spans="3:6" ht="24.95" customHeight="1">
      <c r="C717" s="384"/>
      <c r="D717" s="400"/>
      <c r="E717" s="400"/>
      <c r="F717" s="400"/>
    </row>
    <row r="718" spans="3:6" ht="24.95" customHeight="1">
      <c r="C718" s="384"/>
      <c r="D718" s="400"/>
      <c r="E718" s="400"/>
      <c r="F718" s="400"/>
    </row>
    <row r="719" spans="3:6" ht="24.95" customHeight="1">
      <c r="C719" s="384"/>
      <c r="D719" s="400"/>
      <c r="E719" s="400"/>
      <c r="F719" s="400"/>
    </row>
    <row r="720" spans="3:6" ht="24.95" customHeight="1">
      <c r="C720" s="384"/>
      <c r="D720" s="400"/>
      <c r="E720" s="400"/>
      <c r="F720" s="400"/>
    </row>
    <row r="721" spans="3:6" ht="24.95" customHeight="1">
      <c r="C721" s="384"/>
      <c r="D721" s="400"/>
      <c r="E721" s="400"/>
      <c r="F721" s="400"/>
    </row>
    <row r="722" spans="3:6" ht="24.95" customHeight="1">
      <c r="C722" s="384"/>
      <c r="D722" s="400"/>
      <c r="E722" s="400"/>
      <c r="F722" s="400"/>
    </row>
    <row r="723" spans="3:6" ht="24.95" customHeight="1">
      <c r="C723" s="384"/>
      <c r="D723" s="400"/>
      <c r="E723" s="400"/>
      <c r="F723" s="400"/>
    </row>
    <row r="724" spans="3:6" ht="24.95" customHeight="1">
      <c r="C724" s="384"/>
      <c r="D724" s="400"/>
      <c r="E724" s="400"/>
      <c r="F724" s="400"/>
    </row>
    <row r="725" spans="3:6" ht="24.95" customHeight="1">
      <c r="C725" s="384"/>
      <c r="D725" s="400"/>
      <c r="E725" s="400"/>
      <c r="F725" s="400"/>
    </row>
    <row r="726" spans="3:6" ht="24.95" customHeight="1">
      <c r="C726" s="384"/>
      <c r="D726" s="400"/>
      <c r="E726" s="400"/>
      <c r="F726" s="400"/>
    </row>
    <row r="727" spans="3:6" ht="24.95" customHeight="1">
      <c r="C727" s="384"/>
      <c r="D727" s="400"/>
      <c r="E727" s="400"/>
      <c r="F727" s="400"/>
    </row>
    <row r="728" spans="3:6" ht="24.95" customHeight="1">
      <c r="C728" s="384"/>
      <c r="D728" s="400"/>
      <c r="E728" s="400"/>
      <c r="F728" s="400"/>
    </row>
    <row r="729" spans="3:6" ht="24.95" customHeight="1">
      <c r="C729" s="384"/>
      <c r="D729" s="400"/>
      <c r="E729" s="400"/>
      <c r="F729" s="400"/>
    </row>
    <row r="730" spans="3:6" ht="24.95" customHeight="1">
      <c r="C730" s="384"/>
      <c r="D730" s="400"/>
      <c r="E730" s="400"/>
      <c r="F730" s="400"/>
    </row>
    <row r="731" spans="3:6" ht="24.95" customHeight="1">
      <c r="C731" s="384"/>
      <c r="D731" s="400"/>
      <c r="E731" s="400"/>
      <c r="F731" s="400"/>
    </row>
    <row r="732" spans="3:6" ht="24.95" customHeight="1">
      <c r="C732" s="384"/>
      <c r="D732" s="400"/>
      <c r="E732" s="400"/>
      <c r="F732" s="400"/>
    </row>
    <row r="733" spans="3:6" ht="24.95" customHeight="1">
      <c r="C733" s="384"/>
      <c r="D733" s="400"/>
      <c r="E733" s="400"/>
      <c r="F733" s="400"/>
    </row>
    <row r="734" spans="3:6" ht="24.95" customHeight="1">
      <c r="C734" s="384"/>
      <c r="D734" s="400"/>
      <c r="E734" s="400"/>
      <c r="F734" s="400"/>
    </row>
    <row r="735" spans="3:6" ht="24.95" customHeight="1">
      <c r="C735" s="384"/>
      <c r="D735" s="400"/>
      <c r="E735" s="400"/>
      <c r="F735" s="400"/>
    </row>
    <row r="736" spans="3:6" ht="24.95" customHeight="1">
      <c r="C736" s="384"/>
      <c r="D736" s="400"/>
      <c r="E736" s="400"/>
      <c r="F736" s="400"/>
    </row>
    <row r="737" spans="3:6" ht="24.95" customHeight="1">
      <c r="C737" s="384"/>
      <c r="D737" s="400"/>
      <c r="E737" s="400"/>
      <c r="F737" s="400"/>
    </row>
    <row r="738" spans="3:6" ht="24.95" customHeight="1">
      <c r="C738" s="384"/>
      <c r="D738" s="400"/>
      <c r="E738" s="400"/>
      <c r="F738" s="400"/>
    </row>
    <row r="739" spans="3:6" ht="24.95" customHeight="1">
      <c r="C739" s="384"/>
      <c r="D739" s="400"/>
      <c r="E739" s="400"/>
      <c r="F739" s="400"/>
    </row>
    <row r="740" spans="3:6" ht="24.95" customHeight="1">
      <c r="C740" s="384"/>
      <c r="D740" s="400"/>
      <c r="E740" s="400"/>
      <c r="F740" s="400"/>
    </row>
    <row r="741" spans="3:6" ht="24.95" customHeight="1">
      <c r="C741" s="384"/>
      <c r="D741" s="400"/>
      <c r="E741" s="400"/>
      <c r="F741" s="400"/>
    </row>
    <row r="742" spans="3:6" ht="24.95" customHeight="1">
      <c r="C742" s="384"/>
      <c r="D742" s="400"/>
      <c r="E742" s="400"/>
      <c r="F742" s="400"/>
    </row>
    <row r="743" spans="3:6" ht="24.95" customHeight="1">
      <c r="C743" s="384"/>
      <c r="D743" s="400"/>
      <c r="E743" s="400"/>
      <c r="F743" s="400"/>
    </row>
    <row r="744" spans="3:6" ht="24.95" customHeight="1">
      <c r="C744" s="384"/>
      <c r="D744" s="400"/>
      <c r="E744" s="400"/>
      <c r="F744" s="400"/>
    </row>
    <row r="745" spans="3:6" ht="24.95" customHeight="1">
      <c r="C745" s="384"/>
      <c r="D745" s="400"/>
      <c r="E745" s="400"/>
      <c r="F745" s="400"/>
    </row>
    <row r="746" spans="3:6" ht="24.95" customHeight="1">
      <c r="C746" s="384"/>
      <c r="D746" s="400"/>
      <c r="E746" s="400"/>
      <c r="F746" s="400"/>
    </row>
    <row r="747" spans="3:6" ht="24.95" customHeight="1">
      <c r="C747" s="384"/>
      <c r="D747" s="400"/>
      <c r="E747" s="400"/>
      <c r="F747" s="400"/>
    </row>
    <row r="748" spans="3:6" ht="24.95" customHeight="1">
      <c r="C748" s="384"/>
      <c r="D748" s="400"/>
      <c r="E748" s="400"/>
      <c r="F748" s="400"/>
    </row>
    <row r="749" spans="3:6" ht="24.95" customHeight="1">
      <c r="C749" s="384"/>
      <c r="D749" s="400"/>
      <c r="E749" s="400"/>
      <c r="F749" s="400"/>
    </row>
    <row r="750" spans="3:6" ht="24.95" customHeight="1">
      <c r="C750" s="384"/>
      <c r="D750" s="400"/>
      <c r="E750" s="400"/>
      <c r="F750" s="400"/>
    </row>
    <row r="751" spans="3:6" ht="24.95" customHeight="1">
      <c r="C751" s="384"/>
      <c r="D751" s="400"/>
      <c r="E751" s="400"/>
      <c r="F751" s="400"/>
    </row>
    <row r="752" spans="3:6" ht="24.95" customHeight="1">
      <c r="C752" s="384"/>
      <c r="D752" s="400"/>
      <c r="E752" s="400"/>
      <c r="F752" s="400"/>
    </row>
    <row r="753" spans="3:6" ht="24.95" customHeight="1">
      <c r="C753" s="384"/>
      <c r="D753" s="400"/>
      <c r="E753" s="400"/>
      <c r="F753" s="400"/>
    </row>
    <row r="754" spans="3:6" ht="24.95" customHeight="1">
      <c r="C754" s="384"/>
      <c r="D754" s="400"/>
      <c r="E754" s="400"/>
      <c r="F754" s="400"/>
    </row>
    <row r="755" spans="3:6" ht="24.95" customHeight="1">
      <c r="C755" s="384"/>
      <c r="D755" s="400"/>
      <c r="E755" s="400"/>
      <c r="F755" s="400"/>
    </row>
    <row r="756" spans="3:6" ht="24.95" customHeight="1">
      <c r="C756" s="384"/>
      <c r="D756" s="400"/>
      <c r="E756" s="400"/>
      <c r="F756" s="400"/>
    </row>
    <row r="757" spans="3:6" ht="24.95" customHeight="1">
      <c r="C757" s="384"/>
      <c r="D757" s="400"/>
      <c r="E757" s="400"/>
      <c r="F757" s="400"/>
    </row>
    <row r="758" spans="3:6" ht="24.95" customHeight="1">
      <c r="C758" s="384"/>
      <c r="D758" s="400"/>
      <c r="E758" s="400"/>
      <c r="F758" s="400"/>
    </row>
    <row r="759" spans="3:6" ht="24.95" customHeight="1">
      <c r="C759" s="384"/>
      <c r="D759" s="400"/>
      <c r="E759" s="400"/>
      <c r="F759" s="400"/>
    </row>
    <row r="760" spans="3:6" ht="24.95" customHeight="1">
      <c r="C760" s="384"/>
      <c r="D760" s="400"/>
      <c r="E760" s="400"/>
      <c r="F760" s="400"/>
    </row>
    <row r="761" spans="3:6" ht="24.95" customHeight="1">
      <c r="C761" s="384"/>
      <c r="D761" s="400"/>
      <c r="E761" s="400"/>
      <c r="F761" s="400"/>
    </row>
    <row r="762" spans="3:6" ht="24.95" customHeight="1">
      <c r="C762" s="384"/>
      <c r="D762" s="400"/>
      <c r="E762" s="400"/>
      <c r="F762" s="400"/>
    </row>
    <row r="763" spans="3:6" ht="24.95" customHeight="1">
      <c r="C763" s="384"/>
      <c r="D763" s="400"/>
      <c r="E763" s="400"/>
      <c r="F763" s="400"/>
    </row>
    <row r="764" spans="3:6" ht="24.95" customHeight="1">
      <c r="C764" s="384"/>
      <c r="D764" s="400"/>
      <c r="E764" s="400"/>
      <c r="F764" s="400"/>
    </row>
    <row r="765" spans="3:6" ht="24.95" customHeight="1">
      <c r="C765" s="384"/>
      <c r="D765" s="400"/>
      <c r="E765" s="400"/>
      <c r="F765" s="400"/>
    </row>
    <row r="766" spans="3:6" ht="24.95" customHeight="1">
      <c r="C766" s="384"/>
      <c r="D766" s="400"/>
      <c r="E766" s="400"/>
      <c r="F766" s="400"/>
    </row>
    <row r="767" spans="3:6" ht="24.95" customHeight="1">
      <c r="C767" s="384"/>
      <c r="D767" s="400"/>
      <c r="E767" s="400"/>
      <c r="F767" s="400"/>
    </row>
    <row r="768" spans="3:6" ht="24.95" customHeight="1">
      <c r="C768" s="384"/>
      <c r="D768" s="400"/>
      <c r="E768" s="400"/>
      <c r="F768" s="400"/>
    </row>
    <row r="769" spans="3:6" ht="24.95" customHeight="1">
      <c r="C769" s="384"/>
      <c r="D769" s="400"/>
      <c r="E769" s="400"/>
      <c r="F769" s="400"/>
    </row>
    <row r="770" spans="3:6" ht="24.95" customHeight="1">
      <c r="C770" s="384"/>
      <c r="D770" s="400"/>
      <c r="E770" s="400"/>
      <c r="F770" s="400"/>
    </row>
    <row r="771" spans="3:6" ht="24.95" customHeight="1">
      <c r="C771" s="384"/>
      <c r="D771" s="400"/>
      <c r="E771" s="400"/>
      <c r="F771" s="400"/>
    </row>
    <row r="772" spans="3:6" ht="24.95" customHeight="1">
      <c r="C772" s="384"/>
      <c r="D772" s="400"/>
      <c r="E772" s="400"/>
      <c r="F772" s="400"/>
    </row>
    <row r="773" spans="3:6" ht="24.95" customHeight="1">
      <c r="C773" s="384"/>
      <c r="D773" s="400"/>
      <c r="E773" s="400"/>
      <c r="F773" s="400"/>
    </row>
    <row r="774" spans="3:6" ht="24.95" customHeight="1">
      <c r="C774" s="384"/>
      <c r="D774" s="400"/>
      <c r="E774" s="400"/>
      <c r="F774" s="400"/>
    </row>
    <row r="775" spans="3:6" ht="24.95" customHeight="1">
      <c r="C775" s="384"/>
      <c r="D775" s="400"/>
      <c r="E775" s="400"/>
      <c r="F775" s="400"/>
    </row>
    <row r="776" spans="3:6" ht="24.95" customHeight="1">
      <c r="C776" s="384"/>
      <c r="D776" s="400"/>
      <c r="E776" s="400"/>
      <c r="F776" s="400"/>
    </row>
    <row r="777" spans="3:6" ht="24.95" customHeight="1">
      <c r="C777" s="384"/>
      <c r="D777" s="400"/>
      <c r="E777" s="400"/>
      <c r="F777" s="400"/>
    </row>
    <row r="778" spans="3:6" ht="24.95" customHeight="1">
      <c r="C778" s="384"/>
      <c r="D778" s="400"/>
      <c r="E778" s="400"/>
      <c r="F778" s="400"/>
    </row>
    <row r="779" spans="3:6" ht="24.95" customHeight="1">
      <c r="C779" s="384"/>
      <c r="D779" s="400"/>
      <c r="E779" s="400"/>
      <c r="F779" s="400"/>
    </row>
    <row r="780" spans="3:6" ht="24.95" customHeight="1">
      <c r="C780" s="384"/>
      <c r="D780" s="400"/>
      <c r="E780" s="400"/>
      <c r="F780" s="400"/>
    </row>
    <row r="781" spans="3:6" ht="24.95" customHeight="1">
      <c r="C781" s="384"/>
      <c r="D781" s="400"/>
      <c r="E781" s="400"/>
      <c r="F781" s="400"/>
    </row>
    <row r="782" spans="3:6" ht="24.95" customHeight="1">
      <c r="C782" s="384"/>
      <c r="D782" s="400"/>
      <c r="E782" s="400"/>
      <c r="F782" s="400"/>
    </row>
    <row r="783" spans="3:6" ht="24.95" customHeight="1">
      <c r="C783" s="384"/>
      <c r="D783" s="400"/>
      <c r="E783" s="400"/>
      <c r="F783" s="400"/>
    </row>
    <row r="784" spans="3:6" ht="24.95" customHeight="1">
      <c r="C784" s="384"/>
      <c r="D784" s="400"/>
      <c r="E784" s="400"/>
      <c r="F784" s="400"/>
    </row>
    <row r="785" spans="3:6" ht="24.95" customHeight="1">
      <c r="C785" s="384"/>
      <c r="D785" s="400"/>
      <c r="E785" s="400"/>
      <c r="F785" s="400"/>
    </row>
    <row r="786" spans="3:6" ht="24.95" customHeight="1">
      <c r="C786" s="384"/>
      <c r="D786" s="400"/>
      <c r="E786" s="400"/>
      <c r="F786" s="400"/>
    </row>
    <row r="787" spans="3:6" ht="24.95" customHeight="1">
      <c r="C787" s="384"/>
      <c r="D787" s="400"/>
      <c r="E787" s="400"/>
      <c r="F787" s="400"/>
    </row>
    <row r="788" spans="3:6" ht="24.95" customHeight="1">
      <c r="C788" s="384"/>
      <c r="D788" s="400"/>
      <c r="E788" s="400"/>
      <c r="F788" s="400"/>
    </row>
    <row r="789" spans="3:6" ht="24.95" customHeight="1">
      <c r="C789" s="384"/>
      <c r="D789" s="400"/>
      <c r="E789" s="400"/>
      <c r="F789" s="400"/>
    </row>
    <row r="790" spans="3:6" ht="24.95" customHeight="1">
      <c r="C790" s="384"/>
      <c r="D790" s="400"/>
      <c r="E790" s="400"/>
      <c r="F790" s="400"/>
    </row>
    <row r="791" spans="3:6" ht="24.95" customHeight="1">
      <c r="C791" s="384"/>
      <c r="D791" s="400"/>
      <c r="E791" s="400"/>
      <c r="F791" s="400"/>
    </row>
    <row r="792" spans="3:6" ht="24.95" customHeight="1">
      <c r="C792" s="384"/>
      <c r="D792" s="400"/>
      <c r="E792" s="400"/>
      <c r="F792" s="400"/>
    </row>
    <row r="793" spans="3:6" ht="24.95" customHeight="1">
      <c r="C793" s="384"/>
      <c r="D793" s="400"/>
      <c r="E793" s="400"/>
      <c r="F793" s="400"/>
    </row>
    <row r="794" spans="3:6" ht="24.95" customHeight="1">
      <c r="C794" s="384"/>
      <c r="D794" s="400"/>
      <c r="E794" s="400"/>
      <c r="F794" s="400"/>
    </row>
    <row r="795" spans="3:6" ht="24.95" customHeight="1">
      <c r="C795" s="384"/>
      <c r="D795" s="400"/>
      <c r="E795" s="400"/>
      <c r="F795" s="400"/>
    </row>
    <row r="796" spans="3:6" ht="24.95" customHeight="1">
      <c r="C796" s="384"/>
      <c r="D796" s="400"/>
      <c r="E796" s="400"/>
      <c r="F796" s="400"/>
    </row>
    <row r="797" spans="3:6" ht="24.95" customHeight="1">
      <c r="C797" s="384"/>
      <c r="D797" s="400"/>
      <c r="E797" s="400"/>
      <c r="F797" s="400"/>
    </row>
    <row r="798" spans="3:6" ht="24.95" customHeight="1">
      <c r="C798" s="384"/>
      <c r="D798" s="400"/>
      <c r="E798" s="400"/>
      <c r="F798" s="400"/>
    </row>
    <row r="799" spans="3:6" ht="24.95" customHeight="1">
      <c r="C799" s="384"/>
      <c r="D799" s="400"/>
      <c r="E799" s="400"/>
      <c r="F799" s="400"/>
    </row>
    <row r="800" spans="3:6" ht="24.95" customHeight="1">
      <c r="C800" s="384"/>
      <c r="D800" s="400"/>
      <c r="E800" s="400"/>
      <c r="F800" s="400"/>
    </row>
    <row r="801" spans="3:6" ht="24.95" customHeight="1">
      <c r="C801" s="384"/>
      <c r="D801" s="400"/>
      <c r="E801" s="400"/>
      <c r="F801" s="400"/>
    </row>
    <row r="802" spans="3:6" ht="24.95" customHeight="1">
      <c r="C802" s="384"/>
      <c r="D802" s="400"/>
      <c r="E802" s="400"/>
      <c r="F802" s="400"/>
    </row>
    <row r="803" spans="3:6" ht="24.95" customHeight="1">
      <c r="C803" s="384"/>
      <c r="D803" s="400"/>
      <c r="E803" s="400"/>
      <c r="F803" s="400"/>
    </row>
    <row r="804" spans="3:6" ht="24.95" customHeight="1">
      <c r="C804" s="384"/>
      <c r="D804" s="400"/>
      <c r="E804" s="400"/>
      <c r="F804" s="400"/>
    </row>
    <row r="805" spans="3:6" ht="24.95" customHeight="1">
      <c r="C805" s="384"/>
      <c r="D805" s="400"/>
      <c r="E805" s="400"/>
      <c r="F805" s="400"/>
    </row>
    <row r="806" spans="3:6" ht="24.95" customHeight="1">
      <c r="C806" s="384"/>
      <c r="D806" s="400"/>
      <c r="E806" s="400"/>
      <c r="F806" s="400"/>
    </row>
    <row r="807" spans="3:6" ht="24.95" customHeight="1">
      <c r="C807" s="384"/>
      <c r="D807" s="400"/>
      <c r="E807" s="400"/>
      <c r="F807" s="400"/>
    </row>
    <row r="808" spans="3:6" ht="24.95" customHeight="1">
      <c r="C808" s="384"/>
      <c r="D808" s="400"/>
      <c r="E808" s="400"/>
      <c r="F808" s="400"/>
    </row>
    <row r="809" spans="3:6" ht="24.95" customHeight="1">
      <c r="C809" s="384"/>
      <c r="D809" s="400"/>
      <c r="E809" s="400"/>
      <c r="F809" s="400"/>
    </row>
    <row r="810" spans="3:6" ht="24.95" customHeight="1">
      <c r="C810" s="384"/>
      <c r="D810" s="400"/>
      <c r="E810" s="400"/>
      <c r="F810" s="400"/>
    </row>
    <row r="811" spans="3:6" ht="24.95" customHeight="1">
      <c r="C811" s="384"/>
      <c r="D811" s="400"/>
      <c r="E811" s="400"/>
      <c r="F811" s="400"/>
    </row>
    <row r="812" spans="3:6" ht="24.95" customHeight="1">
      <c r="C812" s="384"/>
      <c r="D812" s="400"/>
      <c r="E812" s="400"/>
      <c r="F812" s="400"/>
    </row>
    <row r="813" spans="3:6" ht="24.95" customHeight="1">
      <c r="C813" s="384"/>
      <c r="D813" s="400"/>
      <c r="E813" s="400"/>
      <c r="F813" s="400"/>
    </row>
    <row r="814" spans="3:6" ht="24.95" customHeight="1">
      <c r="C814" s="384"/>
      <c r="D814" s="400"/>
      <c r="E814" s="400"/>
      <c r="F814" s="400"/>
    </row>
    <row r="815" spans="3:6" ht="24.95" customHeight="1">
      <c r="C815" s="384"/>
      <c r="D815" s="400"/>
      <c r="E815" s="400"/>
      <c r="F815" s="400"/>
    </row>
    <row r="816" spans="3:6" ht="24.95" customHeight="1">
      <c r="C816" s="384"/>
      <c r="D816" s="400"/>
      <c r="E816" s="400"/>
      <c r="F816" s="400"/>
    </row>
    <row r="817" spans="3:6" ht="24.95" customHeight="1">
      <c r="C817" s="384"/>
      <c r="D817" s="400"/>
      <c r="E817" s="400"/>
      <c r="F817" s="400"/>
    </row>
    <row r="818" spans="3:6" ht="24.95" customHeight="1">
      <c r="C818" s="384"/>
      <c r="D818" s="400"/>
      <c r="E818" s="400"/>
      <c r="F818" s="400"/>
    </row>
    <row r="819" spans="3:6" ht="24.95" customHeight="1">
      <c r="C819" s="384"/>
      <c r="D819" s="400"/>
      <c r="E819" s="400"/>
      <c r="F819" s="400"/>
    </row>
    <row r="820" spans="3:6" ht="24.95" customHeight="1">
      <c r="C820" s="384"/>
      <c r="D820" s="400"/>
      <c r="E820" s="400"/>
      <c r="F820" s="400"/>
    </row>
    <row r="821" spans="3:6" ht="24.95" customHeight="1">
      <c r="C821" s="384"/>
      <c r="D821" s="400"/>
      <c r="E821" s="400"/>
      <c r="F821" s="400"/>
    </row>
    <row r="822" spans="3:6" ht="24.95" customHeight="1">
      <c r="C822" s="384"/>
      <c r="D822" s="400"/>
      <c r="E822" s="400"/>
      <c r="F822" s="400"/>
    </row>
    <row r="823" spans="3:6" ht="24.95" customHeight="1">
      <c r="C823" s="384"/>
      <c r="D823" s="400"/>
      <c r="E823" s="400"/>
      <c r="F823" s="400"/>
    </row>
    <row r="824" spans="3:6" ht="24.95" customHeight="1">
      <c r="C824" s="384"/>
      <c r="D824" s="400"/>
      <c r="E824" s="400"/>
      <c r="F824" s="400"/>
    </row>
    <row r="825" spans="3:6" ht="24.95" customHeight="1">
      <c r="C825" s="384"/>
      <c r="D825" s="400"/>
      <c r="E825" s="400"/>
      <c r="F825" s="400"/>
    </row>
    <row r="826" spans="3:6" ht="24.95" customHeight="1">
      <c r="C826" s="384"/>
      <c r="D826" s="400"/>
      <c r="E826" s="400"/>
      <c r="F826" s="400"/>
    </row>
    <row r="827" spans="3:6" ht="24.95" customHeight="1">
      <c r="C827" s="384"/>
      <c r="D827" s="400"/>
      <c r="E827" s="400"/>
      <c r="F827" s="400"/>
    </row>
    <row r="828" spans="3:6" ht="24.95" customHeight="1">
      <c r="C828" s="384"/>
      <c r="D828" s="400"/>
      <c r="E828" s="400"/>
      <c r="F828" s="400"/>
    </row>
    <row r="829" spans="3:6" ht="24.95" customHeight="1">
      <c r="C829" s="384"/>
      <c r="D829" s="400"/>
      <c r="E829" s="400"/>
      <c r="F829" s="400"/>
    </row>
    <row r="830" spans="3:6" ht="24.95" customHeight="1">
      <c r="C830" s="384"/>
      <c r="D830" s="400"/>
      <c r="E830" s="400"/>
      <c r="F830" s="400"/>
    </row>
    <row r="831" spans="3:6" ht="24.95" customHeight="1">
      <c r="C831" s="384"/>
      <c r="D831" s="400"/>
      <c r="E831" s="400"/>
      <c r="F831" s="400"/>
    </row>
    <row r="832" spans="3:6" ht="24.95" customHeight="1">
      <c r="C832" s="384"/>
      <c r="D832" s="400"/>
      <c r="E832" s="400"/>
      <c r="F832" s="400"/>
    </row>
    <row r="833" spans="3:6" ht="24.95" customHeight="1">
      <c r="C833" s="384"/>
      <c r="D833" s="400"/>
      <c r="E833" s="400"/>
      <c r="F833" s="400"/>
    </row>
    <row r="834" spans="3:6" ht="24.95" customHeight="1">
      <c r="C834" s="384"/>
      <c r="D834" s="400"/>
      <c r="E834" s="400"/>
      <c r="F834" s="400"/>
    </row>
    <row r="835" spans="3:6" ht="24.95" customHeight="1">
      <c r="C835" s="384"/>
      <c r="D835" s="400"/>
      <c r="E835" s="400"/>
      <c r="F835" s="400"/>
    </row>
    <row r="836" spans="3:6" ht="24.95" customHeight="1">
      <c r="C836" s="384"/>
      <c r="D836" s="400"/>
      <c r="E836" s="400"/>
      <c r="F836" s="400"/>
    </row>
    <row r="837" spans="3:6" ht="24.95" customHeight="1">
      <c r="C837" s="384"/>
      <c r="D837" s="400"/>
      <c r="E837" s="400"/>
      <c r="F837" s="400"/>
    </row>
    <row r="838" spans="3:6" ht="24.95" customHeight="1">
      <c r="C838" s="384"/>
      <c r="D838" s="400"/>
      <c r="E838" s="400"/>
      <c r="F838" s="400"/>
    </row>
    <row r="839" spans="3:6" ht="24.95" customHeight="1">
      <c r="C839" s="384"/>
      <c r="D839" s="400"/>
      <c r="E839" s="400"/>
      <c r="F839" s="400"/>
    </row>
    <row r="840" spans="3:6" ht="24.95" customHeight="1">
      <c r="C840" s="384"/>
      <c r="D840" s="400"/>
      <c r="E840" s="400"/>
      <c r="F840" s="400"/>
    </row>
    <row r="841" spans="3:6" ht="24.95" customHeight="1">
      <c r="C841" s="384"/>
      <c r="D841" s="400"/>
      <c r="E841" s="400"/>
      <c r="F841" s="400"/>
    </row>
    <row r="842" spans="3:6" ht="24.95" customHeight="1">
      <c r="C842" s="384"/>
      <c r="D842" s="400"/>
      <c r="E842" s="400"/>
      <c r="F842" s="400"/>
    </row>
    <row r="843" spans="3:6" ht="24.95" customHeight="1">
      <c r="C843" s="384"/>
      <c r="D843" s="400"/>
      <c r="E843" s="400"/>
      <c r="F843" s="400"/>
    </row>
    <row r="844" spans="3:6" ht="24.95" customHeight="1">
      <c r="C844" s="384"/>
      <c r="D844" s="400"/>
      <c r="E844" s="400"/>
      <c r="F844" s="400"/>
    </row>
    <row r="845" spans="3:6" ht="24.95" customHeight="1">
      <c r="C845" s="384"/>
      <c r="D845" s="400"/>
      <c r="E845" s="400"/>
      <c r="F845" s="400"/>
    </row>
    <row r="846" spans="3:6" ht="24.95" customHeight="1">
      <c r="C846" s="384"/>
      <c r="D846" s="400"/>
      <c r="E846" s="400"/>
      <c r="F846" s="400"/>
    </row>
    <row r="847" spans="3:6" ht="24.95" customHeight="1">
      <c r="C847" s="384"/>
      <c r="D847" s="400"/>
      <c r="E847" s="400"/>
      <c r="F847" s="400"/>
    </row>
    <row r="848" spans="3:6" ht="24.95" customHeight="1">
      <c r="C848" s="384"/>
      <c r="D848" s="400"/>
      <c r="E848" s="400"/>
      <c r="F848" s="400"/>
    </row>
    <row r="849" spans="3:6" ht="24.95" customHeight="1">
      <c r="C849" s="384"/>
      <c r="D849" s="400"/>
      <c r="E849" s="400"/>
      <c r="F849" s="400"/>
    </row>
    <row r="850" spans="3:6" ht="24.95" customHeight="1">
      <c r="C850" s="384"/>
      <c r="D850" s="400"/>
      <c r="E850" s="400"/>
      <c r="F850" s="400"/>
    </row>
    <row r="851" spans="3:6" ht="24.95" customHeight="1">
      <c r="C851" s="384"/>
      <c r="D851" s="400"/>
      <c r="E851" s="400"/>
      <c r="F851" s="400"/>
    </row>
    <row r="852" spans="3:6" ht="24.95" customHeight="1">
      <c r="C852" s="384"/>
      <c r="D852" s="400"/>
      <c r="E852" s="400"/>
      <c r="F852" s="400"/>
    </row>
    <row r="853" spans="3:6" ht="24.95" customHeight="1">
      <c r="C853" s="384"/>
      <c r="D853" s="400"/>
      <c r="E853" s="400"/>
      <c r="F853" s="400"/>
    </row>
    <row r="854" spans="3:6" ht="24.95" customHeight="1">
      <c r="C854" s="384"/>
      <c r="D854" s="400"/>
      <c r="E854" s="400"/>
      <c r="F854" s="400"/>
    </row>
    <row r="855" spans="3:6" ht="24.95" customHeight="1">
      <c r="C855" s="384"/>
      <c r="D855" s="400"/>
      <c r="E855" s="400"/>
      <c r="F855" s="400"/>
    </row>
    <row r="856" spans="3:6" ht="24.95" customHeight="1">
      <c r="C856" s="384"/>
      <c r="D856" s="400"/>
      <c r="E856" s="400"/>
      <c r="F856" s="400"/>
    </row>
    <row r="857" spans="3:6" ht="24.95" customHeight="1">
      <c r="C857" s="384"/>
      <c r="D857" s="400"/>
      <c r="E857" s="400"/>
      <c r="F857" s="400"/>
    </row>
    <row r="858" spans="3:6" ht="24.95" customHeight="1">
      <c r="C858" s="384"/>
      <c r="D858" s="400"/>
      <c r="E858" s="400"/>
      <c r="F858" s="400"/>
    </row>
    <row r="859" spans="3:6" ht="24.95" customHeight="1">
      <c r="C859" s="384"/>
      <c r="D859" s="400"/>
      <c r="E859" s="400"/>
      <c r="F859" s="400"/>
    </row>
    <row r="860" spans="3:6" ht="24.95" customHeight="1">
      <c r="C860" s="384"/>
      <c r="D860" s="400"/>
      <c r="E860" s="400"/>
      <c r="F860" s="400"/>
    </row>
    <row r="861" spans="3:6" ht="24.95" customHeight="1">
      <c r="C861" s="384"/>
      <c r="D861" s="400"/>
      <c r="E861" s="400"/>
      <c r="F861" s="400"/>
    </row>
    <row r="862" spans="3:6" ht="24.95" customHeight="1">
      <c r="C862" s="384"/>
      <c r="D862" s="400"/>
      <c r="E862" s="400"/>
      <c r="F862" s="400"/>
    </row>
    <row r="863" spans="3:6" ht="24.95" customHeight="1">
      <c r="C863" s="384"/>
      <c r="D863" s="400"/>
      <c r="E863" s="400"/>
      <c r="F863" s="400"/>
    </row>
    <row r="864" spans="3:6" ht="24.95" customHeight="1">
      <c r="C864" s="384"/>
      <c r="D864" s="400"/>
      <c r="E864" s="400"/>
      <c r="F864" s="400"/>
    </row>
    <row r="865" spans="3:6" ht="24.95" customHeight="1">
      <c r="C865" s="384"/>
      <c r="D865" s="400"/>
      <c r="E865" s="400"/>
      <c r="F865" s="400"/>
    </row>
    <row r="866" spans="3:6" ht="24.95" customHeight="1">
      <c r="C866" s="384"/>
      <c r="D866" s="400"/>
      <c r="E866" s="400"/>
      <c r="F866" s="400"/>
    </row>
    <row r="867" spans="3:6" ht="24.95" customHeight="1">
      <c r="C867" s="384"/>
      <c r="D867" s="400"/>
      <c r="E867" s="400"/>
      <c r="F867" s="400"/>
    </row>
    <row r="868" spans="3:6" ht="24.95" customHeight="1">
      <c r="C868" s="384"/>
      <c r="D868" s="400"/>
      <c r="E868" s="400"/>
      <c r="F868" s="400"/>
    </row>
    <row r="869" spans="3:6" ht="24.95" customHeight="1">
      <c r="C869" s="384"/>
      <c r="D869" s="400"/>
      <c r="E869" s="400"/>
      <c r="F869" s="400"/>
    </row>
    <row r="870" spans="3:6" ht="24.95" customHeight="1">
      <c r="C870" s="384"/>
      <c r="D870" s="400"/>
      <c r="E870" s="400"/>
      <c r="F870" s="400"/>
    </row>
    <row r="871" spans="3:6" ht="24.95" customHeight="1">
      <c r="C871" s="384"/>
      <c r="D871" s="400"/>
      <c r="E871" s="400"/>
      <c r="F871" s="400"/>
    </row>
    <row r="872" spans="3:6" ht="24.95" customHeight="1">
      <c r="C872" s="384"/>
      <c r="D872" s="400"/>
      <c r="E872" s="400"/>
      <c r="F872" s="400"/>
    </row>
    <row r="873" spans="3:6" ht="24.95" customHeight="1">
      <c r="C873" s="384"/>
      <c r="D873" s="400"/>
      <c r="E873" s="400"/>
      <c r="F873" s="400"/>
    </row>
    <row r="874" spans="3:6" ht="24.95" customHeight="1">
      <c r="C874" s="384"/>
      <c r="D874" s="400"/>
      <c r="E874" s="400"/>
      <c r="F874" s="400"/>
    </row>
    <row r="875" spans="3:6" ht="24.95" customHeight="1">
      <c r="C875" s="384"/>
      <c r="D875" s="400"/>
      <c r="E875" s="400"/>
      <c r="F875" s="400"/>
    </row>
    <row r="876" spans="3:6" ht="24.95" customHeight="1">
      <c r="C876" s="384"/>
      <c r="D876" s="400"/>
      <c r="E876" s="400"/>
      <c r="F876" s="400"/>
    </row>
    <row r="877" spans="3:6" ht="24.95" customHeight="1">
      <c r="C877" s="384"/>
      <c r="D877" s="400"/>
      <c r="E877" s="400"/>
      <c r="F877" s="400"/>
    </row>
    <row r="878" spans="3:6" ht="24.95" customHeight="1">
      <c r="C878" s="384"/>
      <c r="D878" s="400"/>
      <c r="E878" s="400"/>
      <c r="F878" s="400"/>
    </row>
    <row r="879" spans="3:6" ht="24.95" customHeight="1">
      <c r="C879" s="384"/>
      <c r="D879" s="400"/>
      <c r="E879" s="400"/>
      <c r="F879" s="400"/>
    </row>
    <row r="880" spans="3:6" ht="24.95" customHeight="1">
      <c r="C880" s="384"/>
      <c r="D880" s="400"/>
      <c r="E880" s="400"/>
      <c r="F880" s="400"/>
    </row>
    <row r="881" spans="3:6" ht="24.95" customHeight="1">
      <c r="C881" s="384"/>
      <c r="D881" s="400"/>
      <c r="E881" s="400"/>
      <c r="F881" s="400"/>
    </row>
    <row r="882" spans="3:6" ht="24.95" customHeight="1">
      <c r="C882" s="384"/>
      <c r="D882" s="400"/>
      <c r="E882" s="400"/>
      <c r="F882" s="400"/>
    </row>
    <row r="883" spans="3:6" ht="24.95" customHeight="1">
      <c r="C883" s="384"/>
      <c r="D883" s="400"/>
      <c r="E883" s="400"/>
      <c r="F883" s="400"/>
    </row>
    <row r="884" spans="3:6" ht="24.95" customHeight="1">
      <c r="C884" s="384"/>
      <c r="D884" s="400"/>
      <c r="E884" s="400"/>
      <c r="F884" s="400"/>
    </row>
    <row r="885" spans="3:6" ht="24.95" customHeight="1">
      <c r="C885" s="384"/>
      <c r="D885" s="400"/>
      <c r="E885" s="400"/>
      <c r="F885" s="400"/>
    </row>
    <row r="886" spans="3:6" ht="24.95" customHeight="1">
      <c r="C886" s="384"/>
      <c r="D886" s="400"/>
      <c r="E886" s="400"/>
      <c r="F886" s="400"/>
    </row>
    <row r="887" spans="3:6" ht="24.95" customHeight="1">
      <c r="C887" s="384"/>
      <c r="D887" s="400"/>
      <c r="E887" s="400"/>
      <c r="F887" s="400"/>
    </row>
    <row r="888" spans="3:6" ht="24.95" customHeight="1">
      <c r="C888" s="384"/>
      <c r="D888" s="400"/>
      <c r="E888" s="400"/>
      <c r="F888" s="400"/>
    </row>
    <row r="889" spans="3:6" ht="24.95" customHeight="1">
      <c r="C889" s="384"/>
      <c r="D889" s="400"/>
      <c r="E889" s="400"/>
      <c r="F889" s="400"/>
    </row>
    <row r="890" spans="3:6" ht="24.95" customHeight="1">
      <c r="C890" s="384"/>
      <c r="D890" s="400"/>
      <c r="E890" s="400"/>
      <c r="F890" s="400"/>
    </row>
    <row r="891" spans="3:6" ht="24.95" customHeight="1">
      <c r="C891" s="384"/>
      <c r="D891" s="400"/>
      <c r="E891" s="400"/>
      <c r="F891" s="400"/>
    </row>
    <row r="892" spans="3:6" ht="24.95" customHeight="1">
      <c r="C892" s="384"/>
      <c r="D892" s="400"/>
      <c r="E892" s="400"/>
      <c r="F892" s="400"/>
    </row>
    <row r="893" spans="3:6" ht="24.95" customHeight="1">
      <c r="C893" s="384"/>
      <c r="D893" s="400"/>
      <c r="E893" s="400"/>
      <c r="F893" s="400"/>
    </row>
    <row r="894" spans="3:6" ht="24.95" customHeight="1">
      <c r="C894" s="384"/>
      <c r="D894" s="400"/>
      <c r="E894" s="400"/>
      <c r="F894" s="400"/>
    </row>
    <row r="895" spans="3:6" ht="24.95" customHeight="1">
      <c r="C895" s="384"/>
      <c r="D895" s="400"/>
      <c r="E895" s="400"/>
      <c r="F895" s="400"/>
    </row>
    <row r="896" spans="3:6" ht="24.95" customHeight="1">
      <c r="C896" s="384"/>
      <c r="D896" s="400"/>
      <c r="E896" s="400"/>
      <c r="F896" s="400"/>
    </row>
    <row r="897" spans="3:6" ht="24.95" customHeight="1">
      <c r="C897" s="384"/>
      <c r="D897" s="400"/>
      <c r="E897" s="400"/>
      <c r="F897" s="400"/>
    </row>
    <row r="898" spans="3:6" ht="24.95" customHeight="1">
      <c r="C898" s="384"/>
      <c r="D898" s="400"/>
      <c r="E898" s="400"/>
      <c r="F898" s="400"/>
    </row>
    <row r="899" spans="3:6" ht="24.95" customHeight="1">
      <c r="C899" s="384"/>
      <c r="D899" s="400"/>
      <c r="E899" s="400"/>
      <c r="F899" s="400"/>
    </row>
    <row r="900" spans="3:6" ht="24.95" customHeight="1">
      <c r="C900" s="384"/>
      <c r="D900" s="400"/>
      <c r="E900" s="400"/>
      <c r="F900" s="400"/>
    </row>
    <row r="901" spans="3:6" ht="24.95" customHeight="1">
      <c r="C901" s="384"/>
      <c r="D901" s="400"/>
      <c r="E901" s="400"/>
      <c r="F901" s="400"/>
    </row>
    <row r="902" spans="3:6" ht="24.95" customHeight="1">
      <c r="C902" s="384"/>
      <c r="D902" s="400"/>
      <c r="E902" s="400"/>
      <c r="F902" s="400"/>
    </row>
    <row r="903" spans="3:6" ht="24.95" customHeight="1">
      <c r="C903" s="384"/>
      <c r="D903" s="400"/>
      <c r="E903" s="400"/>
      <c r="F903" s="400"/>
    </row>
    <row r="904" spans="3:6" ht="24.95" customHeight="1">
      <c r="C904" s="384"/>
      <c r="D904" s="400"/>
      <c r="E904" s="400"/>
      <c r="F904" s="400"/>
    </row>
    <row r="905" spans="3:6" ht="24.95" customHeight="1">
      <c r="C905" s="384"/>
      <c r="D905" s="400"/>
      <c r="E905" s="400"/>
      <c r="F905" s="400"/>
    </row>
    <row r="906" spans="3:6" ht="24.95" customHeight="1">
      <c r="C906" s="384"/>
      <c r="D906" s="400"/>
      <c r="E906" s="400"/>
      <c r="F906" s="400"/>
    </row>
    <row r="907" spans="3:6" ht="24.95" customHeight="1">
      <c r="C907" s="384"/>
      <c r="D907" s="400"/>
      <c r="E907" s="400"/>
      <c r="F907" s="400"/>
    </row>
    <row r="908" spans="3:6" ht="24.95" customHeight="1">
      <c r="C908" s="384"/>
      <c r="D908" s="400"/>
      <c r="E908" s="400"/>
      <c r="F908" s="400"/>
    </row>
    <row r="909" spans="3:6" ht="24.95" customHeight="1">
      <c r="C909" s="384"/>
      <c r="D909" s="400"/>
      <c r="E909" s="400"/>
      <c r="F909" s="400"/>
    </row>
    <row r="910" spans="3:6" ht="24.95" customHeight="1">
      <c r="C910" s="384"/>
      <c r="D910" s="400"/>
      <c r="E910" s="400"/>
      <c r="F910" s="400"/>
    </row>
    <row r="911" spans="3:6" ht="24.95" customHeight="1">
      <c r="C911" s="384"/>
      <c r="D911" s="400"/>
      <c r="E911" s="400"/>
      <c r="F911" s="400"/>
    </row>
    <row r="912" spans="3:6" ht="24.95" customHeight="1">
      <c r="C912" s="384"/>
      <c r="D912" s="400"/>
      <c r="E912" s="400"/>
      <c r="F912" s="400"/>
    </row>
    <row r="913" spans="3:6" ht="24.95" customHeight="1">
      <c r="C913" s="384"/>
      <c r="D913" s="400"/>
      <c r="E913" s="400"/>
      <c r="F913" s="400"/>
    </row>
    <row r="914" spans="3:6" ht="24.95" customHeight="1">
      <c r="C914" s="384"/>
      <c r="D914" s="400"/>
      <c r="E914" s="400"/>
      <c r="F914" s="400"/>
    </row>
    <row r="915" spans="3:6" ht="24.95" customHeight="1">
      <c r="C915" s="384"/>
      <c r="D915" s="400"/>
      <c r="E915" s="400"/>
      <c r="F915" s="400"/>
    </row>
    <row r="916" spans="3:6" ht="24.95" customHeight="1">
      <c r="C916" s="384"/>
      <c r="D916" s="400"/>
      <c r="E916" s="400"/>
      <c r="F916" s="400"/>
    </row>
    <row r="917" spans="3:6" ht="24.95" customHeight="1">
      <c r="C917" s="384"/>
      <c r="D917" s="400"/>
      <c r="E917" s="400"/>
      <c r="F917" s="400"/>
    </row>
    <row r="918" spans="3:6" ht="24.95" customHeight="1">
      <c r="C918" s="384"/>
      <c r="D918" s="400"/>
      <c r="E918" s="400"/>
      <c r="F918" s="400"/>
    </row>
    <row r="919" spans="3:6" ht="24.95" customHeight="1">
      <c r="C919" s="384"/>
      <c r="D919" s="400"/>
      <c r="E919" s="400"/>
      <c r="F919" s="400"/>
    </row>
    <row r="920" spans="3:6" ht="24.95" customHeight="1">
      <c r="C920" s="384"/>
      <c r="D920" s="400"/>
      <c r="E920" s="400"/>
      <c r="F920" s="400"/>
    </row>
    <row r="921" spans="3:6" ht="24.95" customHeight="1">
      <c r="C921" s="384"/>
      <c r="D921" s="400"/>
      <c r="E921" s="400"/>
      <c r="F921" s="400"/>
    </row>
    <row r="922" spans="3:6" ht="24.95" customHeight="1">
      <c r="C922" s="384"/>
      <c r="D922" s="400"/>
      <c r="E922" s="400"/>
      <c r="F922" s="400"/>
    </row>
    <row r="923" spans="3:6" ht="24.95" customHeight="1">
      <c r="C923" s="384"/>
      <c r="D923" s="400"/>
      <c r="E923" s="400"/>
      <c r="F923" s="400"/>
    </row>
    <row r="924" spans="3:6" ht="24.95" customHeight="1">
      <c r="C924" s="384"/>
      <c r="D924" s="400"/>
      <c r="E924" s="400"/>
      <c r="F924" s="400"/>
    </row>
    <row r="925" spans="3:6" ht="24.95" customHeight="1">
      <c r="C925" s="384"/>
      <c r="D925" s="400"/>
      <c r="E925" s="400"/>
      <c r="F925" s="400"/>
    </row>
    <row r="926" spans="3:6" ht="24.95" customHeight="1">
      <c r="C926" s="384"/>
      <c r="D926" s="400"/>
      <c r="E926" s="400"/>
      <c r="F926" s="400"/>
    </row>
    <row r="927" spans="3:6" ht="24.95" customHeight="1">
      <c r="C927" s="384"/>
      <c r="D927" s="400"/>
      <c r="E927" s="400"/>
      <c r="F927" s="400"/>
    </row>
    <row r="928" spans="3:6" ht="24.95" customHeight="1">
      <c r="C928" s="384"/>
      <c r="D928" s="400"/>
      <c r="E928" s="400"/>
      <c r="F928" s="400"/>
    </row>
    <row r="929" spans="3:6" ht="24.95" customHeight="1">
      <c r="C929" s="384"/>
      <c r="D929" s="400"/>
      <c r="E929" s="400"/>
      <c r="F929" s="400"/>
    </row>
    <row r="930" spans="3:6" ht="24.95" customHeight="1">
      <c r="C930" s="384"/>
      <c r="D930" s="400"/>
      <c r="E930" s="400"/>
      <c r="F930" s="400"/>
    </row>
    <row r="931" spans="3:6" ht="24.95" customHeight="1">
      <c r="C931" s="384"/>
      <c r="D931" s="400"/>
      <c r="E931" s="400"/>
      <c r="F931" s="400"/>
    </row>
    <row r="932" spans="3:6" ht="24.95" customHeight="1">
      <c r="C932" s="384"/>
      <c r="D932" s="400"/>
      <c r="E932" s="400"/>
      <c r="F932" s="400"/>
    </row>
    <row r="933" spans="3:6" ht="24.95" customHeight="1">
      <c r="C933" s="384"/>
      <c r="D933" s="400"/>
      <c r="E933" s="400"/>
      <c r="F933" s="400"/>
    </row>
    <row r="934" spans="3:6" ht="24.95" customHeight="1">
      <c r="C934" s="384"/>
      <c r="D934" s="400"/>
      <c r="E934" s="400"/>
      <c r="F934" s="400"/>
    </row>
    <row r="935" spans="3:6" ht="24.95" customHeight="1">
      <c r="C935" s="384"/>
      <c r="D935" s="400"/>
      <c r="E935" s="400"/>
      <c r="F935" s="400"/>
    </row>
    <row r="936" spans="3:6" ht="24.95" customHeight="1">
      <c r="C936" s="384"/>
      <c r="D936" s="400"/>
      <c r="E936" s="400"/>
      <c r="F936" s="400"/>
    </row>
    <row r="937" spans="3:6" ht="24.95" customHeight="1">
      <c r="C937" s="384"/>
      <c r="D937" s="400"/>
      <c r="E937" s="400"/>
      <c r="F937" s="400"/>
    </row>
    <row r="938" spans="3:6" ht="24.95" customHeight="1">
      <c r="C938" s="384"/>
      <c r="D938" s="400"/>
      <c r="E938" s="400"/>
      <c r="F938" s="400"/>
    </row>
    <row r="939" spans="3:6" ht="24.95" customHeight="1">
      <c r="C939" s="384"/>
      <c r="D939" s="400"/>
      <c r="E939" s="400"/>
      <c r="F939" s="400"/>
    </row>
    <row r="940" spans="3:6" ht="24.95" customHeight="1">
      <c r="C940" s="384"/>
      <c r="D940" s="400"/>
      <c r="E940" s="400"/>
      <c r="F940" s="400"/>
    </row>
    <row r="941" spans="3:6" ht="24.95" customHeight="1">
      <c r="C941" s="384"/>
      <c r="D941" s="400"/>
      <c r="E941" s="400"/>
      <c r="F941" s="400"/>
    </row>
    <row r="942" spans="3:6" ht="24.95" customHeight="1">
      <c r="C942" s="384"/>
      <c r="D942" s="400"/>
      <c r="E942" s="400"/>
      <c r="F942" s="400"/>
    </row>
    <row r="943" spans="3:6" ht="24.95" customHeight="1">
      <c r="C943" s="384"/>
      <c r="D943" s="400"/>
      <c r="E943" s="400"/>
      <c r="F943" s="400"/>
    </row>
    <row r="944" spans="3:6" ht="24.95" customHeight="1">
      <c r="C944" s="384"/>
      <c r="D944" s="400"/>
      <c r="E944" s="400"/>
      <c r="F944" s="400"/>
    </row>
    <row r="945" spans="3:6" ht="24.95" customHeight="1">
      <c r="C945" s="384"/>
      <c r="D945" s="400"/>
      <c r="E945" s="400"/>
      <c r="F945" s="400"/>
    </row>
    <row r="946" spans="3:6" ht="24.95" customHeight="1">
      <c r="C946" s="384"/>
      <c r="D946" s="400"/>
      <c r="E946" s="400"/>
      <c r="F946" s="400"/>
    </row>
    <row r="947" spans="3:6" ht="24.95" customHeight="1">
      <c r="C947" s="384"/>
      <c r="D947" s="400"/>
      <c r="E947" s="400"/>
      <c r="F947" s="400"/>
    </row>
    <row r="948" spans="3:6" ht="24.95" customHeight="1">
      <c r="C948" s="384"/>
      <c r="D948" s="400"/>
      <c r="E948" s="400"/>
      <c r="F948" s="400"/>
    </row>
    <row r="949" spans="3:6" ht="24.95" customHeight="1">
      <c r="C949" s="384"/>
      <c r="D949" s="400"/>
      <c r="E949" s="400"/>
      <c r="F949" s="400"/>
    </row>
    <row r="950" spans="3:6" ht="24.95" customHeight="1">
      <c r="C950" s="384"/>
      <c r="D950" s="400"/>
      <c r="E950" s="400"/>
      <c r="F950" s="400"/>
    </row>
    <row r="951" spans="3:6" ht="24.95" customHeight="1">
      <c r="C951" s="384"/>
      <c r="D951" s="400"/>
      <c r="E951" s="400"/>
      <c r="F951" s="400"/>
    </row>
    <row r="952" spans="3:6" ht="24.95" customHeight="1">
      <c r="C952" s="384"/>
      <c r="D952" s="400"/>
      <c r="E952" s="400"/>
      <c r="F952" s="400"/>
    </row>
    <row r="953" spans="3:6" ht="24.95" customHeight="1">
      <c r="C953" s="384"/>
      <c r="D953" s="400"/>
      <c r="E953" s="400"/>
      <c r="F953" s="400"/>
    </row>
    <row r="954" spans="3:6" ht="24.95" customHeight="1">
      <c r="C954" s="384"/>
      <c r="D954" s="400"/>
      <c r="E954" s="400"/>
      <c r="F954" s="400"/>
    </row>
    <row r="955" spans="3:6" ht="24.95" customHeight="1">
      <c r="C955" s="384"/>
      <c r="D955" s="400"/>
      <c r="E955" s="400"/>
      <c r="F955" s="400"/>
    </row>
    <row r="956" spans="3:6" ht="24.95" customHeight="1">
      <c r="C956" s="384"/>
      <c r="D956" s="400"/>
      <c r="E956" s="400"/>
      <c r="F956" s="400"/>
    </row>
    <row r="957" spans="3:6" ht="24.95" customHeight="1">
      <c r="C957" s="384"/>
      <c r="D957" s="400"/>
      <c r="E957" s="400"/>
      <c r="F957" s="400"/>
    </row>
    <row r="958" spans="3:6" ht="24.95" customHeight="1">
      <c r="C958" s="384"/>
      <c r="D958" s="400"/>
      <c r="E958" s="400"/>
      <c r="F958" s="400"/>
    </row>
    <row r="959" spans="3:6" ht="24.95" customHeight="1">
      <c r="C959" s="384"/>
      <c r="D959" s="400"/>
      <c r="E959" s="400"/>
      <c r="F959" s="400"/>
    </row>
    <row r="960" spans="3:6" ht="24.95" customHeight="1">
      <c r="C960" s="384"/>
      <c r="D960" s="400"/>
      <c r="E960" s="400"/>
      <c r="F960" s="400"/>
    </row>
    <row r="961" spans="3:6" ht="24.95" customHeight="1">
      <c r="C961" s="384"/>
      <c r="D961" s="400"/>
      <c r="E961" s="400"/>
      <c r="F961" s="400"/>
    </row>
    <row r="962" spans="3:6" ht="24.95" customHeight="1">
      <c r="C962" s="384"/>
      <c r="D962" s="400"/>
      <c r="E962" s="400"/>
      <c r="F962" s="400"/>
    </row>
    <row r="963" spans="3:6" ht="24.95" customHeight="1">
      <c r="C963" s="384"/>
      <c r="D963" s="400"/>
      <c r="E963" s="400"/>
      <c r="F963" s="400"/>
    </row>
    <row r="964" spans="3:6" ht="24.95" customHeight="1">
      <c r="C964" s="384"/>
      <c r="D964" s="400"/>
      <c r="E964" s="400"/>
      <c r="F964" s="400"/>
    </row>
    <row r="965" spans="3:6" ht="24.95" customHeight="1">
      <c r="C965" s="384"/>
      <c r="D965" s="400"/>
      <c r="E965" s="400"/>
      <c r="F965" s="400"/>
    </row>
    <row r="966" spans="3:6" ht="24.95" customHeight="1">
      <c r="C966" s="384"/>
      <c r="D966" s="400"/>
      <c r="E966" s="400"/>
      <c r="F966" s="400"/>
    </row>
    <row r="967" spans="3:6" ht="24.95" customHeight="1">
      <c r="C967" s="384"/>
      <c r="D967" s="400"/>
      <c r="E967" s="400"/>
      <c r="F967" s="400"/>
    </row>
    <row r="968" spans="3:6" ht="24.95" customHeight="1">
      <c r="C968" s="384"/>
      <c r="D968" s="400"/>
      <c r="E968" s="400"/>
      <c r="F968" s="400"/>
    </row>
    <row r="969" spans="3:6" ht="24.95" customHeight="1">
      <c r="C969" s="384"/>
      <c r="D969" s="400"/>
      <c r="E969" s="400"/>
      <c r="F969" s="400"/>
    </row>
    <row r="970" spans="3:6" ht="24.95" customHeight="1">
      <c r="C970" s="384"/>
      <c r="D970" s="400"/>
      <c r="E970" s="400"/>
      <c r="F970" s="400"/>
    </row>
    <row r="971" spans="3:6" ht="24.95" customHeight="1">
      <c r="C971" s="384"/>
      <c r="D971" s="400"/>
      <c r="E971" s="400"/>
      <c r="F971" s="400"/>
    </row>
    <row r="972" spans="3:6" ht="24.95" customHeight="1">
      <c r="C972" s="384"/>
      <c r="D972" s="400"/>
      <c r="E972" s="400"/>
      <c r="F972" s="400"/>
    </row>
    <row r="973" spans="3:6" ht="24.95" customHeight="1">
      <c r="C973" s="384"/>
      <c r="D973" s="400"/>
      <c r="E973" s="400"/>
      <c r="F973" s="400"/>
    </row>
    <row r="974" spans="3:6" ht="24.95" customHeight="1">
      <c r="C974" s="384"/>
      <c r="D974" s="400"/>
      <c r="E974" s="400"/>
      <c r="F974" s="400"/>
    </row>
    <row r="975" spans="3:6" ht="24.95" customHeight="1">
      <c r="C975" s="384"/>
      <c r="D975" s="400"/>
      <c r="E975" s="400"/>
      <c r="F975" s="400"/>
    </row>
    <row r="976" spans="3:6" ht="24.95" customHeight="1">
      <c r="C976" s="384"/>
      <c r="D976" s="400"/>
      <c r="E976" s="400"/>
      <c r="F976" s="400"/>
    </row>
    <row r="977" spans="3:6" ht="24.95" customHeight="1">
      <c r="C977" s="384"/>
      <c r="D977" s="400"/>
      <c r="E977" s="400"/>
      <c r="F977" s="400"/>
    </row>
    <row r="978" spans="3:6" ht="24.95" customHeight="1">
      <c r="C978" s="384"/>
      <c r="D978" s="400"/>
      <c r="E978" s="400"/>
      <c r="F978" s="400"/>
    </row>
    <row r="979" spans="3:6" ht="24.95" customHeight="1">
      <c r="C979" s="384"/>
      <c r="D979" s="400"/>
      <c r="E979" s="400"/>
      <c r="F979" s="400"/>
    </row>
    <row r="980" spans="3:6" ht="24.95" customHeight="1">
      <c r="C980" s="384"/>
      <c r="D980" s="400"/>
      <c r="E980" s="400"/>
      <c r="F980" s="400"/>
    </row>
    <row r="981" spans="3:6" ht="24.95" customHeight="1">
      <c r="C981" s="384"/>
      <c r="D981" s="400"/>
      <c r="E981" s="400"/>
      <c r="F981" s="400"/>
    </row>
    <row r="982" spans="3:6" ht="24.95" customHeight="1">
      <c r="C982" s="384"/>
      <c r="D982" s="400"/>
      <c r="E982" s="400"/>
      <c r="F982" s="400"/>
    </row>
    <row r="983" spans="3:6" ht="24.95" customHeight="1">
      <c r="C983" s="384"/>
      <c r="D983" s="400"/>
      <c r="E983" s="400"/>
      <c r="F983" s="400"/>
    </row>
    <row r="984" spans="3:6" ht="24.95" customHeight="1">
      <c r="C984" s="384"/>
      <c r="D984" s="400"/>
      <c r="E984" s="400"/>
      <c r="F984" s="400"/>
    </row>
    <row r="985" spans="3:6" ht="24.95" customHeight="1">
      <c r="C985" s="384"/>
      <c r="D985" s="400"/>
      <c r="E985" s="400"/>
      <c r="F985" s="400"/>
    </row>
    <row r="986" spans="3:6" ht="24.95" customHeight="1">
      <c r="C986" s="384"/>
      <c r="D986" s="400"/>
      <c r="E986" s="400"/>
      <c r="F986" s="400"/>
    </row>
    <row r="987" spans="3:6" ht="24.95" customHeight="1">
      <c r="C987" s="384"/>
      <c r="D987" s="400"/>
      <c r="E987" s="400"/>
      <c r="F987" s="400"/>
    </row>
    <row r="988" spans="3:6" ht="24.95" customHeight="1">
      <c r="C988" s="384"/>
      <c r="D988" s="400"/>
      <c r="E988" s="400"/>
      <c r="F988" s="400"/>
    </row>
    <row r="989" spans="3:6" ht="24.95" customHeight="1">
      <c r="C989" s="384"/>
      <c r="D989" s="400"/>
      <c r="E989" s="400"/>
      <c r="F989" s="400"/>
    </row>
    <row r="990" spans="3:6" ht="24.95" customHeight="1">
      <c r="C990" s="384"/>
      <c r="D990" s="400"/>
      <c r="E990" s="400"/>
      <c r="F990" s="400"/>
    </row>
    <row r="991" spans="3:6" ht="24.95" customHeight="1">
      <c r="C991" s="384"/>
      <c r="D991" s="400"/>
      <c r="E991" s="400"/>
      <c r="F991" s="400"/>
    </row>
    <row r="992" spans="3:6" ht="24.95" customHeight="1">
      <c r="C992" s="384"/>
      <c r="D992" s="400"/>
      <c r="E992" s="400"/>
      <c r="F992" s="400"/>
    </row>
    <row r="993" spans="3:6" ht="24.95" customHeight="1">
      <c r="C993" s="384"/>
      <c r="D993" s="400"/>
      <c r="E993" s="400"/>
      <c r="F993" s="400"/>
    </row>
    <row r="994" spans="3:6" ht="24.95" customHeight="1">
      <c r="C994" s="384"/>
      <c r="D994" s="400"/>
      <c r="E994" s="400"/>
      <c r="F994" s="400"/>
    </row>
    <row r="995" spans="3:6" ht="24.95" customHeight="1">
      <c r="C995" s="384"/>
      <c r="D995" s="400"/>
      <c r="E995" s="400"/>
      <c r="F995" s="400"/>
    </row>
    <row r="996" spans="3:6" ht="24.95" customHeight="1">
      <c r="C996" s="384"/>
      <c r="D996" s="400"/>
      <c r="E996" s="400"/>
      <c r="F996" s="400"/>
    </row>
    <row r="997" spans="3:6" ht="24.95" customHeight="1">
      <c r="C997" s="384"/>
      <c r="D997" s="400"/>
      <c r="E997" s="400"/>
      <c r="F997" s="400"/>
    </row>
    <row r="998" spans="3:6" ht="24.95" customHeight="1">
      <c r="C998" s="384"/>
      <c r="D998" s="400"/>
      <c r="E998" s="400"/>
      <c r="F998" s="400"/>
    </row>
    <row r="999" spans="3:6" ht="24.95" customHeight="1">
      <c r="C999" s="384"/>
      <c r="D999" s="400"/>
      <c r="E999" s="400"/>
      <c r="F999" s="400"/>
    </row>
    <row r="1000" spans="3:6" ht="24.95" customHeight="1">
      <c r="C1000" s="384"/>
      <c r="D1000" s="400"/>
      <c r="E1000" s="400"/>
      <c r="F1000" s="400"/>
    </row>
    <row r="1001" spans="3:6" ht="24.95" customHeight="1">
      <c r="C1001" s="384"/>
      <c r="D1001" s="400"/>
      <c r="E1001" s="400"/>
      <c r="F1001" s="400"/>
    </row>
    <row r="1002" spans="3:6" ht="24.95" customHeight="1">
      <c r="C1002" s="384"/>
      <c r="D1002" s="400"/>
      <c r="E1002" s="400"/>
      <c r="F1002" s="400"/>
    </row>
    <row r="1003" spans="3:6" ht="24.95" customHeight="1">
      <c r="C1003" s="384"/>
      <c r="D1003" s="400"/>
      <c r="E1003" s="400"/>
      <c r="F1003" s="400"/>
    </row>
    <row r="1004" spans="3:6" ht="24.95" customHeight="1">
      <c r="C1004" s="384"/>
      <c r="D1004" s="400"/>
      <c r="E1004" s="400"/>
      <c r="F1004" s="400"/>
    </row>
    <row r="1005" spans="3:6" ht="24.95" customHeight="1">
      <c r="C1005" s="384"/>
      <c r="D1005" s="400"/>
      <c r="E1005" s="400"/>
      <c r="F1005" s="400"/>
    </row>
    <row r="1006" spans="3:6" ht="24.95" customHeight="1">
      <c r="C1006" s="384"/>
      <c r="D1006" s="400"/>
      <c r="E1006" s="400"/>
      <c r="F1006" s="400"/>
    </row>
    <row r="1007" spans="3:6" ht="24.95" customHeight="1">
      <c r="C1007" s="384"/>
      <c r="D1007" s="400"/>
      <c r="E1007" s="400"/>
      <c r="F1007" s="400"/>
    </row>
    <row r="1008" spans="3:6" ht="24.95" customHeight="1">
      <c r="C1008" s="384"/>
      <c r="D1008" s="400"/>
      <c r="E1008" s="400"/>
      <c r="F1008" s="400"/>
    </row>
    <row r="1009" spans="3:6" ht="24.95" customHeight="1">
      <c r="C1009" s="384"/>
      <c r="D1009" s="400"/>
      <c r="E1009" s="400"/>
      <c r="F1009" s="400"/>
    </row>
    <row r="1010" spans="3:6" ht="24.95" customHeight="1">
      <c r="C1010" s="384"/>
      <c r="D1010" s="400"/>
      <c r="E1010" s="400"/>
      <c r="F1010" s="400"/>
    </row>
    <row r="1011" spans="3:6" ht="24.95" customHeight="1">
      <c r="C1011" s="384"/>
      <c r="D1011" s="400"/>
      <c r="E1011" s="400"/>
      <c r="F1011" s="400"/>
    </row>
    <row r="1012" spans="3:6" ht="24.95" customHeight="1">
      <c r="C1012" s="384"/>
      <c r="D1012" s="400"/>
      <c r="E1012" s="400"/>
      <c r="F1012" s="400"/>
    </row>
    <row r="1013" spans="3:6" ht="24.95" customHeight="1">
      <c r="C1013" s="384"/>
      <c r="D1013" s="400"/>
      <c r="E1013" s="400"/>
      <c r="F1013" s="400"/>
    </row>
    <row r="1014" spans="3:6" ht="24.95" customHeight="1">
      <c r="C1014" s="384"/>
      <c r="D1014" s="400"/>
      <c r="E1014" s="400"/>
      <c r="F1014" s="400"/>
    </row>
    <row r="1015" spans="3:6" ht="24.95" customHeight="1">
      <c r="C1015" s="384"/>
      <c r="D1015" s="400"/>
      <c r="E1015" s="400"/>
      <c r="F1015" s="400"/>
    </row>
    <row r="1016" spans="3:6" ht="24.95" customHeight="1">
      <c r="C1016" s="384"/>
      <c r="D1016" s="400"/>
      <c r="E1016" s="400"/>
      <c r="F1016" s="400"/>
    </row>
    <row r="1017" spans="3:6" ht="24.95" customHeight="1">
      <c r="C1017" s="384"/>
      <c r="D1017" s="400"/>
      <c r="E1017" s="400"/>
      <c r="F1017" s="400"/>
    </row>
    <row r="1018" spans="3:6" ht="24.95" customHeight="1">
      <c r="C1018" s="384"/>
      <c r="D1018" s="400"/>
      <c r="E1018" s="400"/>
      <c r="F1018" s="400"/>
    </row>
    <row r="1019" spans="3:6" ht="24.95" customHeight="1">
      <c r="C1019" s="384"/>
      <c r="D1019" s="400"/>
      <c r="E1019" s="400"/>
      <c r="F1019" s="400"/>
    </row>
    <row r="1020" spans="3:6" ht="24.95" customHeight="1">
      <c r="C1020" s="384"/>
      <c r="D1020" s="400"/>
      <c r="E1020" s="400"/>
      <c r="F1020" s="400"/>
    </row>
    <row r="1021" spans="3:6" ht="24.95" customHeight="1">
      <c r="C1021" s="384"/>
      <c r="D1021" s="400"/>
      <c r="E1021" s="400"/>
      <c r="F1021" s="400"/>
    </row>
    <row r="1022" spans="3:6" ht="24.95" customHeight="1">
      <c r="C1022" s="384"/>
      <c r="D1022" s="400"/>
      <c r="E1022" s="400"/>
      <c r="F1022" s="400"/>
    </row>
    <row r="1023" spans="3:6" ht="24.95" customHeight="1">
      <c r="C1023" s="384"/>
      <c r="D1023" s="400"/>
      <c r="E1023" s="400"/>
      <c r="F1023" s="400"/>
    </row>
    <row r="1024" spans="3:6" ht="24.95" customHeight="1">
      <c r="C1024" s="384"/>
      <c r="D1024" s="400"/>
      <c r="E1024" s="400"/>
      <c r="F1024" s="400"/>
    </row>
    <row r="1025" spans="3:6" ht="24.95" customHeight="1">
      <c r="C1025" s="384"/>
      <c r="D1025" s="400"/>
      <c r="E1025" s="400"/>
      <c r="F1025" s="400"/>
    </row>
    <row r="1026" spans="3:6" ht="24.95" customHeight="1">
      <c r="C1026" s="384"/>
      <c r="D1026" s="400"/>
      <c r="E1026" s="400"/>
      <c r="F1026" s="400"/>
    </row>
    <row r="1027" spans="3:6" ht="24.95" customHeight="1">
      <c r="C1027" s="384"/>
      <c r="D1027" s="400"/>
      <c r="E1027" s="400"/>
      <c r="F1027" s="400"/>
    </row>
    <row r="1028" spans="3:6" ht="24.95" customHeight="1">
      <c r="C1028" s="384"/>
      <c r="D1028" s="400"/>
      <c r="E1028" s="400"/>
      <c r="F1028" s="400"/>
    </row>
    <row r="1029" spans="3:6" ht="24.95" customHeight="1">
      <c r="C1029" s="384"/>
      <c r="D1029" s="400"/>
      <c r="E1029" s="400"/>
      <c r="F1029" s="400"/>
    </row>
    <row r="1030" spans="3:6" ht="24.95" customHeight="1">
      <c r="C1030" s="384"/>
      <c r="D1030" s="400"/>
      <c r="E1030" s="400"/>
      <c r="F1030" s="400"/>
    </row>
    <row r="1031" spans="3:6" ht="24.95" customHeight="1">
      <c r="C1031" s="384"/>
      <c r="D1031" s="400"/>
      <c r="E1031" s="400"/>
      <c r="F1031" s="400"/>
    </row>
    <row r="1032" spans="3:6" ht="24.95" customHeight="1">
      <c r="C1032" s="384"/>
      <c r="D1032" s="400"/>
      <c r="E1032" s="400"/>
      <c r="F1032" s="400"/>
    </row>
    <row r="1033" spans="3:6" ht="24.95" customHeight="1">
      <c r="C1033" s="384"/>
      <c r="D1033" s="400"/>
      <c r="E1033" s="400"/>
      <c r="F1033" s="400"/>
    </row>
    <row r="1034" spans="3:6" ht="24.95" customHeight="1">
      <c r="C1034" s="384"/>
      <c r="D1034" s="400"/>
      <c r="E1034" s="400"/>
      <c r="F1034" s="400"/>
    </row>
    <row r="1035" spans="3:6" ht="24.95" customHeight="1">
      <c r="C1035" s="384"/>
      <c r="D1035" s="400"/>
      <c r="E1035" s="400"/>
      <c r="F1035" s="400"/>
    </row>
    <row r="1036" spans="3:6" ht="24.95" customHeight="1">
      <c r="C1036" s="384"/>
      <c r="D1036" s="400"/>
      <c r="E1036" s="400"/>
      <c r="F1036" s="400"/>
    </row>
    <row r="1037" spans="3:6" ht="24.95" customHeight="1">
      <c r="C1037" s="384"/>
      <c r="D1037" s="400"/>
      <c r="E1037" s="400"/>
      <c r="F1037" s="400"/>
    </row>
    <row r="1038" spans="3:6" ht="24.95" customHeight="1">
      <c r="C1038" s="384"/>
      <c r="D1038" s="400"/>
      <c r="E1038" s="400"/>
      <c r="F1038" s="400"/>
    </row>
    <row r="1039" spans="3:6" ht="24.95" customHeight="1">
      <c r="C1039" s="384"/>
      <c r="D1039" s="400"/>
      <c r="E1039" s="400"/>
      <c r="F1039" s="400"/>
    </row>
    <row r="1040" spans="3:6" ht="24.95" customHeight="1">
      <c r="C1040" s="384"/>
      <c r="D1040" s="400"/>
      <c r="E1040" s="400"/>
      <c r="F1040" s="400"/>
    </row>
    <row r="1041" spans="3:6" ht="24.95" customHeight="1">
      <c r="C1041" s="384"/>
      <c r="D1041" s="400"/>
      <c r="E1041" s="400"/>
      <c r="F1041" s="400"/>
    </row>
    <row r="1042" spans="3:6" ht="24.95" customHeight="1">
      <c r="C1042" s="384"/>
      <c r="D1042" s="400"/>
      <c r="E1042" s="400"/>
      <c r="F1042" s="400"/>
    </row>
    <row r="1043" spans="3:6" ht="24.95" customHeight="1">
      <c r="C1043" s="384"/>
      <c r="D1043" s="400"/>
      <c r="E1043" s="400"/>
      <c r="F1043" s="400"/>
    </row>
    <row r="1044" spans="3:6" ht="24.95" customHeight="1">
      <c r="C1044" s="384"/>
      <c r="D1044" s="400"/>
      <c r="E1044" s="400"/>
      <c r="F1044" s="400"/>
    </row>
    <row r="1045" spans="3:6" ht="24.95" customHeight="1">
      <c r="C1045" s="384"/>
      <c r="D1045" s="400"/>
      <c r="E1045" s="400"/>
      <c r="F1045" s="400"/>
    </row>
    <row r="1046" spans="3:6" ht="24.95" customHeight="1">
      <c r="C1046" s="384"/>
      <c r="D1046" s="400"/>
      <c r="E1046" s="400"/>
      <c r="F1046" s="400"/>
    </row>
    <row r="1047" spans="3:6" ht="24.95" customHeight="1">
      <c r="C1047" s="384"/>
      <c r="D1047" s="400"/>
      <c r="E1047" s="400"/>
      <c r="F1047" s="400"/>
    </row>
    <row r="1048" spans="3:6" ht="24.95" customHeight="1">
      <c r="C1048" s="384"/>
      <c r="D1048" s="400"/>
      <c r="E1048" s="400"/>
      <c r="F1048" s="400"/>
    </row>
    <row r="1049" spans="3:6" ht="24.95" customHeight="1">
      <c r="C1049" s="384"/>
      <c r="D1049" s="400"/>
      <c r="E1049" s="400"/>
      <c r="F1049" s="400"/>
    </row>
    <row r="1050" spans="3:6" ht="24.95" customHeight="1">
      <c r="C1050" s="384"/>
      <c r="D1050" s="400"/>
      <c r="E1050" s="400"/>
      <c r="F1050" s="400"/>
    </row>
    <row r="1051" spans="3:6" ht="24.95" customHeight="1">
      <c r="C1051" s="384"/>
      <c r="D1051" s="400"/>
      <c r="E1051" s="400"/>
      <c r="F1051" s="400"/>
    </row>
    <row r="1052" spans="3:6" ht="24.95" customHeight="1">
      <c r="C1052" s="384"/>
      <c r="D1052" s="400"/>
      <c r="E1052" s="400"/>
      <c r="F1052" s="400"/>
    </row>
    <row r="1053" spans="3:6" ht="24.95" customHeight="1">
      <c r="C1053" s="384"/>
      <c r="D1053" s="400"/>
      <c r="E1053" s="400"/>
      <c r="F1053" s="400"/>
    </row>
    <row r="1054" spans="3:6" ht="24.95" customHeight="1">
      <c r="C1054" s="384"/>
      <c r="D1054" s="400"/>
      <c r="E1054" s="400"/>
      <c r="F1054" s="400"/>
    </row>
    <row r="1055" spans="3:6" ht="24.95" customHeight="1">
      <c r="C1055" s="384"/>
      <c r="D1055" s="400"/>
      <c r="E1055" s="400"/>
      <c r="F1055" s="400"/>
    </row>
    <row r="1056" spans="3:6" ht="24.95" customHeight="1">
      <c r="C1056" s="384"/>
      <c r="D1056" s="400"/>
      <c r="E1056" s="400"/>
      <c r="F1056" s="400"/>
    </row>
    <row r="1057" spans="3:6" ht="24.95" customHeight="1">
      <c r="C1057" s="384"/>
      <c r="D1057" s="400"/>
      <c r="E1057" s="400"/>
      <c r="F1057" s="400"/>
    </row>
    <row r="1058" spans="3:6" ht="24.95" customHeight="1">
      <c r="C1058" s="384"/>
      <c r="D1058" s="400"/>
      <c r="E1058" s="400"/>
      <c r="F1058" s="400"/>
    </row>
    <row r="1059" spans="3:6" ht="24.95" customHeight="1">
      <c r="C1059" s="384"/>
      <c r="D1059" s="400"/>
      <c r="E1059" s="400"/>
      <c r="F1059" s="400"/>
    </row>
    <row r="1060" spans="3:6" ht="24.95" customHeight="1">
      <c r="C1060" s="384"/>
      <c r="D1060" s="400"/>
      <c r="E1060" s="400"/>
      <c r="F1060" s="400"/>
    </row>
    <row r="1061" spans="3:6" ht="24.95" customHeight="1">
      <c r="C1061" s="384"/>
      <c r="D1061" s="400"/>
      <c r="E1061" s="400"/>
      <c r="F1061" s="400"/>
    </row>
    <row r="1062" spans="3:6" ht="24.95" customHeight="1">
      <c r="C1062" s="384"/>
      <c r="D1062" s="400"/>
      <c r="E1062" s="400"/>
      <c r="F1062" s="400"/>
    </row>
    <row r="1063" spans="3:6" ht="24.95" customHeight="1">
      <c r="C1063" s="384"/>
      <c r="D1063" s="400"/>
      <c r="E1063" s="400"/>
      <c r="F1063" s="400"/>
    </row>
    <row r="1064" spans="3:6" ht="24.95" customHeight="1">
      <c r="C1064" s="384"/>
      <c r="D1064" s="400"/>
      <c r="E1064" s="400"/>
      <c r="F1064" s="400"/>
    </row>
    <row r="1065" spans="3:6" ht="24.95" customHeight="1">
      <c r="C1065" s="384"/>
      <c r="D1065" s="400"/>
      <c r="E1065" s="400"/>
      <c r="F1065" s="400"/>
    </row>
    <row r="1066" spans="3:6" ht="24.95" customHeight="1">
      <c r="C1066" s="384"/>
      <c r="D1066" s="400"/>
      <c r="E1066" s="400"/>
      <c r="F1066" s="400"/>
    </row>
    <row r="1067" spans="3:6" ht="24.95" customHeight="1">
      <c r="C1067" s="384"/>
      <c r="D1067" s="400"/>
      <c r="E1067" s="400"/>
      <c r="F1067" s="400"/>
    </row>
    <row r="1068" spans="3:6" ht="24.95" customHeight="1">
      <c r="C1068" s="384"/>
      <c r="D1068" s="400"/>
      <c r="E1068" s="400"/>
      <c r="F1068" s="400"/>
    </row>
    <row r="1069" spans="3:6" ht="24.95" customHeight="1">
      <c r="C1069" s="384"/>
      <c r="D1069" s="400"/>
      <c r="E1069" s="400"/>
      <c r="F1069" s="400"/>
    </row>
    <row r="1070" spans="3:6" ht="24.95" customHeight="1">
      <c r="C1070" s="384"/>
      <c r="D1070" s="400"/>
      <c r="E1070" s="400"/>
      <c r="F1070" s="400"/>
    </row>
    <row r="1071" spans="3:6" ht="24.95" customHeight="1">
      <c r="C1071" s="384"/>
      <c r="D1071" s="400"/>
      <c r="E1071" s="400"/>
      <c r="F1071" s="400"/>
    </row>
    <row r="1072" spans="3:6" ht="24.95" customHeight="1">
      <c r="C1072" s="384"/>
      <c r="D1072" s="400"/>
      <c r="E1072" s="400"/>
      <c r="F1072" s="400"/>
    </row>
    <row r="1073" spans="3:6" ht="24.95" customHeight="1">
      <c r="C1073" s="384"/>
      <c r="D1073" s="400"/>
      <c r="E1073" s="400"/>
      <c r="F1073" s="400"/>
    </row>
    <row r="1074" spans="3:6" ht="24.95" customHeight="1">
      <c r="C1074" s="384"/>
      <c r="D1074" s="400"/>
      <c r="E1074" s="400"/>
      <c r="F1074" s="400"/>
    </row>
    <row r="1075" spans="3:6" ht="24.95" customHeight="1">
      <c r="C1075" s="384"/>
      <c r="D1075" s="400"/>
      <c r="E1075" s="400"/>
      <c r="F1075" s="400"/>
    </row>
    <row r="1076" spans="3:6" ht="24.95" customHeight="1">
      <c r="C1076" s="384"/>
      <c r="D1076" s="400"/>
      <c r="E1076" s="400"/>
      <c r="F1076" s="400"/>
    </row>
    <row r="1077" spans="3:6" ht="24.95" customHeight="1">
      <c r="C1077" s="384"/>
      <c r="D1077" s="400"/>
      <c r="E1077" s="400"/>
      <c r="F1077" s="400"/>
    </row>
    <row r="1078" spans="3:6" ht="24.95" customHeight="1">
      <c r="C1078" s="384"/>
      <c r="D1078" s="400"/>
      <c r="E1078" s="400"/>
      <c r="F1078" s="400"/>
    </row>
    <row r="1079" spans="3:6" ht="24.95" customHeight="1">
      <c r="C1079" s="384"/>
      <c r="D1079" s="400"/>
      <c r="E1079" s="400"/>
      <c r="F1079" s="400"/>
    </row>
    <row r="1080" spans="3:6" ht="24.95" customHeight="1">
      <c r="C1080" s="384"/>
      <c r="D1080" s="400"/>
      <c r="E1080" s="400"/>
      <c r="F1080" s="400"/>
    </row>
    <row r="1081" spans="3:6" ht="24.95" customHeight="1">
      <c r="C1081" s="384"/>
      <c r="D1081" s="400"/>
      <c r="E1081" s="400"/>
      <c r="F1081" s="400"/>
    </row>
    <row r="1082" spans="3:6" ht="24.95" customHeight="1">
      <c r="C1082" s="384"/>
      <c r="D1082" s="400"/>
      <c r="E1082" s="400"/>
      <c r="F1082" s="400"/>
    </row>
    <row r="1083" spans="3:6" ht="24.95" customHeight="1">
      <c r="C1083" s="384"/>
      <c r="D1083" s="400"/>
      <c r="E1083" s="400"/>
      <c r="F1083" s="400"/>
    </row>
    <row r="1084" spans="3:6" ht="24.95" customHeight="1">
      <c r="C1084" s="384"/>
      <c r="D1084" s="400"/>
      <c r="E1084" s="400"/>
      <c r="F1084" s="400"/>
    </row>
    <row r="1085" spans="3:6" ht="24.95" customHeight="1">
      <c r="C1085" s="384"/>
      <c r="D1085" s="400"/>
      <c r="E1085" s="400"/>
      <c r="F1085" s="400"/>
    </row>
    <row r="1086" spans="3:6" ht="24.95" customHeight="1">
      <c r="C1086" s="384"/>
      <c r="D1086" s="400"/>
      <c r="E1086" s="400"/>
      <c r="F1086" s="400"/>
    </row>
    <row r="1087" spans="3:6" ht="24.95" customHeight="1">
      <c r="C1087" s="384"/>
      <c r="D1087" s="400"/>
      <c r="E1087" s="400"/>
      <c r="F1087" s="400"/>
    </row>
    <row r="1088" spans="3:6" ht="24.95" customHeight="1">
      <c r="C1088" s="384"/>
      <c r="D1088" s="400"/>
      <c r="E1088" s="400"/>
      <c r="F1088" s="400"/>
    </row>
    <row r="1089" spans="3:6" ht="24.95" customHeight="1">
      <c r="C1089" s="384"/>
      <c r="D1089" s="400"/>
      <c r="E1089" s="400"/>
      <c r="F1089" s="400"/>
    </row>
    <row r="1090" spans="3:6" ht="24.95" customHeight="1">
      <c r="C1090" s="384"/>
      <c r="D1090" s="400"/>
      <c r="E1090" s="400"/>
      <c r="F1090" s="400"/>
    </row>
    <row r="1091" spans="3:6" ht="24.95" customHeight="1">
      <c r="C1091" s="384"/>
      <c r="D1091" s="400"/>
      <c r="E1091" s="400"/>
      <c r="F1091" s="400"/>
    </row>
    <row r="1092" spans="3:6" ht="24.95" customHeight="1">
      <c r="C1092" s="384"/>
      <c r="D1092" s="400"/>
      <c r="E1092" s="400"/>
      <c r="F1092" s="400"/>
    </row>
    <row r="1093" spans="3:6" ht="24.95" customHeight="1">
      <c r="C1093" s="384"/>
      <c r="D1093" s="400"/>
      <c r="E1093" s="400"/>
      <c r="F1093" s="400"/>
    </row>
    <row r="1094" spans="3:6" ht="24.95" customHeight="1">
      <c r="C1094" s="384"/>
      <c r="D1094" s="400"/>
      <c r="E1094" s="400"/>
      <c r="F1094" s="400"/>
    </row>
    <row r="1095" spans="3:6" ht="24.95" customHeight="1">
      <c r="C1095" s="384"/>
      <c r="D1095" s="400"/>
      <c r="E1095" s="400"/>
      <c r="F1095" s="400"/>
    </row>
    <row r="1096" spans="3:6" ht="24.95" customHeight="1">
      <c r="C1096" s="384"/>
      <c r="D1096" s="400"/>
      <c r="E1096" s="400"/>
      <c r="F1096" s="400"/>
    </row>
    <row r="1097" spans="3:6" ht="24.95" customHeight="1">
      <c r="C1097" s="384"/>
      <c r="D1097" s="400"/>
      <c r="E1097" s="400"/>
      <c r="F1097" s="400"/>
    </row>
    <row r="1098" spans="3:6" ht="24.95" customHeight="1">
      <c r="C1098" s="384"/>
      <c r="D1098" s="400"/>
      <c r="E1098" s="400"/>
      <c r="F1098" s="400"/>
    </row>
    <row r="1099" spans="3:6" ht="24.95" customHeight="1">
      <c r="C1099" s="384"/>
      <c r="D1099" s="400"/>
      <c r="E1099" s="400"/>
      <c r="F1099" s="400"/>
    </row>
    <row r="1100" spans="3:6" ht="24.95" customHeight="1">
      <c r="C1100" s="384"/>
      <c r="D1100" s="400"/>
      <c r="E1100" s="400"/>
      <c r="F1100" s="400"/>
    </row>
    <row r="1101" spans="3:6" ht="24.95" customHeight="1">
      <c r="C1101" s="384"/>
      <c r="D1101" s="400"/>
      <c r="E1101" s="400"/>
      <c r="F1101" s="400"/>
    </row>
    <row r="1102" spans="3:6" ht="24.95" customHeight="1">
      <c r="C1102" s="384"/>
      <c r="D1102" s="400"/>
      <c r="E1102" s="400"/>
      <c r="F1102" s="400"/>
    </row>
    <row r="1103" spans="3:6" ht="24.95" customHeight="1">
      <c r="C1103" s="384"/>
      <c r="D1103" s="400"/>
      <c r="E1103" s="400"/>
      <c r="F1103" s="400"/>
    </row>
    <row r="1104" spans="3:6" ht="24.95" customHeight="1">
      <c r="C1104" s="384"/>
      <c r="D1104" s="400"/>
      <c r="E1104" s="400"/>
      <c r="F1104" s="400"/>
    </row>
    <row r="1105" spans="3:6" ht="24.95" customHeight="1">
      <c r="C1105" s="384"/>
      <c r="D1105" s="400"/>
      <c r="E1105" s="400"/>
      <c r="F1105" s="400"/>
    </row>
    <row r="1106" spans="3:6" ht="24.95" customHeight="1">
      <c r="C1106" s="384"/>
      <c r="D1106" s="400"/>
      <c r="E1106" s="400"/>
      <c r="F1106" s="400"/>
    </row>
    <row r="1107" spans="3:6" ht="24.95" customHeight="1">
      <c r="C1107" s="384"/>
      <c r="D1107" s="400"/>
      <c r="E1107" s="400"/>
      <c r="F1107" s="400"/>
    </row>
    <row r="1108" spans="3:6" ht="24.95" customHeight="1">
      <c r="C1108" s="384"/>
      <c r="D1108" s="400"/>
      <c r="E1108" s="400"/>
      <c r="F1108" s="400"/>
    </row>
    <row r="1109" spans="3:6" ht="24.95" customHeight="1">
      <c r="C1109" s="384"/>
      <c r="D1109" s="400"/>
      <c r="E1109" s="400"/>
      <c r="F1109" s="400"/>
    </row>
    <row r="1110" spans="3:6" ht="24.95" customHeight="1">
      <c r="C1110" s="384"/>
      <c r="D1110" s="400"/>
      <c r="E1110" s="400"/>
      <c r="F1110" s="400"/>
    </row>
    <row r="1111" spans="3:6" ht="24.95" customHeight="1">
      <c r="C1111" s="384"/>
      <c r="D1111" s="400"/>
      <c r="E1111" s="400"/>
      <c r="F1111" s="400"/>
    </row>
    <row r="1112" spans="3:6" ht="24.95" customHeight="1">
      <c r="C1112" s="384"/>
      <c r="D1112" s="400"/>
      <c r="E1112" s="400"/>
      <c r="F1112" s="400"/>
    </row>
    <row r="1113" spans="3:6" ht="24.95" customHeight="1">
      <c r="C1113" s="384"/>
      <c r="D1113" s="400"/>
      <c r="E1113" s="400"/>
      <c r="F1113" s="400"/>
    </row>
    <row r="1114" spans="3:6" ht="24.95" customHeight="1">
      <c r="C1114" s="384"/>
      <c r="D1114" s="400"/>
      <c r="E1114" s="400"/>
      <c r="F1114" s="400"/>
    </row>
    <row r="1115" spans="3:6" ht="24.95" customHeight="1">
      <c r="C1115" s="384"/>
      <c r="D1115" s="400"/>
      <c r="E1115" s="400"/>
      <c r="F1115" s="400"/>
    </row>
    <row r="1116" spans="3:6" ht="24.95" customHeight="1">
      <c r="C1116" s="384"/>
      <c r="D1116" s="400"/>
      <c r="E1116" s="400"/>
      <c r="F1116" s="400"/>
    </row>
    <row r="1117" spans="3:6" ht="24.95" customHeight="1">
      <c r="C1117" s="384"/>
      <c r="D1117" s="400"/>
      <c r="E1117" s="400"/>
      <c r="F1117" s="400"/>
    </row>
    <row r="1118" spans="3:6" ht="24.95" customHeight="1">
      <c r="C1118" s="384"/>
      <c r="D1118" s="400"/>
      <c r="E1118" s="400"/>
      <c r="F1118" s="400"/>
    </row>
    <row r="1119" spans="3:6" ht="24.95" customHeight="1">
      <c r="C1119" s="384"/>
      <c r="D1119" s="400"/>
      <c r="E1119" s="400"/>
      <c r="F1119" s="400"/>
    </row>
    <row r="1120" spans="3:6" ht="24.95" customHeight="1">
      <c r="C1120" s="384"/>
      <c r="D1120" s="400"/>
      <c r="E1120" s="400"/>
      <c r="F1120" s="400"/>
    </row>
    <row r="1121" spans="3:6" ht="24.95" customHeight="1">
      <c r="C1121" s="384"/>
      <c r="D1121" s="400"/>
      <c r="E1121" s="400"/>
      <c r="F1121" s="400"/>
    </row>
    <row r="1122" spans="3:6" ht="24.95" customHeight="1">
      <c r="C1122" s="384"/>
      <c r="D1122" s="400"/>
      <c r="E1122" s="400"/>
      <c r="F1122" s="400"/>
    </row>
    <row r="1123" spans="3:6" ht="24.95" customHeight="1">
      <c r="C1123" s="384"/>
      <c r="D1123" s="400"/>
      <c r="E1123" s="400"/>
      <c r="F1123" s="400"/>
    </row>
    <row r="1124" spans="3:6" ht="24.95" customHeight="1">
      <c r="C1124" s="384"/>
      <c r="D1124" s="400"/>
      <c r="E1124" s="400"/>
      <c r="F1124" s="400"/>
    </row>
    <row r="1125" spans="3:6" ht="24.95" customHeight="1">
      <c r="C1125" s="384"/>
      <c r="D1125" s="400"/>
      <c r="E1125" s="400"/>
      <c r="F1125" s="400"/>
    </row>
    <row r="1126" spans="3:6" ht="24.95" customHeight="1">
      <c r="C1126" s="384"/>
      <c r="D1126" s="400"/>
      <c r="E1126" s="400"/>
      <c r="F1126" s="400"/>
    </row>
    <row r="1127" spans="3:6" ht="24.95" customHeight="1">
      <c r="C1127" s="384"/>
      <c r="D1127" s="400"/>
      <c r="E1127" s="400"/>
      <c r="F1127" s="400"/>
    </row>
    <row r="1128" spans="3:6" ht="24.95" customHeight="1">
      <c r="C1128" s="384"/>
      <c r="D1128" s="400"/>
      <c r="E1128" s="400"/>
      <c r="F1128" s="400"/>
    </row>
    <row r="1129" spans="3:6" ht="24.95" customHeight="1">
      <c r="C1129" s="384"/>
      <c r="D1129" s="400"/>
      <c r="E1129" s="400"/>
      <c r="F1129" s="400"/>
    </row>
    <row r="1130" spans="3:6" ht="24.95" customHeight="1">
      <c r="C1130" s="384"/>
      <c r="D1130" s="400"/>
      <c r="E1130" s="400"/>
      <c r="F1130" s="400"/>
    </row>
    <row r="1131" spans="3:6" ht="24.95" customHeight="1">
      <c r="C1131" s="384"/>
      <c r="D1131" s="400"/>
      <c r="E1131" s="400"/>
      <c r="F1131" s="400"/>
    </row>
    <row r="1132" spans="3:6" ht="24.95" customHeight="1">
      <c r="C1132" s="384"/>
      <c r="D1132" s="400"/>
      <c r="E1132" s="400"/>
      <c r="F1132" s="400"/>
    </row>
    <row r="1133" spans="3:6" ht="24.95" customHeight="1">
      <c r="C1133" s="384"/>
      <c r="D1133" s="400"/>
      <c r="E1133" s="400"/>
      <c r="F1133" s="400"/>
    </row>
    <row r="1134" spans="3:6" ht="24.95" customHeight="1">
      <c r="C1134" s="384"/>
      <c r="D1134" s="400"/>
      <c r="E1134" s="400"/>
      <c r="F1134" s="400"/>
    </row>
    <row r="1135" spans="3:6" ht="24.95" customHeight="1">
      <c r="C1135" s="384"/>
      <c r="D1135" s="400"/>
      <c r="E1135" s="400"/>
      <c r="F1135" s="400"/>
    </row>
    <row r="1136" spans="3:6" ht="24.95" customHeight="1">
      <c r="C1136" s="384"/>
      <c r="D1136" s="400"/>
      <c r="E1136" s="400"/>
      <c r="F1136" s="400"/>
    </row>
    <row r="1137" spans="3:6" ht="24.95" customHeight="1">
      <c r="C1137" s="384"/>
      <c r="D1137" s="400"/>
      <c r="E1137" s="400"/>
      <c r="F1137" s="400"/>
    </row>
    <row r="1138" spans="3:6" ht="24.95" customHeight="1">
      <c r="C1138" s="384"/>
      <c r="D1138" s="400"/>
      <c r="E1138" s="400"/>
      <c r="F1138" s="400"/>
    </row>
    <row r="1139" spans="3:6" ht="24.95" customHeight="1">
      <c r="C1139" s="384"/>
      <c r="D1139" s="400"/>
      <c r="E1139" s="400"/>
      <c r="F1139" s="400"/>
    </row>
    <row r="1140" spans="3:6" ht="24.95" customHeight="1">
      <c r="C1140" s="384"/>
      <c r="D1140" s="400"/>
      <c r="E1140" s="400"/>
      <c r="F1140" s="400"/>
    </row>
    <row r="1141" spans="3:6" ht="24.95" customHeight="1">
      <c r="C1141" s="384"/>
      <c r="D1141" s="400"/>
      <c r="E1141" s="400"/>
      <c r="F1141" s="400"/>
    </row>
    <row r="1142" spans="3:6" ht="24.95" customHeight="1">
      <c r="C1142" s="384"/>
      <c r="D1142" s="400"/>
      <c r="E1142" s="400"/>
      <c r="F1142" s="400"/>
    </row>
    <row r="1143" spans="3:6" ht="24.95" customHeight="1">
      <c r="C1143" s="384"/>
      <c r="D1143" s="400"/>
      <c r="E1143" s="400"/>
      <c r="F1143" s="400"/>
    </row>
    <row r="1144" spans="3:6" ht="24.95" customHeight="1">
      <c r="C1144" s="384"/>
      <c r="D1144" s="400"/>
      <c r="E1144" s="400"/>
      <c r="F1144" s="400"/>
    </row>
    <row r="1145" spans="3:6" ht="24.95" customHeight="1">
      <c r="C1145" s="384"/>
      <c r="D1145" s="400"/>
      <c r="E1145" s="400"/>
      <c r="F1145" s="400"/>
    </row>
    <row r="1146" spans="3:6" ht="24.95" customHeight="1">
      <c r="C1146" s="384"/>
      <c r="D1146" s="400"/>
      <c r="E1146" s="400"/>
      <c r="F1146" s="400"/>
    </row>
    <row r="1147" spans="3:6" ht="24.95" customHeight="1">
      <c r="C1147" s="384"/>
      <c r="D1147" s="400"/>
      <c r="E1147" s="400"/>
      <c r="F1147" s="400"/>
    </row>
    <row r="1148" spans="3:6" ht="24.95" customHeight="1">
      <c r="C1148" s="384"/>
      <c r="D1148" s="400"/>
      <c r="E1148" s="400"/>
      <c r="F1148" s="400"/>
    </row>
    <row r="1149" spans="3:6" ht="24.95" customHeight="1">
      <c r="C1149" s="384"/>
      <c r="D1149" s="400"/>
      <c r="E1149" s="400"/>
      <c r="F1149" s="400"/>
    </row>
    <row r="1150" spans="3:6" ht="24.95" customHeight="1">
      <c r="C1150" s="384"/>
      <c r="D1150" s="400"/>
      <c r="E1150" s="400"/>
      <c r="F1150" s="400"/>
    </row>
    <row r="1151" spans="3:6" ht="24.95" customHeight="1">
      <c r="C1151" s="384"/>
      <c r="D1151" s="400"/>
      <c r="E1151" s="400"/>
      <c r="F1151" s="400"/>
    </row>
    <row r="1152" spans="3:6" ht="24.95" customHeight="1">
      <c r="C1152" s="384"/>
      <c r="D1152" s="400"/>
      <c r="E1152" s="400"/>
      <c r="F1152" s="400"/>
    </row>
    <row r="1153" spans="3:6" ht="24.95" customHeight="1">
      <c r="C1153" s="384"/>
      <c r="D1153" s="400"/>
      <c r="E1153" s="400"/>
      <c r="F1153" s="400"/>
    </row>
    <row r="1154" spans="3:6" ht="24.95" customHeight="1">
      <c r="C1154" s="384"/>
      <c r="D1154" s="400"/>
      <c r="E1154" s="400"/>
      <c r="F1154" s="400"/>
    </row>
    <row r="1155" spans="3:6" ht="24.95" customHeight="1">
      <c r="C1155" s="384"/>
      <c r="D1155" s="400"/>
      <c r="E1155" s="400"/>
      <c r="F1155" s="400"/>
    </row>
    <row r="1156" spans="3:6" ht="24.95" customHeight="1">
      <c r="C1156" s="384"/>
      <c r="D1156" s="400"/>
      <c r="E1156" s="400"/>
      <c r="F1156" s="400"/>
    </row>
    <row r="1157" spans="3:6" ht="24.95" customHeight="1">
      <c r="C1157" s="384"/>
      <c r="D1157" s="400"/>
      <c r="E1157" s="400"/>
      <c r="F1157" s="400"/>
    </row>
    <row r="1158" spans="3:6" ht="24.95" customHeight="1">
      <c r="C1158" s="384"/>
      <c r="D1158" s="400"/>
      <c r="E1158" s="400"/>
      <c r="F1158" s="400"/>
    </row>
    <row r="1159" spans="3:6" ht="24.95" customHeight="1">
      <c r="C1159" s="384"/>
      <c r="D1159" s="400"/>
      <c r="E1159" s="400"/>
      <c r="F1159" s="400"/>
    </row>
    <row r="1160" spans="3:6" ht="24.95" customHeight="1">
      <c r="C1160" s="384"/>
      <c r="D1160" s="400"/>
      <c r="E1160" s="400"/>
      <c r="F1160" s="400"/>
    </row>
    <row r="1161" spans="3:6" ht="24.95" customHeight="1">
      <c r="C1161" s="384"/>
      <c r="D1161" s="400"/>
      <c r="E1161" s="400"/>
      <c r="F1161" s="400"/>
    </row>
    <row r="1162" spans="3:6" ht="24.95" customHeight="1">
      <c r="C1162" s="384"/>
      <c r="D1162" s="400"/>
      <c r="E1162" s="400"/>
      <c r="F1162" s="400"/>
    </row>
    <row r="1163" spans="3:6" ht="24.95" customHeight="1">
      <c r="C1163" s="384"/>
      <c r="D1163" s="400"/>
      <c r="E1163" s="400"/>
      <c r="F1163" s="400"/>
    </row>
    <row r="1164" spans="3:6" ht="24.95" customHeight="1">
      <c r="C1164" s="384"/>
      <c r="D1164" s="400"/>
      <c r="E1164" s="400"/>
      <c r="F1164" s="400"/>
    </row>
    <row r="1165" spans="3:6" ht="24.95" customHeight="1">
      <c r="C1165" s="384"/>
      <c r="D1165" s="400"/>
      <c r="E1165" s="400"/>
      <c r="F1165" s="400"/>
    </row>
    <row r="1166" spans="3:6" ht="24.95" customHeight="1">
      <c r="C1166" s="384"/>
      <c r="D1166" s="400"/>
      <c r="E1166" s="400"/>
      <c r="F1166" s="400"/>
    </row>
    <row r="1167" spans="3:6" ht="24.95" customHeight="1">
      <c r="C1167" s="384"/>
      <c r="D1167" s="400"/>
      <c r="E1167" s="400"/>
      <c r="F1167" s="400"/>
    </row>
    <row r="1168" spans="3:6" ht="24.95" customHeight="1">
      <c r="C1168" s="384"/>
      <c r="D1168" s="400"/>
      <c r="E1168" s="400"/>
      <c r="F1168" s="400"/>
    </row>
    <row r="1169" spans="3:6" ht="24.95" customHeight="1">
      <c r="C1169" s="384"/>
      <c r="D1169" s="400"/>
      <c r="E1169" s="400"/>
      <c r="F1169" s="400"/>
    </row>
    <row r="1170" spans="3:6" ht="24.95" customHeight="1">
      <c r="C1170" s="384"/>
      <c r="D1170" s="400"/>
      <c r="E1170" s="400"/>
      <c r="F1170" s="400"/>
    </row>
    <row r="1171" spans="3:6" ht="24.95" customHeight="1">
      <c r="C1171" s="384"/>
      <c r="D1171" s="400"/>
      <c r="E1171" s="400"/>
      <c r="F1171" s="400"/>
    </row>
    <row r="1172" spans="3:6" ht="24.95" customHeight="1">
      <c r="C1172" s="384"/>
      <c r="D1172" s="400"/>
      <c r="E1172" s="400"/>
      <c r="F1172" s="400"/>
    </row>
    <row r="1173" spans="3:6" ht="24.95" customHeight="1">
      <c r="C1173" s="384"/>
      <c r="D1173" s="400"/>
      <c r="E1173" s="400"/>
      <c r="F1173" s="400"/>
    </row>
    <row r="1174" spans="3:6" ht="24.95" customHeight="1">
      <c r="C1174" s="384"/>
      <c r="D1174" s="400"/>
      <c r="E1174" s="400"/>
      <c r="F1174" s="400"/>
    </row>
    <row r="1175" spans="3:6" ht="24.95" customHeight="1">
      <c r="C1175" s="384"/>
      <c r="D1175" s="400"/>
      <c r="E1175" s="400"/>
      <c r="F1175" s="400"/>
    </row>
    <row r="1176" spans="3:6" ht="24.95" customHeight="1">
      <c r="C1176" s="384"/>
      <c r="D1176" s="400"/>
      <c r="E1176" s="400"/>
      <c r="F1176" s="400"/>
    </row>
    <row r="1177" spans="3:6" ht="24.95" customHeight="1">
      <c r="C1177" s="384"/>
      <c r="D1177" s="400"/>
      <c r="E1177" s="400"/>
      <c r="F1177" s="400"/>
    </row>
    <row r="1178" spans="3:6" ht="24.95" customHeight="1">
      <c r="C1178" s="384"/>
      <c r="D1178" s="400"/>
      <c r="E1178" s="400"/>
      <c r="F1178" s="400"/>
    </row>
    <row r="1179" spans="3:6" ht="24.95" customHeight="1">
      <c r="C1179" s="384"/>
      <c r="D1179" s="400"/>
      <c r="E1179" s="400"/>
      <c r="F1179" s="400"/>
    </row>
    <row r="1180" spans="3:6" ht="24.95" customHeight="1">
      <c r="C1180" s="384"/>
      <c r="D1180" s="400"/>
      <c r="E1180" s="400"/>
      <c r="F1180" s="400"/>
    </row>
    <row r="1181" spans="3:6" ht="24.95" customHeight="1">
      <c r="C1181" s="384"/>
      <c r="D1181" s="400"/>
      <c r="E1181" s="400"/>
      <c r="F1181" s="400"/>
    </row>
    <row r="1182" spans="3:6" ht="24.95" customHeight="1">
      <c r="C1182" s="384"/>
      <c r="D1182" s="400"/>
      <c r="E1182" s="400"/>
      <c r="F1182" s="400"/>
    </row>
    <row r="1183" spans="3:6" ht="24.95" customHeight="1">
      <c r="C1183" s="384"/>
      <c r="D1183" s="400"/>
      <c r="E1183" s="400"/>
      <c r="F1183" s="400"/>
    </row>
    <row r="1184" spans="3:6" ht="24.95" customHeight="1">
      <c r="C1184" s="384"/>
      <c r="D1184" s="400"/>
      <c r="E1184" s="400"/>
      <c r="F1184" s="400"/>
    </row>
    <row r="1185" spans="3:6" ht="24.95" customHeight="1">
      <c r="C1185" s="384"/>
      <c r="D1185" s="400"/>
      <c r="E1185" s="400"/>
      <c r="F1185" s="400"/>
    </row>
    <row r="1186" spans="3:6" ht="24.95" customHeight="1">
      <c r="C1186" s="384"/>
      <c r="D1186" s="400"/>
      <c r="E1186" s="400"/>
      <c r="F1186" s="400"/>
    </row>
    <row r="1187" spans="3:6" ht="24.95" customHeight="1">
      <c r="C1187" s="384"/>
      <c r="D1187" s="400"/>
      <c r="E1187" s="400"/>
      <c r="F1187" s="400"/>
    </row>
    <row r="1188" spans="3:6" ht="24.95" customHeight="1">
      <c r="C1188" s="384"/>
      <c r="D1188" s="400"/>
      <c r="E1188" s="400"/>
      <c r="F1188" s="400"/>
    </row>
    <row r="1189" spans="3:6" ht="24.95" customHeight="1">
      <c r="C1189" s="384"/>
      <c r="D1189" s="400"/>
      <c r="E1189" s="400"/>
      <c r="F1189" s="400"/>
    </row>
    <row r="1190" spans="3:6" ht="24.95" customHeight="1">
      <c r="C1190" s="384"/>
      <c r="D1190" s="400"/>
      <c r="E1190" s="400"/>
      <c r="F1190" s="400"/>
    </row>
    <row r="1191" spans="3:6" ht="24.95" customHeight="1">
      <c r="C1191" s="384"/>
      <c r="D1191" s="400"/>
      <c r="E1191" s="400"/>
      <c r="F1191" s="400"/>
    </row>
    <row r="1192" spans="3:6" ht="24.95" customHeight="1">
      <c r="C1192" s="384"/>
      <c r="D1192" s="400"/>
      <c r="E1192" s="400"/>
      <c r="F1192" s="400"/>
    </row>
    <row r="1193" spans="3:6" ht="24.95" customHeight="1">
      <c r="C1193" s="384"/>
      <c r="D1193" s="400"/>
      <c r="E1193" s="400"/>
      <c r="F1193" s="400"/>
    </row>
    <row r="1194" spans="3:6" ht="24.95" customHeight="1">
      <c r="C1194" s="384"/>
      <c r="D1194" s="400"/>
      <c r="E1194" s="400"/>
      <c r="F1194" s="400"/>
    </row>
    <row r="1195" spans="3:6" ht="24.95" customHeight="1">
      <c r="C1195" s="384"/>
      <c r="D1195" s="400"/>
      <c r="E1195" s="400"/>
      <c r="F1195" s="400"/>
    </row>
    <row r="1196" spans="3:6" ht="24.95" customHeight="1">
      <c r="C1196" s="384"/>
      <c r="D1196" s="400"/>
      <c r="E1196" s="400"/>
      <c r="F1196" s="400"/>
    </row>
    <row r="1197" spans="3:6" ht="24.95" customHeight="1">
      <c r="C1197" s="384"/>
      <c r="D1197" s="400"/>
      <c r="E1197" s="400"/>
      <c r="F1197" s="400"/>
    </row>
    <row r="1198" spans="3:6" ht="24.95" customHeight="1">
      <c r="C1198" s="384"/>
      <c r="D1198" s="400"/>
      <c r="E1198" s="400"/>
      <c r="F1198" s="400"/>
    </row>
    <row r="1199" spans="3:6" ht="24.95" customHeight="1">
      <c r="C1199" s="384"/>
      <c r="D1199" s="400"/>
      <c r="E1199" s="400"/>
      <c r="F1199" s="400"/>
    </row>
    <row r="1200" spans="3:6" ht="24.95" customHeight="1">
      <c r="C1200" s="384"/>
      <c r="D1200" s="400"/>
      <c r="E1200" s="400"/>
      <c r="F1200" s="400"/>
    </row>
    <row r="1201" spans="3:6" ht="24.95" customHeight="1">
      <c r="C1201" s="384"/>
      <c r="D1201" s="400"/>
      <c r="E1201" s="400"/>
      <c r="F1201" s="400"/>
    </row>
    <row r="1202" spans="3:6" ht="24.95" customHeight="1">
      <c r="C1202" s="384"/>
      <c r="D1202" s="400"/>
      <c r="E1202" s="400"/>
      <c r="F1202" s="400"/>
    </row>
    <row r="1203" spans="3:6" ht="24.95" customHeight="1">
      <c r="C1203" s="384"/>
      <c r="D1203" s="400"/>
      <c r="E1203" s="400"/>
      <c r="F1203" s="400"/>
    </row>
    <row r="1204" spans="3:6" ht="24.95" customHeight="1">
      <c r="C1204" s="384"/>
      <c r="D1204" s="400"/>
      <c r="E1204" s="400"/>
      <c r="F1204" s="400"/>
    </row>
    <row r="1205" spans="3:6" ht="24.95" customHeight="1">
      <c r="C1205" s="384"/>
      <c r="D1205" s="400"/>
      <c r="E1205" s="400"/>
      <c r="F1205" s="400"/>
    </row>
    <row r="1206" spans="3:6" ht="24.95" customHeight="1">
      <c r="C1206" s="384"/>
      <c r="D1206" s="400"/>
      <c r="E1206" s="400"/>
      <c r="F1206" s="400"/>
    </row>
    <row r="1207" spans="3:6" ht="24.95" customHeight="1">
      <c r="C1207" s="384"/>
      <c r="D1207" s="400"/>
      <c r="E1207" s="400"/>
      <c r="F1207" s="400"/>
    </row>
    <row r="1208" spans="3:6" ht="24.95" customHeight="1">
      <c r="C1208" s="384"/>
      <c r="D1208" s="400"/>
      <c r="E1208" s="400"/>
      <c r="F1208" s="400"/>
    </row>
    <row r="1209" spans="3:6" ht="24.95" customHeight="1">
      <c r="C1209" s="384"/>
      <c r="D1209" s="400"/>
      <c r="E1209" s="400"/>
      <c r="F1209" s="400"/>
    </row>
    <row r="1210" spans="3:6" ht="24.95" customHeight="1">
      <c r="C1210" s="384"/>
      <c r="D1210" s="400"/>
      <c r="E1210" s="400"/>
      <c r="F1210" s="400"/>
    </row>
    <row r="1211" spans="3:6" ht="24.95" customHeight="1">
      <c r="C1211" s="384"/>
      <c r="D1211" s="400"/>
      <c r="E1211" s="400"/>
      <c r="F1211" s="400"/>
    </row>
    <row r="1212" spans="3:6" ht="24.95" customHeight="1">
      <c r="C1212" s="384"/>
      <c r="D1212" s="400"/>
      <c r="E1212" s="400"/>
      <c r="F1212" s="400"/>
    </row>
    <row r="1213" spans="3:6" ht="24.95" customHeight="1">
      <c r="C1213" s="384"/>
      <c r="D1213" s="400"/>
      <c r="E1213" s="400"/>
      <c r="F1213" s="400"/>
    </row>
    <row r="1214" spans="3:6" ht="24.95" customHeight="1">
      <c r="C1214" s="384"/>
      <c r="D1214" s="400"/>
      <c r="E1214" s="400"/>
      <c r="F1214" s="400"/>
    </row>
    <row r="1215" spans="3:6" ht="24.95" customHeight="1">
      <c r="C1215" s="384"/>
      <c r="D1215" s="400"/>
      <c r="E1215" s="400"/>
      <c r="F1215" s="400"/>
    </row>
    <row r="1216" spans="3:6" ht="24.95" customHeight="1">
      <c r="C1216" s="384"/>
      <c r="D1216" s="400"/>
      <c r="E1216" s="400"/>
      <c r="F1216" s="400"/>
    </row>
    <row r="1217" spans="3:6" ht="24.95" customHeight="1">
      <c r="C1217" s="384"/>
      <c r="D1217" s="400"/>
      <c r="E1217" s="400"/>
      <c r="F1217" s="400"/>
    </row>
    <row r="1218" spans="3:6" ht="24.95" customHeight="1">
      <c r="C1218" s="384"/>
      <c r="D1218" s="400"/>
      <c r="E1218" s="400"/>
      <c r="F1218" s="400"/>
    </row>
    <row r="1219" spans="3:6" ht="24.95" customHeight="1">
      <c r="C1219" s="384"/>
      <c r="D1219" s="400"/>
      <c r="E1219" s="400"/>
      <c r="F1219" s="400"/>
    </row>
    <row r="1220" spans="3:6" ht="24.95" customHeight="1">
      <c r="C1220" s="384"/>
      <c r="D1220" s="400"/>
      <c r="E1220" s="400"/>
      <c r="F1220" s="400"/>
    </row>
    <row r="1221" spans="3:6" ht="24.95" customHeight="1">
      <c r="C1221" s="384"/>
      <c r="D1221" s="400"/>
      <c r="E1221" s="400"/>
      <c r="F1221" s="400"/>
    </row>
    <row r="1222" spans="3:6" ht="24.95" customHeight="1">
      <c r="C1222" s="384"/>
      <c r="D1222" s="400"/>
      <c r="E1222" s="400"/>
      <c r="F1222" s="400"/>
    </row>
    <row r="1223" spans="3:6" ht="24.95" customHeight="1">
      <c r="C1223" s="384"/>
      <c r="D1223" s="400"/>
      <c r="E1223" s="400"/>
      <c r="F1223" s="400"/>
    </row>
    <row r="1224" spans="3:6" ht="24.95" customHeight="1">
      <c r="C1224" s="384"/>
      <c r="D1224" s="400"/>
      <c r="E1224" s="400"/>
      <c r="F1224" s="400"/>
    </row>
    <row r="1225" spans="3:6" ht="24.95" customHeight="1">
      <c r="C1225" s="384"/>
      <c r="D1225" s="400"/>
      <c r="E1225" s="400"/>
      <c r="F1225" s="400"/>
    </row>
    <row r="1226" spans="3:6" ht="24.95" customHeight="1">
      <c r="C1226" s="384"/>
      <c r="D1226" s="400"/>
      <c r="E1226" s="400"/>
      <c r="F1226" s="400"/>
    </row>
    <row r="1227" spans="3:6" ht="24.95" customHeight="1">
      <c r="C1227" s="384"/>
      <c r="D1227" s="400"/>
      <c r="E1227" s="400"/>
      <c r="F1227" s="400"/>
    </row>
    <row r="1228" spans="3:6" ht="24.95" customHeight="1">
      <c r="C1228" s="384"/>
      <c r="D1228" s="400"/>
      <c r="E1228" s="400"/>
      <c r="F1228" s="400"/>
    </row>
    <row r="1229" spans="3:6" ht="24.95" customHeight="1">
      <c r="C1229" s="384"/>
      <c r="D1229" s="400"/>
      <c r="E1229" s="400"/>
      <c r="F1229" s="400"/>
    </row>
    <row r="1230" spans="3:6" ht="24.95" customHeight="1">
      <c r="C1230" s="384"/>
      <c r="D1230" s="400"/>
      <c r="E1230" s="400"/>
      <c r="F1230" s="400"/>
    </row>
    <row r="1231" spans="3:6" ht="24.95" customHeight="1">
      <c r="C1231" s="384"/>
      <c r="D1231" s="400"/>
      <c r="E1231" s="400"/>
      <c r="F1231" s="400"/>
    </row>
    <row r="1232" spans="3:6" ht="24.95" customHeight="1">
      <c r="C1232" s="384"/>
      <c r="D1232" s="400"/>
      <c r="E1232" s="400"/>
      <c r="F1232" s="400"/>
    </row>
    <row r="1233" spans="3:6" ht="24.95" customHeight="1">
      <c r="C1233" s="384"/>
      <c r="D1233" s="400"/>
      <c r="E1233" s="400"/>
      <c r="F1233" s="400"/>
    </row>
    <row r="1234" spans="3:6" ht="24.95" customHeight="1">
      <c r="C1234" s="384"/>
      <c r="D1234" s="400"/>
      <c r="E1234" s="400"/>
      <c r="F1234" s="400"/>
    </row>
    <row r="1235" spans="3:6" ht="24.95" customHeight="1">
      <c r="C1235" s="384"/>
      <c r="D1235" s="400"/>
      <c r="E1235" s="400"/>
      <c r="F1235" s="400"/>
    </row>
    <row r="1236" spans="3:6" ht="24.95" customHeight="1">
      <c r="C1236" s="384"/>
      <c r="D1236" s="400"/>
      <c r="E1236" s="400"/>
      <c r="F1236" s="400"/>
    </row>
    <row r="1237" spans="3:6" ht="24.95" customHeight="1">
      <c r="C1237" s="384"/>
      <c r="D1237" s="400"/>
      <c r="E1237" s="400"/>
      <c r="F1237" s="400"/>
    </row>
    <row r="1238" spans="3:6" ht="24.95" customHeight="1">
      <c r="C1238" s="384"/>
      <c r="D1238" s="400"/>
      <c r="E1238" s="400"/>
      <c r="F1238" s="400"/>
    </row>
    <row r="1239" spans="3:6" ht="24.95" customHeight="1">
      <c r="C1239" s="384"/>
      <c r="D1239" s="400"/>
      <c r="E1239" s="400"/>
      <c r="F1239" s="400"/>
    </row>
    <row r="1240" spans="3:6" ht="24.95" customHeight="1">
      <c r="C1240" s="384"/>
      <c r="D1240" s="400"/>
      <c r="E1240" s="400"/>
      <c r="F1240" s="400"/>
    </row>
    <row r="1241" spans="3:6" ht="24.95" customHeight="1">
      <c r="C1241" s="384"/>
      <c r="D1241" s="400"/>
      <c r="E1241" s="400"/>
      <c r="F1241" s="400"/>
    </row>
    <row r="1242" spans="3:6" ht="24.95" customHeight="1">
      <c r="C1242" s="384"/>
      <c r="D1242" s="400"/>
      <c r="E1242" s="400"/>
      <c r="F1242" s="400"/>
    </row>
    <row r="1243" spans="3:6" ht="24.95" customHeight="1">
      <c r="C1243" s="384"/>
      <c r="D1243" s="400"/>
      <c r="E1243" s="400"/>
      <c r="F1243" s="400"/>
    </row>
    <row r="1244" spans="3:6" ht="24.95" customHeight="1">
      <c r="C1244" s="384"/>
      <c r="D1244" s="400"/>
      <c r="E1244" s="400"/>
      <c r="F1244" s="400"/>
    </row>
    <row r="1245" spans="3:6" ht="24.95" customHeight="1">
      <c r="C1245" s="384"/>
      <c r="D1245" s="400"/>
      <c r="E1245" s="400"/>
      <c r="F1245" s="400"/>
    </row>
    <row r="1246" spans="3:6" ht="24.95" customHeight="1">
      <c r="C1246" s="384"/>
      <c r="D1246" s="400"/>
      <c r="E1246" s="400"/>
      <c r="F1246" s="400"/>
    </row>
    <row r="1247" spans="3:6" ht="24.95" customHeight="1">
      <c r="C1247" s="384"/>
      <c r="D1247" s="400"/>
      <c r="E1247" s="400"/>
      <c r="F1247" s="400"/>
    </row>
    <row r="1248" spans="3:6" ht="24.95" customHeight="1">
      <c r="C1248" s="384"/>
      <c r="D1248" s="400"/>
      <c r="E1248" s="400"/>
      <c r="F1248" s="400"/>
    </row>
    <row r="1249" spans="3:6" ht="24.95" customHeight="1">
      <c r="C1249" s="384"/>
      <c r="D1249" s="400"/>
      <c r="E1249" s="400"/>
      <c r="F1249" s="400"/>
    </row>
    <row r="1250" spans="3:6" ht="24.95" customHeight="1">
      <c r="C1250" s="384"/>
      <c r="D1250" s="400"/>
      <c r="E1250" s="400"/>
      <c r="F1250" s="400"/>
    </row>
    <row r="1251" spans="3:6" ht="24.95" customHeight="1">
      <c r="C1251" s="384"/>
      <c r="D1251" s="400"/>
      <c r="E1251" s="400"/>
      <c r="F1251" s="400"/>
    </row>
    <row r="1252" spans="3:6" ht="24.95" customHeight="1">
      <c r="C1252" s="384"/>
      <c r="D1252" s="400"/>
      <c r="E1252" s="400"/>
      <c r="F1252" s="400"/>
    </row>
    <row r="1253" spans="3:6" ht="24.95" customHeight="1">
      <c r="C1253" s="384"/>
      <c r="D1253" s="400"/>
      <c r="E1253" s="400"/>
      <c r="F1253" s="400"/>
    </row>
    <row r="1254" spans="3:6" ht="24.95" customHeight="1">
      <c r="C1254" s="384"/>
      <c r="D1254" s="400"/>
      <c r="E1254" s="400"/>
      <c r="F1254" s="400"/>
    </row>
    <row r="1255" spans="3:6" ht="24.95" customHeight="1">
      <c r="C1255" s="384"/>
      <c r="D1255" s="400"/>
      <c r="E1255" s="400"/>
      <c r="F1255" s="400"/>
    </row>
    <row r="1256" spans="3:6" ht="24.95" customHeight="1">
      <c r="C1256" s="384"/>
      <c r="D1256" s="400"/>
      <c r="E1256" s="400"/>
      <c r="F1256" s="400"/>
    </row>
    <row r="1257" spans="3:6" ht="24.95" customHeight="1">
      <c r="C1257" s="384"/>
      <c r="D1257" s="400"/>
      <c r="E1257" s="400"/>
      <c r="F1257" s="400"/>
    </row>
    <row r="1258" spans="3:6" ht="24.95" customHeight="1">
      <c r="C1258" s="384"/>
      <c r="D1258" s="400"/>
      <c r="E1258" s="400"/>
      <c r="F1258" s="400"/>
    </row>
    <row r="1259" spans="3:6" ht="24.95" customHeight="1">
      <c r="C1259" s="384"/>
      <c r="D1259" s="400"/>
      <c r="E1259" s="400"/>
      <c r="F1259" s="400"/>
    </row>
    <row r="1260" spans="3:6" ht="24.95" customHeight="1">
      <c r="C1260" s="384"/>
      <c r="D1260" s="400"/>
      <c r="E1260" s="400"/>
      <c r="F1260" s="400"/>
    </row>
    <row r="1261" spans="3:6" ht="24.95" customHeight="1">
      <c r="C1261" s="384"/>
      <c r="D1261" s="400"/>
      <c r="E1261" s="400"/>
      <c r="F1261" s="400"/>
    </row>
    <row r="1262" spans="3:6" ht="24.95" customHeight="1">
      <c r="C1262" s="384"/>
      <c r="D1262" s="400"/>
      <c r="E1262" s="400"/>
      <c r="F1262" s="400"/>
    </row>
    <row r="1263" spans="3:6" ht="24.95" customHeight="1">
      <c r="C1263" s="384"/>
      <c r="D1263" s="400"/>
      <c r="E1263" s="400"/>
      <c r="F1263" s="400"/>
    </row>
    <row r="1264" spans="3:6" ht="24.95" customHeight="1">
      <c r="C1264" s="384"/>
      <c r="D1264" s="400"/>
      <c r="E1264" s="400"/>
      <c r="F1264" s="400"/>
    </row>
    <row r="1265" spans="3:6" ht="24.95" customHeight="1">
      <c r="C1265" s="384"/>
      <c r="D1265" s="400"/>
      <c r="E1265" s="400"/>
      <c r="F1265" s="400"/>
    </row>
    <row r="1266" spans="3:6" ht="24.95" customHeight="1">
      <c r="C1266" s="384"/>
      <c r="D1266" s="400"/>
      <c r="E1266" s="400"/>
      <c r="F1266" s="400"/>
    </row>
    <row r="1267" spans="3:6" ht="24.95" customHeight="1">
      <c r="C1267" s="384"/>
      <c r="D1267" s="400"/>
      <c r="E1267" s="400"/>
      <c r="F1267" s="400"/>
    </row>
    <row r="1268" spans="3:6" ht="24.95" customHeight="1">
      <c r="C1268" s="384"/>
      <c r="D1268" s="400"/>
      <c r="E1268" s="400"/>
      <c r="F1268" s="400"/>
    </row>
    <row r="1269" spans="3:6" ht="24.95" customHeight="1">
      <c r="C1269" s="384"/>
      <c r="D1269" s="400"/>
      <c r="E1269" s="400"/>
      <c r="F1269" s="400"/>
    </row>
    <row r="1270" spans="3:6" ht="24.95" customHeight="1">
      <c r="C1270" s="384"/>
      <c r="D1270" s="400"/>
      <c r="E1270" s="400"/>
      <c r="F1270" s="400"/>
    </row>
    <row r="1271" spans="3:6" ht="24.95" customHeight="1">
      <c r="C1271" s="384"/>
      <c r="D1271" s="400"/>
      <c r="E1271" s="400"/>
      <c r="F1271" s="400"/>
    </row>
    <row r="1272" spans="3:6" ht="24.95" customHeight="1">
      <c r="C1272" s="384"/>
      <c r="D1272" s="400"/>
      <c r="E1272" s="400"/>
      <c r="F1272" s="400"/>
    </row>
    <row r="1273" spans="3:6" ht="24.95" customHeight="1">
      <c r="C1273" s="384"/>
      <c r="D1273" s="400"/>
      <c r="E1273" s="400"/>
      <c r="F1273" s="400"/>
    </row>
    <row r="1274" spans="3:6" ht="24.95" customHeight="1">
      <c r="C1274" s="384"/>
      <c r="D1274" s="400"/>
      <c r="E1274" s="400"/>
      <c r="F1274" s="400"/>
    </row>
    <row r="1275" spans="3:6" ht="24.95" customHeight="1">
      <c r="C1275" s="384"/>
      <c r="D1275" s="400"/>
      <c r="E1275" s="400"/>
      <c r="F1275" s="400"/>
    </row>
    <row r="1276" spans="3:6" ht="24.95" customHeight="1">
      <c r="C1276" s="384"/>
      <c r="D1276" s="400"/>
      <c r="E1276" s="400"/>
      <c r="F1276" s="400"/>
    </row>
    <row r="1277" spans="3:6" ht="24.95" customHeight="1">
      <c r="C1277" s="384"/>
      <c r="D1277" s="400"/>
      <c r="E1277" s="400"/>
      <c r="F1277" s="400"/>
    </row>
    <row r="1278" spans="3:6" ht="24.95" customHeight="1">
      <c r="C1278" s="384"/>
      <c r="D1278" s="400"/>
      <c r="E1278" s="400"/>
      <c r="F1278" s="400"/>
    </row>
    <row r="1279" spans="3:6" ht="24.95" customHeight="1">
      <c r="C1279" s="384"/>
      <c r="D1279" s="400"/>
      <c r="E1279" s="400"/>
      <c r="F1279" s="400"/>
    </row>
    <row r="1280" spans="3:6" ht="24.95" customHeight="1">
      <c r="C1280" s="384"/>
      <c r="D1280" s="400"/>
      <c r="E1280" s="400"/>
      <c r="F1280" s="400"/>
    </row>
    <row r="1281" spans="3:6" ht="24.95" customHeight="1">
      <c r="C1281" s="384"/>
      <c r="D1281" s="400"/>
      <c r="E1281" s="400"/>
      <c r="F1281" s="400"/>
    </row>
    <row r="1282" spans="3:6" ht="24.95" customHeight="1">
      <c r="C1282" s="384"/>
      <c r="D1282" s="400"/>
      <c r="E1282" s="400"/>
      <c r="F1282" s="400"/>
    </row>
    <row r="1283" spans="3:6" ht="24.95" customHeight="1">
      <c r="C1283" s="384"/>
      <c r="D1283" s="400"/>
      <c r="E1283" s="400"/>
      <c r="F1283" s="400"/>
    </row>
    <row r="1284" spans="3:6" ht="24.95" customHeight="1">
      <c r="C1284" s="384"/>
      <c r="D1284" s="400"/>
      <c r="E1284" s="400"/>
      <c r="F1284" s="400"/>
    </row>
    <row r="1285" spans="3:6" ht="24.95" customHeight="1">
      <c r="C1285" s="384"/>
      <c r="D1285" s="400"/>
      <c r="E1285" s="400"/>
      <c r="F1285" s="400"/>
    </row>
    <row r="1286" spans="3:6" ht="24.95" customHeight="1">
      <c r="C1286" s="384"/>
      <c r="D1286" s="400"/>
      <c r="E1286" s="400"/>
      <c r="F1286" s="400"/>
    </row>
    <row r="1287" spans="3:6" ht="24.95" customHeight="1">
      <c r="C1287" s="384"/>
      <c r="D1287" s="400"/>
      <c r="E1287" s="400"/>
      <c r="F1287" s="400"/>
    </row>
    <row r="1288" spans="3:6" ht="24.95" customHeight="1">
      <c r="C1288" s="384"/>
      <c r="D1288" s="400"/>
      <c r="E1288" s="400"/>
      <c r="F1288" s="400"/>
    </row>
    <row r="1289" spans="3:6" ht="24.95" customHeight="1">
      <c r="C1289" s="384"/>
      <c r="D1289" s="400"/>
      <c r="E1289" s="400"/>
      <c r="F1289" s="400"/>
    </row>
    <row r="1290" spans="3:6" ht="24.95" customHeight="1">
      <c r="C1290" s="384"/>
      <c r="D1290" s="400"/>
      <c r="E1290" s="400"/>
      <c r="F1290" s="400"/>
    </row>
    <row r="1291" spans="3:6" ht="24.95" customHeight="1">
      <c r="C1291" s="384"/>
      <c r="D1291" s="400"/>
      <c r="E1291" s="400"/>
      <c r="F1291" s="400"/>
    </row>
    <row r="1292" spans="3:6" ht="24.95" customHeight="1">
      <c r="C1292" s="384"/>
      <c r="D1292" s="400"/>
      <c r="E1292" s="400"/>
      <c r="F1292" s="400"/>
    </row>
    <row r="1293" spans="3:6" ht="24.95" customHeight="1">
      <c r="C1293" s="384"/>
      <c r="D1293" s="400"/>
      <c r="E1293" s="400"/>
      <c r="F1293" s="400"/>
    </row>
    <row r="1294" spans="3:6" ht="24.95" customHeight="1">
      <c r="C1294" s="384"/>
      <c r="D1294" s="400"/>
      <c r="E1294" s="400"/>
      <c r="F1294" s="400"/>
    </row>
    <row r="1295" spans="3:6" ht="24.95" customHeight="1">
      <c r="C1295" s="384"/>
      <c r="D1295" s="400"/>
      <c r="E1295" s="400"/>
      <c r="F1295" s="400"/>
    </row>
    <row r="1296" spans="3:6" ht="24.95" customHeight="1">
      <c r="C1296" s="384"/>
      <c r="D1296" s="400"/>
      <c r="E1296" s="400"/>
      <c r="F1296" s="400"/>
    </row>
    <row r="1297" spans="3:6" ht="24.95" customHeight="1">
      <c r="C1297" s="384"/>
      <c r="D1297" s="400"/>
      <c r="E1297" s="400"/>
      <c r="F1297" s="400"/>
    </row>
    <row r="1298" spans="3:6" ht="24.95" customHeight="1">
      <c r="C1298" s="384"/>
      <c r="D1298" s="400"/>
      <c r="E1298" s="400"/>
      <c r="F1298" s="400"/>
    </row>
    <row r="1299" spans="3:6" ht="24.95" customHeight="1">
      <c r="C1299" s="384"/>
      <c r="D1299" s="400"/>
      <c r="E1299" s="400"/>
      <c r="F1299" s="400"/>
    </row>
    <row r="1300" spans="3:6" ht="24.95" customHeight="1">
      <c r="C1300" s="384"/>
      <c r="D1300" s="400"/>
      <c r="E1300" s="400"/>
      <c r="F1300" s="400"/>
    </row>
    <row r="1301" spans="3:6" ht="24.95" customHeight="1">
      <c r="C1301" s="384"/>
      <c r="D1301" s="400"/>
      <c r="E1301" s="400"/>
      <c r="F1301" s="400"/>
    </row>
    <row r="1302" spans="3:6" ht="24.95" customHeight="1">
      <c r="C1302" s="384"/>
      <c r="D1302" s="400"/>
      <c r="E1302" s="400"/>
      <c r="F1302" s="400"/>
    </row>
    <row r="1303" spans="3:6" ht="24.95" customHeight="1">
      <c r="C1303" s="384"/>
      <c r="D1303" s="400"/>
      <c r="E1303" s="400"/>
      <c r="F1303" s="400"/>
    </row>
    <row r="1304" spans="3:6" ht="24.95" customHeight="1">
      <c r="C1304" s="384"/>
      <c r="D1304" s="400"/>
      <c r="E1304" s="400"/>
      <c r="F1304" s="400"/>
    </row>
    <row r="1305" spans="3:6" ht="24.95" customHeight="1">
      <c r="C1305" s="384"/>
      <c r="D1305" s="400"/>
      <c r="E1305" s="400"/>
      <c r="F1305" s="400"/>
    </row>
    <row r="1306" spans="3:6" ht="24.95" customHeight="1">
      <c r="C1306" s="384"/>
      <c r="D1306" s="400"/>
      <c r="E1306" s="400"/>
      <c r="F1306" s="400"/>
    </row>
    <row r="1307" spans="3:6" ht="24.95" customHeight="1">
      <c r="C1307" s="384"/>
      <c r="D1307" s="400"/>
      <c r="E1307" s="400"/>
      <c r="F1307" s="400"/>
    </row>
    <row r="1308" spans="3:6" ht="24.95" customHeight="1">
      <c r="C1308" s="384"/>
      <c r="D1308" s="400"/>
      <c r="E1308" s="400"/>
      <c r="F1308" s="400"/>
    </row>
    <row r="1309" spans="3:6" ht="24.95" customHeight="1">
      <c r="C1309" s="384"/>
      <c r="D1309" s="400"/>
      <c r="E1309" s="400"/>
      <c r="F1309" s="400"/>
    </row>
    <row r="1310" spans="3:6" ht="24.95" customHeight="1">
      <c r="C1310" s="384"/>
      <c r="D1310" s="400"/>
      <c r="E1310" s="400"/>
      <c r="F1310" s="400"/>
    </row>
    <row r="1311" spans="3:6" ht="24.95" customHeight="1">
      <c r="C1311" s="384"/>
      <c r="D1311" s="400"/>
      <c r="E1311" s="400"/>
      <c r="F1311" s="400"/>
    </row>
    <row r="1312" spans="3:6" ht="24.95" customHeight="1">
      <c r="C1312" s="384"/>
      <c r="D1312" s="400"/>
      <c r="E1312" s="400"/>
      <c r="F1312" s="400"/>
    </row>
    <row r="1313" spans="3:6" ht="24.95" customHeight="1">
      <c r="C1313" s="384"/>
      <c r="D1313" s="400"/>
      <c r="E1313" s="400"/>
      <c r="F1313" s="400"/>
    </row>
    <row r="1314" spans="3:6" ht="24.95" customHeight="1">
      <c r="C1314" s="384"/>
      <c r="D1314" s="400"/>
      <c r="E1314" s="400"/>
      <c r="F1314" s="400"/>
    </row>
    <row r="1315" spans="3:6" ht="24.95" customHeight="1">
      <c r="C1315" s="384"/>
      <c r="D1315" s="400"/>
      <c r="E1315" s="400"/>
      <c r="F1315" s="400"/>
    </row>
    <row r="1316" spans="3:6" ht="24.95" customHeight="1">
      <c r="C1316" s="384"/>
      <c r="D1316" s="400"/>
      <c r="E1316" s="400"/>
      <c r="F1316" s="400"/>
    </row>
    <row r="1317" spans="3:6" ht="24.95" customHeight="1">
      <c r="C1317" s="384"/>
      <c r="D1317" s="400"/>
      <c r="E1317" s="400"/>
      <c r="F1317" s="400"/>
    </row>
    <row r="1318" spans="3:6" ht="24.95" customHeight="1">
      <c r="C1318" s="384"/>
      <c r="D1318" s="400"/>
      <c r="E1318" s="400"/>
      <c r="F1318" s="400"/>
    </row>
    <row r="1319" spans="3:6" ht="24.95" customHeight="1">
      <c r="C1319" s="384"/>
      <c r="D1319" s="400"/>
      <c r="E1319" s="400"/>
      <c r="F1319" s="400"/>
    </row>
    <row r="1320" spans="3:6" ht="24.95" customHeight="1">
      <c r="C1320" s="384"/>
      <c r="D1320" s="400"/>
      <c r="E1320" s="400"/>
      <c r="F1320" s="400"/>
    </row>
    <row r="1321" spans="3:6" ht="24.95" customHeight="1">
      <c r="C1321" s="384"/>
      <c r="D1321" s="400"/>
      <c r="E1321" s="400"/>
      <c r="F1321" s="400"/>
    </row>
    <row r="1322" spans="3:6" ht="24.95" customHeight="1">
      <c r="C1322" s="384"/>
      <c r="D1322" s="400"/>
      <c r="E1322" s="400"/>
      <c r="F1322" s="400"/>
    </row>
    <row r="1323" spans="3:6" ht="24.95" customHeight="1">
      <c r="C1323" s="384"/>
      <c r="D1323" s="400"/>
      <c r="E1323" s="400"/>
      <c r="F1323" s="400"/>
    </row>
    <row r="1324" spans="3:6" ht="24.95" customHeight="1">
      <c r="C1324" s="384"/>
      <c r="D1324" s="400"/>
      <c r="E1324" s="400"/>
      <c r="F1324" s="400"/>
    </row>
    <row r="1325" spans="3:6" ht="24.95" customHeight="1">
      <c r="C1325" s="384"/>
      <c r="D1325" s="400"/>
      <c r="E1325" s="400"/>
      <c r="F1325" s="400"/>
    </row>
    <row r="1326" spans="3:6" ht="24.95" customHeight="1">
      <c r="C1326" s="384"/>
      <c r="D1326" s="400"/>
      <c r="E1326" s="400"/>
      <c r="F1326" s="400"/>
    </row>
    <row r="1327" spans="3:6" ht="24.95" customHeight="1">
      <c r="C1327" s="384"/>
      <c r="D1327" s="400"/>
      <c r="E1327" s="400"/>
      <c r="F1327" s="400"/>
    </row>
    <row r="1328" spans="3:6" ht="24.95" customHeight="1">
      <c r="C1328" s="384"/>
      <c r="D1328" s="400"/>
      <c r="E1328" s="400"/>
      <c r="F1328" s="400"/>
    </row>
    <row r="1329" spans="3:6" ht="24.95" customHeight="1">
      <c r="C1329" s="384"/>
      <c r="D1329" s="400"/>
      <c r="E1329" s="400"/>
      <c r="F1329" s="400"/>
    </row>
    <row r="1330" spans="3:6" ht="24.95" customHeight="1">
      <c r="C1330" s="384"/>
      <c r="D1330" s="400"/>
      <c r="E1330" s="400"/>
      <c r="F1330" s="400"/>
    </row>
    <row r="1331" spans="3:6" ht="24.95" customHeight="1">
      <c r="C1331" s="384"/>
      <c r="D1331" s="400"/>
      <c r="E1331" s="400"/>
      <c r="F1331" s="400"/>
    </row>
    <row r="1332" spans="3:6" ht="24.95" customHeight="1">
      <c r="C1332" s="384"/>
      <c r="D1332" s="400"/>
      <c r="E1332" s="400"/>
      <c r="F1332" s="400"/>
    </row>
    <row r="1333" spans="3:6" ht="24.95" customHeight="1">
      <c r="C1333" s="384"/>
      <c r="D1333" s="400"/>
      <c r="E1333" s="400"/>
      <c r="F1333" s="400"/>
    </row>
    <row r="1334" spans="3:6" ht="24.95" customHeight="1">
      <c r="C1334" s="384"/>
      <c r="D1334" s="400"/>
      <c r="E1334" s="400"/>
      <c r="F1334" s="400"/>
    </row>
    <row r="1335" spans="3:6" ht="24.95" customHeight="1">
      <c r="C1335" s="384"/>
      <c r="D1335" s="400"/>
      <c r="E1335" s="400"/>
      <c r="F1335" s="400"/>
    </row>
    <row r="1336" spans="3:6" ht="24.95" customHeight="1">
      <c r="C1336" s="384"/>
      <c r="D1336" s="400"/>
      <c r="E1336" s="400"/>
      <c r="F1336" s="400"/>
    </row>
    <row r="1337" spans="3:6" ht="24.95" customHeight="1">
      <c r="C1337" s="384"/>
      <c r="D1337" s="400"/>
      <c r="E1337" s="400"/>
      <c r="F1337" s="400"/>
    </row>
    <row r="1338" spans="3:6" ht="24.95" customHeight="1">
      <c r="C1338" s="384"/>
      <c r="D1338" s="400"/>
      <c r="E1338" s="400"/>
      <c r="F1338" s="400"/>
    </row>
    <row r="1339" spans="3:6" ht="24.95" customHeight="1">
      <c r="C1339" s="384"/>
      <c r="D1339" s="400"/>
      <c r="E1339" s="400"/>
      <c r="F1339" s="400"/>
    </row>
    <row r="1340" spans="3:6" ht="24.95" customHeight="1">
      <c r="C1340" s="384"/>
      <c r="D1340" s="400"/>
      <c r="E1340" s="400"/>
      <c r="F1340" s="400"/>
    </row>
    <row r="1341" spans="3:6" ht="24.95" customHeight="1">
      <c r="C1341" s="384"/>
      <c r="D1341" s="400"/>
      <c r="E1341" s="400"/>
      <c r="F1341" s="400"/>
    </row>
    <row r="1342" spans="3:6" ht="24.95" customHeight="1">
      <c r="C1342" s="384"/>
      <c r="D1342" s="400"/>
      <c r="E1342" s="400"/>
      <c r="F1342" s="400"/>
    </row>
    <row r="1343" spans="3:6" ht="24.95" customHeight="1">
      <c r="C1343" s="384"/>
      <c r="D1343" s="400"/>
      <c r="E1343" s="400"/>
      <c r="F1343" s="400"/>
    </row>
    <row r="1344" spans="3:6" ht="24.95" customHeight="1">
      <c r="C1344" s="384"/>
      <c r="D1344" s="400"/>
      <c r="E1344" s="400"/>
      <c r="F1344" s="400"/>
    </row>
    <row r="1345" spans="3:6" ht="24.95" customHeight="1">
      <c r="C1345" s="384"/>
      <c r="D1345" s="400"/>
      <c r="E1345" s="400"/>
      <c r="F1345" s="400"/>
    </row>
    <row r="1346" spans="3:6" ht="24.95" customHeight="1">
      <c r="C1346" s="384"/>
      <c r="D1346" s="400"/>
      <c r="E1346" s="400"/>
      <c r="F1346" s="400"/>
    </row>
    <row r="1347" spans="3:6" ht="24.95" customHeight="1">
      <c r="C1347" s="384"/>
      <c r="D1347" s="400"/>
      <c r="E1347" s="400"/>
      <c r="F1347" s="400"/>
    </row>
    <row r="1348" spans="3:6" ht="24.95" customHeight="1">
      <c r="C1348" s="384"/>
      <c r="D1348" s="400"/>
      <c r="E1348" s="400"/>
      <c r="F1348" s="400"/>
    </row>
    <row r="1349" spans="3:6" ht="24.95" customHeight="1">
      <c r="C1349" s="384"/>
      <c r="D1349" s="400"/>
      <c r="E1349" s="400"/>
      <c r="F1349" s="400"/>
    </row>
    <row r="1350" spans="3:6" ht="24.95" customHeight="1">
      <c r="C1350" s="384"/>
      <c r="D1350" s="400"/>
      <c r="E1350" s="400"/>
      <c r="F1350" s="400"/>
    </row>
    <row r="1351" spans="3:6" ht="24.95" customHeight="1">
      <c r="C1351" s="384"/>
      <c r="D1351" s="400"/>
      <c r="E1351" s="400"/>
      <c r="F1351" s="400"/>
    </row>
    <row r="1352" spans="3:6" ht="24.95" customHeight="1">
      <c r="C1352" s="384"/>
      <c r="D1352" s="400"/>
      <c r="E1352" s="400"/>
      <c r="F1352" s="400"/>
    </row>
    <row r="1353" spans="3:6" ht="24.95" customHeight="1">
      <c r="C1353" s="384"/>
      <c r="D1353" s="400"/>
      <c r="E1353" s="400"/>
      <c r="F1353" s="400"/>
    </row>
    <row r="1354" spans="3:6" ht="24.95" customHeight="1">
      <c r="C1354" s="384"/>
      <c r="D1354" s="400"/>
      <c r="E1354" s="400"/>
      <c r="F1354" s="400"/>
    </row>
    <row r="1355" spans="3:6" ht="24.95" customHeight="1">
      <c r="C1355" s="384"/>
      <c r="D1355" s="400"/>
      <c r="E1355" s="400"/>
      <c r="F1355" s="400"/>
    </row>
    <row r="1356" spans="3:6" ht="24.95" customHeight="1">
      <c r="C1356" s="384"/>
      <c r="D1356" s="400"/>
      <c r="E1356" s="400"/>
      <c r="F1356" s="400"/>
    </row>
    <row r="1357" spans="3:6" ht="24.95" customHeight="1">
      <c r="C1357" s="384"/>
      <c r="D1357" s="400"/>
      <c r="E1357" s="400"/>
      <c r="F1357" s="400"/>
    </row>
    <row r="1358" spans="3:6" ht="24.95" customHeight="1">
      <c r="C1358" s="384"/>
      <c r="D1358" s="400"/>
      <c r="E1358" s="400"/>
      <c r="F1358" s="400"/>
    </row>
    <row r="1359" spans="3:6" ht="24.95" customHeight="1">
      <c r="C1359" s="384"/>
      <c r="D1359" s="400"/>
      <c r="E1359" s="400"/>
      <c r="F1359" s="400"/>
    </row>
    <row r="1360" spans="3:6" ht="24.95" customHeight="1">
      <c r="C1360" s="384"/>
      <c r="D1360" s="400"/>
      <c r="E1360" s="400"/>
      <c r="F1360" s="400"/>
    </row>
    <row r="1361" spans="3:6" ht="24.95" customHeight="1">
      <c r="C1361" s="384"/>
      <c r="D1361" s="400"/>
      <c r="E1361" s="400"/>
      <c r="F1361" s="400"/>
    </row>
    <row r="1362" spans="3:6" ht="24.95" customHeight="1">
      <c r="C1362" s="384"/>
      <c r="D1362" s="400"/>
      <c r="E1362" s="400"/>
      <c r="F1362" s="400"/>
    </row>
    <row r="1363" spans="3:6" ht="24.95" customHeight="1">
      <c r="C1363" s="384"/>
      <c r="D1363" s="400"/>
      <c r="E1363" s="400"/>
      <c r="F1363" s="400"/>
    </row>
    <row r="1364" spans="3:6" ht="24.95" customHeight="1">
      <c r="C1364" s="384"/>
      <c r="D1364" s="400"/>
      <c r="E1364" s="400"/>
      <c r="F1364" s="400"/>
    </row>
    <row r="1365" spans="3:6" ht="24.95" customHeight="1">
      <c r="C1365" s="384"/>
      <c r="D1365" s="400"/>
      <c r="E1365" s="400"/>
      <c r="F1365" s="400"/>
    </row>
    <row r="1366" spans="3:6" ht="24.95" customHeight="1">
      <c r="C1366" s="384"/>
      <c r="D1366" s="400"/>
      <c r="E1366" s="400"/>
      <c r="F1366" s="400"/>
    </row>
    <row r="1367" spans="3:6" ht="24.95" customHeight="1">
      <c r="C1367" s="384"/>
      <c r="D1367" s="400"/>
      <c r="E1367" s="400"/>
      <c r="F1367" s="400"/>
    </row>
    <row r="1368" spans="3:6" ht="24.95" customHeight="1">
      <c r="C1368" s="384"/>
      <c r="D1368" s="400"/>
      <c r="E1368" s="400"/>
      <c r="F1368" s="400"/>
    </row>
    <row r="1369" spans="3:6" ht="24.95" customHeight="1">
      <c r="C1369" s="384"/>
      <c r="D1369" s="400"/>
      <c r="E1369" s="400"/>
      <c r="F1369" s="400"/>
    </row>
    <row r="1370" spans="3:6" ht="24.95" customHeight="1">
      <c r="C1370" s="384"/>
      <c r="D1370" s="400"/>
      <c r="E1370" s="400"/>
      <c r="F1370" s="400"/>
    </row>
    <row r="1371" spans="3:6" ht="24.95" customHeight="1">
      <c r="C1371" s="384"/>
      <c r="D1371" s="400"/>
      <c r="E1371" s="400"/>
      <c r="F1371" s="400"/>
    </row>
    <row r="1372" spans="3:6" ht="24.95" customHeight="1">
      <c r="C1372" s="384"/>
      <c r="D1372" s="400"/>
      <c r="E1372" s="400"/>
      <c r="F1372" s="400"/>
    </row>
    <row r="1373" spans="3:6" ht="24.95" customHeight="1">
      <c r="C1373" s="384"/>
      <c r="D1373" s="400"/>
      <c r="E1373" s="400"/>
      <c r="F1373" s="400"/>
    </row>
    <row r="1374" spans="3:6" ht="24.95" customHeight="1">
      <c r="C1374" s="384"/>
      <c r="D1374" s="400"/>
      <c r="E1374" s="400"/>
      <c r="F1374" s="400"/>
    </row>
    <row r="1375" spans="3:6" ht="24.95" customHeight="1">
      <c r="C1375" s="384"/>
      <c r="D1375" s="400"/>
      <c r="E1375" s="400"/>
      <c r="F1375" s="400"/>
    </row>
    <row r="1376" spans="3:6" ht="24.95" customHeight="1">
      <c r="C1376" s="384"/>
      <c r="D1376" s="400"/>
      <c r="E1376" s="400"/>
      <c r="F1376" s="400"/>
    </row>
    <row r="1377" spans="3:6" ht="24.95" customHeight="1">
      <c r="C1377" s="384"/>
      <c r="D1377" s="400"/>
      <c r="E1377" s="400"/>
      <c r="F1377" s="400"/>
    </row>
    <row r="1378" spans="3:6" ht="24.95" customHeight="1">
      <c r="C1378" s="384"/>
      <c r="D1378" s="400"/>
      <c r="E1378" s="400"/>
      <c r="F1378" s="400"/>
    </row>
    <row r="1379" spans="3:6" ht="24.95" customHeight="1">
      <c r="C1379" s="384"/>
      <c r="D1379" s="400"/>
      <c r="E1379" s="400"/>
      <c r="F1379" s="400"/>
    </row>
    <row r="1380" spans="3:6" ht="24.95" customHeight="1">
      <c r="C1380" s="384"/>
      <c r="D1380" s="400"/>
      <c r="E1380" s="400"/>
      <c r="F1380" s="400"/>
    </row>
    <row r="1381" spans="3:6" ht="24.95" customHeight="1">
      <c r="C1381" s="384"/>
      <c r="D1381" s="400"/>
      <c r="E1381" s="400"/>
      <c r="F1381" s="400"/>
    </row>
    <row r="1382" spans="3:6" ht="24.95" customHeight="1">
      <c r="C1382" s="384"/>
      <c r="D1382" s="400"/>
      <c r="E1382" s="400"/>
      <c r="F1382" s="400"/>
    </row>
    <row r="1383" spans="3:6" ht="24.95" customHeight="1">
      <c r="C1383" s="384"/>
      <c r="D1383" s="400"/>
      <c r="E1383" s="400"/>
      <c r="F1383" s="400"/>
    </row>
    <row r="1384" spans="3:6" ht="24.95" customHeight="1">
      <c r="C1384" s="384"/>
      <c r="D1384" s="400"/>
      <c r="E1384" s="400"/>
      <c r="F1384" s="400"/>
    </row>
    <row r="1385" spans="3:6" ht="24.95" customHeight="1">
      <c r="C1385" s="384"/>
      <c r="D1385" s="400"/>
      <c r="E1385" s="400"/>
      <c r="F1385" s="400"/>
    </row>
    <row r="1386" spans="3:6" ht="24.95" customHeight="1">
      <c r="C1386" s="384"/>
      <c r="D1386" s="400"/>
      <c r="E1386" s="400"/>
      <c r="F1386" s="400"/>
    </row>
    <row r="1387" spans="3:6" ht="24.95" customHeight="1">
      <c r="C1387" s="384"/>
      <c r="D1387" s="400"/>
      <c r="E1387" s="400"/>
      <c r="F1387" s="400"/>
    </row>
    <row r="1388" spans="3:6" ht="24.95" customHeight="1">
      <c r="C1388" s="384"/>
      <c r="D1388" s="400"/>
      <c r="E1388" s="400"/>
      <c r="F1388" s="400"/>
    </row>
    <row r="1389" spans="3:6" ht="24.95" customHeight="1">
      <c r="C1389" s="384"/>
      <c r="D1389" s="400"/>
      <c r="E1389" s="400"/>
      <c r="F1389" s="400"/>
    </row>
    <row r="1390" spans="3:6" ht="24.95" customHeight="1">
      <c r="C1390" s="384"/>
      <c r="D1390" s="400"/>
      <c r="E1390" s="400"/>
      <c r="F1390" s="400"/>
    </row>
    <row r="1391" spans="3:6" ht="24.95" customHeight="1">
      <c r="C1391" s="384"/>
      <c r="D1391" s="400"/>
      <c r="E1391" s="400"/>
      <c r="F1391" s="400"/>
    </row>
    <row r="1392" spans="3:6" ht="24.95" customHeight="1">
      <c r="C1392" s="384"/>
      <c r="D1392" s="400"/>
      <c r="E1392" s="400"/>
      <c r="F1392" s="400"/>
    </row>
    <row r="1393" spans="3:6" ht="24.95" customHeight="1">
      <c r="C1393" s="384"/>
      <c r="D1393" s="400"/>
      <c r="E1393" s="400"/>
      <c r="F1393" s="400"/>
    </row>
    <row r="1394" spans="3:6" ht="24.95" customHeight="1">
      <c r="C1394" s="384"/>
      <c r="D1394" s="400"/>
      <c r="E1394" s="400"/>
      <c r="F1394" s="400"/>
    </row>
    <row r="1395" spans="3:6" ht="24.95" customHeight="1">
      <c r="C1395" s="384"/>
      <c r="D1395" s="400"/>
      <c r="E1395" s="400"/>
      <c r="F1395" s="400"/>
    </row>
    <row r="1396" spans="3:6" ht="24.95" customHeight="1">
      <c r="C1396" s="384"/>
      <c r="D1396" s="400"/>
      <c r="E1396" s="400"/>
      <c r="F1396" s="400"/>
    </row>
    <row r="1397" spans="3:6" ht="24.95" customHeight="1">
      <c r="C1397" s="384"/>
      <c r="D1397" s="400"/>
      <c r="E1397" s="400"/>
      <c r="F1397" s="400"/>
    </row>
    <row r="1398" spans="3:6" ht="24.95" customHeight="1">
      <c r="C1398" s="384"/>
      <c r="D1398" s="400"/>
      <c r="E1398" s="400"/>
      <c r="F1398" s="400"/>
    </row>
    <row r="1399" spans="3:6" ht="24.95" customHeight="1">
      <c r="C1399" s="384"/>
      <c r="D1399" s="400"/>
      <c r="E1399" s="400"/>
      <c r="F1399" s="400"/>
    </row>
    <row r="1400" spans="3:6" ht="24.95" customHeight="1">
      <c r="C1400" s="384"/>
      <c r="D1400" s="400"/>
      <c r="E1400" s="400"/>
      <c r="F1400" s="400"/>
    </row>
    <row r="1401" spans="3:6" ht="24.95" customHeight="1">
      <c r="C1401" s="384"/>
      <c r="D1401" s="400"/>
      <c r="E1401" s="400"/>
      <c r="F1401" s="400"/>
    </row>
    <row r="1402" spans="3:6" ht="24.95" customHeight="1">
      <c r="C1402" s="384"/>
      <c r="D1402" s="400"/>
      <c r="E1402" s="400"/>
      <c r="F1402" s="400"/>
    </row>
    <row r="1403" spans="3:6" ht="24.95" customHeight="1">
      <c r="C1403" s="384"/>
      <c r="D1403" s="400"/>
      <c r="E1403" s="400"/>
      <c r="F1403" s="400"/>
    </row>
    <row r="1404" spans="3:6" ht="24.95" customHeight="1">
      <c r="C1404" s="384"/>
      <c r="D1404" s="400"/>
      <c r="E1404" s="400"/>
      <c r="F1404" s="400"/>
    </row>
    <row r="1405" spans="3:6" ht="24.95" customHeight="1">
      <c r="C1405" s="384"/>
      <c r="D1405" s="400"/>
      <c r="E1405" s="400"/>
      <c r="F1405" s="400"/>
    </row>
    <row r="1406" spans="3:6" ht="24.95" customHeight="1">
      <c r="C1406" s="384"/>
      <c r="D1406" s="400"/>
      <c r="E1406" s="400"/>
      <c r="F1406" s="400"/>
    </row>
    <row r="1407" spans="3:6" ht="24.95" customHeight="1">
      <c r="C1407" s="384"/>
      <c r="D1407" s="400"/>
      <c r="E1407" s="400"/>
      <c r="F1407" s="400"/>
    </row>
    <row r="1408" spans="3:6" ht="24.95" customHeight="1">
      <c r="C1408" s="384"/>
      <c r="D1408" s="400"/>
      <c r="E1408" s="400"/>
      <c r="F1408" s="400"/>
    </row>
    <row r="1409" spans="3:6" ht="24.95" customHeight="1">
      <c r="C1409" s="384"/>
      <c r="D1409" s="400"/>
      <c r="E1409" s="400"/>
      <c r="F1409" s="400"/>
    </row>
    <row r="1410" spans="3:6" ht="24.95" customHeight="1">
      <c r="C1410" s="384"/>
      <c r="D1410" s="400"/>
      <c r="E1410" s="400"/>
      <c r="F1410" s="400"/>
    </row>
    <row r="1411" spans="3:6" ht="24.95" customHeight="1">
      <c r="C1411" s="384"/>
      <c r="D1411" s="400"/>
      <c r="E1411" s="400"/>
      <c r="F1411" s="400"/>
    </row>
    <row r="1412" spans="3:6" ht="24.95" customHeight="1">
      <c r="C1412" s="384"/>
      <c r="D1412" s="400"/>
      <c r="E1412" s="400"/>
      <c r="F1412" s="400"/>
    </row>
    <row r="1413" spans="3:6" ht="24.95" customHeight="1">
      <c r="C1413" s="384"/>
      <c r="D1413" s="400"/>
      <c r="E1413" s="400"/>
      <c r="F1413" s="400"/>
    </row>
    <row r="1414" spans="3:6" ht="24.95" customHeight="1">
      <c r="C1414" s="384"/>
      <c r="D1414" s="400"/>
      <c r="E1414" s="400"/>
      <c r="F1414" s="400"/>
    </row>
    <row r="1415" spans="3:6" ht="24.95" customHeight="1">
      <c r="C1415" s="384"/>
      <c r="D1415" s="400"/>
      <c r="E1415" s="400"/>
      <c r="F1415" s="400"/>
    </row>
    <row r="1416" spans="3:6" ht="24.95" customHeight="1">
      <c r="C1416" s="384"/>
      <c r="D1416" s="400"/>
      <c r="E1416" s="400"/>
      <c r="F1416" s="400"/>
    </row>
    <row r="1417" spans="3:6" ht="24.95" customHeight="1">
      <c r="C1417" s="384"/>
      <c r="D1417" s="400"/>
      <c r="E1417" s="400"/>
      <c r="F1417" s="400"/>
    </row>
    <row r="1418" spans="3:6" ht="24.95" customHeight="1">
      <c r="C1418" s="384"/>
      <c r="D1418" s="400"/>
      <c r="E1418" s="400"/>
      <c r="F1418" s="400"/>
    </row>
    <row r="1419" spans="3:6" ht="24.95" customHeight="1">
      <c r="C1419" s="384"/>
      <c r="D1419" s="400"/>
      <c r="E1419" s="400"/>
      <c r="F1419" s="400"/>
    </row>
    <row r="1420" spans="3:6" ht="24.95" customHeight="1">
      <c r="C1420" s="384"/>
      <c r="D1420" s="400"/>
      <c r="E1420" s="400"/>
      <c r="F1420" s="400"/>
    </row>
    <row r="1421" spans="3:6" ht="24.95" customHeight="1">
      <c r="C1421" s="384"/>
      <c r="D1421" s="400"/>
      <c r="E1421" s="400"/>
      <c r="F1421" s="400"/>
    </row>
    <row r="1422" spans="3:6" ht="24.95" customHeight="1">
      <c r="C1422" s="384"/>
      <c r="D1422" s="400"/>
      <c r="E1422" s="400"/>
      <c r="F1422" s="400"/>
    </row>
    <row r="1423" spans="3:6" ht="24.95" customHeight="1">
      <c r="C1423" s="384"/>
      <c r="D1423" s="400"/>
      <c r="E1423" s="400"/>
      <c r="F1423" s="400"/>
    </row>
    <row r="1424" spans="3:6" ht="24.95" customHeight="1">
      <c r="C1424" s="384"/>
      <c r="D1424" s="400"/>
      <c r="E1424" s="400"/>
      <c r="F1424" s="400"/>
    </row>
    <row r="1425" spans="3:6" ht="24.95" customHeight="1">
      <c r="C1425" s="384"/>
      <c r="D1425" s="400"/>
      <c r="E1425" s="400"/>
      <c r="F1425" s="400"/>
    </row>
    <row r="1426" spans="3:6" ht="24.95" customHeight="1">
      <c r="C1426" s="384"/>
      <c r="D1426" s="400"/>
      <c r="E1426" s="400"/>
      <c r="F1426" s="400"/>
    </row>
    <row r="1427" spans="3:6" ht="24.95" customHeight="1">
      <c r="C1427" s="384"/>
      <c r="D1427" s="400"/>
      <c r="E1427" s="400"/>
      <c r="F1427" s="400"/>
    </row>
    <row r="1428" spans="3:6" ht="24.95" customHeight="1">
      <c r="C1428" s="384"/>
      <c r="D1428" s="400"/>
      <c r="E1428" s="400"/>
      <c r="F1428" s="400"/>
    </row>
    <row r="1429" spans="3:6" ht="24.95" customHeight="1">
      <c r="C1429" s="384"/>
      <c r="D1429" s="400"/>
      <c r="E1429" s="400"/>
      <c r="F1429" s="400"/>
    </row>
    <row r="1430" spans="3:6" ht="24.95" customHeight="1">
      <c r="C1430" s="384"/>
      <c r="D1430" s="400"/>
      <c r="E1430" s="400"/>
      <c r="F1430" s="400"/>
    </row>
    <row r="1431" spans="3:6" ht="24.95" customHeight="1">
      <c r="C1431" s="384"/>
      <c r="D1431" s="400"/>
      <c r="E1431" s="400"/>
      <c r="F1431" s="400"/>
    </row>
    <row r="1432" spans="3:6" ht="24.95" customHeight="1">
      <c r="C1432" s="384"/>
      <c r="D1432" s="400"/>
      <c r="E1432" s="400"/>
      <c r="F1432" s="400"/>
    </row>
    <row r="1433" spans="3:6" ht="24.95" customHeight="1">
      <c r="C1433" s="384"/>
      <c r="D1433" s="400"/>
      <c r="E1433" s="400"/>
      <c r="F1433" s="400"/>
    </row>
    <row r="1434" spans="3:6" ht="24.95" customHeight="1">
      <c r="C1434" s="384"/>
      <c r="D1434" s="400"/>
      <c r="E1434" s="400"/>
      <c r="F1434" s="400"/>
    </row>
    <row r="1435" spans="3:6" ht="24.95" customHeight="1">
      <c r="C1435" s="384"/>
      <c r="D1435" s="400"/>
      <c r="E1435" s="400"/>
      <c r="F1435" s="400"/>
    </row>
    <row r="1436" spans="3:6" ht="24.95" customHeight="1">
      <c r="C1436" s="384"/>
      <c r="D1436" s="400"/>
      <c r="E1436" s="400"/>
      <c r="F1436" s="400"/>
    </row>
    <row r="1437" spans="3:6" ht="24.95" customHeight="1">
      <c r="C1437" s="384"/>
      <c r="D1437" s="400"/>
      <c r="E1437" s="400"/>
      <c r="F1437" s="400"/>
    </row>
    <row r="1438" spans="3:6" ht="24.95" customHeight="1">
      <c r="C1438" s="384"/>
      <c r="D1438" s="400"/>
      <c r="E1438" s="400"/>
      <c r="F1438" s="400"/>
    </row>
    <row r="1439" spans="3:6" ht="24.95" customHeight="1">
      <c r="C1439" s="384"/>
      <c r="D1439" s="400"/>
      <c r="E1439" s="400"/>
      <c r="F1439" s="400"/>
    </row>
    <row r="1440" spans="3:6" ht="24.95" customHeight="1">
      <c r="C1440" s="384"/>
      <c r="D1440" s="400"/>
      <c r="E1440" s="400"/>
      <c r="F1440" s="400"/>
    </row>
    <row r="1441" spans="3:6" ht="24.95" customHeight="1">
      <c r="C1441" s="384"/>
      <c r="D1441" s="400"/>
      <c r="E1441" s="400"/>
      <c r="F1441" s="400"/>
    </row>
    <row r="1442" spans="3:6" ht="24.95" customHeight="1">
      <c r="C1442" s="384"/>
      <c r="D1442" s="400"/>
      <c r="E1442" s="400"/>
      <c r="F1442" s="400"/>
    </row>
    <row r="1443" spans="3:6" ht="24.95" customHeight="1">
      <c r="C1443" s="384"/>
      <c r="D1443" s="400"/>
      <c r="E1443" s="400"/>
      <c r="F1443" s="400"/>
    </row>
    <row r="1444" spans="3:6" ht="24.95" customHeight="1">
      <c r="C1444" s="384"/>
      <c r="D1444" s="400"/>
      <c r="E1444" s="400"/>
      <c r="F1444" s="400"/>
    </row>
    <row r="1445" spans="3:6" ht="24.95" customHeight="1">
      <c r="C1445" s="384"/>
      <c r="D1445" s="400"/>
      <c r="E1445" s="400"/>
      <c r="F1445" s="400"/>
    </row>
    <row r="1446" spans="3:6" ht="24.95" customHeight="1">
      <c r="C1446" s="384"/>
      <c r="D1446" s="400"/>
      <c r="E1446" s="400"/>
      <c r="F1446" s="400"/>
    </row>
    <row r="1447" spans="3:6" ht="24.95" customHeight="1">
      <c r="C1447" s="384"/>
      <c r="D1447" s="400"/>
      <c r="E1447" s="400"/>
      <c r="F1447" s="400"/>
    </row>
    <row r="1448" spans="3:6" ht="24.95" customHeight="1">
      <c r="C1448" s="384"/>
      <c r="D1448" s="400"/>
      <c r="E1448" s="400"/>
      <c r="F1448" s="400"/>
    </row>
    <row r="1449" spans="3:6" ht="24.95" customHeight="1">
      <c r="C1449" s="384"/>
      <c r="D1449" s="400"/>
      <c r="E1449" s="400"/>
      <c r="F1449" s="400"/>
    </row>
    <row r="1450" spans="3:6" ht="24.95" customHeight="1">
      <c r="C1450" s="384"/>
      <c r="D1450" s="400"/>
      <c r="E1450" s="400"/>
      <c r="F1450" s="400"/>
    </row>
    <row r="1451" spans="3:6" ht="24.95" customHeight="1">
      <c r="C1451" s="384"/>
      <c r="D1451" s="400"/>
      <c r="E1451" s="400"/>
      <c r="F1451" s="400"/>
    </row>
    <row r="1452" spans="3:6" ht="24.95" customHeight="1">
      <c r="C1452" s="384"/>
      <c r="D1452" s="400"/>
      <c r="E1452" s="400"/>
      <c r="F1452" s="400"/>
    </row>
    <row r="1453" spans="3:6" ht="24.95" customHeight="1">
      <c r="C1453" s="384"/>
      <c r="D1453" s="400"/>
      <c r="E1453" s="400"/>
      <c r="F1453" s="400"/>
    </row>
    <row r="1454" spans="3:6" ht="24.95" customHeight="1">
      <c r="C1454" s="384"/>
      <c r="D1454" s="400"/>
      <c r="E1454" s="400"/>
      <c r="F1454" s="400"/>
    </row>
    <row r="1455" spans="3:6" ht="24.95" customHeight="1">
      <c r="C1455" s="384"/>
      <c r="D1455" s="400"/>
      <c r="E1455" s="400"/>
      <c r="F1455" s="400"/>
    </row>
    <row r="1456" spans="3:6" ht="24.95" customHeight="1">
      <c r="C1456" s="384"/>
      <c r="D1456" s="400"/>
      <c r="E1456" s="400"/>
      <c r="F1456" s="400"/>
    </row>
    <row r="1457" spans="3:6" ht="24.95" customHeight="1">
      <c r="C1457" s="384"/>
      <c r="D1457" s="400"/>
      <c r="E1457" s="400"/>
      <c r="F1457" s="400"/>
    </row>
    <row r="1458" spans="3:6" ht="24.95" customHeight="1">
      <c r="C1458" s="384"/>
      <c r="D1458" s="400"/>
      <c r="E1458" s="400"/>
      <c r="F1458" s="400"/>
    </row>
    <row r="1459" spans="3:6" ht="24.95" customHeight="1">
      <c r="C1459" s="384"/>
      <c r="D1459" s="400"/>
      <c r="E1459" s="400"/>
      <c r="F1459" s="400"/>
    </row>
    <row r="1460" spans="3:6" ht="24.95" customHeight="1">
      <c r="C1460" s="384"/>
      <c r="D1460" s="400"/>
      <c r="E1460" s="400"/>
      <c r="F1460" s="400"/>
    </row>
    <row r="1461" spans="3:6" ht="24.95" customHeight="1">
      <c r="C1461" s="384"/>
      <c r="D1461" s="400"/>
      <c r="E1461" s="400"/>
      <c r="F1461" s="400"/>
    </row>
    <row r="1462" spans="3:6" ht="24.95" customHeight="1">
      <c r="C1462" s="384"/>
      <c r="D1462" s="400"/>
      <c r="E1462" s="400"/>
      <c r="F1462" s="400"/>
    </row>
    <row r="1463" spans="3:6" ht="24.95" customHeight="1">
      <c r="C1463" s="384"/>
      <c r="D1463" s="400"/>
      <c r="E1463" s="400"/>
      <c r="F1463" s="400"/>
    </row>
    <row r="1464" spans="3:6" ht="24.95" customHeight="1">
      <c r="C1464" s="384"/>
      <c r="D1464" s="400"/>
      <c r="E1464" s="400"/>
      <c r="F1464" s="400"/>
    </row>
    <row r="1465" spans="3:6" ht="24.95" customHeight="1">
      <c r="C1465" s="384"/>
      <c r="D1465" s="400"/>
      <c r="E1465" s="400"/>
      <c r="F1465" s="400"/>
    </row>
    <row r="1466" spans="3:6" ht="24.95" customHeight="1">
      <c r="C1466" s="384"/>
      <c r="D1466" s="400"/>
      <c r="E1466" s="400"/>
      <c r="F1466" s="400"/>
    </row>
    <row r="1467" spans="3:6" ht="24.95" customHeight="1">
      <c r="C1467" s="384"/>
      <c r="D1467" s="400"/>
      <c r="E1467" s="400"/>
      <c r="F1467" s="400"/>
    </row>
    <row r="1468" spans="3:6" ht="24.95" customHeight="1">
      <c r="C1468" s="384"/>
      <c r="D1468" s="400"/>
      <c r="E1468" s="400"/>
      <c r="F1468" s="400"/>
    </row>
    <row r="1469" spans="3:6" ht="24.95" customHeight="1">
      <c r="C1469" s="384"/>
      <c r="D1469" s="400"/>
      <c r="E1469" s="400"/>
      <c r="F1469" s="400"/>
    </row>
    <row r="1470" spans="3:6" ht="24.95" customHeight="1">
      <c r="C1470" s="384"/>
      <c r="D1470" s="400"/>
      <c r="E1470" s="400"/>
      <c r="F1470" s="400"/>
    </row>
    <row r="1471" spans="3:6" ht="24.95" customHeight="1">
      <c r="C1471" s="384"/>
      <c r="D1471" s="400"/>
      <c r="E1471" s="400"/>
      <c r="F1471" s="400"/>
    </row>
    <row r="1472" spans="3:6" ht="24.95" customHeight="1">
      <c r="C1472" s="384"/>
      <c r="D1472" s="400"/>
      <c r="E1472" s="400"/>
      <c r="F1472" s="400"/>
    </row>
    <row r="1473" spans="3:6" ht="24.95" customHeight="1">
      <c r="C1473" s="384"/>
      <c r="D1473" s="400"/>
      <c r="E1473" s="400"/>
      <c r="F1473" s="400"/>
    </row>
    <row r="1474" spans="3:6" ht="24.95" customHeight="1">
      <c r="C1474" s="384"/>
      <c r="D1474" s="400"/>
      <c r="E1474" s="400"/>
      <c r="F1474" s="400"/>
    </row>
    <row r="1475" spans="3:6" ht="24.95" customHeight="1">
      <c r="C1475" s="384"/>
      <c r="D1475" s="400"/>
      <c r="E1475" s="400"/>
      <c r="F1475" s="400"/>
    </row>
    <row r="1476" spans="3:6" ht="24.95" customHeight="1">
      <c r="C1476" s="384"/>
      <c r="D1476" s="400"/>
      <c r="E1476" s="400"/>
      <c r="F1476" s="400"/>
    </row>
    <row r="1477" spans="3:6" ht="24.95" customHeight="1">
      <c r="C1477" s="384"/>
      <c r="D1477" s="400"/>
      <c r="E1477" s="400"/>
      <c r="F1477" s="400"/>
    </row>
    <row r="1478" spans="3:6" ht="24.95" customHeight="1">
      <c r="C1478" s="384"/>
      <c r="D1478" s="400"/>
      <c r="E1478" s="400"/>
      <c r="F1478" s="400"/>
    </row>
    <row r="1479" spans="3:6" ht="24.95" customHeight="1">
      <c r="C1479" s="384"/>
      <c r="D1479" s="400"/>
      <c r="E1479" s="400"/>
      <c r="F1479" s="400"/>
    </row>
    <row r="1480" spans="3:6" ht="24.95" customHeight="1">
      <c r="C1480" s="384"/>
      <c r="D1480" s="400"/>
      <c r="E1480" s="400"/>
      <c r="F1480" s="400"/>
    </row>
    <row r="1481" spans="3:6" ht="24.95" customHeight="1">
      <c r="C1481" s="384"/>
      <c r="D1481" s="400"/>
      <c r="E1481" s="400"/>
      <c r="F1481" s="400"/>
    </row>
    <row r="1482" spans="3:6" ht="24.95" customHeight="1">
      <c r="C1482" s="384"/>
      <c r="D1482" s="400"/>
      <c r="E1482" s="400"/>
      <c r="F1482" s="400"/>
    </row>
    <row r="1483" spans="3:6" ht="24.95" customHeight="1">
      <c r="C1483" s="384"/>
      <c r="D1483" s="400"/>
      <c r="E1483" s="400"/>
      <c r="F1483" s="400"/>
    </row>
    <row r="1484" spans="3:6" ht="24.95" customHeight="1">
      <c r="C1484" s="384"/>
      <c r="D1484" s="400"/>
      <c r="E1484" s="400"/>
      <c r="F1484" s="400"/>
    </row>
    <row r="1485" spans="3:6" ht="24.95" customHeight="1">
      <c r="C1485" s="384"/>
      <c r="D1485" s="400"/>
      <c r="E1485" s="400"/>
      <c r="F1485" s="400"/>
    </row>
    <row r="1486" spans="3:6" ht="24.95" customHeight="1">
      <c r="C1486" s="384"/>
      <c r="D1486" s="400"/>
      <c r="E1486" s="400"/>
      <c r="F1486" s="400"/>
    </row>
    <row r="1487" spans="3:6" ht="24.95" customHeight="1">
      <c r="C1487" s="384"/>
      <c r="D1487" s="400"/>
      <c r="E1487" s="400"/>
      <c r="F1487" s="400"/>
    </row>
    <row r="1488" spans="3:6" ht="24.95" customHeight="1">
      <c r="C1488" s="384"/>
      <c r="D1488" s="400"/>
      <c r="E1488" s="400"/>
      <c r="F1488" s="400"/>
    </row>
    <row r="1489" spans="3:6" ht="24.95" customHeight="1">
      <c r="C1489" s="384"/>
      <c r="D1489" s="400"/>
      <c r="E1489" s="400"/>
      <c r="F1489" s="400"/>
    </row>
    <row r="1490" spans="3:6" ht="24.95" customHeight="1">
      <c r="C1490" s="384"/>
      <c r="D1490" s="400"/>
      <c r="E1490" s="400"/>
      <c r="F1490" s="400"/>
    </row>
    <row r="1491" spans="3:6" ht="24.95" customHeight="1">
      <c r="C1491" s="384"/>
      <c r="D1491" s="400"/>
      <c r="E1491" s="400"/>
      <c r="F1491" s="400"/>
    </row>
    <row r="1492" spans="3:6" ht="24.95" customHeight="1">
      <c r="C1492" s="384"/>
      <c r="D1492" s="400"/>
      <c r="E1492" s="400"/>
      <c r="F1492" s="400"/>
    </row>
    <row r="1493" spans="3:6" ht="24.95" customHeight="1">
      <c r="C1493" s="384"/>
      <c r="D1493" s="400"/>
      <c r="E1493" s="400"/>
      <c r="F1493" s="400"/>
    </row>
    <row r="1494" spans="3:6" ht="24.95" customHeight="1">
      <c r="C1494" s="384"/>
      <c r="D1494" s="400"/>
      <c r="E1494" s="400"/>
      <c r="F1494" s="400"/>
    </row>
    <row r="1495" spans="3:6" ht="24.95" customHeight="1">
      <c r="C1495" s="384"/>
      <c r="D1495" s="400"/>
      <c r="E1495" s="400"/>
      <c r="F1495" s="400"/>
    </row>
    <row r="1496" spans="3:6" ht="24.95" customHeight="1">
      <c r="C1496" s="384"/>
      <c r="D1496" s="400"/>
      <c r="E1496" s="400"/>
      <c r="F1496" s="400"/>
    </row>
    <row r="1497" spans="3:6" ht="24.95" customHeight="1">
      <c r="C1497" s="384"/>
      <c r="D1497" s="400"/>
      <c r="E1497" s="400"/>
      <c r="F1497" s="400"/>
    </row>
    <row r="1498" spans="3:6" ht="24.95" customHeight="1">
      <c r="C1498" s="384"/>
      <c r="D1498" s="400"/>
      <c r="E1498" s="400"/>
      <c r="F1498" s="400"/>
    </row>
    <row r="1499" spans="3:6" ht="24.95" customHeight="1">
      <c r="C1499" s="384"/>
      <c r="D1499" s="400"/>
      <c r="E1499" s="400"/>
      <c r="F1499" s="400"/>
    </row>
    <row r="1500" spans="3:6" ht="24.95" customHeight="1">
      <c r="C1500" s="384"/>
      <c r="D1500" s="400"/>
      <c r="E1500" s="400"/>
      <c r="F1500" s="400"/>
    </row>
    <row r="1501" spans="3:6" ht="24.95" customHeight="1">
      <c r="C1501" s="384"/>
      <c r="D1501" s="400"/>
      <c r="E1501" s="400"/>
      <c r="F1501" s="400"/>
    </row>
    <row r="1502" spans="3:6" ht="24.95" customHeight="1">
      <c r="C1502" s="384"/>
      <c r="D1502" s="400"/>
      <c r="E1502" s="400"/>
      <c r="F1502" s="400"/>
    </row>
    <row r="1503" spans="3:6" ht="24.95" customHeight="1">
      <c r="C1503" s="384"/>
      <c r="D1503" s="400"/>
      <c r="E1503" s="400"/>
      <c r="F1503" s="400"/>
    </row>
    <row r="1504" spans="3:6" ht="24.95" customHeight="1">
      <c r="C1504" s="384"/>
      <c r="D1504" s="400"/>
      <c r="E1504" s="400"/>
      <c r="F1504" s="400"/>
    </row>
    <row r="1505" spans="3:6" ht="24.95" customHeight="1">
      <c r="C1505" s="384"/>
      <c r="D1505" s="400"/>
      <c r="E1505" s="400"/>
      <c r="F1505" s="400"/>
    </row>
    <row r="1506" spans="3:6" ht="24.95" customHeight="1">
      <c r="C1506" s="384"/>
      <c r="D1506" s="400"/>
      <c r="E1506" s="400"/>
      <c r="F1506" s="400"/>
    </row>
    <row r="1507" spans="3:6" ht="24.95" customHeight="1">
      <c r="C1507" s="384"/>
      <c r="D1507" s="400"/>
      <c r="E1507" s="400"/>
      <c r="F1507" s="400"/>
    </row>
    <row r="1508" spans="3:6" ht="24.95" customHeight="1">
      <c r="C1508" s="384"/>
      <c r="D1508" s="400"/>
      <c r="E1508" s="400"/>
      <c r="F1508" s="400"/>
    </row>
    <row r="1509" spans="3:6" ht="24.95" customHeight="1">
      <c r="C1509" s="384"/>
      <c r="D1509" s="400"/>
      <c r="E1509" s="400"/>
      <c r="F1509" s="400"/>
    </row>
    <row r="1510" spans="3:6" ht="24.95" customHeight="1">
      <c r="C1510" s="384"/>
      <c r="D1510" s="400"/>
      <c r="E1510" s="400"/>
      <c r="F1510" s="400"/>
    </row>
    <row r="1511" spans="3:6" ht="24.95" customHeight="1">
      <c r="C1511" s="384"/>
      <c r="D1511" s="400"/>
      <c r="E1511" s="400"/>
      <c r="F1511" s="400"/>
    </row>
    <row r="1512" spans="3:6" ht="24.95" customHeight="1">
      <c r="C1512" s="384"/>
      <c r="D1512" s="400"/>
      <c r="E1512" s="400"/>
      <c r="F1512" s="400"/>
    </row>
    <row r="1513" spans="3:6" ht="24.95" customHeight="1">
      <c r="C1513" s="384"/>
      <c r="D1513" s="400"/>
      <c r="E1513" s="400"/>
      <c r="F1513" s="400"/>
    </row>
    <row r="1514" spans="3:6" ht="24.95" customHeight="1">
      <c r="C1514" s="384"/>
      <c r="D1514" s="400"/>
      <c r="E1514" s="400"/>
      <c r="F1514" s="400"/>
    </row>
    <row r="1515" spans="3:6" ht="24.95" customHeight="1">
      <c r="C1515" s="384"/>
      <c r="D1515" s="400"/>
      <c r="E1515" s="400"/>
      <c r="F1515" s="400"/>
    </row>
    <row r="1516" spans="3:6" ht="24.95" customHeight="1">
      <c r="C1516" s="384"/>
      <c r="D1516" s="400"/>
      <c r="E1516" s="400"/>
      <c r="F1516" s="400"/>
    </row>
    <row r="1517" spans="3:6" ht="24.95" customHeight="1">
      <c r="C1517" s="384"/>
      <c r="D1517" s="400"/>
      <c r="E1517" s="400"/>
      <c r="F1517" s="400"/>
    </row>
    <row r="1518" spans="3:6" ht="24.95" customHeight="1">
      <c r="C1518" s="384"/>
      <c r="D1518" s="400"/>
      <c r="E1518" s="400"/>
      <c r="F1518" s="400"/>
    </row>
    <row r="1519" spans="3:6" ht="24.95" customHeight="1">
      <c r="C1519" s="384"/>
      <c r="D1519" s="400"/>
      <c r="E1519" s="400"/>
      <c r="F1519" s="400"/>
    </row>
    <row r="1520" spans="3:6" ht="24.95" customHeight="1">
      <c r="C1520" s="384"/>
      <c r="D1520" s="400"/>
      <c r="E1520" s="400"/>
      <c r="F1520" s="400"/>
    </row>
    <row r="1521" spans="3:6" ht="24.95" customHeight="1">
      <c r="C1521" s="384"/>
      <c r="D1521" s="400"/>
      <c r="E1521" s="400"/>
      <c r="F1521" s="400"/>
    </row>
    <row r="1522" spans="3:6" ht="24.95" customHeight="1">
      <c r="C1522" s="384"/>
      <c r="D1522" s="400"/>
      <c r="E1522" s="400"/>
      <c r="F1522" s="400"/>
    </row>
    <row r="1523" spans="3:6" ht="24.95" customHeight="1">
      <c r="C1523" s="384"/>
      <c r="D1523" s="400"/>
      <c r="E1523" s="400"/>
      <c r="F1523" s="400"/>
    </row>
    <row r="1524" spans="3:6" ht="24.95" customHeight="1">
      <c r="C1524" s="384"/>
      <c r="D1524" s="400"/>
      <c r="E1524" s="400"/>
      <c r="F1524" s="400"/>
    </row>
    <row r="1525" spans="3:6" ht="24.95" customHeight="1">
      <c r="C1525" s="384"/>
      <c r="D1525" s="400"/>
      <c r="E1525" s="400"/>
      <c r="F1525" s="400"/>
    </row>
    <row r="1526" spans="3:6" ht="24.95" customHeight="1">
      <c r="C1526" s="384"/>
      <c r="D1526" s="400"/>
      <c r="E1526" s="400"/>
      <c r="F1526" s="400"/>
    </row>
    <row r="1527" spans="3:6" ht="24.95" customHeight="1">
      <c r="C1527" s="384"/>
      <c r="D1527" s="400"/>
      <c r="E1527" s="400"/>
      <c r="F1527" s="400"/>
    </row>
    <row r="1528" spans="3:6" ht="24.95" customHeight="1">
      <c r="C1528" s="384"/>
      <c r="D1528" s="400"/>
      <c r="E1528" s="400"/>
      <c r="F1528" s="400"/>
    </row>
    <row r="1529" spans="3:6" ht="24.95" customHeight="1">
      <c r="C1529" s="384"/>
      <c r="D1529" s="400"/>
      <c r="E1529" s="400"/>
      <c r="F1529" s="400"/>
    </row>
    <row r="1530" spans="3:6" ht="24.95" customHeight="1">
      <c r="C1530" s="384"/>
      <c r="D1530" s="400"/>
      <c r="E1530" s="400"/>
      <c r="F1530" s="400"/>
    </row>
    <row r="1531" spans="3:6" ht="24.95" customHeight="1">
      <c r="C1531" s="384"/>
      <c r="D1531" s="400"/>
      <c r="E1531" s="400"/>
      <c r="F1531" s="400"/>
    </row>
    <row r="1532" spans="3:6" ht="24.95" customHeight="1">
      <c r="C1532" s="384"/>
      <c r="D1532" s="400"/>
      <c r="E1532" s="400"/>
      <c r="F1532" s="400"/>
    </row>
    <row r="1533" spans="3:6" ht="24.95" customHeight="1">
      <c r="C1533" s="384"/>
      <c r="D1533" s="400"/>
      <c r="E1533" s="400"/>
      <c r="F1533" s="400"/>
    </row>
    <row r="1534" spans="3:6" ht="24.95" customHeight="1">
      <c r="C1534" s="384"/>
      <c r="D1534" s="400"/>
      <c r="E1534" s="400"/>
      <c r="F1534" s="400"/>
    </row>
    <row r="1535" spans="3:6" ht="24.95" customHeight="1">
      <c r="C1535" s="384"/>
      <c r="D1535" s="400"/>
      <c r="E1535" s="400"/>
      <c r="F1535" s="400"/>
    </row>
    <row r="1536" spans="3:6" ht="24.95" customHeight="1">
      <c r="C1536" s="384"/>
      <c r="D1536" s="400"/>
      <c r="E1536" s="400"/>
      <c r="F1536" s="400"/>
    </row>
    <row r="1537" spans="3:6" ht="24.95" customHeight="1">
      <c r="C1537" s="384"/>
      <c r="D1537" s="400"/>
      <c r="E1537" s="400"/>
      <c r="F1537" s="400"/>
    </row>
    <row r="1538" spans="3:6" ht="24.95" customHeight="1">
      <c r="C1538" s="384"/>
      <c r="D1538" s="400"/>
      <c r="E1538" s="400"/>
      <c r="F1538" s="400"/>
    </row>
    <row r="1539" spans="3:6" ht="24.95" customHeight="1">
      <c r="C1539" s="384"/>
      <c r="D1539" s="400"/>
      <c r="E1539" s="400"/>
      <c r="F1539" s="400"/>
    </row>
    <row r="1540" spans="3:6" ht="24.95" customHeight="1">
      <c r="C1540" s="384"/>
      <c r="D1540" s="400"/>
      <c r="E1540" s="400"/>
      <c r="F1540" s="400"/>
    </row>
    <row r="1541" spans="3:6" ht="24.95" customHeight="1">
      <c r="C1541" s="384"/>
      <c r="D1541" s="400"/>
      <c r="E1541" s="400"/>
      <c r="F1541" s="400"/>
    </row>
    <row r="1542" spans="3:6" ht="24.95" customHeight="1">
      <c r="C1542" s="384"/>
      <c r="D1542" s="400"/>
      <c r="E1542" s="400"/>
      <c r="F1542" s="400"/>
    </row>
    <row r="1543" spans="3:6" ht="24.95" customHeight="1">
      <c r="C1543" s="384"/>
      <c r="D1543" s="400"/>
      <c r="E1543" s="400"/>
      <c r="F1543" s="400"/>
    </row>
    <row r="1544" spans="3:6" ht="24.95" customHeight="1">
      <c r="C1544" s="384"/>
      <c r="D1544" s="400"/>
      <c r="E1544" s="400"/>
      <c r="F1544" s="400"/>
    </row>
    <row r="1545" spans="3:6" ht="24.95" customHeight="1">
      <c r="C1545" s="384"/>
      <c r="D1545" s="400"/>
      <c r="E1545" s="400"/>
      <c r="F1545" s="400"/>
    </row>
    <row r="1546" spans="3:6" ht="24.95" customHeight="1">
      <c r="C1546" s="384"/>
      <c r="D1546" s="400"/>
      <c r="E1546" s="400"/>
      <c r="F1546" s="400"/>
    </row>
    <row r="1547" spans="3:6" ht="24.95" customHeight="1">
      <c r="C1547" s="384"/>
      <c r="D1547" s="400"/>
      <c r="E1547" s="400"/>
      <c r="F1547" s="400"/>
    </row>
    <row r="1548" spans="3:6" ht="24.95" customHeight="1">
      <c r="C1548" s="384"/>
      <c r="D1548" s="400"/>
      <c r="E1548" s="400"/>
      <c r="F1548" s="400"/>
    </row>
    <row r="1549" spans="3:6" ht="24.95" customHeight="1">
      <c r="C1549" s="384"/>
      <c r="D1549" s="400"/>
      <c r="E1549" s="400"/>
      <c r="F1549" s="400"/>
    </row>
    <row r="1550" spans="3:6" ht="24.95" customHeight="1">
      <c r="C1550" s="384"/>
      <c r="D1550" s="400"/>
      <c r="E1550" s="400"/>
      <c r="F1550" s="400"/>
    </row>
    <row r="1551" spans="3:6" ht="24.95" customHeight="1">
      <c r="C1551" s="384"/>
      <c r="D1551" s="400"/>
      <c r="E1551" s="400"/>
      <c r="F1551" s="400"/>
    </row>
    <row r="1552" spans="3:6" ht="24.95" customHeight="1">
      <c r="C1552" s="384"/>
      <c r="D1552" s="400"/>
      <c r="E1552" s="400"/>
      <c r="F1552" s="400"/>
    </row>
    <row r="1553" spans="3:6" ht="24.95" customHeight="1">
      <c r="C1553" s="384"/>
      <c r="D1553" s="400"/>
      <c r="E1553" s="400"/>
      <c r="F1553" s="400"/>
    </row>
    <row r="1554" spans="3:6" ht="24.95" customHeight="1">
      <c r="C1554" s="384"/>
      <c r="D1554" s="400"/>
      <c r="E1554" s="400"/>
      <c r="F1554" s="400"/>
    </row>
    <row r="1555" spans="3:6" ht="24.95" customHeight="1">
      <c r="C1555" s="384"/>
      <c r="D1555" s="400"/>
      <c r="E1555" s="400"/>
      <c r="F1555" s="400"/>
    </row>
    <row r="1556" spans="3:6" ht="24.95" customHeight="1">
      <c r="C1556" s="384"/>
      <c r="D1556" s="400"/>
      <c r="E1556" s="400"/>
      <c r="F1556" s="400"/>
    </row>
    <row r="1557" spans="3:6" ht="24.95" customHeight="1">
      <c r="C1557" s="384"/>
      <c r="D1557" s="400"/>
      <c r="E1557" s="400"/>
      <c r="F1557" s="400"/>
    </row>
    <row r="1558" spans="3:6" ht="24.95" customHeight="1">
      <c r="C1558" s="384"/>
      <c r="D1558" s="400"/>
      <c r="E1558" s="400"/>
      <c r="F1558" s="400"/>
    </row>
    <row r="1559" spans="3:6" ht="24.95" customHeight="1">
      <c r="C1559" s="384"/>
      <c r="D1559" s="400"/>
      <c r="E1559" s="400"/>
      <c r="F1559" s="400"/>
    </row>
    <row r="1560" spans="3:6" ht="24.95" customHeight="1">
      <c r="C1560" s="384"/>
      <c r="D1560" s="400"/>
      <c r="E1560" s="400"/>
      <c r="F1560" s="400"/>
    </row>
    <row r="1561" spans="3:6" ht="24.95" customHeight="1">
      <c r="C1561" s="384"/>
      <c r="D1561" s="400"/>
      <c r="E1561" s="400"/>
      <c r="F1561" s="400"/>
    </row>
    <row r="1562" spans="3:6" ht="24.95" customHeight="1">
      <c r="C1562" s="384"/>
      <c r="D1562" s="400"/>
      <c r="E1562" s="400"/>
      <c r="F1562" s="400"/>
    </row>
    <row r="1563" spans="3:6" ht="24.95" customHeight="1">
      <c r="C1563" s="384"/>
      <c r="D1563" s="400"/>
      <c r="E1563" s="400"/>
      <c r="F1563" s="400"/>
    </row>
    <row r="1564" spans="3:6" ht="24.95" customHeight="1">
      <c r="C1564" s="384"/>
      <c r="D1564" s="400"/>
      <c r="E1564" s="400"/>
      <c r="F1564" s="400"/>
    </row>
    <row r="1565" spans="3:6" ht="24.95" customHeight="1">
      <c r="C1565" s="384"/>
      <c r="D1565" s="400"/>
      <c r="E1565" s="400"/>
      <c r="F1565" s="400"/>
    </row>
    <row r="1566" spans="3:6" ht="24.95" customHeight="1">
      <c r="C1566" s="384"/>
      <c r="D1566" s="400"/>
      <c r="E1566" s="400"/>
      <c r="F1566" s="400"/>
    </row>
    <row r="1567" spans="3:6" ht="24.95" customHeight="1">
      <c r="C1567" s="384"/>
      <c r="D1567" s="400"/>
      <c r="E1567" s="400"/>
      <c r="F1567" s="400"/>
    </row>
    <row r="1568" spans="3:6" ht="24.95" customHeight="1">
      <c r="C1568" s="384"/>
      <c r="D1568" s="400"/>
      <c r="E1568" s="400"/>
      <c r="F1568" s="400"/>
    </row>
    <row r="1569" spans="3:6" ht="24.95" customHeight="1">
      <c r="C1569" s="384"/>
      <c r="D1569" s="400"/>
      <c r="E1569" s="400"/>
      <c r="F1569" s="400"/>
    </row>
    <row r="1570" spans="3:6" ht="24.95" customHeight="1">
      <c r="C1570" s="384"/>
      <c r="D1570" s="400"/>
      <c r="E1570" s="400"/>
      <c r="F1570" s="400"/>
    </row>
    <row r="1571" spans="3:6" ht="24.95" customHeight="1">
      <c r="C1571" s="384"/>
      <c r="D1571" s="400"/>
      <c r="E1571" s="400"/>
      <c r="F1571" s="400"/>
    </row>
    <row r="1572" spans="3:6" ht="24.95" customHeight="1">
      <c r="C1572" s="384"/>
      <c r="D1572" s="400"/>
      <c r="E1572" s="400"/>
      <c r="F1572" s="400"/>
    </row>
    <row r="1573" spans="3:6" ht="24.95" customHeight="1">
      <c r="C1573" s="384"/>
      <c r="D1573" s="400"/>
      <c r="E1573" s="400"/>
      <c r="F1573" s="400"/>
    </row>
    <row r="1574" spans="3:6" ht="24.95" customHeight="1">
      <c r="C1574" s="384"/>
      <c r="D1574" s="400"/>
      <c r="E1574" s="400"/>
      <c r="F1574" s="400"/>
    </row>
    <row r="1575" spans="3:6" ht="24.95" customHeight="1">
      <c r="C1575" s="384"/>
      <c r="D1575" s="400"/>
      <c r="E1575" s="400"/>
      <c r="F1575" s="400"/>
    </row>
    <row r="1576" spans="3:6" ht="24.95" customHeight="1">
      <c r="C1576" s="384"/>
      <c r="D1576" s="400"/>
      <c r="E1576" s="400"/>
      <c r="F1576" s="400"/>
    </row>
    <row r="1577" spans="3:6" ht="24.95" customHeight="1">
      <c r="C1577" s="384"/>
      <c r="D1577" s="400"/>
      <c r="E1577" s="400"/>
      <c r="F1577" s="400"/>
    </row>
    <row r="1578" spans="3:6" ht="24.95" customHeight="1">
      <c r="C1578" s="384"/>
      <c r="D1578" s="400"/>
      <c r="E1578" s="400"/>
      <c r="F1578" s="400"/>
    </row>
    <row r="1579" spans="3:6" ht="24.95" customHeight="1">
      <c r="C1579" s="384"/>
      <c r="D1579" s="400"/>
      <c r="E1579" s="400"/>
      <c r="F1579" s="400"/>
    </row>
    <row r="1580" spans="3:6" ht="24.95" customHeight="1">
      <c r="C1580" s="384"/>
      <c r="D1580" s="400"/>
      <c r="E1580" s="400"/>
      <c r="F1580" s="400"/>
    </row>
    <row r="1581" spans="3:6" ht="24.95" customHeight="1">
      <c r="C1581" s="384"/>
      <c r="D1581" s="400"/>
      <c r="E1581" s="400"/>
      <c r="F1581" s="400"/>
    </row>
    <row r="1582" spans="3:6" ht="24.95" customHeight="1">
      <c r="C1582" s="384"/>
      <c r="D1582" s="400"/>
      <c r="E1582" s="400"/>
      <c r="F1582" s="400"/>
    </row>
    <row r="1583" spans="3:6" ht="24.95" customHeight="1">
      <c r="C1583" s="384"/>
      <c r="D1583" s="400"/>
      <c r="E1583" s="400"/>
      <c r="F1583" s="400"/>
    </row>
    <row r="1584" spans="3:6" ht="24.95" customHeight="1">
      <c r="C1584" s="384"/>
      <c r="D1584" s="400"/>
      <c r="E1584" s="400"/>
      <c r="F1584" s="400"/>
    </row>
    <row r="1585" spans="3:6" ht="24.95" customHeight="1">
      <c r="C1585" s="384"/>
      <c r="D1585" s="400"/>
      <c r="E1585" s="400"/>
      <c r="F1585" s="400"/>
    </row>
    <row r="1586" spans="3:6" ht="24.95" customHeight="1">
      <c r="C1586" s="384"/>
      <c r="D1586" s="400"/>
      <c r="E1586" s="400"/>
      <c r="F1586" s="400"/>
    </row>
    <row r="1587" spans="3:6" ht="24.95" customHeight="1">
      <c r="C1587" s="384"/>
      <c r="D1587" s="400"/>
      <c r="E1587" s="400"/>
      <c r="F1587" s="400"/>
    </row>
    <row r="1588" spans="3:6" ht="24.95" customHeight="1">
      <c r="C1588" s="384"/>
      <c r="D1588" s="400"/>
      <c r="E1588" s="400"/>
      <c r="F1588" s="400"/>
    </row>
    <row r="1589" spans="3:6" ht="24.95" customHeight="1">
      <c r="C1589" s="384"/>
      <c r="D1589" s="400"/>
      <c r="E1589" s="400"/>
      <c r="F1589" s="400"/>
    </row>
    <row r="1590" spans="3:6" ht="24.95" customHeight="1">
      <c r="C1590" s="384"/>
      <c r="D1590" s="400"/>
      <c r="E1590" s="400"/>
      <c r="F1590" s="400"/>
    </row>
    <row r="1591" spans="3:6" ht="24.95" customHeight="1">
      <c r="C1591" s="384"/>
      <c r="D1591" s="400"/>
      <c r="E1591" s="400"/>
      <c r="F1591" s="400"/>
    </row>
    <row r="1592" spans="3:6" ht="24.95" customHeight="1">
      <c r="C1592" s="384"/>
      <c r="D1592" s="400"/>
      <c r="E1592" s="400"/>
      <c r="F1592" s="400"/>
    </row>
    <row r="1593" spans="3:6" ht="24.95" customHeight="1">
      <c r="C1593" s="384"/>
      <c r="D1593" s="400"/>
      <c r="E1593" s="400"/>
      <c r="F1593" s="400"/>
    </row>
    <row r="1594" spans="3:6" ht="24.95" customHeight="1">
      <c r="C1594" s="384"/>
      <c r="D1594" s="400"/>
      <c r="E1594" s="400"/>
      <c r="F1594" s="400"/>
    </row>
    <row r="1595" spans="3:6" ht="24.95" customHeight="1">
      <c r="C1595" s="384"/>
      <c r="D1595" s="400"/>
      <c r="E1595" s="400"/>
      <c r="F1595" s="400"/>
    </row>
    <row r="1596" spans="3:6" ht="24.95" customHeight="1">
      <c r="C1596" s="384"/>
      <c r="D1596" s="400"/>
      <c r="E1596" s="400"/>
      <c r="F1596" s="400"/>
    </row>
    <row r="1597" spans="3:6" ht="24.95" customHeight="1">
      <c r="C1597" s="384"/>
      <c r="D1597" s="400"/>
      <c r="E1597" s="400"/>
      <c r="F1597" s="400"/>
    </row>
    <row r="1598" spans="3:6" ht="24.95" customHeight="1">
      <c r="C1598" s="384"/>
      <c r="D1598" s="400"/>
      <c r="E1598" s="400"/>
      <c r="F1598" s="400"/>
    </row>
    <row r="1599" spans="3:6" ht="24.95" customHeight="1">
      <c r="C1599" s="384"/>
      <c r="D1599" s="400"/>
      <c r="E1599" s="400"/>
      <c r="F1599" s="400"/>
    </row>
    <row r="1600" spans="3:6" ht="24.95" customHeight="1">
      <c r="C1600" s="384"/>
      <c r="D1600" s="400"/>
      <c r="E1600" s="400"/>
      <c r="F1600" s="400"/>
    </row>
    <row r="1601" spans="3:6" ht="24.95" customHeight="1">
      <c r="C1601" s="384"/>
      <c r="D1601" s="400"/>
      <c r="E1601" s="400"/>
      <c r="F1601" s="400"/>
    </row>
    <row r="1602" spans="3:6" ht="24.95" customHeight="1">
      <c r="C1602" s="384"/>
      <c r="D1602" s="400"/>
      <c r="E1602" s="400"/>
      <c r="F1602" s="400"/>
    </row>
    <row r="1603" spans="3:6" ht="24.95" customHeight="1">
      <c r="C1603" s="384"/>
      <c r="D1603" s="400"/>
      <c r="E1603" s="400"/>
      <c r="F1603" s="400"/>
    </row>
    <row r="1604" spans="3:6" ht="24.95" customHeight="1">
      <c r="C1604" s="384"/>
      <c r="D1604" s="400"/>
      <c r="E1604" s="400"/>
      <c r="F1604" s="400"/>
    </row>
    <row r="1605" spans="3:6" ht="24.95" customHeight="1">
      <c r="C1605" s="384"/>
      <c r="D1605" s="400"/>
      <c r="E1605" s="400"/>
      <c r="F1605" s="400"/>
    </row>
    <row r="1606" spans="3:6" ht="24.95" customHeight="1">
      <c r="C1606" s="384"/>
      <c r="D1606" s="400"/>
      <c r="E1606" s="400"/>
      <c r="F1606" s="400"/>
    </row>
    <row r="1607" spans="3:6" ht="24.95" customHeight="1">
      <c r="C1607" s="384"/>
      <c r="D1607" s="400"/>
      <c r="E1607" s="400"/>
      <c r="F1607" s="400"/>
    </row>
    <row r="1608" spans="3:6" ht="24.95" customHeight="1">
      <c r="C1608" s="384"/>
      <c r="D1608" s="400"/>
      <c r="E1608" s="400"/>
      <c r="F1608" s="400"/>
    </row>
    <row r="1609" spans="3:6" ht="24.95" customHeight="1">
      <c r="C1609" s="384"/>
      <c r="D1609" s="400"/>
      <c r="E1609" s="400"/>
      <c r="F1609" s="400"/>
    </row>
    <row r="1610" spans="3:6" ht="24.95" customHeight="1">
      <c r="C1610" s="384"/>
      <c r="D1610" s="400"/>
      <c r="E1610" s="400"/>
      <c r="F1610" s="400"/>
    </row>
    <row r="1611" spans="3:6" ht="24.95" customHeight="1">
      <c r="C1611" s="384"/>
      <c r="D1611" s="400"/>
      <c r="E1611" s="400"/>
      <c r="F1611" s="400"/>
    </row>
    <row r="1612" spans="3:6" ht="24.95" customHeight="1">
      <c r="C1612" s="384"/>
      <c r="D1612" s="400"/>
      <c r="E1612" s="400"/>
      <c r="F1612" s="400"/>
    </row>
    <row r="1613" spans="3:6" ht="24.95" customHeight="1">
      <c r="C1613" s="384"/>
      <c r="D1613" s="400"/>
      <c r="E1613" s="400"/>
      <c r="F1613" s="400"/>
    </row>
    <row r="1614" spans="3:6" ht="24.95" customHeight="1">
      <c r="C1614" s="384"/>
      <c r="D1614" s="400"/>
      <c r="E1614" s="400"/>
      <c r="F1614" s="400"/>
    </row>
    <row r="1615" spans="3:6" ht="24.95" customHeight="1">
      <c r="C1615" s="384"/>
      <c r="D1615" s="400"/>
      <c r="E1615" s="400"/>
      <c r="F1615" s="400"/>
    </row>
    <row r="1616" spans="3:6" ht="24.95" customHeight="1">
      <c r="C1616" s="384"/>
      <c r="D1616" s="400"/>
      <c r="E1616" s="400"/>
      <c r="F1616" s="400"/>
    </row>
    <row r="1617" spans="3:6" ht="24.95" customHeight="1">
      <c r="C1617" s="384"/>
      <c r="D1617" s="400"/>
      <c r="E1617" s="400"/>
      <c r="F1617" s="400"/>
    </row>
    <row r="1618" spans="3:6" ht="24.95" customHeight="1">
      <c r="C1618" s="384"/>
      <c r="D1618" s="400"/>
      <c r="E1618" s="400"/>
      <c r="F1618" s="400"/>
    </row>
    <row r="1619" spans="3:6" ht="24.95" customHeight="1">
      <c r="C1619" s="384"/>
      <c r="D1619" s="400"/>
      <c r="E1619" s="400"/>
      <c r="F1619" s="400"/>
    </row>
    <row r="1620" spans="3:6" ht="24.95" customHeight="1">
      <c r="C1620" s="384"/>
      <c r="D1620" s="400"/>
      <c r="E1620" s="400"/>
      <c r="F1620" s="400"/>
    </row>
    <row r="1621" spans="3:6" ht="24.95" customHeight="1">
      <c r="C1621" s="384"/>
      <c r="D1621" s="400"/>
      <c r="E1621" s="400"/>
      <c r="F1621" s="400"/>
    </row>
    <row r="1622" spans="3:6" ht="24.95" customHeight="1">
      <c r="C1622" s="384"/>
      <c r="D1622" s="400"/>
      <c r="E1622" s="400"/>
      <c r="F1622" s="400"/>
    </row>
    <row r="1623" spans="3:6" ht="24.95" customHeight="1">
      <c r="C1623" s="384"/>
      <c r="D1623" s="400"/>
      <c r="E1623" s="400"/>
      <c r="F1623" s="400"/>
    </row>
    <row r="1624" spans="3:6" ht="24.95" customHeight="1">
      <c r="C1624" s="384"/>
      <c r="D1624" s="400"/>
      <c r="E1624" s="400"/>
      <c r="F1624" s="400"/>
    </row>
    <row r="1625" spans="3:6" ht="24.95" customHeight="1">
      <c r="C1625" s="384"/>
      <c r="D1625" s="400"/>
      <c r="E1625" s="400"/>
      <c r="F1625" s="400"/>
    </row>
    <row r="1626" spans="3:6" ht="24.95" customHeight="1">
      <c r="C1626" s="384"/>
      <c r="D1626" s="400"/>
      <c r="E1626" s="400"/>
      <c r="F1626" s="400"/>
    </row>
    <row r="1627" spans="3:6" ht="24.95" customHeight="1">
      <c r="C1627" s="384"/>
      <c r="D1627" s="400"/>
      <c r="E1627" s="400"/>
      <c r="F1627" s="400"/>
    </row>
    <row r="1628" spans="3:6" ht="24.95" customHeight="1">
      <c r="C1628" s="384"/>
      <c r="D1628" s="400"/>
      <c r="E1628" s="400"/>
      <c r="F1628" s="400"/>
    </row>
    <row r="1629" spans="3:6" ht="24.95" customHeight="1">
      <c r="C1629" s="384"/>
      <c r="D1629" s="400"/>
      <c r="E1629" s="400"/>
      <c r="F1629" s="400"/>
    </row>
    <row r="1630" spans="3:6" ht="24.95" customHeight="1">
      <c r="C1630" s="384"/>
      <c r="D1630" s="400"/>
      <c r="E1630" s="400"/>
      <c r="F1630" s="400"/>
    </row>
    <row r="1631" spans="3:6" ht="24.95" customHeight="1">
      <c r="C1631" s="384"/>
      <c r="D1631" s="400"/>
      <c r="E1631" s="400"/>
      <c r="F1631" s="400"/>
    </row>
    <row r="1632" spans="3:6" ht="24.95" customHeight="1">
      <c r="C1632" s="384"/>
      <c r="D1632" s="400"/>
      <c r="E1632" s="400"/>
      <c r="F1632" s="400"/>
    </row>
    <row r="1633" spans="3:6" ht="24.95" customHeight="1">
      <c r="C1633" s="384"/>
      <c r="D1633" s="400"/>
      <c r="E1633" s="400"/>
      <c r="F1633" s="400"/>
    </row>
    <row r="1634" spans="3:6" ht="24.95" customHeight="1">
      <c r="C1634" s="384"/>
      <c r="D1634" s="400"/>
      <c r="E1634" s="400"/>
      <c r="F1634" s="400"/>
    </row>
    <row r="1635" spans="3:6" ht="24.95" customHeight="1">
      <c r="C1635" s="384"/>
      <c r="D1635" s="400"/>
      <c r="E1635" s="400"/>
      <c r="F1635" s="400"/>
    </row>
    <row r="1636" spans="3:6" ht="24.95" customHeight="1">
      <c r="C1636" s="384"/>
      <c r="D1636" s="400"/>
      <c r="E1636" s="400"/>
      <c r="F1636" s="400"/>
    </row>
    <row r="1637" spans="3:6" ht="24.95" customHeight="1">
      <c r="C1637" s="384"/>
      <c r="D1637" s="400"/>
      <c r="E1637" s="400"/>
      <c r="F1637" s="400"/>
    </row>
    <row r="1638" spans="3:6" ht="24.95" customHeight="1">
      <c r="C1638" s="384"/>
      <c r="D1638" s="400"/>
      <c r="E1638" s="400"/>
      <c r="F1638" s="400"/>
    </row>
    <row r="1639" spans="3:6" ht="24.95" customHeight="1">
      <c r="C1639" s="384"/>
      <c r="D1639" s="400"/>
      <c r="E1639" s="400"/>
      <c r="F1639" s="400"/>
    </row>
    <row r="1640" spans="3:6" ht="24.95" customHeight="1">
      <c r="C1640" s="384"/>
      <c r="D1640" s="400"/>
      <c r="E1640" s="400"/>
      <c r="F1640" s="400"/>
    </row>
    <row r="1641" spans="3:6" ht="24.95" customHeight="1">
      <c r="C1641" s="384"/>
      <c r="D1641" s="400"/>
      <c r="E1641" s="400"/>
      <c r="F1641" s="400"/>
    </row>
    <row r="1642" spans="3:6" ht="24.95" customHeight="1">
      <c r="C1642" s="384"/>
      <c r="D1642" s="400"/>
      <c r="E1642" s="400"/>
      <c r="F1642" s="400"/>
    </row>
    <row r="1643" spans="3:6" ht="24.95" customHeight="1">
      <c r="C1643" s="384"/>
      <c r="D1643" s="400"/>
      <c r="E1643" s="400"/>
      <c r="F1643" s="400"/>
    </row>
    <row r="1644" spans="3:6" ht="24.95" customHeight="1">
      <c r="C1644" s="384"/>
      <c r="D1644" s="400"/>
      <c r="E1644" s="400"/>
      <c r="F1644" s="400"/>
    </row>
    <row r="1645" spans="3:6" ht="24.95" customHeight="1">
      <c r="C1645" s="384"/>
      <c r="D1645" s="400"/>
      <c r="E1645" s="400"/>
      <c r="F1645" s="400"/>
    </row>
    <row r="1646" spans="3:6" ht="24.95" customHeight="1">
      <c r="C1646" s="384"/>
      <c r="D1646" s="400"/>
      <c r="E1646" s="400"/>
      <c r="F1646" s="400"/>
    </row>
    <row r="1647" spans="3:6" ht="24.95" customHeight="1">
      <c r="C1647" s="384"/>
      <c r="D1647" s="400"/>
      <c r="E1647" s="400"/>
      <c r="F1647" s="400"/>
    </row>
    <row r="1648" spans="3:6" ht="24.95" customHeight="1">
      <c r="C1648" s="384"/>
      <c r="D1648" s="400"/>
      <c r="E1648" s="400"/>
      <c r="F1648" s="400"/>
    </row>
    <row r="1649" spans="3:6" ht="24.95" customHeight="1">
      <c r="C1649" s="384"/>
      <c r="D1649" s="400"/>
      <c r="E1649" s="400"/>
      <c r="F1649" s="400"/>
    </row>
    <row r="1650" spans="3:6" ht="24.95" customHeight="1">
      <c r="C1650" s="384"/>
      <c r="D1650" s="400"/>
      <c r="E1650" s="400"/>
      <c r="F1650" s="400"/>
    </row>
    <row r="1651" spans="3:6" ht="24.95" customHeight="1">
      <c r="C1651" s="384"/>
      <c r="D1651" s="400"/>
      <c r="E1651" s="400"/>
      <c r="F1651" s="400"/>
    </row>
    <row r="1652" spans="3:6" ht="24.95" customHeight="1">
      <c r="C1652" s="384"/>
      <c r="D1652" s="400"/>
      <c r="E1652" s="400"/>
      <c r="F1652" s="400"/>
    </row>
    <row r="1653" spans="3:6" ht="24.95" customHeight="1">
      <c r="C1653" s="384"/>
      <c r="D1653" s="400"/>
      <c r="E1653" s="400"/>
      <c r="F1653" s="400"/>
    </row>
    <row r="1654" spans="3:6" ht="24.95" customHeight="1">
      <c r="C1654" s="384"/>
      <c r="D1654" s="400"/>
      <c r="E1654" s="400"/>
      <c r="F1654" s="400"/>
    </row>
    <row r="1655" spans="3:6" ht="24.95" customHeight="1">
      <c r="C1655" s="384"/>
      <c r="D1655" s="400"/>
      <c r="E1655" s="400"/>
      <c r="F1655" s="400"/>
    </row>
    <row r="1656" spans="3:6" ht="24.95" customHeight="1">
      <c r="C1656" s="384"/>
      <c r="D1656" s="400"/>
      <c r="E1656" s="400"/>
      <c r="F1656" s="400"/>
    </row>
    <row r="1657" spans="3:6" ht="24.95" customHeight="1">
      <c r="C1657" s="384"/>
      <c r="D1657" s="400"/>
      <c r="E1657" s="400"/>
      <c r="F1657" s="400"/>
    </row>
    <row r="1658" spans="3:6" ht="24.95" customHeight="1">
      <c r="C1658" s="384"/>
      <c r="D1658" s="400"/>
      <c r="E1658" s="400"/>
      <c r="F1658" s="400"/>
    </row>
    <row r="1659" spans="3:6" ht="24.95" customHeight="1">
      <c r="C1659" s="384"/>
      <c r="D1659" s="400"/>
      <c r="E1659" s="400"/>
      <c r="F1659" s="400"/>
    </row>
    <row r="1660" spans="3:6" ht="24.95" customHeight="1">
      <c r="C1660" s="384"/>
      <c r="D1660" s="400"/>
      <c r="E1660" s="400"/>
      <c r="F1660" s="400"/>
    </row>
    <row r="1661" spans="3:6" ht="24.95" customHeight="1">
      <c r="C1661" s="384"/>
      <c r="D1661" s="400"/>
      <c r="E1661" s="400"/>
      <c r="F1661" s="400"/>
    </row>
    <row r="1662" spans="3:6" ht="24.95" customHeight="1">
      <c r="C1662" s="384"/>
      <c r="D1662" s="400"/>
      <c r="E1662" s="400"/>
      <c r="F1662" s="400"/>
    </row>
    <row r="1663" spans="3:6" ht="24.95" customHeight="1">
      <c r="C1663" s="384"/>
      <c r="D1663" s="400"/>
      <c r="E1663" s="400"/>
      <c r="F1663" s="400"/>
    </row>
    <row r="1664" spans="3:6" ht="24.95" customHeight="1">
      <c r="C1664" s="384"/>
      <c r="D1664" s="400"/>
      <c r="E1664" s="400"/>
      <c r="F1664" s="400"/>
    </row>
    <row r="1665" spans="3:6" ht="24.95" customHeight="1">
      <c r="C1665" s="384"/>
      <c r="D1665" s="400"/>
      <c r="E1665" s="400"/>
      <c r="F1665" s="400"/>
    </row>
    <row r="1666" spans="3:6" ht="24.95" customHeight="1">
      <c r="C1666" s="384"/>
      <c r="D1666" s="400"/>
      <c r="E1666" s="400"/>
      <c r="F1666" s="400"/>
    </row>
    <row r="1667" spans="3:6" ht="24.95" customHeight="1">
      <c r="C1667" s="384"/>
      <c r="D1667" s="400"/>
      <c r="E1667" s="400"/>
      <c r="F1667" s="400"/>
    </row>
    <row r="1668" spans="3:6" ht="24.95" customHeight="1">
      <c r="C1668" s="384"/>
      <c r="D1668" s="400"/>
      <c r="E1668" s="400"/>
      <c r="F1668" s="400"/>
    </row>
    <row r="1669" spans="3:6" ht="24.95" customHeight="1">
      <c r="C1669" s="384"/>
      <c r="D1669" s="400"/>
      <c r="E1669" s="400"/>
      <c r="F1669" s="400"/>
    </row>
    <row r="1670" spans="3:6" ht="24.95" customHeight="1">
      <c r="C1670" s="384"/>
      <c r="D1670" s="400"/>
      <c r="E1670" s="400"/>
      <c r="F1670" s="400"/>
    </row>
    <row r="1671" spans="3:6" ht="24.95" customHeight="1">
      <c r="C1671" s="384"/>
      <c r="D1671" s="400"/>
      <c r="E1671" s="400"/>
      <c r="F1671" s="400"/>
    </row>
    <row r="1672" spans="3:6" ht="24.95" customHeight="1">
      <c r="C1672" s="384"/>
      <c r="D1672" s="400"/>
      <c r="E1672" s="400"/>
      <c r="F1672" s="400"/>
    </row>
    <row r="1673" spans="3:6" ht="24.95" customHeight="1">
      <c r="C1673" s="384"/>
      <c r="D1673" s="400"/>
      <c r="E1673" s="400"/>
      <c r="F1673" s="400"/>
    </row>
    <row r="1674" spans="3:6" ht="24.95" customHeight="1">
      <c r="C1674" s="384"/>
      <c r="D1674" s="400"/>
      <c r="E1674" s="400"/>
      <c r="F1674" s="400"/>
    </row>
    <row r="1675" spans="3:6" ht="24.95" customHeight="1">
      <c r="C1675" s="384"/>
      <c r="D1675" s="400"/>
      <c r="E1675" s="400"/>
      <c r="F1675" s="400"/>
    </row>
    <row r="1676" spans="3:6" ht="24.95" customHeight="1">
      <c r="C1676" s="384"/>
      <c r="D1676" s="400"/>
      <c r="E1676" s="400"/>
      <c r="F1676" s="400"/>
    </row>
    <row r="1677" spans="3:6" ht="24.95" customHeight="1">
      <c r="C1677" s="384"/>
      <c r="D1677" s="400"/>
      <c r="E1677" s="400"/>
      <c r="F1677" s="400"/>
    </row>
    <row r="1678" spans="3:6" ht="24.95" customHeight="1">
      <c r="C1678" s="384"/>
      <c r="D1678" s="400"/>
      <c r="E1678" s="400"/>
      <c r="F1678" s="400"/>
    </row>
    <row r="1679" spans="3:6" ht="24.95" customHeight="1">
      <c r="C1679" s="384"/>
      <c r="D1679" s="400"/>
      <c r="E1679" s="400"/>
      <c r="F1679" s="400"/>
    </row>
    <row r="1680" spans="3:6" ht="24.95" customHeight="1">
      <c r="C1680" s="384"/>
      <c r="D1680" s="400"/>
      <c r="E1680" s="400"/>
      <c r="F1680" s="400"/>
    </row>
    <row r="1681" spans="3:6" ht="24.95" customHeight="1">
      <c r="C1681" s="384"/>
      <c r="D1681" s="400"/>
      <c r="E1681" s="400"/>
      <c r="F1681" s="400"/>
    </row>
    <row r="1682" spans="3:6" ht="24.95" customHeight="1">
      <c r="C1682" s="384"/>
      <c r="D1682" s="400"/>
      <c r="E1682" s="400"/>
      <c r="F1682" s="400"/>
    </row>
    <row r="1683" spans="3:6" ht="24.95" customHeight="1">
      <c r="C1683" s="384"/>
      <c r="D1683" s="400"/>
      <c r="E1683" s="400"/>
      <c r="F1683" s="400"/>
    </row>
    <row r="1684" spans="3:6" ht="24.95" customHeight="1">
      <c r="C1684" s="384"/>
      <c r="D1684" s="400"/>
      <c r="E1684" s="400"/>
      <c r="F1684" s="400"/>
    </row>
    <row r="1685" spans="3:6" ht="24.95" customHeight="1">
      <c r="C1685" s="384"/>
      <c r="D1685" s="400"/>
      <c r="E1685" s="400"/>
      <c r="F1685" s="400"/>
    </row>
    <row r="1686" spans="3:6" ht="24.95" customHeight="1">
      <c r="C1686" s="384"/>
      <c r="D1686" s="400"/>
      <c r="E1686" s="400"/>
      <c r="F1686" s="400"/>
    </row>
    <row r="1687" spans="3:6" ht="24.95" customHeight="1">
      <c r="C1687" s="384"/>
      <c r="D1687" s="400"/>
      <c r="E1687" s="400"/>
      <c r="F1687" s="400"/>
    </row>
    <row r="1688" spans="3:6" ht="24.95" customHeight="1">
      <c r="C1688" s="384"/>
      <c r="D1688" s="400"/>
      <c r="E1688" s="400"/>
      <c r="F1688" s="400"/>
    </row>
    <row r="1689" spans="3:6" ht="24.95" customHeight="1">
      <c r="C1689" s="384"/>
      <c r="D1689" s="400"/>
      <c r="E1689" s="400"/>
      <c r="F1689" s="400"/>
    </row>
    <row r="1690" spans="3:6" ht="24.95" customHeight="1">
      <c r="C1690" s="384"/>
      <c r="D1690" s="400"/>
      <c r="E1690" s="400"/>
      <c r="F1690" s="400"/>
    </row>
    <row r="1691" spans="3:6" ht="24.95" customHeight="1">
      <c r="C1691" s="384"/>
      <c r="D1691" s="400"/>
      <c r="E1691" s="400"/>
      <c r="F1691" s="400"/>
    </row>
    <row r="1692" spans="3:6" ht="24.95" customHeight="1">
      <c r="C1692" s="384"/>
      <c r="D1692" s="400"/>
      <c r="E1692" s="400"/>
      <c r="F1692" s="400"/>
    </row>
    <row r="1693" spans="3:6" ht="24.95" customHeight="1">
      <c r="C1693" s="384"/>
      <c r="D1693" s="400"/>
      <c r="E1693" s="400"/>
      <c r="F1693" s="400"/>
    </row>
    <row r="1694" spans="3:6" ht="24.95" customHeight="1">
      <c r="C1694" s="384"/>
      <c r="D1694" s="400"/>
      <c r="E1694" s="400"/>
      <c r="F1694" s="400"/>
    </row>
    <row r="1695" spans="3:6" ht="24.95" customHeight="1">
      <c r="C1695" s="384"/>
      <c r="D1695" s="400"/>
      <c r="E1695" s="400"/>
      <c r="F1695" s="400"/>
    </row>
    <row r="1696" spans="3:6" ht="24.95" customHeight="1">
      <c r="C1696" s="384"/>
      <c r="D1696" s="400"/>
      <c r="E1696" s="400"/>
      <c r="F1696" s="400"/>
    </row>
    <row r="1697" spans="3:6" ht="24.95" customHeight="1">
      <c r="C1697" s="384"/>
      <c r="D1697" s="400"/>
      <c r="E1697" s="400"/>
      <c r="F1697" s="400"/>
    </row>
    <row r="1698" spans="3:6" ht="24.95" customHeight="1">
      <c r="C1698" s="384"/>
      <c r="D1698" s="400"/>
      <c r="E1698" s="400"/>
      <c r="F1698" s="400"/>
    </row>
    <row r="1699" spans="3:6" ht="24.95" customHeight="1">
      <c r="C1699" s="384"/>
      <c r="D1699" s="400"/>
      <c r="E1699" s="400"/>
      <c r="F1699" s="400"/>
    </row>
    <row r="1700" spans="3:6" ht="24.95" customHeight="1">
      <c r="C1700" s="384"/>
      <c r="D1700" s="400"/>
      <c r="E1700" s="400"/>
      <c r="F1700" s="400"/>
    </row>
    <row r="1701" spans="3:6" ht="24.95" customHeight="1">
      <c r="C1701" s="384"/>
      <c r="D1701" s="400"/>
      <c r="E1701" s="400"/>
      <c r="F1701" s="400"/>
    </row>
    <row r="1702" spans="3:6" ht="24.95" customHeight="1">
      <c r="C1702" s="384"/>
      <c r="D1702" s="400"/>
      <c r="E1702" s="400"/>
      <c r="F1702" s="400"/>
    </row>
    <row r="1703" spans="3:6" ht="24.95" customHeight="1">
      <c r="C1703" s="384"/>
      <c r="D1703" s="400"/>
      <c r="E1703" s="400"/>
      <c r="F1703" s="400"/>
    </row>
    <row r="1704" spans="3:6" ht="24.95" customHeight="1">
      <c r="C1704" s="384"/>
      <c r="D1704" s="400"/>
      <c r="E1704" s="400"/>
      <c r="F1704" s="400"/>
    </row>
    <row r="1705" spans="3:6" ht="24.95" customHeight="1">
      <c r="C1705" s="384"/>
      <c r="D1705" s="400"/>
      <c r="E1705" s="400"/>
      <c r="F1705" s="400"/>
    </row>
    <row r="1706" spans="3:6" ht="24.95" customHeight="1">
      <c r="C1706" s="384"/>
      <c r="D1706" s="400"/>
      <c r="E1706" s="400"/>
      <c r="F1706" s="400"/>
    </row>
    <row r="1707" spans="3:6" ht="24.95" customHeight="1">
      <c r="C1707" s="384"/>
      <c r="D1707" s="400"/>
      <c r="E1707" s="400"/>
      <c r="F1707" s="400"/>
    </row>
    <row r="1708" spans="3:6" ht="24.95" customHeight="1">
      <c r="C1708" s="384"/>
      <c r="D1708" s="400"/>
      <c r="E1708" s="400"/>
      <c r="F1708" s="400"/>
    </row>
    <row r="1709" spans="3:6" ht="24.95" customHeight="1">
      <c r="C1709" s="384"/>
      <c r="D1709" s="400"/>
      <c r="E1709" s="400"/>
      <c r="F1709" s="400"/>
    </row>
    <row r="1710" spans="3:6" ht="24.95" customHeight="1">
      <c r="C1710" s="384"/>
      <c r="D1710" s="400"/>
      <c r="E1710" s="400"/>
      <c r="F1710" s="400"/>
    </row>
    <row r="1711" spans="3:6" ht="24.95" customHeight="1">
      <c r="C1711" s="384"/>
      <c r="D1711" s="400"/>
      <c r="E1711" s="400"/>
      <c r="F1711" s="400"/>
    </row>
    <row r="1712" spans="3:6" ht="24.95" customHeight="1">
      <c r="C1712" s="384"/>
      <c r="D1712" s="400"/>
      <c r="E1712" s="400"/>
      <c r="F1712" s="400"/>
    </row>
    <row r="1713" spans="3:6" ht="24.95" customHeight="1">
      <c r="C1713" s="384"/>
      <c r="D1713" s="400"/>
      <c r="E1713" s="400"/>
      <c r="F1713" s="400"/>
    </row>
    <row r="1714" spans="3:6" ht="24.95" customHeight="1">
      <c r="C1714" s="384"/>
      <c r="D1714" s="400"/>
      <c r="E1714" s="400"/>
      <c r="F1714" s="400"/>
    </row>
    <row r="1715" spans="3:6" ht="24.95" customHeight="1">
      <c r="C1715" s="384"/>
      <c r="D1715" s="400"/>
      <c r="E1715" s="400"/>
      <c r="F1715" s="400"/>
    </row>
    <row r="1716" spans="3:6" ht="24.95" customHeight="1">
      <c r="C1716" s="384"/>
      <c r="D1716" s="400"/>
      <c r="E1716" s="400"/>
      <c r="F1716" s="400"/>
    </row>
    <row r="1717" spans="3:6" ht="24.95" customHeight="1">
      <c r="C1717" s="384"/>
      <c r="D1717" s="400"/>
      <c r="E1717" s="400"/>
      <c r="F1717" s="400"/>
    </row>
    <row r="1718" spans="3:6" ht="24.95" customHeight="1">
      <c r="C1718" s="384"/>
      <c r="D1718" s="400"/>
      <c r="E1718" s="400"/>
      <c r="F1718" s="400"/>
    </row>
    <row r="1719" spans="3:6" ht="24.95" customHeight="1">
      <c r="C1719" s="384"/>
      <c r="D1719" s="400"/>
      <c r="E1719" s="400"/>
      <c r="F1719" s="400"/>
    </row>
    <row r="1720" spans="3:6" ht="24.95" customHeight="1">
      <c r="C1720" s="384"/>
      <c r="D1720" s="400"/>
      <c r="E1720" s="400"/>
      <c r="F1720" s="400"/>
    </row>
    <row r="1721" spans="3:6" ht="24.95" customHeight="1">
      <c r="C1721" s="384"/>
      <c r="D1721" s="400"/>
      <c r="E1721" s="400"/>
      <c r="F1721" s="400"/>
    </row>
    <row r="1722" spans="3:6" ht="24.95" customHeight="1">
      <c r="C1722" s="384"/>
      <c r="D1722" s="400"/>
      <c r="E1722" s="400"/>
      <c r="F1722" s="400"/>
    </row>
    <row r="1723" spans="3:6" ht="24.95" customHeight="1">
      <c r="C1723" s="384"/>
      <c r="D1723" s="400"/>
      <c r="E1723" s="400"/>
      <c r="F1723" s="400"/>
    </row>
    <row r="1724" spans="3:6" ht="24.95" customHeight="1">
      <c r="C1724" s="384"/>
      <c r="D1724" s="400"/>
      <c r="E1724" s="400"/>
      <c r="F1724" s="400"/>
    </row>
    <row r="1725" spans="3:6" ht="24.95" customHeight="1">
      <c r="C1725" s="384"/>
      <c r="D1725" s="400"/>
      <c r="E1725" s="400"/>
      <c r="F1725" s="400"/>
    </row>
    <row r="1726" spans="3:6" ht="24.95" customHeight="1">
      <c r="C1726" s="384"/>
      <c r="D1726" s="400"/>
      <c r="E1726" s="400"/>
      <c r="F1726" s="400"/>
    </row>
    <row r="1727" spans="3:6" ht="24.95" customHeight="1">
      <c r="C1727" s="384"/>
      <c r="D1727" s="400"/>
      <c r="E1727" s="400"/>
      <c r="F1727" s="400"/>
    </row>
    <row r="1728" spans="3:6" ht="24.95" customHeight="1">
      <c r="C1728" s="384"/>
      <c r="D1728" s="400"/>
      <c r="E1728" s="400"/>
      <c r="F1728" s="400"/>
    </row>
    <row r="1729" spans="3:6" ht="24.95" customHeight="1">
      <c r="C1729" s="384"/>
      <c r="D1729" s="400"/>
      <c r="E1729" s="400"/>
      <c r="F1729" s="400"/>
    </row>
    <row r="1730" spans="3:6" ht="24.95" customHeight="1">
      <c r="C1730" s="384"/>
      <c r="D1730" s="400"/>
      <c r="E1730" s="400"/>
      <c r="F1730" s="400"/>
    </row>
    <row r="1731" spans="3:6" ht="24.95" customHeight="1">
      <c r="C1731" s="384"/>
      <c r="D1731" s="400"/>
      <c r="E1731" s="400"/>
      <c r="F1731" s="400"/>
    </row>
    <row r="1732" spans="3:6" ht="24.95" customHeight="1">
      <c r="C1732" s="384"/>
      <c r="D1732" s="400"/>
      <c r="E1732" s="400"/>
      <c r="F1732" s="400"/>
    </row>
    <row r="1733" spans="3:6" ht="24.95" customHeight="1">
      <c r="C1733" s="384"/>
      <c r="D1733" s="400"/>
      <c r="E1733" s="400"/>
      <c r="F1733" s="400"/>
    </row>
    <row r="1734" spans="3:6" ht="24.95" customHeight="1">
      <c r="C1734" s="384"/>
      <c r="D1734" s="400"/>
      <c r="E1734" s="400"/>
      <c r="F1734" s="400"/>
    </row>
    <row r="1735" spans="3:6" ht="24.95" customHeight="1">
      <c r="C1735" s="384"/>
      <c r="D1735" s="400"/>
      <c r="E1735" s="400"/>
      <c r="F1735" s="400"/>
    </row>
    <row r="1736" spans="3:6" ht="24.95" customHeight="1">
      <c r="C1736" s="384"/>
      <c r="D1736" s="400"/>
      <c r="E1736" s="400"/>
      <c r="F1736" s="400"/>
    </row>
    <row r="1737" spans="3:6" ht="24.95" customHeight="1">
      <c r="C1737" s="384"/>
      <c r="D1737" s="400"/>
      <c r="E1737" s="400"/>
      <c r="F1737" s="400"/>
    </row>
    <row r="1738" spans="3:6" ht="24.95" customHeight="1">
      <c r="C1738" s="384"/>
      <c r="D1738" s="400"/>
      <c r="E1738" s="400"/>
      <c r="F1738" s="400"/>
    </row>
    <row r="1739" spans="3:6" ht="24.95" customHeight="1">
      <c r="C1739" s="384"/>
      <c r="D1739" s="400"/>
      <c r="E1739" s="400"/>
      <c r="F1739" s="400"/>
    </row>
    <row r="1740" spans="3:6" ht="24.95" customHeight="1">
      <c r="C1740" s="384"/>
      <c r="D1740" s="400"/>
      <c r="E1740" s="400"/>
      <c r="F1740" s="400"/>
    </row>
    <row r="1741" spans="3:6" ht="24.95" customHeight="1">
      <c r="C1741" s="384"/>
      <c r="D1741" s="400"/>
      <c r="E1741" s="400"/>
      <c r="F1741" s="400"/>
    </row>
    <row r="1742" spans="3:6" ht="24.95" customHeight="1">
      <c r="C1742" s="384"/>
      <c r="D1742" s="400"/>
      <c r="E1742" s="400"/>
      <c r="F1742" s="400"/>
    </row>
    <row r="1743" spans="3:6" ht="24.95" customHeight="1">
      <c r="C1743" s="384"/>
      <c r="D1743" s="400"/>
      <c r="E1743" s="400"/>
      <c r="F1743" s="400"/>
    </row>
    <row r="1744" spans="3:6" ht="24.95" customHeight="1">
      <c r="C1744" s="384"/>
      <c r="D1744" s="400"/>
      <c r="E1744" s="400"/>
      <c r="F1744" s="400"/>
    </row>
    <row r="1745" spans="3:6" ht="24.95" customHeight="1">
      <c r="C1745" s="384"/>
      <c r="D1745" s="400"/>
      <c r="E1745" s="400"/>
      <c r="F1745" s="400"/>
    </row>
    <row r="1746" spans="3:6" ht="24.95" customHeight="1">
      <c r="C1746" s="384"/>
      <c r="D1746" s="400"/>
      <c r="E1746" s="400"/>
      <c r="F1746" s="400"/>
    </row>
    <row r="1747" spans="3:6" ht="24.95" customHeight="1">
      <c r="C1747" s="384"/>
      <c r="D1747" s="400"/>
      <c r="E1747" s="400"/>
      <c r="F1747" s="400"/>
    </row>
    <row r="1748" spans="3:6" ht="24.95" customHeight="1">
      <c r="C1748" s="384"/>
      <c r="D1748" s="400"/>
      <c r="E1748" s="400"/>
      <c r="F1748" s="400"/>
    </row>
    <row r="1749" spans="3:6" ht="24.95" customHeight="1">
      <c r="C1749" s="384"/>
      <c r="D1749" s="400"/>
      <c r="E1749" s="400"/>
      <c r="F1749" s="400"/>
    </row>
    <row r="1750" spans="3:6" ht="24.95" customHeight="1">
      <c r="C1750" s="384"/>
      <c r="D1750" s="400"/>
      <c r="E1750" s="400"/>
      <c r="F1750" s="400"/>
    </row>
    <row r="1751" spans="3:6" ht="24.95" customHeight="1">
      <c r="C1751" s="384"/>
      <c r="D1751" s="400"/>
      <c r="E1751" s="400"/>
      <c r="F1751" s="400"/>
    </row>
    <row r="1752" spans="3:6" ht="24.95" customHeight="1">
      <c r="C1752" s="384"/>
      <c r="D1752" s="400"/>
      <c r="E1752" s="400"/>
      <c r="F1752" s="400"/>
    </row>
    <row r="1753" spans="3:6" ht="24.95" customHeight="1">
      <c r="C1753" s="384"/>
      <c r="D1753" s="400"/>
      <c r="E1753" s="400"/>
      <c r="F1753" s="400"/>
    </row>
    <row r="1754" spans="3:6" ht="24.95" customHeight="1">
      <c r="C1754" s="384"/>
      <c r="D1754" s="400"/>
      <c r="E1754" s="400"/>
      <c r="F1754" s="400"/>
    </row>
    <row r="1755" spans="3:6" ht="24.95" customHeight="1">
      <c r="C1755" s="384"/>
      <c r="D1755" s="400"/>
      <c r="E1755" s="400"/>
      <c r="F1755" s="400"/>
    </row>
    <row r="1756" spans="3:6" ht="24.95" customHeight="1">
      <c r="C1756" s="384"/>
      <c r="D1756" s="400"/>
      <c r="E1756" s="400"/>
      <c r="F1756" s="400"/>
    </row>
    <row r="1757" spans="3:6" ht="24.95" customHeight="1">
      <c r="C1757" s="384"/>
      <c r="D1757" s="400"/>
      <c r="E1757" s="400"/>
      <c r="F1757" s="400"/>
    </row>
    <row r="1758" spans="3:6" ht="24.95" customHeight="1">
      <c r="C1758" s="384"/>
      <c r="D1758" s="400"/>
      <c r="E1758" s="400"/>
      <c r="F1758" s="400"/>
    </row>
    <row r="1759" spans="3:6" ht="24.95" customHeight="1">
      <c r="C1759" s="384"/>
      <c r="D1759" s="400"/>
      <c r="E1759" s="400"/>
      <c r="F1759" s="400"/>
    </row>
    <row r="1760" spans="3:6" ht="24.95" customHeight="1">
      <c r="C1760" s="384"/>
      <c r="D1760" s="400"/>
      <c r="E1760" s="400"/>
      <c r="F1760" s="400"/>
    </row>
    <row r="1761" spans="3:6" ht="24.95" customHeight="1">
      <c r="C1761" s="384"/>
      <c r="D1761" s="400"/>
      <c r="E1761" s="400"/>
      <c r="F1761" s="400"/>
    </row>
    <row r="1762" spans="3:6" ht="24.95" customHeight="1">
      <c r="C1762" s="384"/>
      <c r="D1762" s="400"/>
      <c r="E1762" s="400"/>
      <c r="F1762" s="400"/>
    </row>
    <row r="1763" spans="3:6" ht="24.95" customHeight="1">
      <c r="C1763" s="384"/>
      <c r="D1763" s="400"/>
      <c r="E1763" s="400"/>
      <c r="F1763" s="400"/>
    </row>
    <row r="1764" spans="3:6" ht="24.95" customHeight="1">
      <c r="C1764" s="384"/>
      <c r="D1764" s="400"/>
      <c r="E1764" s="400"/>
      <c r="F1764" s="400"/>
    </row>
    <row r="1765" spans="3:6" ht="24.95" customHeight="1">
      <c r="C1765" s="384"/>
      <c r="D1765" s="400"/>
      <c r="E1765" s="400"/>
      <c r="F1765" s="400"/>
    </row>
    <row r="1766" spans="3:6" ht="24.95" customHeight="1">
      <c r="C1766" s="384"/>
      <c r="D1766" s="400"/>
      <c r="E1766" s="400"/>
      <c r="F1766" s="400"/>
    </row>
    <row r="1767" spans="3:6" ht="24.95" customHeight="1">
      <c r="C1767" s="384"/>
      <c r="D1767" s="400"/>
      <c r="E1767" s="400"/>
      <c r="F1767" s="400"/>
    </row>
    <row r="1768" spans="3:6" ht="24.95" customHeight="1">
      <c r="C1768" s="384"/>
      <c r="D1768" s="400"/>
      <c r="E1768" s="400"/>
      <c r="F1768" s="400"/>
    </row>
    <row r="1769" spans="3:6" ht="24.95" customHeight="1">
      <c r="C1769" s="384"/>
      <c r="D1769" s="400"/>
      <c r="E1769" s="400"/>
      <c r="F1769" s="400"/>
    </row>
    <row r="1770" spans="3:6" ht="24.95" customHeight="1">
      <c r="C1770" s="384"/>
      <c r="D1770" s="400"/>
      <c r="E1770" s="400"/>
      <c r="F1770" s="400"/>
    </row>
    <row r="1771" spans="3:6" ht="24.95" customHeight="1">
      <c r="C1771" s="384"/>
      <c r="D1771" s="400"/>
      <c r="E1771" s="400"/>
      <c r="F1771" s="400"/>
    </row>
    <row r="1772" spans="3:6" ht="24.95" customHeight="1">
      <c r="C1772" s="384"/>
      <c r="D1772" s="400"/>
      <c r="E1772" s="400"/>
      <c r="F1772" s="400"/>
    </row>
    <row r="1773" spans="3:6" ht="24.95" customHeight="1">
      <c r="C1773" s="384"/>
      <c r="D1773" s="400"/>
      <c r="E1773" s="400"/>
      <c r="F1773" s="400"/>
    </row>
    <row r="1774" spans="3:6" ht="24.95" customHeight="1">
      <c r="C1774" s="384"/>
      <c r="D1774" s="400"/>
      <c r="E1774" s="400"/>
      <c r="F1774" s="400"/>
    </row>
    <row r="1775" spans="3:6" ht="24.95" customHeight="1">
      <c r="C1775" s="384"/>
      <c r="D1775" s="400"/>
      <c r="E1775" s="400"/>
      <c r="F1775" s="400"/>
    </row>
    <row r="1776" spans="3:6" ht="24.95" customHeight="1">
      <c r="C1776" s="384"/>
      <c r="D1776" s="400"/>
      <c r="E1776" s="400"/>
      <c r="F1776" s="400"/>
    </row>
    <row r="1777" spans="3:6" ht="24.95" customHeight="1">
      <c r="C1777" s="384"/>
      <c r="D1777" s="400"/>
      <c r="E1777" s="400"/>
      <c r="F1777" s="400"/>
    </row>
    <row r="1778" spans="3:6" ht="24.95" customHeight="1">
      <c r="C1778" s="384"/>
      <c r="D1778" s="400"/>
      <c r="E1778" s="400"/>
      <c r="F1778" s="400"/>
    </row>
    <row r="1779" spans="3:6" ht="24.95" customHeight="1">
      <c r="C1779" s="384"/>
      <c r="D1779" s="400"/>
      <c r="E1779" s="400"/>
      <c r="F1779" s="400"/>
    </row>
    <row r="1780" spans="3:6" ht="24.95" customHeight="1">
      <c r="C1780" s="384"/>
      <c r="D1780" s="400"/>
      <c r="E1780" s="400"/>
      <c r="F1780" s="400"/>
    </row>
    <row r="1781" spans="3:6" ht="24.95" customHeight="1">
      <c r="C1781" s="384"/>
      <c r="D1781" s="400"/>
      <c r="E1781" s="400"/>
      <c r="F1781" s="400"/>
    </row>
    <row r="1782" spans="3:6" ht="24.95" customHeight="1">
      <c r="C1782" s="384"/>
      <c r="D1782" s="400"/>
      <c r="E1782" s="400"/>
      <c r="F1782" s="400"/>
    </row>
    <row r="1783" spans="3:6" ht="24.95" customHeight="1">
      <c r="C1783" s="384"/>
      <c r="D1783" s="400"/>
      <c r="E1783" s="400"/>
      <c r="F1783" s="400"/>
    </row>
    <row r="1784" spans="3:6" ht="24.95" customHeight="1">
      <c r="C1784" s="384"/>
      <c r="D1784" s="400"/>
      <c r="E1784" s="400"/>
      <c r="F1784" s="400"/>
    </row>
    <row r="1785" spans="3:6" ht="24.95" customHeight="1">
      <c r="C1785" s="384"/>
      <c r="D1785" s="400"/>
      <c r="E1785" s="400"/>
      <c r="F1785" s="400"/>
    </row>
    <row r="1786" spans="3:6" ht="24.95" customHeight="1">
      <c r="C1786" s="384"/>
      <c r="D1786" s="400"/>
      <c r="E1786" s="400"/>
      <c r="F1786" s="400"/>
    </row>
    <row r="1787" spans="3:6" ht="24.95" customHeight="1">
      <c r="C1787" s="384"/>
      <c r="D1787" s="400"/>
      <c r="E1787" s="400"/>
      <c r="F1787" s="400"/>
    </row>
    <row r="1788" spans="3:6" ht="24.95" customHeight="1">
      <c r="C1788" s="384"/>
      <c r="D1788" s="400"/>
      <c r="E1788" s="400"/>
      <c r="F1788" s="400"/>
    </row>
    <row r="1789" spans="3:6" ht="24.95" customHeight="1">
      <c r="C1789" s="384"/>
      <c r="D1789" s="400"/>
      <c r="E1789" s="400"/>
      <c r="F1789" s="400"/>
    </row>
    <row r="1790" spans="3:6" ht="24.95" customHeight="1">
      <c r="C1790" s="384"/>
      <c r="D1790" s="400"/>
      <c r="E1790" s="400"/>
      <c r="F1790" s="400"/>
    </row>
    <row r="1791" spans="3:6" ht="24.95" customHeight="1">
      <c r="C1791" s="384"/>
      <c r="D1791" s="400"/>
      <c r="E1791" s="400"/>
      <c r="F1791" s="400"/>
    </row>
    <row r="1792" spans="3:6" ht="24.95" customHeight="1">
      <c r="C1792" s="384"/>
      <c r="D1792" s="400"/>
      <c r="E1792" s="400"/>
      <c r="F1792" s="400"/>
    </row>
    <row r="1793" spans="3:6" ht="24.95" customHeight="1">
      <c r="C1793" s="384"/>
      <c r="D1793" s="400"/>
      <c r="E1793" s="400"/>
      <c r="F1793" s="400"/>
    </row>
    <row r="1794" spans="3:6" ht="24.95" customHeight="1">
      <c r="C1794" s="384"/>
      <c r="D1794" s="400"/>
      <c r="E1794" s="400"/>
      <c r="F1794" s="400"/>
    </row>
    <row r="1795" spans="3:6" ht="24.95" customHeight="1">
      <c r="C1795" s="384"/>
      <c r="D1795" s="400"/>
      <c r="E1795" s="400"/>
      <c r="F1795" s="400"/>
    </row>
    <row r="1796" spans="3:6" ht="24.95" customHeight="1">
      <c r="C1796" s="384"/>
      <c r="D1796" s="400"/>
      <c r="E1796" s="400"/>
      <c r="F1796" s="400"/>
    </row>
    <row r="1797" spans="3:6" ht="24.95" customHeight="1">
      <c r="C1797" s="384"/>
      <c r="D1797" s="400"/>
      <c r="E1797" s="400"/>
      <c r="F1797" s="400"/>
    </row>
    <row r="1798" spans="3:6" ht="24.95" customHeight="1">
      <c r="C1798" s="384"/>
      <c r="D1798" s="400"/>
      <c r="E1798" s="400"/>
      <c r="F1798" s="400"/>
    </row>
    <row r="1799" spans="3:6" ht="24.95" customHeight="1">
      <c r="C1799" s="384"/>
      <c r="D1799" s="400"/>
      <c r="E1799" s="400"/>
      <c r="F1799" s="400"/>
    </row>
    <row r="1800" spans="3:6" ht="24.95" customHeight="1">
      <c r="C1800" s="384"/>
      <c r="D1800" s="400"/>
      <c r="E1800" s="400"/>
      <c r="F1800" s="400"/>
    </row>
    <row r="1801" spans="3:6" ht="24.95" customHeight="1">
      <c r="C1801" s="384"/>
      <c r="D1801" s="400"/>
      <c r="E1801" s="400"/>
      <c r="F1801" s="400"/>
    </row>
    <row r="1802" spans="3:6" ht="24.95" customHeight="1">
      <c r="C1802" s="384"/>
      <c r="D1802" s="400"/>
      <c r="E1802" s="400"/>
      <c r="F1802" s="400"/>
    </row>
    <row r="1803" spans="3:6" ht="24.95" customHeight="1">
      <c r="C1803" s="384"/>
      <c r="D1803" s="400"/>
      <c r="E1803" s="400"/>
      <c r="F1803" s="400"/>
    </row>
    <row r="1804" spans="3:6" ht="24.95" customHeight="1">
      <c r="C1804" s="384"/>
      <c r="D1804" s="400"/>
      <c r="E1804" s="400"/>
      <c r="F1804" s="400"/>
    </row>
    <row r="1805" spans="3:6" ht="24.95" customHeight="1">
      <c r="C1805" s="384"/>
      <c r="D1805" s="400"/>
      <c r="E1805" s="400"/>
      <c r="F1805" s="400"/>
    </row>
    <row r="1806" spans="3:6" ht="24.95" customHeight="1">
      <c r="C1806" s="384"/>
      <c r="D1806" s="400"/>
      <c r="E1806" s="400"/>
      <c r="F1806" s="400"/>
    </row>
    <row r="1807" spans="3:6" ht="24.95" customHeight="1">
      <c r="C1807" s="384"/>
      <c r="D1807" s="400"/>
      <c r="E1807" s="400"/>
      <c r="F1807" s="400"/>
    </row>
    <row r="1808" spans="3:6" ht="24.95" customHeight="1">
      <c r="C1808" s="384"/>
      <c r="D1808" s="400"/>
      <c r="E1808" s="400"/>
      <c r="F1808" s="400"/>
    </row>
    <row r="1809" spans="3:6" ht="24.95" customHeight="1">
      <c r="C1809" s="384"/>
      <c r="D1809" s="400"/>
      <c r="E1809" s="400"/>
      <c r="F1809" s="400"/>
    </row>
    <row r="1810" spans="3:6" ht="24.95" customHeight="1">
      <c r="C1810" s="384"/>
      <c r="D1810" s="400"/>
      <c r="E1810" s="400"/>
      <c r="F1810" s="400"/>
    </row>
    <row r="1811" spans="3:6" ht="24.95" customHeight="1">
      <c r="C1811" s="384"/>
      <c r="D1811" s="400"/>
      <c r="E1811" s="400"/>
      <c r="F1811" s="400"/>
    </row>
    <row r="1812" spans="3:6" ht="24.95" customHeight="1">
      <c r="C1812" s="384"/>
      <c r="D1812" s="400"/>
      <c r="E1812" s="400"/>
      <c r="F1812" s="400"/>
    </row>
    <row r="1813" spans="3:6" ht="24.95" customHeight="1">
      <c r="C1813" s="384"/>
      <c r="D1813" s="400"/>
      <c r="E1813" s="400"/>
      <c r="F1813" s="400"/>
    </row>
    <row r="1814" spans="3:6" ht="24.95" customHeight="1">
      <c r="C1814" s="384"/>
      <c r="D1814" s="400"/>
      <c r="E1814" s="400"/>
      <c r="F1814" s="400"/>
    </row>
    <row r="1815" spans="3:6" ht="24.95" customHeight="1">
      <c r="C1815" s="384"/>
      <c r="D1815" s="400"/>
      <c r="E1815" s="400"/>
      <c r="F1815" s="400"/>
    </row>
    <row r="1816" spans="3:6" ht="24.95" customHeight="1">
      <c r="C1816" s="384"/>
      <c r="D1816" s="400"/>
      <c r="E1816" s="400"/>
      <c r="F1816" s="400"/>
    </row>
    <row r="1817" spans="3:6" ht="24.95" customHeight="1">
      <c r="C1817" s="384"/>
      <c r="D1817" s="400"/>
      <c r="E1817" s="400"/>
      <c r="F1817" s="400"/>
    </row>
    <row r="1818" spans="3:6" ht="24.95" customHeight="1">
      <c r="C1818" s="384"/>
      <c r="D1818" s="400"/>
      <c r="E1818" s="400"/>
      <c r="F1818" s="400"/>
    </row>
    <row r="1819" spans="3:6" ht="24.95" customHeight="1">
      <c r="C1819" s="384"/>
      <c r="D1819" s="400"/>
      <c r="E1819" s="400"/>
      <c r="F1819" s="400"/>
    </row>
    <row r="1820" spans="3:6" ht="24.95" customHeight="1">
      <c r="C1820" s="384"/>
      <c r="D1820" s="400"/>
      <c r="E1820" s="400"/>
      <c r="F1820" s="400"/>
    </row>
    <row r="1821" spans="3:6" ht="24.95" customHeight="1">
      <c r="C1821" s="384"/>
      <c r="D1821" s="400"/>
      <c r="E1821" s="400"/>
      <c r="F1821" s="400"/>
    </row>
    <row r="1822" spans="3:6" ht="24.95" customHeight="1">
      <c r="C1822" s="384"/>
      <c r="D1822" s="400"/>
      <c r="E1822" s="400"/>
      <c r="F1822" s="400"/>
    </row>
    <row r="1823" spans="3:6" ht="24.95" customHeight="1">
      <c r="C1823" s="384"/>
      <c r="D1823" s="400"/>
      <c r="E1823" s="400"/>
      <c r="F1823" s="400"/>
    </row>
    <row r="1824" spans="3:6" ht="24.95" customHeight="1">
      <c r="C1824" s="384"/>
      <c r="D1824" s="400"/>
      <c r="E1824" s="400"/>
      <c r="F1824" s="400"/>
    </row>
    <row r="1825" spans="3:6" ht="24.95" customHeight="1">
      <c r="C1825" s="384"/>
      <c r="D1825" s="400"/>
      <c r="E1825" s="400"/>
      <c r="F1825" s="400"/>
    </row>
    <row r="1826" spans="3:6" ht="24.95" customHeight="1">
      <c r="C1826" s="384"/>
      <c r="D1826" s="400"/>
      <c r="E1826" s="400"/>
      <c r="F1826" s="400"/>
    </row>
    <row r="1827" spans="3:6" ht="24.95" customHeight="1">
      <c r="C1827" s="384"/>
      <c r="D1827" s="400"/>
      <c r="E1827" s="400"/>
      <c r="F1827" s="400"/>
    </row>
    <row r="1828" spans="3:6" ht="24.95" customHeight="1">
      <c r="C1828" s="384"/>
      <c r="D1828" s="400"/>
      <c r="E1828" s="400"/>
      <c r="F1828" s="400"/>
    </row>
    <row r="1829" spans="3:6" ht="24.95" customHeight="1">
      <c r="C1829" s="384"/>
      <c r="D1829" s="400"/>
      <c r="E1829" s="400"/>
      <c r="F1829" s="400"/>
    </row>
    <row r="1830" spans="3:6" ht="24.95" customHeight="1">
      <c r="C1830" s="384"/>
      <c r="D1830" s="400"/>
      <c r="E1830" s="400"/>
      <c r="F1830" s="400"/>
    </row>
    <row r="1831" spans="3:6" ht="24.95" customHeight="1">
      <c r="C1831" s="384"/>
      <c r="D1831" s="400"/>
      <c r="E1831" s="400"/>
      <c r="F1831" s="400"/>
    </row>
    <row r="1832" spans="3:6" ht="24.95" customHeight="1">
      <c r="C1832" s="384"/>
      <c r="D1832" s="400"/>
      <c r="E1832" s="400"/>
      <c r="F1832" s="400"/>
    </row>
    <row r="1833" spans="3:6" ht="24.95" customHeight="1">
      <c r="C1833" s="384"/>
      <c r="D1833" s="400"/>
      <c r="E1833" s="400"/>
      <c r="F1833" s="400"/>
    </row>
    <row r="1834" spans="3:6" ht="24.95" customHeight="1">
      <c r="C1834" s="384"/>
      <c r="D1834" s="400"/>
      <c r="E1834" s="400"/>
      <c r="F1834" s="400"/>
    </row>
    <row r="1835" spans="3:6" ht="24.95" customHeight="1">
      <c r="C1835" s="384"/>
      <c r="D1835" s="400"/>
      <c r="E1835" s="400"/>
      <c r="F1835" s="400"/>
    </row>
    <row r="1836" spans="3:6" ht="24.95" customHeight="1">
      <c r="C1836" s="384"/>
      <c r="D1836" s="400"/>
      <c r="E1836" s="400"/>
      <c r="F1836" s="400"/>
    </row>
    <row r="1837" spans="3:6" ht="24.95" customHeight="1">
      <c r="C1837" s="384"/>
      <c r="D1837" s="400"/>
      <c r="E1837" s="400"/>
      <c r="F1837" s="400"/>
    </row>
    <row r="1838" spans="3:6" ht="24.95" customHeight="1">
      <c r="C1838" s="384"/>
      <c r="D1838" s="400"/>
      <c r="E1838" s="400"/>
      <c r="F1838" s="400"/>
    </row>
    <row r="1839" spans="3:6" ht="24.95" customHeight="1">
      <c r="C1839" s="384"/>
      <c r="D1839" s="400"/>
      <c r="E1839" s="400"/>
      <c r="F1839" s="400"/>
    </row>
    <row r="1840" spans="3:6" ht="24.95" customHeight="1">
      <c r="C1840" s="384"/>
      <c r="D1840" s="400"/>
      <c r="E1840" s="400"/>
      <c r="F1840" s="400"/>
    </row>
    <row r="1841" spans="3:6" ht="24.95" customHeight="1">
      <c r="C1841" s="384"/>
      <c r="D1841" s="400"/>
      <c r="E1841" s="400"/>
      <c r="F1841" s="400"/>
    </row>
    <row r="1842" spans="3:6" ht="24.95" customHeight="1">
      <c r="C1842" s="384"/>
      <c r="D1842" s="400"/>
      <c r="E1842" s="400"/>
      <c r="F1842" s="400"/>
    </row>
    <row r="1843" spans="3:6" ht="24.95" customHeight="1">
      <c r="C1843" s="384"/>
      <c r="D1843" s="400"/>
      <c r="E1843" s="400"/>
      <c r="F1843" s="400"/>
    </row>
    <row r="1844" spans="3:6" ht="24.95" customHeight="1">
      <c r="C1844" s="384"/>
      <c r="D1844" s="400"/>
      <c r="E1844" s="400"/>
      <c r="F1844" s="400"/>
    </row>
    <row r="1845" spans="3:6" ht="24.95" customHeight="1">
      <c r="C1845" s="384"/>
      <c r="D1845" s="400"/>
      <c r="E1845" s="400"/>
      <c r="F1845" s="400"/>
    </row>
    <row r="1846" spans="3:6" ht="24.95" customHeight="1">
      <c r="C1846" s="384"/>
      <c r="D1846" s="400"/>
      <c r="E1846" s="400"/>
      <c r="F1846" s="400"/>
    </row>
    <row r="1847" spans="3:6" ht="24.95" customHeight="1">
      <c r="C1847" s="384"/>
      <c r="D1847" s="400"/>
      <c r="E1847" s="400"/>
      <c r="F1847" s="400"/>
    </row>
    <row r="1848" spans="3:6" ht="24.95" customHeight="1">
      <c r="C1848" s="384"/>
      <c r="D1848" s="400"/>
      <c r="E1848" s="400"/>
      <c r="F1848" s="400"/>
    </row>
    <row r="1849" spans="3:6" ht="24.95" customHeight="1">
      <c r="C1849" s="384"/>
      <c r="D1849" s="400"/>
      <c r="E1849" s="400"/>
      <c r="F1849" s="400"/>
    </row>
    <row r="1850" spans="3:6" ht="24.95" customHeight="1">
      <c r="C1850" s="384"/>
      <c r="D1850" s="400"/>
      <c r="E1850" s="400"/>
      <c r="F1850" s="400"/>
    </row>
    <row r="1851" spans="3:6" ht="24.95" customHeight="1">
      <c r="C1851" s="384"/>
      <c r="D1851" s="400"/>
      <c r="E1851" s="400"/>
      <c r="F1851" s="400"/>
    </row>
    <row r="1852" spans="3:6" ht="24.95" customHeight="1">
      <c r="C1852" s="384"/>
      <c r="D1852" s="400"/>
      <c r="E1852" s="400"/>
      <c r="F1852" s="400"/>
    </row>
    <row r="1853" spans="3:6" ht="24.95" customHeight="1">
      <c r="C1853" s="384"/>
      <c r="D1853" s="400"/>
      <c r="E1853" s="400"/>
      <c r="F1853" s="400"/>
    </row>
    <row r="1854" spans="3:6" ht="24.95" customHeight="1">
      <c r="C1854" s="384"/>
      <c r="D1854" s="400"/>
      <c r="E1854" s="400"/>
      <c r="F1854" s="400"/>
    </row>
    <row r="1855" spans="3:6" ht="24.95" customHeight="1">
      <c r="C1855" s="384"/>
      <c r="D1855" s="400"/>
      <c r="E1855" s="400"/>
      <c r="F1855" s="400"/>
    </row>
    <row r="1856" spans="3:6" ht="24.95" customHeight="1">
      <c r="C1856" s="384"/>
      <c r="D1856" s="400"/>
      <c r="E1856" s="400"/>
      <c r="F1856" s="400"/>
    </row>
    <row r="1857" spans="3:6" ht="24.95" customHeight="1">
      <c r="C1857" s="384"/>
      <c r="D1857" s="400"/>
      <c r="E1857" s="400"/>
      <c r="F1857" s="400"/>
    </row>
    <row r="1858" spans="3:6" ht="24.95" customHeight="1">
      <c r="C1858" s="384"/>
      <c r="D1858" s="400"/>
      <c r="E1858" s="400"/>
      <c r="F1858" s="400"/>
    </row>
    <row r="1859" spans="3:6" ht="24.95" customHeight="1">
      <c r="C1859" s="384"/>
      <c r="D1859" s="400"/>
      <c r="E1859" s="400"/>
      <c r="F1859" s="400"/>
    </row>
    <row r="1860" spans="3:6" ht="24.95" customHeight="1">
      <c r="C1860" s="384"/>
      <c r="D1860" s="400"/>
      <c r="E1860" s="400"/>
      <c r="F1860" s="400"/>
    </row>
    <row r="1861" spans="3:6" ht="24.95" customHeight="1">
      <c r="C1861" s="384"/>
      <c r="D1861" s="400"/>
      <c r="E1861" s="400"/>
      <c r="F1861" s="400"/>
    </row>
    <row r="1862" spans="3:6" ht="24.95" customHeight="1">
      <c r="C1862" s="384"/>
      <c r="D1862" s="400"/>
      <c r="E1862" s="400"/>
      <c r="F1862" s="400"/>
    </row>
    <row r="1863" spans="3:6" ht="24.95" customHeight="1">
      <c r="C1863" s="384"/>
      <c r="D1863" s="400"/>
      <c r="E1863" s="400"/>
      <c r="F1863" s="400"/>
    </row>
    <row r="1864" spans="3:6" ht="24.95" customHeight="1">
      <c r="C1864" s="384"/>
      <c r="D1864" s="400"/>
      <c r="E1864" s="400"/>
      <c r="F1864" s="400"/>
    </row>
    <row r="1865" spans="3:6" ht="24.95" customHeight="1">
      <c r="C1865" s="384"/>
      <c r="D1865" s="400"/>
      <c r="E1865" s="400"/>
      <c r="F1865" s="400"/>
    </row>
    <row r="1866" spans="3:6" ht="24.95" customHeight="1">
      <c r="C1866" s="384"/>
      <c r="D1866" s="400"/>
      <c r="E1866" s="400"/>
      <c r="F1866" s="400"/>
    </row>
    <row r="1867" spans="3:6" ht="24.95" customHeight="1">
      <c r="C1867" s="384"/>
      <c r="D1867" s="400"/>
      <c r="E1867" s="400"/>
      <c r="F1867" s="400"/>
    </row>
    <row r="1868" spans="3:6" ht="24.95" customHeight="1">
      <c r="C1868" s="384"/>
      <c r="D1868" s="400"/>
      <c r="E1868" s="400"/>
      <c r="F1868" s="400"/>
    </row>
    <row r="1869" spans="3:6" ht="24.95" customHeight="1">
      <c r="C1869" s="384"/>
      <c r="D1869" s="400"/>
      <c r="E1869" s="400"/>
      <c r="F1869" s="400"/>
    </row>
    <row r="1870" spans="3:6" ht="24.95" customHeight="1">
      <c r="C1870" s="384"/>
      <c r="D1870" s="400"/>
      <c r="E1870" s="400"/>
      <c r="F1870" s="400"/>
    </row>
    <row r="1871" spans="3:6" ht="24.95" customHeight="1">
      <c r="C1871" s="384"/>
      <c r="D1871" s="400"/>
      <c r="E1871" s="400"/>
      <c r="F1871" s="400"/>
    </row>
    <row r="1872" spans="3:6" ht="24.95" customHeight="1">
      <c r="C1872" s="384"/>
      <c r="D1872" s="400"/>
      <c r="E1872" s="400"/>
      <c r="F1872" s="400"/>
    </row>
    <row r="1873" spans="3:6" ht="24.95" customHeight="1">
      <c r="C1873" s="384"/>
      <c r="D1873" s="400"/>
      <c r="E1873" s="400"/>
      <c r="F1873" s="400"/>
    </row>
    <row r="1874" spans="3:6" ht="24.95" customHeight="1">
      <c r="C1874" s="384"/>
      <c r="D1874" s="400"/>
      <c r="E1874" s="400"/>
      <c r="F1874" s="400"/>
    </row>
    <row r="1875" spans="3:6" ht="24.95" customHeight="1">
      <c r="C1875" s="384"/>
      <c r="D1875" s="400"/>
      <c r="E1875" s="400"/>
      <c r="F1875" s="400"/>
    </row>
    <row r="1876" spans="3:6" ht="24.95" customHeight="1">
      <c r="C1876" s="384"/>
      <c r="D1876" s="400"/>
      <c r="E1876" s="400"/>
      <c r="F1876" s="400"/>
    </row>
    <row r="1877" spans="3:6" ht="24.95" customHeight="1">
      <c r="C1877" s="384"/>
      <c r="D1877" s="400"/>
      <c r="E1877" s="400"/>
      <c r="F1877" s="400"/>
    </row>
    <row r="1878" spans="3:6" ht="24.95" customHeight="1">
      <c r="C1878" s="384"/>
      <c r="D1878" s="400"/>
      <c r="E1878" s="400"/>
      <c r="F1878" s="400"/>
    </row>
    <row r="1879" spans="3:6" ht="24.95" customHeight="1">
      <c r="C1879" s="384"/>
      <c r="D1879" s="400"/>
      <c r="E1879" s="400"/>
      <c r="F1879" s="400"/>
    </row>
    <row r="1880" spans="3:6" ht="24.95" customHeight="1">
      <c r="C1880" s="384"/>
      <c r="D1880" s="400"/>
      <c r="E1880" s="400"/>
      <c r="F1880" s="400"/>
    </row>
    <row r="1881" spans="3:6" ht="24.95" customHeight="1">
      <c r="C1881" s="384"/>
      <c r="D1881" s="400"/>
      <c r="E1881" s="400"/>
      <c r="F1881" s="400"/>
    </row>
    <row r="1882" spans="3:6" ht="24.95" customHeight="1">
      <c r="C1882" s="384"/>
      <c r="D1882" s="400"/>
      <c r="E1882" s="400"/>
      <c r="F1882" s="400"/>
    </row>
    <row r="1883" spans="3:6" ht="24.95" customHeight="1">
      <c r="C1883" s="384"/>
      <c r="D1883" s="400"/>
      <c r="E1883" s="400"/>
      <c r="F1883" s="400"/>
    </row>
    <row r="1884" spans="3:6" ht="24.95" customHeight="1">
      <c r="C1884" s="384"/>
      <c r="D1884" s="400"/>
      <c r="E1884" s="400"/>
      <c r="F1884" s="400"/>
    </row>
    <row r="1885" spans="3:6" ht="24.95" customHeight="1">
      <c r="C1885" s="384"/>
      <c r="D1885" s="400"/>
      <c r="E1885" s="400"/>
      <c r="F1885" s="400"/>
    </row>
    <row r="1886" spans="3:6" ht="24.95" customHeight="1">
      <c r="C1886" s="384"/>
      <c r="D1886" s="400"/>
      <c r="E1886" s="400"/>
      <c r="F1886" s="400"/>
    </row>
    <row r="1887" spans="3:6" ht="24.95" customHeight="1">
      <c r="C1887" s="384"/>
      <c r="D1887" s="400"/>
      <c r="E1887" s="400"/>
      <c r="F1887" s="400"/>
    </row>
    <row r="1888" spans="3:6" ht="24.95" customHeight="1">
      <c r="C1888" s="384"/>
      <c r="D1888" s="400"/>
      <c r="E1888" s="400"/>
      <c r="F1888" s="400"/>
    </row>
    <row r="1889" spans="3:6" ht="24.95" customHeight="1">
      <c r="C1889" s="384"/>
      <c r="D1889" s="400"/>
      <c r="E1889" s="400"/>
      <c r="F1889" s="400"/>
    </row>
    <row r="1890" spans="3:6" ht="24.95" customHeight="1">
      <c r="C1890" s="384"/>
      <c r="D1890" s="400"/>
      <c r="E1890" s="400"/>
      <c r="F1890" s="400"/>
    </row>
    <row r="1891" spans="3:6" ht="24.95" customHeight="1">
      <c r="C1891" s="384"/>
      <c r="D1891" s="400"/>
      <c r="E1891" s="400"/>
      <c r="F1891" s="400"/>
    </row>
    <row r="1892" spans="3:6" ht="24.95" customHeight="1">
      <c r="C1892" s="384"/>
      <c r="D1892" s="400"/>
      <c r="E1892" s="400"/>
      <c r="F1892" s="400"/>
    </row>
    <row r="1893" spans="3:6" ht="24.95" customHeight="1">
      <c r="C1893" s="384"/>
      <c r="D1893" s="400"/>
      <c r="E1893" s="400"/>
      <c r="F1893" s="400"/>
    </row>
    <row r="1894" spans="3:6" ht="24.95" customHeight="1">
      <c r="C1894" s="384"/>
      <c r="D1894" s="400"/>
      <c r="E1894" s="400"/>
      <c r="F1894" s="400"/>
    </row>
    <row r="1895" spans="3:6" ht="24.95" customHeight="1">
      <c r="C1895" s="384"/>
      <c r="D1895" s="400"/>
      <c r="E1895" s="400"/>
      <c r="F1895" s="400"/>
    </row>
    <row r="1896" spans="3:6" ht="24.95" customHeight="1">
      <c r="C1896" s="384"/>
      <c r="D1896" s="400"/>
      <c r="E1896" s="400"/>
      <c r="F1896" s="400"/>
    </row>
    <row r="1897" spans="3:6" ht="24.95" customHeight="1">
      <c r="C1897" s="384"/>
      <c r="D1897" s="400"/>
      <c r="E1897" s="400"/>
      <c r="F1897" s="400"/>
    </row>
    <row r="1898" spans="3:6" ht="24.95" customHeight="1">
      <c r="C1898" s="384"/>
      <c r="D1898" s="400"/>
      <c r="E1898" s="400"/>
      <c r="F1898" s="400"/>
    </row>
    <row r="1899" spans="3:6" ht="24.95" customHeight="1">
      <c r="C1899" s="384"/>
      <c r="D1899" s="400"/>
      <c r="E1899" s="400"/>
      <c r="F1899" s="400"/>
    </row>
    <row r="1900" spans="3:6" ht="24.95" customHeight="1">
      <c r="C1900" s="384"/>
      <c r="D1900" s="400"/>
      <c r="E1900" s="400"/>
      <c r="F1900" s="400"/>
    </row>
    <row r="1901" spans="3:6" ht="24.95" customHeight="1">
      <c r="C1901" s="384"/>
      <c r="D1901" s="400"/>
      <c r="E1901" s="400"/>
      <c r="F1901" s="400"/>
    </row>
    <row r="1902" spans="3:6" ht="24.95" customHeight="1">
      <c r="C1902" s="384"/>
      <c r="D1902" s="400"/>
      <c r="E1902" s="400"/>
      <c r="F1902" s="400"/>
    </row>
    <row r="1903" spans="3:6" ht="24.95" customHeight="1">
      <c r="C1903" s="384"/>
      <c r="D1903" s="400"/>
      <c r="E1903" s="400"/>
      <c r="F1903" s="400"/>
    </row>
    <row r="1904" spans="3:6" ht="24.95" customHeight="1">
      <c r="C1904" s="384"/>
      <c r="D1904" s="400"/>
      <c r="E1904" s="400"/>
      <c r="F1904" s="400"/>
    </row>
    <row r="1905" spans="3:6" ht="24.95" customHeight="1">
      <c r="C1905" s="384"/>
      <c r="D1905" s="400"/>
      <c r="E1905" s="400"/>
      <c r="F1905" s="400"/>
    </row>
    <row r="1906" spans="3:6" ht="24.95" customHeight="1">
      <c r="C1906" s="384"/>
      <c r="D1906" s="400"/>
      <c r="E1906" s="400"/>
      <c r="F1906" s="400"/>
    </row>
    <row r="1907" spans="3:6" ht="24.95" customHeight="1">
      <c r="C1907" s="384"/>
      <c r="D1907" s="400"/>
      <c r="E1907" s="400"/>
      <c r="F1907" s="400"/>
    </row>
    <row r="1908" spans="3:6" ht="24.95" customHeight="1">
      <c r="C1908" s="384"/>
      <c r="D1908" s="400"/>
      <c r="E1908" s="400"/>
      <c r="F1908" s="400"/>
    </row>
    <row r="1909" spans="3:6" ht="24.95" customHeight="1">
      <c r="C1909" s="384"/>
      <c r="D1909" s="400"/>
      <c r="E1909" s="400"/>
      <c r="F1909" s="400"/>
    </row>
    <row r="1910" spans="3:6" ht="24.95" customHeight="1">
      <c r="C1910" s="384"/>
      <c r="D1910" s="400"/>
      <c r="E1910" s="400"/>
      <c r="F1910" s="400"/>
    </row>
    <row r="1911" spans="3:6" ht="24.95" customHeight="1">
      <c r="C1911" s="384"/>
      <c r="D1911" s="400"/>
      <c r="E1911" s="400"/>
      <c r="F1911" s="400"/>
    </row>
    <row r="1912" spans="3:6" ht="24.95" customHeight="1">
      <c r="C1912" s="384"/>
      <c r="D1912" s="400"/>
      <c r="E1912" s="400"/>
      <c r="F1912" s="400"/>
    </row>
    <row r="1913" spans="3:6" ht="24.95" customHeight="1">
      <c r="C1913" s="384"/>
      <c r="D1913" s="400"/>
      <c r="E1913" s="400"/>
      <c r="F1913" s="400"/>
    </row>
    <row r="1914" spans="3:6" ht="24.95" customHeight="1">
      <c r="C1914" s="384"/>
      <c r="D1914" s="400"/>
      <c r="E1914" s="400"/>
      <c r="F1914" s="400"/>
    </row>
    <row r="1915" spans="3:6" ht="24.95" customHeight="1">
      <c r="C1915" s="384"/>
      <c r="D1915" s="400"/>
      <c r="E1915" s="400"/>
      <c r="F1915" s="400"/>
    </row>
    <row r="1916" spans="3:6" ht="24.95" customHeight="1">
      <c r="C1916" s="384"/>
      <c r="D1916" s="400"/>
      <c r="E1916" s="400"/>
      <c r="F1916" s="400"/>
    </row>
    <row r="1917" spans="3:6" ht="24.95" customHeight="1">
      <c r="C1917" s="384"/>
      <c r="D1917" s="400"/>
      <c r="E1917" s="400"/>
      <c r="F1917" s="400"/>
    </row>
    <row r="1918" spans="3:6" ht="24.95" customHeight="1">
      <c r="C1918" s="384"/>
      <c r="D1918" s="400"/>
      <c r="E1918" s="400"/>
      <c r="F1918" s="400"/>
    </row>
    <row r="1919" spans="3:6" ht="24.95" customHeight="1">
      <c r="C1919" s="384"/>
      <c r="D1919" s="400"/>
      <c r="E1919" s="400"/>
      <c r="F1919" s="400"/>
    </row>
    <row r="1920" spans="3:6" ht="24.95" customHeight="1">
      <c r="C1920" s="384"/>
      <c r="D1920" s="400"/>
      <c r="E1920" s="400"/>
      <c r="F1920" s="400"/>
    </row>
    <row r="1921" spans="3:6" ht="24.95" customHeight="1">
      <c r="C1921" s="384"/>
      <c r="D1921" s="400"/>
      <c r="E1921" s="400"/>
      <c r="F1921" s="400"/>
    </row>
    <row r="1922" spans="3:6" ht="24.95" customHeight="1">
      <c r="C1922" s="384"/>
      <c r="D1922" s="400"/>
      <c r="E1922" s="400"/>
      <c r="F1922" s="400"/>
    </row>
    <row r="1923" spans="3:6" ht="24.95" customHeight="1">
      <c r="C1923" s="384"/>
      <c r="D1923" s="400"/>
      <c r="E1923" s="400"/>
      <c r="F1923" s="400"/>
    </row>
    <row r="1924" spans="3:6" ht="24.95" customHeight="1">
      <c r="C1924" s="384"/>
      <c r="D1924" s="400"/>
      <c r="E1924" s="400"/>
      <c r="F1924" s="400"/>
    </row>
    <row r="1925" spans="3:6" ht="24.95" customHeight="1">
      <c r="C1925" s="384"/>
      <c r="D1925" s="400"/>
      <c r="E1925" s="400"/>
      <c r="F1925" s="400"/>
    </row>
    <row r="1926" spans="3:6" ht="24.95" customHeight="1">
      <c r="C1926" s="384"/>
      <c r="D1926" s="400"/>
      <c r="E1926" s="400"/>
      <c r="F1926" s="400"/>
    </row>
    <row r="1927" spans="3:6" ht="24.95" customHeight="1">
      <c r="C1927" s="384"/>
      <c r="D1927" s="400"/>
      <c r="E1927" s="400"/>
      <c r="F1927" s="400"/>
    </row>
    <row r="1928" spans="3:6" ht="24.95" customHeight="1">
      <c r="C1928" s="384"/>
      <c r="D1928" s="400"/>
      <c r="E1928" s="400"/>
      <c r="F1928" s="400"/>
    </row>
    <row r="1929" spans="3:6" ht="24.95" customHeight="1">
      <c r="C1929" s="384"/>
      <c r="D1929" s="400"/>
      <c r="E1929" s="400"/>
      <c r="F1929" s="400"/>
    </row>
    <row r="1930" spans="3:6" ht="24.95" customHeight="1">
      <c r="C1930" s="384"/>
      <c r="D1930" s="400"/>
      <c r="E1930" s="400"/>
      <c r="F1930" s="400"/>
    </row>
    <row r="1931" spans="3:6" ht="24.95" customHeight="1">
      <c r="C1931" s="384"/>
      <c r="D1931" s="400"/>
      <c r="E1931" s="400"/>
      <c r="F1931" s="400"/>
    </row>
    <row r="1932" spans="3:6" ht="24.95" customHeight="1">
      <c r="C1932" s="384"/>
      <c r="D1932" s="400"/>
      <c r="E1932" s="400"/>
      <c r="F1932" s="400"/>
    </row>
    <row r="1933" spans="3:6" ht="24.95" customHeight="1">
      <c r="C1933" s="384"/>
      <c r="D1933" s="400"/>
      <c r="E1933" s="400"/>
      <c r="F1933" s="400"/>
    </row>
    <row r="1934" spans="3:6" ht="24.95" customHeight="1">
      <c r="C1934" s="384"/>
      <c r="D1934" s="400"/>
      <c r="E1934" s="400"/>
      <c r="F1934" s="400"/>
    </row>
    <row r="1935" spans="3:6" ht="24.95" customHeight="1">
      <c r="C1935" s="384"/>
      <c r="D1935" s="400"/>
      <c r="E1935" s="400"/>
      <c r="F1935" s="400"/>
    </row>
    <row r="1936" spans="3:6" ht="24.95" customHeight="1">
      <c r="C1936" s="384"/>
      <c r="D1936" s="400"/>
      <c r="E1936" s="400"/>
      <c r="F1936" s="400"/>
    </row>
    <row r="1937" spans="3:6" ht="24.95" customHeight="1">
      <c r="C1937" s="384"/>
      <c r="D1937" s="400"/>
      <c r="E1937" s="400"/>
      <c r="F1937" s="400"/>
    </row>
    <row r="1938" spans="3:6" ht="24.95" customHeight="1">
      <c r="C1938" s="384"/>
      <c r="D1938" s="400"/>
      <c r="E1938" s="400"/>
      <c r="F1938" s="400"/>
    </row>
    <row r="1939" spans="3:6" ht="24.95" customHeight="1">
      <c r="C1939" s="384"/>
      <c r="D1939" s="400"/>
      <c r="E1939" s="400"/>
      <c r="F1939" s="400"/>
    </row>
    <row r="1940" spans="3:6" ht="24.95" customHeight="1">
      <c r="C1940" s="384"/>
      <c r="D1940" s="400"/>
      <c r="E1940" s="400"/>
      <c r="F1940" s="400"/>
    </row>
    <row r="1941" spans="3:6" ht="24.95" customHeight="1">
      <c r="C1941" s="384"/>
      <c r="D1941" s="400"/>
      <c r="E1941" s="400"/>
      <c r="F1941" s="400"/>
    </row>
    <row r="1942" spans="3:6" ht="24.95" customHeight="1">
      <c r="C1942" s="384"/>
      <c r="D1942" s="400"/>
      <c r="E1942" s="400"/>
      <c r="F1942" s="400"/>
    </row>
    <row r="1943" spans="3:6" ht="24.95" customHeight="1">
      <c r="C1943" s="384"/>
      <c r="D1943" s="400"/>
      <c r="E1943" s="400"/>
      <c r="F1943" s="400"/>
    </row>
    <row r="1944" spans="3:6" ht="24.95" customHeight="1">
      <c r="C1944" s="384"/>
      <c r="D1944" s="400"/>
      <c r="E1944" s="400"/>
      <c r="F1944" s="400"/>
    </row>
    <row r="1945" spans="3:6" ht="24.95" customHeight="1">
      <c r="C1945" s="384"/>
      <c r="D1945" s="400"/>
      <c r="E1945" s="400"/>
      <c r="F1945" s="400"/>
    </row>
    <row r="1946" spans="3:6" ht="24.95" customHeight="1">
      <c r="C1946" s="384"/>
      <c r="D1946" s="400"/>
      <c r="E1946" s="400"/>
      <c r="F1946" s="400"/>
    </row>
    <row r="1947" spans="3:6" ht="24.95" customHeight="1">
      <c r="C1947" s="384"/>
      <c r="D1947" s="400"/>
      <c r="E1947" s="400"/>
      <c r="F1947" s="400"/>
    </row>
    <row r="1948" spans="3:6" ht="24.95" customHeight="1">
      <c r="C1948" s="384"/>
      <c r="D1948" s="400"/>
      <c r="E1948" s="400"/>
      <c r="F1948" s="400"/>
    </row>
    <row r="1949" spans="3:6" ht="24.95" customHeight="1">
      <c r="C1949" s="384"/>
      <c r="D1949" s="400"/>
      <c r="E1949" s="400"/>
      <c r="F1949" s="400"/>
    </row>
    <row r="1950" spans="3:6" ht="24.95" customHeight="1">
      <c r="C1950" s="384"/>
      <c r="D1950" s="400"/>
      <c r="E1950" s="400"/>
      <c r="F1950" s="400"/>
    </row>
    <row r="1951" spans="3:6" ht="24.95" customHeight="1">
      <c r="C1951" s="384"/>
      <c r="D1951" s="400"/>
      <c r="E1951" s="400"/>
      <c r="F1951" s="400"/>
    </row>
    <row r="1952" spans="3:6" ht="24.95" customHeight="1">
      <c r="C1952" s="384"/>
      <c r="D1952" s="400"/>
      <c r="E1952" s="400"/>
      <c r="F1952" s="400"/>
    </row>
    <row r="1953" spans="3:6" ht="24.95" customHeight="1">
      <c r="C1953" s="384"/>
      <c r="D1953" s="400"/>
      <c r="E1953" s="400"/>
      <c r="F1953" s="400"/>
    </row>
    <row r="1954" spans="3:6" ht="24.95" customHeight="1">
      <c r="C1954" s="384"/>
      <c r="D1954" s="400"/>
      <c r="E1954" s="400"/>
      <c r="F1954" s="400"/>
    </row>
    <row r="1955" spans="3:6" ht="24.95" customHeight="1">
      <c r="C1955" s="384"/>
      <c r="D1955" s="400"/>
      <c r="E1955" s="400"/>
      <c r="F1955" s="400"/>
    </row>
    <row r="1956" spans="3:6" ht="24.95" customHeight="1">
      <c r="C1956" s="384"/>
      <c r="D1956" s="400"/>
      <c r="E1956" s="400"/>
      <c r="F1956" s="400"/>
    </row>
    <row r="1957" spans="3:6" ht="24.95" customHeight="1">
      <c r="C1957" s="384"/>
      <c r="D1957" s="400"/>
      <c r="E1957" s="400"/>
      <c r="F1957" s="400"/>
    </row>
    <row r="1958" spans="3:6" ht="24.95" customHeight="1">
      <c r="C1958" s="384"/>
      <c r="D1958" s="400"/>
      <c r="E1958" s="400"/>
      <c r="F1958" s="400"/>
    </row>
    <row r="1959" spans="3:6" ht="24.95" customHeight="1">
      <c r="C1959" s="384"/>
      <c r="D1959" s="400"/>
      <c r="E1959" s="400"/>
      <c r="F1959" s="400"/>
    </row>
    <row r="1960" spans="3:6" ht="24.95" customHeight="1">
      <c r="C1960" s="384"/>
      <c r="D1960" s="400"/>
      <c r="E1960" s="400"/>
      <c r="F1960" s="400"/>
    </row>
    <row r="1961" spans="3:6" ht="24.95" customHeight="1">
      <c r="C1961" s="384"/>
      <c r="D1961" s="400"/>
      <c r="E1961" s="400"/>
      <c r="F1961" s="400"/>
    </row>
    <row r="1962" spans="3:6" ht="24.95" customHeight="1">
      <c r="C1962" s="384"/>
      <c r="D1962" s="400"/>
      <c r="E1962" s="400"/>
      <c r="F1962" s="400"/>
    </row>
    <row r="1963" spans="3:6" ht="24.95" customHeight="1">
      <c r="C1963" s="384"/>
      <c r="D1963" s="400"/>
      <c r="E1963" s="400"/>
      <c r="F1963" s="400"/>
    </row>
    <row r="1964" spans="3:6" ht="24.95" customHeight="1">
      <c r="C1964" s="384"/>
      <c r="D1964" s="400"/>
      <c r="E1964" s="400"/>
      <c r="F1964" s="400"/>
    </row>
    <row r="1965" spans="3:6" ht="24.95" customHeight="1">
      <c r="C1965" s="384"/>
      <c r="D1965" s="400"/>
      <c r="E1965" s="400"/>
      <c r="F1965" s="400"/>
    </row>
    <row r="1966" spans="3:6" ht="24.95" customHeight="1">
      <c r="C1966" s="384"/>
      <c r="D1966" s="400"/>
      <c r="E1966" s="400"/>
      <c r="F1966" s="400"/>
    </row>
    <row r="1967" spans="3:6" ht="24.95" customHeight="1">
      <c r="C1967" s="384"/>
      <c r="D1967" s="400"/>
      <c r="E1967" s="400"/>
      <c r="F1967" s="400"/>
    </row>
    <row r="1968" spans="3:6" ht="24.95" customHeight="1">
      <c r="C1968" s="384"/>
      <c r="D1968" s="400"/>
      <c r="E1968" s="400"/>
      <c r="F1968" s="400"/>
    </row>
    <row r="1969" spans="3:6" ht="24.95" customHeight="1">
      <c r="C1969" s="384"/>
      <c r="D1969" s="400"/>
      <c r="E1969" s="400"/>
      <c r="F1969" s="400"/>
    </row>
    <row r="1970" spans="3:6" ht="24.95" customHeight="1">
      <c r="C1970" s="384"/>
      <c r="D1970" s="400"/>
      <c r="E1970" s="400"/>
      <c r="F1970" s="400"/>
    </row>
  </sheetData>
  <mergeCells count="248">
    <mergeCell ref="I258:L258"/>
    <mergeCell ref="A51:A54"/>
    <mergeCell ref="C243:G243"/>
    <mergeCell ref="H23:M23"/>
    <mergeCell ref="H24:M24"/>
    <mergeCell ref="H25:M25"/>
    <mergeCell ref="H26:M26"/>
    <mergeCell ref="B26:G26"/>
    <mergeCell ref="B27:G27"/>
    <mergeCell ref="C79:G79"/>
    <mergeCell ref="C46:G46"/>
    <mergeCell ref="D47:G47"/>
    <mergeCell ref="C48:G48"/>
    <mergeCell ref="D49:G49"/>
    <mergeCell ref="C56:G56"/>
    <mergeCell ref="D57:G57"/>
    <mergeCell ref="E58:G58"/>
    <mergeCell ref="D87:G87"/>
    <mergeCell ref="D86:G86"/>
    <mergeCell ref="A32:A35"/>
    <mergeCell ref="H33:M33"/>
    <mergeCell ref="H34:J34"/>
    <mergeCell ref="D73:G73"/>
    <mergeCell ref="C74:G74"/>
    <mergeCell ref="D75:G75"/>
    <mergeCell ref="B20:M20"/>
    <mergeCell ref="B21:G21"/>
    <mergeCell ref="D90:G90"/>
    <mergeCell ref="C91:G91"/>
    <mergeCell ref="D92:G92"/>
    <mergeCell ref="H27:M27"/>
    <mergeCell ref="H28:M28"/>
    <mergeCell ref="H29:M29"/>
    <mergeCell ref="H30:M30"/>
    <mergeCell ref="H21:M21"/>
    <mergeCell ref="H22:M22"/>
    <mergeCell ref="B22:G22"/>
    <mergeCell ref="B23:G23"/>
    <mergeCell ref="D81:G81"/>
    <mergeCell ref="D89:G89"/>
    <mergeCell ref="B28:G28"/>
    <mergeCell ref="B29:G29"/>
    <mergeCell ref="B30:G30"/>
    <mergeCell ref="B36:G36"/>
    <mergeCell ref="B37:G37"/>
    <mergeCell ref="D45:G45"/>
    <mergeCell ref="C44:G44"/>
    <mergeCell ref="B24:G24"/>
    <mergeCell ref="K34:M34"/>
    <mergeCell ref="C67:G67"/>
    <mergeCell ref="D68:G68"/>
    <mergeCell ref="D69:G69"/>
    <mergeCell ref="C70:G70"/>
    <mergeCell ref="D71:G71"/>
    <mergeCell ref="C72:G72"/>
    <mergeCell ref="E59:G59"/>
    <mergeCell ref="E60:G60"/>
    <mergeCell ref="C38:G38"/>
    <mergeCell ref="D39:G39"/>
    <mergeCell ref="B43:G43"/>
    <mergeCell ref="D42:G42"/>
    <mergeCell ref="C41:G41"/>
    <mergeCell ref="K53:M53"/>
    <mergeCell ref="H53:J53"/>
    <mergeCell ref="H52:M52"/>
    <mergeCell ref="B52:G54"/>
    <mergeCell ref="B51:M51"/>
    <mergeCell ref="D208:G208"/>
    <mergeCell ref="D209:G209"/>
    <mergeCell ref="C210:G210"/>
    <mergeCell ref="F112:G112"/>
    <mergeCell ref="E113:G113"/>
    <mergeCell ref="F114:G114"/>
    <mergeCell ref="F115:G115"/>
    <mergeCell ref="E61:G61"/>
    <mergeCell ref="D62:G62"/>
    <mergeCell ref="E63:G63"/>
    <mergeCell ref="E64:G64"/>
    <mergeCell ref="E65:G65"/>
    <mergeCell ref="E66:G66"/>
    <mergeCell ref="C88:G88"/>
    <mergeCell ref="D84:G84"/>
    <mergeCell ref="D85:G85"/>
    <mergeCell ref="D103:G103"/>
    <mergeCell ref="D104:G104"/>
    <mergeCell ref="D76:G76"/>
    <mergeCell ref="C77:G77"/>
    <mergeCell ref="D78:G78"/>
    <mergeCell ref="D82:G82"/>
    <mergeCell ref="D83:G83"/>
    <mergeCell ref="D93:G93"/>
    <mergeCell ref="D211:G211"/>
    <mergeCell ref="B204:G204"/>
    <mergeCell ref="C205:G205"/>
    <mergeCell ref="C177:G177"/>
    <mergeCell ref="D163:G163"/>
    <mergeCell ref="E164:G164"/>
    <mergeCell ref="I289:L289"/>
    <mergeCell ref="I244:L244"/>
    <mergeCell ref="I270:L270"/>
    <mergeCell ref="I273:L273"/>
    <mergeCell ref="I275:L275"/>
    <mergeCell ref="I286:L286"/>
    <mergeCell ref="C240:G240"/>
    <mergeCell ref="B236:G236"/>
    <mergeCell ref="C241:G241"/>
    <mergeCell ref="C242:G242"/>
    <mergeCell ref="I279:L279"/>
    <mergeCell ref="I263:L263"/>
    <mergeCell ref="B180:G180"/>
    <mergeCell ref="B179:G179"/>
    <mergeCell ref="E168:G168"/>
    <mergeCell ref="D172:G172"/>
    <mergeCell ref="C173:G173"/>
    <mergeCell ref="D174:G174"/>
    <mergeCell ref="D235:G235"/>
    <mergeCell ref="C226:G226"/>
    <mergeCell ref="D227:G227"/>
    <mergeCell ref="D228:G228"/>
    <mergeCell ref="D229:G229"/>
    <mergeCell ref="C230:G230"/>
    <mergeCell ref="C234:G234"/>
    <mergeCell ref="E220:G220"/>
    <mergeCell ref="E213:G213"/>
    <mergeCell ref="E221:G221"/>
    <mergeCell ref="D222:G222"/>
    <mergeCell ref="E223:G223"/>
    <mergeCell ref="E224:G224"/>
    <mergeCell ref="E225:G225"/>
    <mergeCell ref="D214:G214"/>
    <mergeCell ref="C217:G217"/>
    <mergeCell ref="D218:G218"/>
    <mergeCell ref="E219:G219"/>
    <mergeCell ref="E215:G215"/>
    <mergeCell ref="E197:G197"/>
    <mergeCell ref="B151:G151"/>
    <mergeCell ref="H1:M1"/>
    <mergeCell ref="H96:J96"/>
    <mergeCell ref="K96:M96"/>
    <mergeCell ref="B98:G98"/>
    <mergeCell ref="H156:M156"/>
    <mergeCell ref="H157:J157"/>
    <mergeCell ref="K157:M157"/>
    <mergeCell ref="B55:G55"/>
    <mergeCell ref="B155:M155"/>
    <mergeCell ref="B156:G158"/>
    <mergeCell ref="B94:M94"/>
    <mergeCell ref="B95:G97"/>
    <mergeCell ref="H2:M2"/>
    <mergeCell ref="H9:M9"/>
    <mergeCell ref="A14:M14"/>
    <mergeCell ref="A15:M15"/>
    <mergeCell ref="A16:M16"/>
    <mergeCell ref="H18:J18"/>
    <mergeCell ref="D80:G80"/>
    <mergeCell ref="B32:M32"/>
    <mergeCell ref="B33:G35"/>
    <mergeCell ref="B25:G25"/>
    <mergeCell ref="D154:G154"/>
    <mergeCell ref="E189:G189"/>
    <mergeCell ref="E190:G190"/>
    <mergeCell ref="C191:G191"/>
    <mergeCell ref="D192:G192"/>
    <mergeCell ref="E193:G193"/>
    <mergeCell ref="E194:G194"/>
    <mergeCell ref="E195:G195"/>
    <mergeCell ref="D196:G196"/>
    <mergeCell ref="A94:A97"/>
    <mergeCell ref="A155:A158"/>
    <mergeCell ref="K202:M202"/>
    <mergeCell ref="E198:G198"/>
    <mergeCell ref="E199:G199"/>
    <mergeCell ref="D178:G178"/>
    <mergeCell ref="C181:G181"/>
    <mergeCell ref="D182:G182"/>
    <mergeCell ref="D183:G183"/>
    <mergeCell ref="C184:G184"/>
    <mergeCell ref="D185:G185"/>
    <mergeCell ref="E186:G186"/>
    <mergeCell ref="E187:G187"/>
    <mergeCell ref="D188:G188"/>
    <mergeCell ref="C160:G160"/>
    <mergeCell ref="D161:G161"/>
    <mergeCell ref="C162:G162"/>
    <mergeCell ref="D175:G175"/>
    <mergeCell ref="D176:G176"/>
    <mergeCell ref="B107:G107"/>
    <mergeCell ref="E116:G116"/>
    <mergeCell ref="F117:G117"/>
    <mergeCell ref="A200:A203"/>
    <mergeCell ref="B200:M200"/>
    <mergeCell ref="I249:L249"/>
    <mergeCell ref="I250:L250"/>
    <mergeCell ref="I259:M259"/>
    <mergeCell ref="I264:L264"/>
    <mergeCell ref="H95:M95"/>
    <mergeCell ref="D125:G125"/>
    <mergeCell ref="F120:G120"/>
    <mergeCell ref="D105:G105"/>
    <mergeCell ref="D106:G106"/>
    <mergeCell ref="C108:G108"/>
    <mergeCell ref="D109:G109"/>
    <mergeCell ref="E110:G110"/>
    <mergeCell ref="F111:G111"/>
    <mergeCell ref="C99:G99"/>
    <mergeCell ref="D100:G100"/>
    <mergeCell ref="D101:G101"/>
    <mergeCell ref="D102:G102"/>
    <mergeCell ref="E212:G212"/>
    <mergeCell ref="D206:G206"/>
    <mergeCell ref="C207:G207"/>
    <mergeCell ref="B201:G203"/>
    <mergeCell ref="H201:M201"/>
    <mergeCell ref="H202:J202"/>
    <mergeCell ref="B159:G159"/>
    <mergeCell ref="F118:G118"/>
    <mergeCell ref="F119:G119"/>
    <mergeCell ref="F121:G121"/>
    <mergeCell ref="F122:G122"/>
    <mergeCell ref="F123:G123"/>
    <mergeCell ref="F124:G124"/>
    <mergeCell ref="E126:G126"/>
    <mergeCell ref="F127:G127"/>
    <mergeCell ref="F128:G128"/>
    <mergeCell ref="E129:G129"/>
    <mergeCell ref="F130:G130"/>
    <mergeCell ref="F131:G131"/>
    <mergeCell ref="E132:G132"/>
    <mergeCell ref="F133:G133"/>
    <mergeCell ref="F134:G134"/>
    <mergeCell ref="E135:G135"/>
    <mergeCell ref="F136:G136"/>
    <mergeCell ref="F137:G137"/>
    <mergeCell ref="C147:G147"/>
    <mergeCell ref="D148:G148"/>
    <mergeCell ref="D149:G149"/>
    <mergeCell ref="D150:G150"/>
    <mergeCell ref="C152:G152"/>
    <mergeCell ref="D153:G153"/>
    <mergeCell ref="E138:G138"/>
    <mergeCell ref="D139:G139"/>
    <mergeCell ref="C140:G140"/>
    <mergeCell ref="D141:G141"/>
    <mergeCell ref="C142:G142"/>
    <mergeCell ref="D143:G143"/>
    <mergeCell ref="C144:G144"/>
    <mergeCell ref="D145:G145"/>
    <mergeCell ref="D146:G146"/>
  </mergeCells>
  <phoneticPr fontId="33" type="noConversion"/>
  <pageMargins left="0.45" right="0" top="0.34" bottom="0" header="0.31" footer="0.31"/>
  <pageSetup paperSize="9" scale="85" firstPageNumber="49" orientation="portrait" useFirstPageNumber="1" r:id="rId1"/>
  <headerFooter>
    <oddFooter>&amp;C&amp;P</oddFooter>
  </headerFooter>
  <rowBreaks count="6" manualBreakCount="6">
    <brk id="50" max="12" man="1"/>
    <brk id="93" max="12" man="1"/>
    <brk id="154" max="12" man="1"/>
    <brk id="199" max="12" man="1"/>
    <brk id="238" max="12" man="1"/>
    <brk id="26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2"/>
  <sheetViews>
    <sheetView showGridLines="0" view="pageBreakPreview" topLeftCell="A834" zoomScale="95" zoomScaleSheetLayoutView="90" workbookViewId="0">
      <selection activeCell="N834" sqref="N834"/>
    </sheetView>
  </sheetViews>
  <sheetFormatPr defaultColWidth="8.85546875" defaultRowHeight="15" customHeight="1"/>
  <cols>
    <col min="1" max="1" width="4.42578125" style="68" customWidth="1"/>
    <col min="2" max="3" width="3.85546875" style="68" customWidth="1"/>
    <col min="4" max="4" width="4.140625" style="68" customWidth="1"/>
    <col min="5" max="5" width="22.42578125" style="68" customWidth="1"/>
    <col min="6" max="6" width="1.85546875" style="68" customWidth="1"/>
    <col min="7" max="7" width="6.140625" style="68" customWidth="1"/>
    <col min="8" max="8" width="9" style="75" customWidth="1"/>
    <col min="9" max="9" width="8" style="68" customWidth="1"/>
    <col min="10" max="10" width="10.28515625" style="88" customWidth="1"/>
    <col min="11" max="11" width="7.28515625" style="88" customWidth="1"/>
    <col min="12" max="12" width="9.140625" style="88" customWidth="1"/>
    <col min="13" max="13" width="16.28515625" style="76" customWidth="1"/>
    <col min="14" max="14" width="26.28515625" style="769" customWidth="1"/>
    <col min="15" max="16384" width="8.85546875" style="68"/>
  </cols>
  <sheetData>
    <row r="1" spans="1:14" s="7" customFormat="1" ht="15" customHeight="1">
      <c r="A1" s="1862" t="s">
        <v>207</v>
      </c>
      <c r="B1" s="1862"/>
      <c r="C1" s="1862"/>
      <c r="D1" s="1862"/>
      <c r="E1" s="1862"/>
      <c r="F1" s="1862"/>
      <c r="G1" s="1862"/>
      <c r="H1" s="1862"/>
      <c r="I1" s="1862"/>
      <c r="J1" s="1862"/>
      <c r="K1" s="1862"/>
      <c r="L1" s="1862"/>
      <c r="M1" s="1862"/>
      <c r="N1" s="762"/>
    </row>
    <row r="2" spans="1:14" s="7" customFormat="1" ht="15" customHeight="1">
      <c r="A2" s="1862" t="s">
        <v>223</v>
      </c>
      <c r="B2" s="1862"/>
      <c r="C2" s="1862"/>
      <c r="D2" s="1862"/>
      <c r="E2" s="1862"/>
      <c r="F2" s="1862"/>
      <c r="G2" s="1862"/>
      <c r="H2" s="1862"/>
      <c r="I2" s="1862"/>
      <c r="J2" s="1862"/>
      <c r="K2" s="1862"/>
      <c r="L2" s="1862"/>
      <c r="M2" s="1862"/>
      <c r="N2" s="762"/>
    </row>
    <row r="3" spans="1:14" s="7" customFormat="1" ht="15" customHeight="1">
      <c r="H3" s="75"/>
      <c r="I3" s="69"/>
      <c r="J3" s="6"/>
      <c r="K3" s="6"/>
      <c r="L3" s="6"/>
      <c r="M3" s="76"/>
      <c r="N3" s="762"/>
    </row>
    <row r="4" spans="1:14" s="7" customFormat="1" ht="15" customHeight="1">
      <c r="A4" s="99" t="s">
        <v>208</v>
      </c>
      <c r="B4" s="99"/>
      <c r="C4" s="292"/>
      <c r="D4" s="293"/>
      <c r="E4" s="293"/>
      <c r="F4" s="293"/>
      <c r="G4" s="292"/>
      <c r="H4" s="294"/>
      <c r="I4" s="295"/>
      <c r="J4" s="296"/>
      <c r="K4" s="281"/>
      <c r="L4" s="281"/>
      <c r="M4" s="112"/>
      <c r="N4" s="762"/>
    </row>
    <row r="5" spans="1:14" s="7" customFormat="1" ht="15" customHeight="1">
      <c r="A5" s="292"/>
      <c r="B5" s="292"/>
      <c r="C5" s="292" t="s">
        <v>209</v>
      </c>
      <c r="D5" s="292"/>
      <c r="E5" s="292"/>
      <c r="F5" s="292" t="s">
        <v>210</v>
      </c>
      <c r="G5" s="1863" t="s">
        <v>1898</v>
      </c>
      <c r="H5" s="1863"/>
      <c r="I5" s="1863"/>
      <c r="J5" s="1863"/>
      <c r="K5" s="296"/>
      <c r="L5" s="296"/>
      <c r="M5" s="292"/>
      <c r="N5" s="762"/>
    </row>
    <row r="6" spans="1:14" s="7" customFormat="1" ht="15" customHeight="1">
      <c r="A6" s="292"/>
      <c r="B6" s="292"/>
      <c r="C6" s="292" t="s">
        <v>211</v>
      </c>
      <c r="D6" s="292"/>
      <c r="E6" s="292"/>
      <c r="F6" s="292" t="s">
        <v>210</v>
      </c>
      <c r="G6" s="1876" t="s">
        <v>1899</v>
      </c>
      <c r="H6" s="1861"/>
      <c r="I6" s="1861"/>
      <c r="J6" s="1861"/>
      <c r="K6" s="296"/>
      <c r="L6" s="296"/>
      <c r="M6" s="292"/>
      <c r="N6" s="762"/>
    </row>
    <row r="7" spans="1:14" s="7" customFormat="1" ht="15" customHeight="1">
      <c r="A7" s="292"/>
      <c r="B7" s="292"/>
      <c r="C7" s="292" t="s">
        <v>212</v>
      </c>
      <c r="D7" s="292"/>
      <c r="E7" s="292"/>
      <c r="F7" s="292" t="s">
        <v>210</v>
      </c>
      <c r="G7" s="1861" t="s">
        <v>290</v>
      </c>
      <c r="H7" s="1861"/>
      <c r="I7" s="1861"/>
      <c r="J7" s="1861"/>
      <c r="K7" s="296"/>
      <c r="L7" s="296"/>
      <c r="M7" s="292"/>
      <c r="N7" s="762"/>
    </row>
    <row r="8" spans="1:14" s="7" customFormat="1" ht="15" customHeight="1">
      <c r="A8" s="292"/>
      <c r="B8" s="292"/>
      <c r="C8" s="292" t="s">
        <v>287</v>
      </c>
      <c r="D8" s="292"/>
      <c r="E8" s="292"/>
      <c r="F8" s="292" t="s">
        <v>210</v>
      </c>
      <c r="G8" s="1861" t="s">
        <v>291</v>
      </c>
      <c r="H8" s="1861"/>
      <c r="I8" s="1861"/>
      <c r="J8" s="1861"/>
      <c r="K8" s="1861"/>
      <c r="L8" s="1861"/>
      <c r="M8" s="1861"/>
      <c r="N8" s="762"/>
    </row>
    <row r="9" spans="1:14" s="7" customFormat="1" ht="15" customHeight="1">
      <c r="A9" s="292"/>
      <c r="B9" s="292"/>
      <c r="C9" s="292" t="s">
        <v>214</v>
      </c>
      <c r="D9" s="292"/>
      <c r="E9" s="292"/>
      <c r="F9" s="292" t="s">
        <v>210</v>
      </c>
      <c r="G9" s="99" t="s">
        <v>2082</v>
      </c>
      <c r="H9" s="99"/>
      <c r="I9" s="99"/>
      <c r="J9" s="99"/>
      <c r="K9" s="99"/>
      <c r="L9" s="99"/>
      <c r="M9" s="112"/>
      <c r="N9" s="762"/>
    </row>
    <row r="10" spans="1:14" s="7" customFormat="1" ht="15" customHeight="1">
      <c r="A10" s="99" t="s">
        <v>215</v>
      </c>
      <c r="B10" s="99"/>
      <c r="C10" s="292"/>
      <c r="D10" s="293"/>
      <c r="E10" s="293"/>
      <c r="F10" s="293"/>
      <c r="G10" s="292"/>
      <c r="H10" s="294"/>
      <c r="I10" s="295"/>
      <c r="J10" s="296"/>
      <c r="K10" s="281"/>
      <c r="L10" s="281"/>
      <c r="M10" s="112"/>
      <c r="N10" s="762"/>
    </row>
    <row r="11" spans="1:14" s="7" customFormat="1" ht="15" customHeight="1">
      <c r="A11" s="292"/>
      <c r="B11" s="292"/>
      <c r="C11" s="292" t="s">
        <v>216</v>
      </c>
      <c r="D11" s="292"/>
      <c r="E11" s="292"/>
      <c r="F11" s="292" t="s">
        <v>210</v>
      </c>
      <c r="G11" s="1863" t="str">
        <f>PAK!E6</f>
        <v>Dr. Afrizal, MS</v>
      </c>
      <c r="H11" s="1863"/>
      <c r="I11" s="1863"/>
      <c r="J11" s="1863"/>
      <c r="K11" s="281"/>
      <c r="L11" s="281"/>
      <c r="M11" s="112"/>
      <c r="N11" s="762"/>
    </row>
    <row r="12" spans="1:14" s="7" customFormat="1" ht="15" customHeight="1">
      <c r="A12" s="292"/>
      <c r="B12" s="292"/>
      <c r="C12" s="292" t="s">
        <v>217</v>
      </c>
      <c r="D12" s="292"/>
      <c r="E12" s="292"/>
      <c r="F12" s="292" t="s">
        <v>210</v>
      </c>
      <c r="G12" s="1857" t="str">
        <f>PAK!E7</f>
        <v>196002091987031004 / 0009026011</v>
      </c>
      <c r="H12" s="1857"/>
      <c r="I12" s="1857"/>
      <c r="J12" s="1857"/>
      <c r="K12" s="1857"/>
      <c r="L12" s="281"/>
      <c r="M12" s="112"/>
      <c r="N12" s="762"/>
    </row>
    <row r="13" spans="1:14" s="7" customFormat="1" ht="15" customHeight="1">
      <c r="A13" s="292"/>
      <c r="B13" s="292"/>
      <c r="C13" s="292" t="s">
        <v>212</v>
      </c>
      <c r="D13" s="292"/>
      <c r="E13" s="292"/>
      <c r="F13" s="292" t="s">
        <v>210</v>
      </c>
      <c r="G13" s="1861" t="str">
        <f>PAK!E13</f>
        <v>Pembina Tingkat I / IV b / 01 April 2011</v>
      </c>
      <c r="H13" s="1861"/>
      <c r="I13" s="1861"/>
      <c r="J13" s="1861"/>
      <c r="K13" s="1861"/>
      <c r="L13" s="1861"/>
      <c r="M13" s="1861"/>
      <c r="N13" s="762"/>
    </row>
    <row r="14" spans="1:14" s="7" customFormat="1" ht="15" customHeight="1">
      <c r="A14" s="292"/>
      <c r="B14" s="292"/>
      <c r="C14" s="1" t="s">
        <v>213</v>
      </c>
      <c r="D14" s="292"/>
      <c r="E14" s="292"/>
      <c r="F14" s="292" t="s">
        <v>210</v>
      </c>
      <c r="G14" s="1861" t="str">
        <f>PAK!E12</f>
        <v>Lektor Kepala/1 Agustus 2010</v>
      </c>
      <c r="H14" s="1861"/>
      <c r="I14" s="1861"/>
      <c r="J14" s="1861"/>
      <c r="K14" s="1861"/>
      <c r="L14" s="1861"/>
      <c r="M14" s="1861"/>
      <c r="N14" s="762"/>
    </row>
    <row r="15" spans="1:14" s="7" customFormat="1" ht="15" customHeight="1">
      <c r="A15" s="292"/>
      <c r="B15" s="292"/>
      <c r="C15" s="292" t="s">
        <v>214</v>
      </c>
      <c r="D15" s="292"/>
      <c r="E15" s="292"/>
      <c r="F15" s="292" t="s">
        <v>210</v>
      </c>
      <c r="G15" s="99" t="str">
        <f>PAK!E16</f>
        <v>FMIPA Universitas Andalas</v>
      </c>
      <c r="H15" s="99"/>
      <c r="I15" s="99"/>
      <c r="J15" s="99"/>
      <c r="K15" s="99"/>
      <c r="L15" s="99"/>
      <c r="M15" s="112"/>
      <c r="N15" s="762"/>
    </row>
    <row r="16" spans="1:14" s="7" customFormat="1" ht="15" customHeight="1">
      <c r="A16" s="292"/>
      <c r="B16" s="292"/>
      <c r="C16" s="292"/>
      <c r="D16" s="292"/>
      <c r="E16" s="292"/>
      <c r="F16" s="292"/>
      <c r="G16" s="292"/>
      <c r="H16" s="294"/>
      <c r="I16" s="295"/>
      <c r="J16" s="296"/>
      <c r="K16" s="281"/>
      <c r="L16" s="281"/>
      <c r="M16" s="112"/>
      <c r="N16" s="762"/>
    </row>
    <row r="17" spans="1:15" s="7" customFormat="1" ht="15" customHeight="1">
      <c r="A17" s="285" t="s">
        <v>231</v>
      </c>
      <c r="B17" s="285"/>
      <c r="C17" s="293"/>
      <c r="D17" s="293"/>
      <c r="E17" s="293"/>
      <c r="F17" s="293"/>
      <c r="G17" s="293"/>
      <c r="H17" s="298"/>
      <c r="I17" s="293"/>
      <c r="J17" s="296"/>
      <c r="K17" s="281"/>
      <c r="L17" s="281"/>
      <c r="M17" s="112"/>
      <c r="N17" s="762"/>
    </row>
    <row r="18" spans="1:15" s="7" customFormat="1" ht="15" customHeight="1">
      <c r="A18" s="235"/>
      <c r="B18" s="235"/>
      <c r="C18" s="70"/>
      <c r="D18" s="70"/>
      <c r="E18" s="70"/>
      <c r="F18" s="70"/>
      <c r="G18" s="70"/>
      <c r="H18" s="77"/>
      <c r="I18" s="71"/>
      <c r="J18" s="167"/>
      <c r="K18" s="6"/>
      <c r="L18" s="6"/>
      <c r="M18" s="76"/>
      <c r="N18" s="762"/>
    </row>
    <row r="19" spans="1:15" s="7" customFormat="1" ht="57.95" customHeight="1">
      <c r="A19" s="195" t="s">
        <v>218</v>
      </c>
      <c r="B19" s="1864" t="s">
        <v>224</v>
      </c>
      <c r="C19" s="1865"/>
      <c r="D19" s="1865"/>
      <c r="E19" s="1865"/>
      <c r="F19" s="1865"/>
      <c r="G19" s="1865"/>
      <c r="H19" s="196" t="s">
        <v>219</v>
      </c>
      <c r="I19" s="195" t="s">
        <v>225</v>
      </c>
      <c r="J19" s="195" t="s">
        <v>226</v>
      </c>
      <c r="K19" s="195" t="s">
        <v>227</v>
      </c>
      <c r="L19" s="195" t="s">
        <v>228</v>
      </c>
      <c r="M19" s="195" t="s">
        <v>220</v>
      </c>
      <c r="N19" s="743" t="s">
        <v>1839</v>
      </c>
      <c r="O19" s="744" t="s">
        <v>1366</v>
      </c>
    </row>
    <row r="20" spans="1:15" s="7" customFormat="1" ht="17.100000000000001" customHeight="1">
      <c r="A20" s="197">
        <v>1</v>
      </c>
      <c r="B20" s="1824">
        <v>2</v>
      </c>
      <c r="C20" s="1825"/>
      <c r="D20" s="1825"/>
      <c r="E20" s="1825"/>
      <c r="F20" s="1825"/>
      <c r="G20" s="1825"/>
      <c r="H20" s="198">
        <v>3</v>
      </c>
      <c r="I20" s="195">
        <v>4</v>
      </c>
      <c r="J20" s="197">
        <v>5</v>
      </c>
      <c r="K20" s="197">
        <v>6</v>
      </c>
      <c r="L20" s="197">
        <v>7</v>
      </c>
      <c r="M20" s="1127">
        <v>8</v>
      </c>
      <c r="N20" s="763" t="s">
        <v>1840</v>
      </c>
      <c r="O20" s="745">
        <v>10</v>
      </c>
    </row>
    <row r="21" spans="1:15" s="227" customFormat="1" ht="17.100000000000001" customHeight="1">
      <c r="A21" s="199" t="s">
        <v>6</v>
      </c>
      <c r="B21" s="200" t="s">
        <v>8</v>
      </c>
      <c r="C21" s="201"/>
      <c r="D21" s="201"/>
      <c r="E21" s="201"/>
      <c r="F21" s="201"/>
      <c r="G21" s="201"/>
      <c r="H21" s="202"/>
      <c r="I21" s="203"/>
      <c r="J21" s="204"/>
      <c r="K21" s="132"/>
      <c r="L21" s="197"/>
      <c r="M21" s="1078"/>
      <c r="N21" s="764"/>
      <c r="O21" s="746"/>
    </row>
    <row r="22" spans="1:15" s="227" customFormat="1" ht="17.100000000000001" customHeight="1">
      <c r="A22" s="205"/>
      <c r="B22" s="230" t="s">
        <v>11</v>
      </c>
      <c r="C22" s="117" t="s">
        <v>82</v>
      </c>
      <c r="D22" s="118"/>
      <c r="E22" s="118"/>
      <c r="F22" s="118"/>
      <c r="G22" s="118"/>
      <c r="H22" s="206"/>
      <c r="I22" s="113"/>
      <c r="J22" s="204"/>
      <c r="K22" s="132"/>
      <c r="L22" s="93"/>
      <c r="M22" s="1078"/>
      <c r="N22" s="764"/>
      <c r="O22" s="746"/>
    </row>
    <row r="23" spans="1:15" s="7" customFormat="1" ht="17.100000000000001" customHeight="1">
      <c r="A23" s="207"/>
      <c r="B23" s="208"/>
      <c r="C23" s="236" t="s">
        <v>21</v>
      </c>
      <c r="D23" s="1871" t="s">
        <v>18</v>
      </c>
      <c r="E23" s="1734"/>
      <c r="F23" s="1734"/>
      <c r="G23" s="1735"/>
      <c r="H23" s="206"/>
      <c r="I23" s="123"/>
      <c r="J23" s="91"/>
      <c r="K23" s="95"/>
      <c r="L23" s="91"/>
      <c r="M23" s="123"/>
      <c r="N23" s="765"/>
      <c r="O23" s="742"/>
    </row>
    <row r="24" spans="1:15" s="7" customFormat="1" ht="17.100000000000001" customHeight="1">
      <c r="A24" s="232"/>
      <c r="B24" s="209"/>
      <c r="C24" s="236" t="s">
        <v>23</v>
      </c>
      <c r="D24" s="1872" t="s">
        <v>19</v>
      </c>
      <c r="E24" s="1872"/>
      <c r="F24" s="1872"/>
      <c r="G24" s="1872"/>
      <c r="H24" s="210"/>
      <c r="I24" s="211"/>
      <c r="J24" s="102"/>
      <c r="K24" s="102"/>
      <c r="L24" s="102"/>
      <c r="M24" s="169"/>
      <c r="N24" s="765"/>
      <c r="O24" s="742"/>
    </row>
    <row r="25" spans="1:15" s="7" customFormat="1" ht="17.100000000000001" customHeight="1">
      <c r="A25" s="232"/>
      <c r="B25" s="231" t="s">
        <v>10</v>
      </c>
      <c r="C25" s="117" t="s">
        <v>20</v>
      </c>
      <c r="D25" s="118"/>
      <c r="E25" s="118"/>
      <c r="F25" s="118"/>
      <c r="G25" s="118"/>
      <c r="H25" s="206"/>
      <c r="I25" s="212"/>
      <c r="J25" s="91"/>
      <c r="K25" s="95"/>
      <c r="L25" s="91"/>
      <c r="M25" s="123"/>
      <c r="N25" s="765"/>
      <c r="O25" s="742"/>
    </row>
    <row r="26" spans="1:15" s="7" customFormat="1" ht="17.100000000000001" customHeight="1">
      <c r="A26" s="125"/>
      <c r="B26" s="208"/>
      <c r="C26" s="95"/>
      <c r="D26" s="1868"/>
      <c r="E26" s="1869"/>
      <c r="F26" s="1869"/>
      <c r="G26" s="1870"/>
      <c r="H26" s="213"/>
      <c r="I26" s="211"/>
      <c r="J26" s="214"/>
      <c r="K26" s="102"/>
      <c r="L26" s="214"/>
      <c r="M26" s="169"/>
      <c r="N26" s="765"/>
      <c r="O26" s="742"/>
    </row>
    <row r="27" spans="1:15" s="7" customFormat="1" ht="27" customHeight="1">
      <c r="A27" s="215" t="s">
        <v>7</v>
      </c>
      <c r="B27" s="1837" t="s">
        <v>185</v>
      </c>
      <c r="C27" s="1837"/>
      <c r="D27" s="1837"/>
      <c r="E27" s="1837"/>
      <c r="F27" s="1837"/>
      <c r="G27" s="1837"/>
      <c r="H27" s="216"/>
      <c r="I27" s="212"/>
      <c r="J27" s="91"/>
      <c r="K27" s="97"/>
      <c r="L27" s="142">
        <f>SUM(L28+L256+L366+L374+L543+L788+L815+L817+L821+L823+L836+L839+L842)</f>
        <v>552.45833333333326</v>
      </c>
      <c r="M27" s="123"/>
      <c r="N27" s="765"/>
      <c r="O27" s="742"/>
    </row>
    <row r="28" spans="1:15" s="7" customFormat="1" ht="68.099999999999994" customHeight="1">
      <c r="A28" s="205"/>
      <c r="B28" s="983" t="s">
        <v>11</v>
      </c>
      <c r="C28" s="1831" t="s">
        <v>2108</v>
      </c>
      <c r="D28" s="1832"/>
      <c r="E28" s="1832"/>
      <c r="F28" s="1832"/>
      <c r="G28" s="1832"/>
      <c r="H28" s="1832"/>
      <c r="I28" s="1832"/>
      <c r="J28" s="1832"/>
      <c r="K28" s="1833"/>
      <c r="L28" s="849">
        <f>SUM(L36+L41+L49+L52+L60+L65+L72+L79+L82+L90+L97+L103+L108+L114+L120+L128+L137+L153+L164+L177+L189+L201+L213+L225+L238+L254)</f>
        <v>233.83333333333331</v>
      </c>
      <c r="M28" s="95"/>
      <c r="N28" s="765"/>
      <c r="O28" s="742"/>
    </row>
    <row r="29" spans="1:15" s="7" customFormat="1" ht="24.95" customHeight="1">
      <c r="A29" s="205"/>
      <c r="B29" s="244"/>
      <c r="C29" s="1264">
        <v>1</v>
      </c>
      <c r="D29" s="1873" t="s">
        <v>300</v>
      </c>
      <c r="E29" s="1874"/>
      <c r="F29" s="1874"/>
      <c r="G29" s="1875"/>
      <c r="H29" s="1265"/>
      <c r="I29" s="1266"/>
      <c r="J29" s="1267"/>
      <c r="K29" s="1267"/>
      <c r="L29" s="1267"/>
      <c r="M29" s="168"/>
      <c r="N29" s="765"/>
      <c r="O29" s="742"/>
    </row>
    <row r="30" spans="1:15" s="7" customFormat="1" ht="42" customHeight="1">
      <c r="A30" s="205"/>
      <c r="B30" s="244"/>
      <c r="C30" s="218"/>
      <c r="D30" s="97" t="s">
        <v>2</v>
      </c>
      <c r="E30" s="1673" t="s">
        <v>662</v>
      </c>
      <c r="F30" s="1674"/>
      <c r="G30" s="1716"/>
      <c r="H30" s="1792" t="s">
        <v>921</v>
      </c>
      <c r="I30" s="97" t="s">
        <v>920</v>
      </c>
      <c r="J30" s="104">
        <v>1</v>
      </c>
      <c r="K30" s="95">
        <f>1/1</f>
        <v>1</v>
      </c>
      <c r="L30" s="104">
        <f>J30*K30</f>
        <v>1</v>
      </c>
      <c r="M30" s="1851" t="s">
        <v>314</v>
      </c>
      <c r="N30" s="1770" t="s">
        <v>1508</v>
      </c>
      <c r="O30" s="742"/>
    </row>
    <row r="31" spans="1:15" s="7" customFormat="1" ht="42" customHeight="1">
      <c r="A31" s="205"/>
      <c r="B31" s="244"/>
      <c r="C31" s="218"/>
      <c r="D31" s="97" t="s">
        <v>3</v>
      </c>
      <c r="E31" s="1673" t="s">
        <v>663</v>
      </c>
      <c r="F31" s="1674"/>
      <c r="G31" s="1716"/>
      <c r="H31" s="1811"/>
      <c r="I31" s="97" t="s">
        <v>920</v>
      </c>
      <c r="J31" s="104">
        <v>1</v>
      </c>
      <c r="K31" s="95">
        <v>2</v>
      </c>
      <c r="L31" s="104">
        <f>J31*K31/4</f>
        <v>0.5</v>
      </c>
      <c r="M31" s="1852"/>
      <c r="N31" s="1770"/>
      <c r="O31" s="742"/>
    </row>
    <row r="32" spans="1:15" s="7" customFormat="1" ht="42" customHeight="1">
      <c r="A32" s="205"/>
      <c r="B32" s="244"/>
      <c r="C32" s="218"/>
      <c r="D32" s="97" t="s">
        <v>4</v>
      </c>
      <c r="E32" s="1673" t="s">
        <v>664</v>
      </c>
      <c r="F32" s="1674"/>
      <c r="G32" s="1716"/>
      <c r="H32" s="1811"/>
      <c r="I32" s="97" t="s">
        <v>920</v>
      </c>
      <c r="J32" s="104">
        <v>1</v>
      </c>
      <c r="K32" s="95">
        <v>2</v>
      </c>
      <c r="L32" s="104">
        <f>J32*K32/4</f>
        <v>0.5</v>
      </c>
      <c r="M32" s="1852"/>
      <c r="N32" s="1770"/>
      <c r="O32" s="742"/>
    </row>
    <row r="33" spans="1:15" s="7" customFormat="1" ht="42" customHeight="1">
      <c r="A33" s="205"/>
      <c r="B33" s="244"/>
      <c r="C33" s="218"/>
      <c r="D33" s="97" t="s">
        <v>5</v>
      </c>
      <c r="E33" s="1673" t="s">
        <v>665</v>
      </c>
      <c r="F33" s="1674"/>
      <c r="G33" s="1716"/>
      <c r="H33" s="1811"/>
      <c r="I33" s="97" t="s">
        <v>920</v>
      </c>
      <c r="J33" s="104">
        <v>1</v>
      </c>
      <c r="K33" s="95">
        <v>2</v>
      </c>
      <c r="L33" s="104">
        <f>J33*K33/4</f>
        <v>0.5</v>
      </c>
      <c r="M33" s="1852"/>
      <c r="N33" s="1770"/>
      <c r="O33" s="742"/>
    </row>
    <row r="34" spans="1:15" s="7" customFormat="1" ht="42" customHeight="1">
      <c r="A34" s="205"/>
      <c r="B34" s="244"/>
      <c r="C34" s="218"/>
      <c r="D34" s="97" t="s">
        <v>660</v>
      </c>
      <c r="E34" s="1673" t="s">
        <v>666</v>
      </c>
      <c r="F34" s="1674"/>
      <c r="G34" s="1716"/>
      <c r="H34" s="1811"/>
      <c r="I34" s="97" t="s">
        <v>920</v>
      </c>
      <c r="J34" s="104">
        <v>1</v>
      </c>
      <c r="K34" s="95">
        <v>2</v>
      </c>
      <c r="L34" s="104">
        <f>J34*K34/2</f>
        <v>1</v>
      </c>
      <c r="M34" s="1852"/>
      <c r="N34" s="1770"/>
      <c r="O34" s="742"/>
    </row>
    <row r="35" spans="1:15" s="7" customFormat="1" ht="42" customHeight="1">
      <c r="A35" s="205"/>
      <c r="B35" s="244"/>
      <c r="C35" s="218"/>
      <c r="D35" s="97" t="s">
        <v>661</v>
      </c>
      <c r="E35" s="1673" t="s">
        <v>667</v>
      </c>
      <c r="F35" s="1674"/>
      <c r="G35" s="1716"/>
      <c r="H35" s="1793"/>
      <c r="I35" s="97" t="s">
        <v>920</v>
      </c>
      <c r="J35" s="104">
        <v>1</v>
      </c>
      <c r="K35" s="95">
        <f>1/1</f>
        <v>1</v>
      </c>
      <c r="L35" s="104">
        <f t="shared" ref="L35:L102" si="0">J35*K35</f>
        <v>1</v>
      </c>
      <c r="M35" s="1853"/>
      <c r="N35" s="1770"/>
      <c r="O35" s="742"/>
    </row>
    <row r="36" spans="1:15" s="7" customFormat="1" ht="21.95" customHeight="1">
      <c r="A36" s="205"/>
      <c r="B36" s="902"/>
      <c r="C36" s="218"/>
      <c r="D36" s="976"/>
      <c r="E36" s="1822" t="s">
        <v>2105</v>
      </c>
      <c r="F36" s="1823"/>
      <c r="G36" s="1823"/>
      <c r="H36" s="1823"/>
      <c r="I36" s="1823"/>
      <c r="J36" s="977"/>
      <c r="K36" s="935"/>
      <c r="L36" s="106">
        <f>SUM(L30:L35)</f>
        <v>4.5</v>
      </c>
      <c r="M36" s="1110"/>
      <c r="N36" s="933"/>
      <c r="O36" s="742"/>
    </row>
    <row r="37" spans="1:15" s="7" customFormat="1" ht="21.95" customHeight="1">
      <c r="A37" s="205"/>
      <c r="B37" s="244"/>
      <c r="C37" s="1264">
        <v>2</v>
      </c>
      <c r="D37" s="1777" t="s">
        <v>301</v>
      </c>
      <c r="E37" s="1778"/>
      <c r="F37" s="1778"/>
      <c r="G37" s="1779"/>
      <c r="H37" s="1268"/>
      <c r="I37" s="1004"/>
      <c r="J37" s="981"/>
      <c r="K37" s="146"/>
      <c r="L37" s="1267"/>
      <c r="M37" s="105"/>
      <c r="N37" s="765"/>
      <c r="O37" s="742"/>
    </row>
    <row r="38" spans="1:15" s="7" customFormat="1" ht="42" customHeight="1">
      <c r="A38" s="205"/>
      <c r="B38" s="244"/>
      <c r="C38" s="218"/>
      <c r="D38" s="97" t="s">
        <v>2</v>
      </c>
      <c r="E38" s="1673" t="s">
        <v>668</v>
      </c>
      <c r="F38" s="1674"/>
      <c r="G38" s="1716"/>
      <c r="H38" s="1792" t="s">
        <v>922</v>
      </c>
      <c r="I38" s="97" t="s">
        <v>920</v>
      </c>
      <c r="J38" s="104">
        <v>1</v>
      </c>
      <c r="K38" s="95">
        <f>1/1</f>
        <v>1</v>
      </c>
      <c r="L38" s="104">
        <f t="shared" si="0"/>
        <v>1</v>
      </c>
      <c r="M38" s="1851" t="s">
        <v>1049</v>
      </c>
      <c r="N38" s="1770" t="s">
        <v>1509</v>
      </c>
      <c r="O38" s="742"/>
    </row>
    <row r="39" spans="1:15" s="7" customFormat="1" ht="42" customHeight="1">
      <c r="A39" s="205"/>
      <c r="B39" s="244"/>
      <c r="C39" s="218"/>
      <c r="D39" s="97" t="s">
        <v>3</v>
      </c>
      <c r="E39" s="1673" t="s">
        <v>669</v>
      </c>
      <c r="F39" s="1674"/>
      <c r="G39" s="1716"/>
      <c r="H39" s="1811"/>
      <c r="I39" s="97" t="s">
        <v>920</v>
      </c>
      <c r="J39" s="104">
        <v>1</v>
      </c>
      <c r="K39" s="95">
        <v>2</v>
      </c>
      <c r="L39" s="104">
        <f>J39*K39/2</f>
        <v>1</v>
      </c>
      <c r="M39" s="1852"/>
      <c r="N39" s="1770"/>
      <c r="O39" s="742"/>
    </row>
    <row r="40" spans="1:15" s="7" customFormat="1" ht="42" customHeight="1">
      <c r="A40" s="205"/>
      <c r="B40" s="244"/>
      <c r="C40" s="218"/>
      <c r="D40" s="97" t="s">
        <v>4</v>
      </c>
      <c r="E40" s="1673" t="s">
        <v>670</v>
      </c>
      <c r="F40" s="1674"/>
      <c r="G40" s="1716"/>
      <c r="H40" s="1793"/>
      <c r="I40" s="97" t="s">
        <v>920</v>
      </c>
      <c r="J40" s="104">
        <v>1</v>
      </c>
      <c r="K40" s="95">
        <v>3</v>
      </c>
      <c r="L40" s="104">
        <f>J40*K40/2</f>
        <v>1.5</v>
      </c>
      <c r="M40" s="1853"/>
      <c r="N40" s="1770"/>
      <c r="O40" s="742"/>
    </row>
    <row r="41" spans="1:15" s="7" customFormat="1" ht="21.95" customHeight="1">
      <c r="A41" s="205"/>
      <c r="B41" s="902"/>
      <c r="C41" s="218"/>
      <c r="D41" s="976"/>
      <c r="E41" s="1822" t="s">
        <v>2105</v>
      </c>
      <c r="F41" s="1823"/>
      <c r="G41" s="1823"/>
      <c r="H41" s="1823"/>
      <c r="I41" s="1823"/>
      <c r="J41" s="977"/>
      <c r="K41" s="935"/>
      <c r="L41" s="106">
        <f>SUM(L38:L40)</f>
        <v>3.5</v>
      </c>
      <c r="M41" s="1107"/>
      <c r="N41" s="933"/>
      <c r="O41" s="742"/>
    </row>
    <row r="42" spans="1:15" s="7" customFormat="1" ht="21.95" customHeight="1">
      <c r="A42" s="205"/>
      <c r="B42" s="244"/>
      <c r="C42" s="1264">
        <v>3</v>
      </c>
      <c r="D42" s="1777" t="s">
        <v>302</v>
      </c>
      <c r="E42" s="1778"/>
      <c r="F42" s="1778"/>
      <c r="G42" s="1779"/>
      <c r="H42" s="1268"/>
      <c r="I42" s="1269"/>
      <c r="J42" s="981"/>
      <c r="K42" s="146"/>
      <c r="L42" s="1270"/>
      <c r="M42" s="105"/>
      <c r="N42" s="765"/>
      <c r="O42" s="742"/>
    </row>
    <row r="43" spans="1:15" s="7" customFormat="1" ht="42" customHeight="1">
      <c r="A43" s="205"/>
      <c r="B43" s="244"/>
      <c r="C43" s="218"/>
      <c r="D43" s="97" t="s">
        <v>2</v>
      </c>
      <c r="E43" s="1673" t="s">
        <v>671</v>
      </c>
      <c r="F43" s="1674"/>
      <c r="G43" s="1716"/>
      <c r="H43" s="1792" t="s">
        <v>923</v>
      </c>
      <c r="I43" s="97" t="s">
        <v>920</v>
      </c>
      <c r="J43" s="104">
        <v>1</v>
      </c>
      <c r="K43" s="95">
        <f>1/1</f>
        <v>1</v>
      </c>
      <c r="L43" s="104">
        <f t="shared" si="0"/>
        <v>1</v>
      </c>
      <c r="M43" s="1851" t="s">
        <v>1050</v>
      </c>
      <c r="N43" s="1770" t="s">
        <v>1511</v>
      </c>
      <c r="O43" s="742"/>
    </row>
    <row r="44" spans="1:15" s="7" customFormat="1" ht="42" customHeight="1">
      <c r="A44" s="205"/>
      <c r="B44" s="244"/>
      <c r="C44" s="218"/>
      <c r="D44" s="97" t="s">
        <v>3</v>
      </c>
      <c r="E44" s="1673" t="s">
        <v>672</v>
      </c>
      <c r="F44" s="1674"/>
      <c r="G44" s="1716"/>
      <c r="H44" s="1811"/>
      <c r="I44" s="97" t="s">
        <v>920</v>
      </c>
      <c r="J44" s="104">
        <v>1</v>
      </c>
      <c r="K44" s="95">
        <v>2</v>
      </c>
      <c r="L44" s="104">
        <f>J44*K44/2</f>
        <v>1</v>
      </c>
      <c r="M44" s="1852"/>
      <c r="N44" s="1770"/>
      <c r="O44" s="742"/>
    </row>
    <row r="45" spans="1:15" s="7" customFormat="1" ht="42" customHeight="1">
      <c r="A45" s="205"/>
      <c r="B45" s="244"/>
      <c r="C45" s="218"/>
      <c r="D45" s="97" t="s">
        <v>4</v>
      </c>
      <c r="E45" s="1673" t="s">
        <v>666</v>
      </c>
      <c r="F45" s="1674"/>
      <c r="G45" s="1716"/>
      <c r="H45" s="1793"/>
      <c r="I45" s="97" t="s">
        <v>920</v>
      </c>
      <c r="J45" s="104">
        <v>1</v>
      </c>
      <c r="K45" s="95">
        <v>2</v>
      </c>
      <c r="L45" s="104">
        <f t="shared" ref="L45" si="1">J45*K45/2</f>
        <v>1</v>
      </c>
      <c r="M45" s="1853"/>
      <c r="N45" s="1770"/>
      <c r="O45" s="742"/>
    </row>
    <row r="46" spans="1:15" s="7" customFormat="1" ht="42" customHeight="1">
      <c r="A46" s="205"/>
      <c r="B46" s="244"/>
      <c r="C46" s="218"/>
      <c r="D46" s="97" t="s">
        <v>5</v>
      </c>
      <c r="E46" s="1721" t="s">
        <v>673</v>
      </c>
      <c r="F46" s="1722"/>
      <c r="G46" s="1827"/>
      <c r="H46" s="1792" t="s">
        <v>924</v>
      </c>
      <c r="I46" s="97" t="s">
        <v>920</v>
      </c>
      <c r="J46" s="104">
        <v>1</v>
      </c>
      <c r="K46" s="107">
        <v>2</v>
      </c>
      <c r="L46" s="104">
        <f>J46*K46/3</f>
        <v>0.66666666666666663</v>
      </c>
      <c r="M46" s="1866" t="s">
        <v>641</v>
      </c>
      <c r="N46" s="1770" t="s">
        <v>1510</v>
      </c>
      <c r="O46" s="742"/>
    </row>
    <row r="47" spans="1:15" s="7" customFormat="1" ht="42" customHeight="1">
      <c r="A47" s="205"/>
      <c r="B47" s="244"/>
      <c r="C47" s="218"/>
      <c r="D47" s="97" t="s">
        <v>660</v>
      </c>
      <c r="E47" s="1721" t="s">
        <v>674</v>
      </c>
      <c r="F47" s="1722"/>
      <c r="G47" s="1827"/>
      <c r="H47" s="1811"/>
      <c r="I47" s="97" t="s">
        <v>920</v>
      </c>
      <c r="J47" s="104">
        <v>1</v>
      </c>
      <c r="K47" s="95">
        <v>3</v>
      </c>
      <c r="L47" s="104">
        <f>J47*K47/3</f>
        <v>1</v>
      </c>
      <c r="M47" s="1867"/>
      <c r="N47" s="1770"/>
      <c r="O47" s="742"/>
    </row>
    <row r="48" spans="1:15" s="7" customFormat="1" ht="42" customHeight="1">
      <c r="A48" s="205"/>
      <c r="B48" s="244"/>
      <c r="C48" s="219"/>
      <c r="D48" s="97" t="s">
        <v>661</v>
      </c>
      <c r="E48" s="1721" t="s">
        <v>675</v>
      </c>
      <c r="F48" s="1722"/>
      <c r="G48" s="1827"/>
      <c r="H48" s="1811"/>
      <c r="I48" s="97" t="s">
        <v>920</v>
      </c>
      <c r="J48" s="104">
        <v>1</v>
      </c>
      <c r="K48" s="108">
        <v>2</v>
      </c>
      <c r="L48" s="104">
        <f>J48*K48/3</f>
        <v>0.66666666666666663</v>
      </c>
      <c r="M48" s="1867"/>
      <c r="N48" s="1770"/>
      <c r="O48" s="742"/>
    </row>
    <row r="49" spans="1:15" s="7" customFormat="1" ht="20.100000000000001" customHeight="1">
      <c r="A49" s="205"/>
      <c r="B49" s="902"/>
      <c r="C49" s="218"/>
      <c r="D49" s="976"/>
      <c r="E49" s="1822" t="s">
        <v>2105</v>
      </c>
      <c r="F49" s="1823"/>
      <c r="G49" s="1823"/>
      <c r="H49" s="1823"/>
      <c r="I49" s="1823"/>
      <c r="J49" s="977"/>
      <c r="K49" s="935"/>
      <c r="L49" s="978">
        <f>SUM(L43:L48)</f>
        <v>5.333333333333333</v>
      </c>
      <c r="M49" s="1113"/>
      <c r="N49" s="933"/>
      <c r="O49" s="742"/>
    </row>
    <row r="50" spans="1:15" s="7" customFormat="1" ht="23.1" customHeight="1">
      <c r="A50" s="205"/>
      <c r="B50" s="244"/>
      <c r="C50" s="1264">
        <v>4</v>
      </c>
      <c r="D50" s="1777" t="s">
        <v>304</v>
      </c>
      <c r="E50" s="1778"/>
      <c r="F50" s="1778"/>
      <c r="G50" s="1779"/>
      <c r="H50" s="224"/>
      <c r="I50" s="155"/>
      <c r="J50" s="1271"/>
      <c r="K50" s="155"/>
      <c r="L50" s="1272"/>
      <c r="M50" s="1109"/>
      <c r="N50" s="765"/>
      <c r="O50" s="742"/>
    </row>
    <row r="51" spans="1:15" s="7" customFormat="1" ht="66.95" customHeight="1">
      <c r="A51" s="205"/>
      <c r="B51" s="244"/>
      <c r="C51" s="219"/>
      <c r="D51" s="96" t="s">
        <v>2</v>
      </c>
      <c r="E51" s="1673" t="s">
        <v>676</v>
      </c>
      <c r="F51" s="1674"/>
      <c r="G51" s="1716"/>
      <c r="H51" s="233" t="s">
        <v>1055</v>
      </c>
      <c r="I51" s="228" t="s">
        <v>920</v>
      </c>
      <c r="J51" s="104">
        <v>1</v>
      </c>
      <c r="K51" s="231">
        <v>3</v>
      </c>
      <c r="L51" s="104">
        <f t="shared" ref="L51" si="2">J51*K51/2</f>
        <v>1.5</v>
      </c>
      <c r="M51" s="109" t="s">
        <v>1053</v>
      </c>
      <c r="N51" s="766" t="s">
        <v>1512</v>
      </c>
      <c r="O51" s="742"/>
    </row>
    <row r="52" spans="1:15" s="7" customFormat="1" ht="21.95" customHeight="1">
      <c r="A52" s="205"/>
      <c r="B52" s="902"/>
      <c r="C52" s="218"/>
      <c r="D52" s="661"/>
      <c r="E52" s="1822" t="s">
        <v>2105</v>
      </c>
      <c r="F52" s="1823"/>
      <c r="G52" s="1823"/>
      <c r="H52" s="1823"/>
      <c r="I52" s="1823"/>
      <c r="J52" s="977"/>
      <c r="K52" s="935"/>
      <c r="L52" s="978">
        <f>L51</f>
        <v>1.5</v>
      </c>
      <c r="M52" s="109"/>
      <c r="N52" s="933"/>
      <c r="O52" s="742"/>
    </row>
    <row r="53" spans="1:15" s="7" customFormat="1" ht="30.95" customHeight="1">
      <c r="A53" s="205"/>
      <c r="B53" s="244"/>
      <c r="C53" s="1264">
        <v>5</v>
      </c>
      <c r="D53" s="1777" t="s">
        <v>303</v>
      </c>
      <c r="E53" s="1778"/>
      <c r="F53" s="1778"/>
      <c r="G53" s="1779"/>
      <c r="H53" s="1154"/>
      <c r="I53" s="1273"/>
      <c r="J53" s="1274"/>
      <c r="K53" s="1273"/>
      <c r="L53" s="1272"/>
      <c r="M53" s="110"/>
      <c r="N53" s="765"/>
      <c r="O53" s="742"/>
    </row>
    <row r="54" spans="1:15" s="7" customFormat="1" ht="42" customHeight="1">
      <c r="A54" s="205"/>
      <c r="B54" s="244"/>
      <c r="C54" s="218"/>
      <c r="D54" s="97" t="s">
        <v>2</v>
      </c>
      <c r="E54" s="1673" t="s">
        <v>307</v>
      </c>
      <c r="F54" s="1674"/>
      <c r="G54" s="1716"/>
      <c r="H54" s="1792" t="s">
        <v>611</v>
      </c>
      <c r="I54" s="228" t="s">
        <v>920</v>
      </c>
      <c r="J54" s="234">
        <v>1</v>
      </c>
      <c r="K54" s="231">
        <v>3</v>
      </c>
      <c r="L54" s="845">
        <f>J54*K54/2</f>
        <v>1.5</v>
      </c>
      <c r="M54" s="1851" t="s">
        <v>1051</v>
      </c>
      <c r="N54" s="1770" t="s">
        <v>1513</v>
      </c>
      <c r="O54" s="742"/>
    </row>
    <row r="55" spans="1:15" s="7" customFormat="1" ht="42" customHeight="1">
      <c r="A55" s="205"/>
      <c r="B55" s="244"/>
      <c r="C55" s="218"/>
      <c r="D55" s="97" t="s">
        <v>3</v>
      </c>
      <c r="E55" s="1673" t="s">
        <v>677</v>
      </c>
      <c r="F55" s="1674"/>
      <c r="G55" s="1716"/>
      <c r="H55" s="1811"/>
      <c r="I55" s="228" t="s">
        <v>920</v>
      </c>
      <c r="J55" s="234">
        <v>1</v>
      </c>
      <c r="K55" s="231">
        <f>1/1</f>
        <v>1</v>
      </c>
      <c r="L55" s="845">
        <f t="shared" si="0"/>
        <v>1</v>
      </c>
      <c r="M55" s="1852"/>
      <c r="N55" s="1770"/>
      <c r="O55" s="742"/>
    </row>
    <row r="56" spans="1:15" s="7" customFormat="1" ht="42" customHeight="1">
      <c r="A56" s="205"/>
      <c r="B56" s="244"/>
      <c r="C56" s="218"/>
      <c r="D56" s="97" t="s">
        <v>4</v>
      </c>
      <c r="E56" s="1673" t="s">
        <v>309</v>
      </c>
      <c r="F56" s="1674"/>
      <c r="G56" s="1716"/>
      <c r="H56" s="1811"/>
      <c r="I56" s="228" t="s">
        <v>920</v>
      </c>
      <c r="J56" s="234">
        <v>1</v>
      </c>
      <c r="K56" s="231">
        <v>2</v>
      </c>
      <c r="L56" s="845">
        <f>J56*K56/2</f>
        <v>1</v>
      </c>
      <c r="M56" s="1852"/>
      <c r="N56" s="1770"/>
      <c r="O56" s="742"/>
    </row>
    <row r="57" spans="1:15" s="7" customFormat="1" ht="42" customHeight="1">
      <c r="A57" s="205"/>
      <c r="B57" s="244"/>
      <c r="C57" s="218"/>
      <c r="D57" s="97" t="s">
        <v>5</v>
      </c>
      <c r="E57" s="1673" t="s">
        <v>678</v>
      </c>
      <c r="F57" s="1674"/>
      <c r="G57" s="1716"/>
      <c r="H57" s="1793"/>
      <c r="I57" s="228" t="s">
        <v>920</v>
      </c>
      <c r="J57" s="234">
        <v>1</v>
      </c>
      <c r="K57" s="231">
        <v>2</v>
      </c>
      <c r="L57" s="845">
        <f>J57*K57/2</f>
        <v>1</v>
      </c>
      <c r="M57" s="1853"/>
      <c r="N57" s="1770"/>
      <c r="O57" s="742"/>
    </row>
    <row r="58" spans="1:15" s="7" customFormat="1" ht="66.95" customHeight="1">
      <c r="A58" s="205"/>
      <c r="B58" s="244"/>
      <c r="C58" s="218"/>
      <c r="D58" s="97" t="s">
        <v>660</v>
      </c>
      <c r="E58" s="1673" t="s">
        <v>679</v>
      </c>
      <c r="F58" s="1674"/>
      <c r="G58" s="1716"/>
      <c r="H58" s="233" t="s">
        <v>925</v>
      </c>
      <c r="I58" s="228" t="s">
        <v>920</v>
      </c>
      <c r="J58" s="234">
        <v>1</v>
      </c>
      <c r="K58" s="231">
        <f>3/1</f>
        <v>3</v>
      </c>
      <c r="L58" s="845">
        <f t="shared" si="0"/>
        <v>3</v>
      </c>
      <c r="M58" s="1108" t="s">
        <v>1842</v>
      </c>
      <c r="N58" s="766" t="s">
        <v>1514</v>
      </c>
      <c r="O58" s="742"/>
    </row>
    <row r="59" spans="1:15" s="7" customFormat="1" ht="66.95" customHeight="1">
      <c r="A59" s="205"/>
      <c r="B59" s="244"/>
      <c r="C59" s="219"/>
      <c r="D59" s="97" t="s">
        <v>661</v>
      </c>
      <c r="E59" s="1673" t="s">
        <v>680</v>
      </c>
      <c r="F59" s="1674"/>
      <c r="G59" s="1716"/>
      <c r="H59" s="233" t="s">
        <v>926</v>
      </c>
      <c r="I59" s="228" t="s">
        <v>920</v>
      </c>
      <c r="J59" s="104">
        <v>1</v>
      </c>
      <c r="K59" s="231">
        <v>2</v>
      </c>
      <c r="L59" s="845">
        <f>J59*K59/3</f>
        <v>0.66666666666666663</v>
      </c>
      <c r="M59" s="1108" t="s">
        <v>1843</v>
      </c>
      <c r="N59" s="766" t="s">
        <v>1515</v>
      </c>
      <c r="O59" s="742"/>
    </row>
    <row r="60" spans="1:15" s="7" customFormat="1" ht="21.95" customHeight="1">
      <c r="A60" s="205"/>
      <c r="B60" s="902"/>
      <c r="C60" s="218"/>
      <c r="D60" s="976"/>
      <c r="E60" s="1822" t="s">
        <v>2105</v>
      </c>
      <c r="F60" s="1823"/>
      <c r="G60" s="1823"/>
      <c r="H60" s="1823"/>
      <c r="I60" s="1823"/>
      <c r="J60" s="977"/>
      <c r="K60" s="935"/>
      <c r="L60" s="978">
        <f>SUM(L54:L59)</f>
        <v>8.1666666666666661</v>
      </c>
      <c r="M60" s="1108"/>
      <c r="N60" s="933"/>
      <c r="O60" s="742"/>
    </row>
    <row r="61" spans="1:15" s="7" customFormat="1" ht="24" customHeight="1">
      <c r="A61" s="205"/>
      <c r="B61" s="244"/>
      <c r="C61" s="1264">
        <v>6</v>
      </c>
      <c r="D61" s="1777" t="s">
        <v>305</v>
      </c>
      <c r="E61" s="1778"/>
      <c r="F61" s="1778"/>
      <c r="G61" s="1779"/>
      <c r="H61" s="1275"/>
      <c r="I61" s="1273"/>
      <c r="J61" s="1274"/>
      <c r="K61" s="1273"/>
      <c r="L61" s="1272"/>
      <c r="M61" s="111"/>
      <c r="N61" s="765"/>
      <c r="O61" s="742"/>
    </row>
    <row r="62" spans="1:15" s="7" customFormat="1" ht="42" customHeight="1">
      <c r="A62" s="205"/>
      <c r="B62" s="244"/>
      <c r="C62" s="218"/>
      <c r="D62" s="97" t="s">
        <v>2</v>
      </c>
      <c r="E62" s="1673" t="s">
        <v>681</v>
      </c>
      <c r="F62" s="1674"/>
      <c r="G62" s="1716"/>
      <c r="H62" s="1792" t="s">
        <v>928</v>
      </c>
      <c r="I62" s="228" t="s">
        <v>920</v>
      </c>
      <c r="J62" s="234">
        <v>1</v>
      </c>
      <c r="K62" s="231">
        <f>1/1</f>
        <v>1</v>
      </c>
      <c r="L62" s="845">
        <f t="shared" si="0"/>
        <v>1</v>
      </c>
      <c r="M62" s="1851" t="s">
        <v>1844</v>
      </c>
      <c r="N62" s="1770" t="s">
        <v>1516</v>
      </c>
      <c r="O62" s="742"/>
    </row>
    <row r="63" spans="1:15" s="7" customFormat="1" ht="42" customHeight="1">
      <c r="A63" s="205"/>
      <c r="B63" s="244"/>
      <c r="C63" s="218"/>
      <c r="D63" s="97" t="s">
        <v>3</v>
      </c>
      <c r="E63" s="1673" t="s">
        <v>672</v>
      </c>
      <c r="F63" s="1674"/>
      <c r="G63" s="1716"/>
      <c r="H63" s="1811"/>
      <c r="I63" s="228" t="s">
        <v>920</v>
      </c>
      <c r="J63" s="234">
        <v>1</v>
      </c>
      <c r="K63" s="231">
        <v>2</v>
      </c>
      <c r="L63" s="845">
        <f>J63*K63/2</f>
        <v>1</v>
      </c>
      <c r="M63" s="1852"/>
      <c r="N63" s="1770"/>
      <c r="O63" s="742"/>
    </row>
    <row r="64" spans="1:15" s="7" customFormat="1" ht="42" customHeight="1">
      <c r="A64" s="220"/>
      <c r="B64" s="134"/>
      <c r="C64" s="219"/>
      <c r="D64" s="97" t="s">
        <v>4</v>
      </c>
      <c r="E64" s="1673" t="s">
        <v>666</v>
      </c>
      <c r="F64" s="1674"/>
      <c r="G64" s="1716"/>
      <c r="H64" s="1811"/>
      <c r="I64" s="228" t="s">
        <v>920</v>
      </c>
      <c r="J64" s="234">
        <v>1</v>
      </c>
      <c r="K64" s="231">
        <v>2</v>
      </c>
      <c r="L64" s="845">
        <f>J64*K64/2</f>
        <v>1</v>
      </c>
      <c r="M64" s="1853"/>
      <c r="N64" s="1770"/>
      <c r="O64" s="742"/>
    </row>
    <row r="65" spans="1:15" s="7" customFormat="1" ht="21" customHeight="1">
      <c r="A65" s="205"/>
      <c r="B65" s="902"/>
      <c r="C65" s="219"/>
      <c r="D65" s="976"/>
      <c r="E65" s="1822" t="s">
        <v>2105</v>
      </c>
      <c r="F65" s="1823"/>
      <c r="G65" s="1823"/>
      <c r="H65" s="1823"/>
      <c r="I65" s="1823"/>
      <c r="J65" s="234"/>
      <c r="K65" s="924"/>
      <c r="L65" s="979">
        <f>SUM(L62:L64)</f>
        <v>3</v>
      </c>
      <c r="M65" s="1110"/>
      <c r="N65" s="933"/>
      <c r="O65" s="742"/>
    </row>
    <row r="66" spans="1:15" s="7" customFormat="1" ht="27.95" customHeight="1">
      <c r="A66" s="205"/>
      <c r="B66" s="244"/>
      <c r="C66" s="143">
        <v>7</v>
      </c>
      <c r="D66" s="1777" t="s">
        <v>306</v>
      </c>
      <c r="E66" s="1778"/>
      <c r="F66" s="1778"/>
      <c r="G66" s="1779"/>
      <c r="H66" s="1154"/>
      <c r="I66" s="1276"/>
      <c r="J66" s="1271"/>
      <c r="K66" s="155"/>
      <c r="L66" s="1270"/>
      <c r="M66" s="123"/>
      <c r="N66" s="765"/>
      <c r="O66" s="742"/>
    </row>
    <row r="67" spans="1:15" s="7" customFormat="1" ht="42" customHeight="1">
      <c r="A67" s="205"/>
      <c r="B67" s="244"/>
      <c r="C67" s="218"/>
      <c r="D67" s="97" t="s">
        <v>2</v>
      </c>
      <c r="E67" s="1673" t="s">
        <v>307</v>
      </c>
      <c r="F67" s="1674"/>
      <c r="G67" s="1716"/>
      <c r="H67" s="1854" t="s">
        <v>927</v>
      </c>
      <c r="I67" s="228" t="s">
        <v>920</v>
      </c>
      <c r="J67" s="234">
        <v>1</v>
      </c>
      <c r="K67" s="231">
        <v>3</v>
      </c>
      <c r="L67" s="845">
        <f>J67*K67/2</f>
        <v>1.5</v>
      </c>
      <c r="M67" s="1851" t="s">
        <v>1845</v>
      </c>
      <c r="N67" s="1770" t="s">
        <v>1517</v>
      </c>
      <c r="O67" s="742"/>
    </row>
    <row r="68" spans="1:15" s="7" customFormat="1" ht="42" customHeight="1">
      <c r="A68" s="205"/>
      <c r="B68" s="244"/>
      <c r="C68" s="218"/>
      <c r="D68" s="97" t="s">
        <v>3</v>
      </c>
      <c r="E68" s="1673" t="s">
        <v>308</v>
      </c>
      <c r="F68" s="1674"/>
      <c r="G68" s="1716"/>
      <c r="H68" s="1855"/>
      <c r="I68" s="228" t="s">
        <v>920</v>
      </c>
      <c r="J68" s="234">
        <v>1</v>
      </c>
      <c r="K68" s="231">
        <v>1</v>
      </c>
      <c r="L68" s="845">
        <f t="shared" si="0"/>
        <v>1</v>
      </c>
      <c r="M68" s="1852"/>
      <c r="N68" s="1770"/>
      <c r="O68" s="742"/>
    </row>
    <row r="69" spans="1:15" s="7" customFormat="1" ht="42" customHeight="1">
      <c r="A69" s="205"/>
      <c r="B69" s="244"/>
      <c r="C69" s="218"/>
      <c r="D69" s="97" t="s">
        <v>4</v>
      </c>
      <c r="E69" s="1673" t="s">
        <v>309</v>
      </c>
      <c r="F69" s="1674"/>
      <c r="G69" s="1716"/>
      <c r="H69" s="1855"/>
      <c r="I69" s="228" t="s">
        <v>920</v>
      </c>
      <c r="J69" s="234">
        <v>1</v>
      </c>
      <c r="K69" s="231">
        <v>2</v>
      </c>
      <c r="L69" s="845">
        <f>J69*K69/2</f>
        <v>1</v>
      </c>
      <c r="M69" s="1852"/>
      <c r="N69" s="1770"/>
      <c r="O69" s="742"/>
    </row>
    <row r="70" spans="1:15" s="7" customFormat="1" ht="42" customHeight="1">
      <c r="A70" s="205"/>
      <c r="B70" s="244"/>
      <c r="C70" s="218"/>
      <c r="D70" s="97" t="s">
        <v>5</v>
      </c>
      <c r="E70" s="1673" t="s">
        <v>310</v>
      </c>
      <c r="F70" s="1674"/>
      <c r="G70" s="1716"/>
      <c r="H70" s="1856"/>
      <c r="I70" s="228" t="s">
        <v>920</v>
      </c>
      <c r="J70" s="234">
        <v>1</v>
      </c>
      <c r="K70" s="231">
        <v>3</v>
      </c>
      <c r="L70" s="845">
        <f>J70*K70/2</f>
        <v>1.5</v>
      </c>
      <c r="M70" s="1853"/>
      <c r="N70" s="1770"/>
      <c r="O70" s="742"/>
    </row>
    <row r="71" spans="1:15" s="7" customFormat="1" ht="63" customHeight="1">
      <c r="A71" s="220"/>
      <c r="B71" s="134"/>
      <c r="C71" s="219"/>
      <c r="D71" s="97" t="s">
        <v>660</v>
      </c>
      <c r="E71" s="1673" t="s">
        <v>311</v>
      </c>
      <c r="F71" s="1674"/>
      <c r="G71" s="1716"/>
      <c r="H71" s="221" t="s">
        <v>928</v>
      </c>
      <c r="I71" s="228" t="s">
        <v>920</v>
      </c>
      <c r="J71" s="104">
        <v>1</v>
      </c>
      <c r="K71" s="95">
        <v>3</v>
      </c>
      <c r="L71" s="845">
        <f t="shared" si="0"/>
        <v>3</v>
      </c>
      <c r="M71" s="747" t="s">
        <v>1846</v>
      </c>
      <c r="N71" s="766" t="s">
        <v>1518</v>
      </c>
      <c r="O71" s="742"/>
    </row>
    <row r="72" spans="1:15" s="7" customFormat="1" ht="23.1" customHeight="1">
      <c r="A72" s="205"/>
      <c r="B72" s="902"/>
      <c r="C72" s="218"/>
      <c r="D72" s="976"/>
      <c r="E72" s="1822" t="s">
        <v>2105</v>
      </c>
      <c r="F72" s="1823"/>
      <c r="G72" s="1823"/>
      <c r="H72" s="1823"/>
      <c r="I72" s="1823"/>
      <c r="J72" s="977"/>
      <c r="K72" s="935"/>
      <c r="L72" s="979">
        <f>SUM(L67:L71)</f>
        <v>8</v>
      </c>
      <c r="M72" s="747"/>
      <c r="N72" s="933"/>
      <c r="O72" s="742"/>
    </row>
    <row r="73" spans="1:15" s="7" customFormat="1" ht="24" customHeight="1">
      <c r="A73" s="205"/>
      <c r="B73" s="244"/>
      <c r="C73" s="1264">
        <v>8</v>
      </c>
      <c r="D73" s="1777" t="s">
        <v>312</v>
      </c>
      <c r="E73" s="1778"/>
      <c r="F73" s="1778"/>
      <c r="G73" s="1779"/>
      <c r="H73" s="1277"/>
      <c r="I73" s="146"/>
      <c r="J73" s="981"/>
      <c r="K73" s="146"/>
      <c r="L73" s="1270"/>
      <c r="M73" s="747"/>
      <c r="N73" s="765"/>
      <c r="O73" s="742"/>
    </row>
    <row r="74" spans="1:15" s="7" customFormat="1" ht="42" customHeight="1">
      <c r="A74" s="205"/>
      <c r="B74" s="244"/>
      <c r="C74" s="218"/>
      <c r="D74" s="97" t="s">
        <v>2</v>
      </c>
      <c r="E74" s="1673" t="s">
        <v>682</v>
      </c>
      <c r="F74" s="1674"/>
      <c r="G74" s="1716"/>
      <c r="H74" s="1792" t="s">
        <v>929</v>
      </c>
      <c r="I74" s="228" t="s">
        <v>920</v>
      </c>
      <c r="J74" s="234">
        <v>1</v>
      </c>
      <c r="K74" s="232">
        <v>3</v>
      </c>
      <c r="L74" s="845">
        <f>J74*K74/2</f>
        <v>1.5</v>
      </c>
      <c r="M74" s="1800" t="s">
        <v>582</v>
      </c>
      <c r="N74" s="1770" t="s">
        <v>1519</v>
      </c>
      <c r="O74" s="742"/>
    </row>
    <row r="75" spans="1:15" s="7" customFormat="1" ht="42" customHeight="1">
      <c r="A75" s="205"/>
      <c r="B75" s="244"/>
      <c r="C75" s="218"/>
      <c r="D75" s="97" t="s">
        <v>3</v>
      </c>
      <c r="E75" s="1673" t="s">
        <v>683</v>
      </c>
      <c r="F75" s="1674"/>
      <c r="G75" s="1716"/>
      <c r="H75" s="1811"/>
      <c r="I75" s="228" t="s">
        <v>920</v>
      </c>
      <c r="J75" s="234">
        <v>1</v>
      </c>
      <c r="K75" s="231">
        <f>1/1</f>
        <v>1</v>
      </c>
      <c r="L75" s="845">
        <f>J75*K75</f>
        <v>1</v>
      </c>
      <c r="M75" s="1801"/>
      <c r="N75" s="1770"/>
      <c r="O75" s="742"/>
    </row>
    <row r="76" spans="1:15" s="7" customFormat="1" ht="42" customHeight="1">
      <c r="A76" s="205"/>
      <c r="B76" s="244"/>
      <c r="C76" s="218"/>
      <c r="D76" s="97" t="s">
        <v>4</v>
      </c>
      <c r="E76" s="1673" t="s">
        <v>672</v>
      </c>
      <c r="F76" s="1674"/>
      <c r="G76" s="1716"/>
      <c r="H76" s="1811"/>
      <c r="I76" s="228" t="s">
        <v>920</v>
      </c>
      <c r="J76" s="234">
        <v>1</v>
      </c>
      <c r="K76" s="231">
        <v>2</v>
      </c>
      <c r="L76" s="845">
        <f>J76*K76/2</f>
        <v>1</v>
      </c>
      <c r="M76" s="1801"/>
      <c r="N76" s="1770"/>
      <c r="O76" s="742"/>
    </row>
    <row r="77" spans="1:15" s="7" customFormat="1" ht="42" customHeight="1">
      <c r="A77" s="220"/>
      <c r="B77" s="134"/>
      <c r="C77" s="219"/>
      <c r="D77" s="97" t="s">
        <v>5</v>
      </c>
      <c r="E77" s="1673" t="s">
        <v>666</v>
      </c>
      <c r="F77" s="1674"/>
      <c r="G77" s="1716"/>
      <c r="H77" s="1793"/>
      <c r="I77" s="228" t="s">
        <v>920</v>
      </c>
      <c r="J77" s="234">
        <v>1</v>
      </c>
      <c r="K77" s="95">
        <v>2</v>
      </c>
      <c r="L77" s="845">
        <f>J77*K77/2</f>
        <v>1</v>
      </c>
      <c r="M77" s="1802"/>
      <c r="N77" s="1770"/>
      <c r="O77" s="742"/>
    </row>
    <row r="78" spans="1:15" s="7" customFormat="1" ht="62.1" customHeight="1">
      <c r="A78" s="205"/>
      <c r="B78" s="244"/>
      <c r="C78" s="219"/>
      <c r="D78" s="97" t="s">
        <v>660</v>
      </c>
      <c r="E78" s="1673" t="s">
        <v>684</v>
      </c>
      <c r="F78" s="1674"/>
      <c r="G78" s="1716"/>
      <c r="H78" s="221" t="s">
        <v>930</v>
      </c>
      <c r="I78" s="228" t="s">
        <v>920</v>
      </c>
      <c r="J78" s="104">
        <v>1</v>
      </c>
      <c r="K78" s="231">
        <v>2</v>
      </c>
      <c r="L78" s="845">
        <f>J78*K78/3</f>
        <v>0.66666666666666663</v>
      </c>
      <c r="M78" s="748" t="s">
        <v>1063</v>
      </c>
      <c r="N78" s="766" t="s">
        <v>1520</v>
      </c>
      <c r="O78" s="742"/>
    </row>
    <row r="79" spans="1:15" s="7" customFormat="1" ht="21.95" customHeight="1">
      <c r="A79" s="205"/>
      <c r="B79" s="902"/>
      <c r="C79" s="218"/>
      <c r="D79" s="976"/>
      <c r="E79" s="1822" t="s">
        <v>2105</v>
      </c>
      <c r="F79" s="1823"/>
      <c r="G79" s="1823"/>
      <c r="H79" s="1823"/>
      <c r="I79" s="1823"/>
      <c r="J79" s="977"/>
      <c r="K79" s="935"/>
      <c r="L79" s="979">
        <f>SUM(L74:L78)</f>
        <v>5.166666666666667</v>
      </c>
      <c r="M79" s="748"/>
      <c r="N79" s="933"/>
      <c r="O79" s="742"/>
    </row>
    <row r="80" spans="1:15" s="7" customFormat="1" ht="27" customHeight="1">
      <c r="A80" s="205"/>
      <c r="B80" s="244"/>
      <c r="C80" s="1264">
        <v>9</v>
      </c>
      <c r="D80" s="1777" t="s">
        <v>313</v>
      </c>
      <c r="E80" s="1778"/>
      <c r="F80" s="1778"/>
      <c r="G80" s="1779"/>
      <c r="H80" s="1277"/>
      <c r="I80" s="146"/>
      <c r="J80" s="981"/>
      <c r="K80" s="146"/>
      <c r="L80" s="1270"/>
      <c r="M80" s="747"/>
      <c r="N80" s="765"/>
      <c r="O80" s="742"/>
    </row>
    <row r="81" spans="1:15" s="7" customFormat="1" ht="62.1" customHeight="1">
      <c r="A81" s="205"/>
      <c r="B81" s="244"/>
      <c r="C81" s="219"/>
      <c r="D81" s="97" t="s">
        <v>2</v>
      </c>
      <c r="E81" s="1673" t="s">
        <v>1381</v>
      </c>
      <c r="F81" s="1674"/>
      <c r="G81" s="1716"/>
      <c r="H81" s="221" t="s">
        <v>931</v>
      </c>
      <c r="I81" s="97" t="s">
        <v>920</v>
      </c>
      <c r="J81" s="104">
        <v>1</v>
      </c>
      <c r="K81" s="95">
        <v>3</v>
      </c>
      <c r="L81" s="845">
        <f>J81*K81/2</f>
        <v>1.5</v>
      </c>
      <c r="M81" s="747" t="s">
        <v>1065</v>
      </c>
      <c r="N81" s="766" t="s">
        <v>1521</v>
      </c>
      <c r="O81" s="742"/>
    </row>
    <row r="82" spans="1:15" s="7" customFormat="1" ht="23.1" customHeight="1">
      <c r="A82" s="205"/>
      <c r="B82" s="902"/>
      <c r="C82" s="218"/>
      <c r="D82" s="976"/>
      <c r="E82" s="1822" t="s">
        <v>2105</v>
      </c>
      <c r="F82" s="1823"/>
      <c r="G82" s="1823"/>
      <c r="H82" s="1823"/>
      <c r="I82" s="1823"/>
      <c r="J82" s="977"/>
      <c r="K82" s="935"/>
      <c r="L82" s="979">
        <f>L81</f>
        <v>1.5</v>
      </c>
      <c r="M82" s="747"/>
      <c r="N82" s="933"/>
      <c r="O82" s="742"/>
    </row>
    <row r="83" spans="1:15" s="7" customFormat="1" ht="24" customHeight="1">
      <c r="A83" s="205"/>
      <c r="B83" s="244"/>
      <c r="C83" s="1264">
        <v>10</v>
      </c>
      <c r="D83" s="1777" t="s">
        <v>293</v>
      </c>
      <c r="E83" s="1778"/>
      <c r="F83" s="1778"/>
      <c r="G83" s="1779"/>
      <c r="H83" s="757"/>
      <c r="I83" s="146"/>
      <c r="J83" s="981"/>
      <c r="K83" s="146"/>
      <c r="L83" s="1270"/>
      <c r="M83" s="747"/>
      <c r="N83" s="765"/>
      <c r="O83" s="742"/>
    </row>
    <row r="84" spans="1:15" s="7" customFormat="1" ht="42" customHeight="1">
      <c r="A84" s="205"/>
      <c r="B84" s="244"/>
      <c r="C84" s="218"/>
      <c r="D84" s="97" t="s">
        <v>2</v>
      </c>
      <c r="E84" s="1673" t="s">
        <v>307</v>
      </c>
      <c r="F84" s="1674"/>
      <c r="G84" s="1716"/>
      <c r="H84" s="1792" t="s">
        <v>932</v>
      </c>
      <c r="I84" s="97" t="s">
        <v>920</v>
      </c>
      <c r="J84" s="104">
        <v>1</v>
      </c>
      <c r="K84" s="232">
        <v>3</v>
      </c>
      <c r="L84" s="845">
        <f>J84*K84/2</f>
        <v>1.5</v>
      </c>
      <c r="M84" s="1800" t="s">
        <v>583</v>
      </c>
      <c r="N84" s="1770" t="s">
        <v>1522</v>
      </c>
      <c r="O84" s="742"/>
    </row>
    <row r="85" spans="1:15" s="7" customFormat="1" ht="42" customHeight="1">
      <c r="A85" s="205"/>
      <c r="B85" s="244"/>
      <c r="C85" s="218"/>
      <c r="D85" s="97" t="s">
        <v>3</v>
      </c>
      <c r="E85" s="1673" t="s">
        <v>308</v>
      </c>
      <c r="F85" s="1674"/>
      <c r="G85" s="1716"/>
      <c r="H85" s="1811"/>
      <c r="I85" s="97" t="s">
        <v>920</v>
      </c>
      <c r="J85" s="104">
        <v>1</v>
      </c>
      <c r="K85" s="231">
        <f>1/1</f>
        <v>1</v>
      </c>
      <c r="L85" s="845">
        <f t="shared" si="0"/>
        <v>1</v>
      </c>
      <c r="M85" s="1801"/>
      <c r="N85" s="1770"/>
      <c r="O85" s="742"/>
    </row>
    <row r="86" spans="1:15" s="7" customFormat="1" ht="42" customHeight="1">
      <c r="A86" s="205"/>
      <c r="B86" s="244"/>
      <c r="C86" s="218"/>
      <c r="D86" s="97" t="s">
        <v>4</v>
      </c>
      <c r="E86" s="1673" t="s">
        <v>309</v>
      </c>
      <c r="F86" s="1674"/>
      <c r="G86" s="1716"/>
      <c r="H86" s="1811"/>
      <c r="I86" s="97" t="s">
        <v>920</v>
      </c>
      <c r="J86" s="104">
        <v>1</v>
      </c>
      <c r="K86" s="231">
        <v>2</v>
      </c>
      <c r="L86" s="845">
        <f>J86*K86/2</f>
        <v>1</v>
      </c>
      <c r="M86" s="1801"/>
      <c r="N86" s="1770"/>
      <c r="O86" s="742"/>
    </row>
    <row r="87" spans="1:15" s="7" customFormat="1" ht="42" customHeight="1">
      <c r="A87" s="205"/>
      <c r="B87" s="244"/>
      <c r="C87" s="218"/>
      <c r="D87" s="97" t="s">
        <v>5</v>
      </c>
      <c r="E87" s="1673" t="s">
        <v>310</v>
      </c>
      <c r="F87" s="1674"/>
      <c r="G87" s="1716"/>
      <c r="H87" s="1793"/>
      <c r="I87" s="97" t="s">
        <v>920</v>
      </c>
      <c r="J87" s="104">
        <v>1</v>
      </c>
      <c r="K87" s="231">
        <v>3</v>
      </c>
      <c r="L87" s="845">
        <f>J87*K87/2</f>
        <v>1.5</v>
      </c>
      <c r="M87" s="1802"/>
      <c r="N87" s="1770"/>
      <c r="O87" s="742"/>
    </row>
    <row r="88" spans="1:15" s="7" customFormat="1" ht="72" customHeight="1">
      <c r="A88" s="205"/>
      <c r="B88" s="244"/>
      <c r="C88" s="218"/>
      <c r="D88" s="97" t="s">
        <v>660</v>
      </c>
      <c r="E88" s="1673" t="s">
        <v>311</v>
      </c>
      <c r="F88" s="1674"/>
      <c r="G88" s="1716"/>
      <c r="H88" s="221" t="s">
        <v>933</v>
      </c>
      <c r="I88" s="97" t="s">
        <v>920</v>
      </c>
      <c r="J88" s="104">
        <v>1</v>
      </c>
      <c r="K88" s="231">
        <f>3/1</f>
        <v>3</v>
      </c>
      <c r="L88" s="845">
        <f t="shared" si="0"/>
        <v>3</v>
      </c>
      <c r="M88" s="747" t="s">
        <v>1066</v>
      </c>
      <c r="N88" s="766" t="s">
        <v>1523</v>
      </c>
      <c r="O88" s="742"/>
    </row>
    <row r="89" spans="1:15" s="7" customFormat="1" ht="63.95" customHeight="1">
      <c r="A89" s="205"/>
      <c r="B89" s="244"/>
      <c r="C89" s="219"/>
      <c r="D89" s="229" t="s">
        <v>661</v>
      </c>
      <c r="E89" s="1673" t="s">
        <v>685</v>
      </c>
      <c r="F89" s="1674"/>
      <c r="G89" s="1716"/>
      <c r="H89" s="221" t="s">
        <v>934</v>
      </c>
      <c r="I89" s="97" t="s">
        <v>920</v>
      </c>
      <c r="J89" s="104">
        <v>1</v>
      </c>
      <c r="K89" s="231">
        <v>2</v>
      </c>
      <c r="L89" s="845">
        <f>J89*K89/2</f>
        <v>1</v>
      </c>
      <c r="M89" s="747" t="s">
        <v>1054</v>
      </c>
      <c r="N89" s="766" t="s">
        <v>1524</v>
      </c>
      <c r="O89" s="742"/>
    </row>
    <row r="90" spans="1:15" s="7" customFormat="1" ht="21.95" customHeight="1">
      <c r="A90" s="205"/>
      <c r="B90" s="902"/>
      <c r="C90" s="218"/>
      <c r="D90" s="932"/>
      <c r="E90" s="1822" t="s">
        <v>2105</v>
      </c>
      <c r="F90" s="1823"/>
      <c r="G90" s="1823"/>
      <c r="H90" s="1823"/>
      <c r="I90" s="1823"/>
      <c r="J90" s="977"/>
      <c r="K90" s="935"/>
      <c r="L90" s="979">
        <f>SUM(L84:L89)</f>
        <v>9</v>
      </c>
      <c r="M90" s="747"/>
      <c r="N90" s="933"/>
      <c r="O90" s="742"/>
    </row>
    <row r="91" spans="1:15" s="7" customFormat="1" ht="29.1" customHeight="1">
      <c r="A91" s="205"/>
      <c r="B91" s="244"/>
      <c r="C91" s="1278">
        <v>11</v>
      </c>
      <c r="D91" s="1777" t="s">
        <v>315</v>
      </c>
      <c r="E91" s="1778"/>
      <c r="F91" s="1778"/>
      <c r="G91" s="1779"/>
      <c r="H91" s="1277"/>
      <c r="I91" s="146"/>
      <c r="J91" s="981"/>
      <c r="K91" s="146"/>
      <c r="L91" s="1270"/>
      <c r="M91" s="747"/>
      <c r="N91" s="765"/>
      <c r="O91" s="742"/>
    </row>
    <row r="92" spans="1:15" s="7" customFormat="1" ht="42" customHeight="1">
      <c r="A92" s="205"/>
      <c r="B92" s="244"/>
      <c r="C92" s="218"/>
      <c r="D92" s="97" t="s">
        <v>2</v>
      </c>
      <c r="E92" s="1673" t="s">
        <v>682</v>
      </c>
      <c r="F92" s="1674"/>
      <c r="G92" s="1716"/>
      <c r="H92" s="1792" t="s">
        <v>932</v>
      </c>
      <c r="I92" s="97" t="s">
        <v>920</v>
      </c>
      <c r="J92" s="104">
        <v>1</v>
      </c>
      <c r="K92" s="232">
        <v>3</v>
      </c>
      <c r="L92" s="845">
        <f t="shared" si="0"/>
        <v>3</v>
      </c>
      <c r="M92" s="1800" t="s">
        <v>1847</v>
      </c>
      <c r="N92" s="1770" t="s">
        <v>1525</v>
      </c>
      <c r="O92" s="742"/>
    </row>
    <row r="93" spans="1:15" s="7" customFormat="1" ht="42" customHeight="1">
      <c r="A93" s="205"/>
      <c r="B93" s="244"/>
      <c r="C93" s="218"/>
      <c r="D93" s="97" t="s">
        <v>3</v>
      </c>
      <c r="E93" s="1673" t="s">
        <v>683</v>
      </c>
      <c r="F93" s="1674"/>
      <c r="G93" s="1716"/>
      <c r="H93" s="1811"/>
      <c r="I93" s="97" t="s">
        <v>920</v>
      </c>
      <c r="J93" s="104">
        <v>1</v>
      </c>
      <c r="K93" s="231">
        <f>1/1</f>
        <v>1</v>
      </c>
      <c r="L93" s="845">
        <f t="shared" si="0"/>
        <v>1</v>
      </c>
      <c r="M93" s="1801"/>
      <c r="N93" s="1770"/>
      <c r="O93" s="742"/>
    </row>
    <row r="94" spans="1:15" s="7" customFormat="1" ht="42" customHeight="1">
      <c r="A94" s="205"/>
      <c r="B94" s="244"/>
      <c r="C94" s="218"/>
      <c r="D94" s="97" t="s">
        <v>4</v>
      </c>
      <c r="E94" s="1673" t="s">
        <v>672</v>
      </c>
      <c r="F94" s="1674"/>
      <c r="G94" s="1716"/>
      <c r="H94" s="1811"/>
      <c r="I94" s="97" t="s">
        <v>920</v>
      </c>
      <c r="J94" s="104">
        <v>1</v>
      </c>
      <c r="K94" s="231">
        <v>2</v>
      </c>
      <c r="L94" s="845">
        <f t="shared" si="0"/>
        <v>2</v>
      </c>
      <c r="M94" s="1801"/>
      <c r="N94" s="1770"/>
      <c r="O94" s="742"/>
    </row>
    <row r="95" spans="1:15" s="7" customFormat="1" ht="24.95" customHeight="1">
      <c r="A95" s="205"/>
      <c r="B95" s="244"/>
      <c r="C95" s="218"/>
      <c r="D95" s="97" t="s">
        <v>5</v>
      </c>
      <c r="E95" s="1673" t="s">
        <v>666</v>
      </c>
      <c r="F95" s="1674"/>
      <c r="G95" s="1716"/>
      <c r="H95" s="1793"/>
      <c r="I95" s="97" t="s">
        <v>920</v>
      </c>
      <c r="J95" s="104">
        <v>1</v>
      </c>
      <c r="K95" s="231">
        <v>2</v>
      </c>
      <c r="L95" s="845">
        <f t="shared" si="0"/>
        <v>2</v>
      </c>
      <c r="M95" s="1802"/>
      <c r="N95" s="1770"/>
      <c r="O95" s="742"/>
    </row>
    <row r="96" spans="1:15" s="7" customFormat="1" ht="57" customHeight="1">
      <c r="A96" s="205"/>
      <c r="B96" s="244"/>
      <c r="C96" s="219"/>
      <c r="D96" s="97" t="s">
        <v>660</v>
      </c>
      <c r="E96" s="1673" t="s">
        <v>2469</v>
      </c>
      <c r="F96" s="1674"/>
      <c r="G96" s="1716"/>
      <c r="H96" s="221" t="s">
        <v>935</v>
      </c>
      <c r="I96" s="97" t="s">
        <v>920</v>
      </c>
      <c r="J96" s="104">
        <v>1</v>
      </c>
      <c r="K96" s="231">
        <v>2</v>
      </c>
      <c r="L96" s="845">
        <f>J96*K96/2</f>
        <v>1</v>
      </c>
      <c r="M96" s="747" t="s">
        <v>1067</v>
      </c>
      <c r="N96" s="766" t="s">
        <v>1526</v>
      </c>
      <c r="O96" s="742"/>
    </row>
    <row r="97" spans="1:15" s="7" customFormat="1" ht="23.1" customHeight="1">
      <c r="A97" s="205"/>
      <c r="B97" s="902"/>
      <c r="C97" s="218"/>
      <c r="D97" s="976"/>
      <c r="E97" s="1822" t="s">
        <v>2105</v>
      </c>
      <c r="F97" s="1823"/>
      <c r="G97" s="1823"/>
      <c r="H97" s="1823"/>
      <c r="I97" s="1823"/>
      <c r="J97" s="977"/>
      <c r="K97" s="935"/>
      <c r="L97" s="979">
        <f>SUM(L92:L96)</f>
        <v>9</v>
      </c>
      <c r="M97" s="747"/>
      <c r="N97" s="933"/>
      <c r="O97" s="742"/>
    </row>
    <row r="98" spans="1:15" s="7" customFormat="1" ht="24.95" customHeight="1">
      <c r="A98" s="205"/>
      <c r="B98" s="244"/>
      <c r="C98" s="1264">
        <v>12</v>
      </c>
      <c r="D98" s="1777" t="s">
        <v>316</v>
      </c>
      <c r="E98" s="1778"/>
      <c r="F98" s="1778"/>
      <c r="G98" s="1779"/>
      <c r="H98" s="1279"/>
      <c r="I98" s="146"/>
      <c r="J98" s="981"/>
      <c r="K98" s="146"/>
      <c r="L98" s="1270"/>
      <c r="M98" s="747"/>
      <c r="N98" s="765"/>
      <c r="O98" s="742"/>
    </row>
    <row r="99" spans="1:15" s="7" customFormat="1" ht="42" customHeight="1">
      <c r="A99" s="205"/>
      <c r="B99" s="244"/>
      <c r="C99" s="218"/>
      <c r="D99" s="97" t="s">
        <v>2</v>
      </c>
      <c r="E99" s="1673" t="s">
        <v>1382</v>
      </c>
      <c r="F99" s="1674"/>
      <c r="G99" s="1716"/>
      <c r="H99" s="1792" t="s">
        <v>1056</v>
      </c>
      <c r="I99" s="97" t="s">
        <v>920</v>
      </c>
      <c r="J99" s="104">
        <v>1</v>
      </c>
      <c r="K99" s="232">
        <v>2</v>
      </c>
      <c r="L99" s="845">
        <f>J99*K99/2</f>
        <v>1</v>
      </c>
      <c r="M99" s="1800" t="s">
        <v>1848</v>
      </c>
      <c r="N99" s="1770" t="s">
        <v>1527</v>
      </c>
      <c r="O99" s="742"/>
    </row>
    <row r="100" spans="1:15" s="7" customFormat="1" ht="42" customHeight="1">
      <c r="A100" s="205"/>
      <c r="B100" s="244"/>
      <c r="C100" s="218"/>
      <c r="D100" s="97" t="s">
        <v>3</v>
      </c>
      <c r="E100" s="1673" t="s">
        <v>686</v>
      </c>
      <c r="F100" s="1674"/>
      <c r="G100" s="1716"/>
      <c r="H100" s="1811"/>
      <c r="I100" s="97" t="s">
        <v>920</v>
      </c>
      <c r="J100" s="104">
        <v>1</v>
      </c>
      <c r="K100" s="231">
        <v>3</v>
      </c>
      <c r="L100" s="845">
        <f>J100*K100/2</f>
        <v>1.5</v>
      </c>
      <c r="M100" s="1801"/>
      <c r="N100" s="1770"/>
      <c r="O100" s="742"/>
    </row>
    <row r="101" spans="1:15" s="7" customFormat="1" ht="42" customHeight="1">
      <c r="A101" s="205"/>
      <c r="B101" s="244"/>
      <c r="C101" s="218"/>
      <c r="D101" s="97" t="s">
        <v>4</v>
      </c>
      <c r="E101" s="1673" t="s">
        <v>310</v>
      </c>
      <c r="F101" s="1674"/>
      <c r="G101" s="1716"/>
      <c r="H101" s="1793"/>
      <c r="I101" s="97" t="s">
        <v>920</v>
      </c>
      <c r="J101" s="104">
        <v>1</v>
      </c>
      <c r="K101" s="231">
        <v>3</v>
      </c>
      <c r="L101" s="845">
        <f>J101*K101/2</f>
        <v>1.5</v>
      </c>
      <c r="M101" s="1802"/>
      <c r="N101" s="1770"/>
      <c r="O101" s="742"/>
    </row>
    <row r="102" spans="1:15" s="7" customFormat="1" ht="63.95" customHeight="1">
      <c r="A102" s="205"/>
      <c r="B102" s="244"/>
      <c r="C102" s="219"/>
      <c r="D102" s="97" t="s">
        <v>5</v>
      </c>
      <c r="E102" s="1673" t="s">
        <v>311</v>
      </c>
      <c r="F102" s="1674"/>
      <c r="G102" s="1716"/>
      <c r="H102" s="222" t="s">
        <v>1057</v>
      </c>
      <c r="I102" s="97" t="s">
        <v>920</v>
      </c>
      <c r="J102" s="104">
        <v>1</v>
      </c>
      <c r="K102" s="231">
        <v>3</v>
      </c>
      <c r="L102" s="845">
        <f t="shared" si="0"/>
        <v>3</v>
      </c>
      <c r="M102" s="1098" t="s">
        <v>584</v>
      </c>
      <c r="N102" s="766" t="s">
        <v>1528</v>
      </c>
      <c r="O102" s="742"/>
    </row>
    <row r="103" spans="1:15" s="7" customFormat="1" ht="26.1" customHeight="1">
      <c r="A103" s="205"/>
      <c r="B103" s="902"/>
      <c r="C103" s="218"/>
      <c r="D103" s="976"/>
      <c r="E103" s="1822" t="s">
        <v>2105</v>
      </c>
      <c r="F103" s="1823"/>
      <c r="G103" s="1823"/>
      <c r="H103" s="1823"/>
      <c r="I103" s="1823"/>
      <c r="J103" s="977"/>
      <c r="K103" s="935"/>
      <c r="L103" s="979">
        <f>SUM(L99:L102)</f>
        <v>7</v>
      </c>
      <c r="M103" s="1098"/>
      <c r="N103" s="933"/>
      <c r="O103" s="742"/>
    </row>
    <row r="104" spans="1:15" s="7" customFormat="1" ht="23.1" customHeight="1">
      <c r="A104" s="205"/>
      <c r="B104" s="244"/>
      <c r="C104" s="1264">
        <v>13</v>
      </c>
      <c r="D104" s="1777" t="s">
        <v>317</v>
      </c>
      <c r="E104" s="1778"/>
      <c r="F104" s="1778"/>
      <c r="G104" s="1779"/>
      <c r="H104" s="1279"/>
      <c r="I104" s="146"/>
      <c r="J104" s="981"/>
      <c r="K104" s="146"/>
      <c r="L104" s="1270"/>
      <c r="M104" s="747"/>
      <c r="N104" s="765"/>
      <c r="O104" s="742"/>
    </row>
    <row r="105" spans="1:15" s="7" customFormat="1" ht="42" customHeight="1">
      <c r="A105" s="205"/>
      <c r="B105" s="244"/>
      <c r="C105" s="218"/>
      <c r="D105" s="97" t="s">
        <v>2</v>
      </c>
      <c r="E105" s="1673" t="s">
        <v>682</v>
      </c>
      <c r="F105" s="1674"/>
      <c r="G105" s="1716"/>
      <c r="H105" s="1792" t="s">
        <v>1058</v>
      </c>
      <c r="I105" s="97" t="s">
        <v>920</v>
      </c>
      <c r="J105" s="104">
        <v>1</v>
      </c>
      <c r="K105" s="232">
        <v>3</v>
      </c>
      <c r="L105" s="845">
        <f>J105*K105/2</f>
        <v>1.5</v>
      </c>
      <c r="M105" s="1800" t="s">
        <v>1849</v>
      </c>
      <c r="N105" s="1770" t="s">
        <v>1529</v>
      </c>
      <c r="O105" s="742"/>
    </row>
    <row r="106" spans="1:15" s="7" customFormat="1" ht="42" customHeight="1">
      <c r="A106" s="205"/>
      <c r="B106" s="244"/>
      <c r="C106" s="218"/>
      <c r="D106" s="97" t="s">
        <v>3</v>
      </c>
      <c r="E106" s="1673" t="s">
        <v>672</v>
      </c>
      <c r="F106" s="1674"/>
      <c r="G106" s="1716"/>
      <c r="H106" s="1811"/>
      <c r="I106" s="97" t="s">
        <v>920</v>
      </c>
      <c r="J106" s="104">
        <v>1</v>
      </c>
      <c r="K106" s="231">
        <v>3</v>
      </c>
      <c r="L106" s="845">
        <f>J106*K106/2</f>
        <v>1.5</v>
      </c>
      <c r="M106" s="1801"/>
      <c r="N106" s="1770"/>
      <c r="O106" s="742"/>
    </row>
    <row r="107" spans="1:15" s="7" customFormat="1" ht="42" customHeight="1">
      <c r="A107" s="205"/>
      <c r="B107" s="244"/>
      <c r="C107" s="219"/>
      <c r="D107" s="97" t="s">
        <v>4</v>
      </c>
      <c r="E107" s="1673" t="s">
        <v>687</v>
      </c>
      <c r="F107" s="1674"/>
      <c r="G107" s="1716"/>
      <c r="H107" s="1793"/>
      <c r="I107" s="97" t="s">
        <v>920</v>
      </c>
      <c r="J107" s="104">
        <v>1</v>
      </c>
      <c r="K107" s="231">
        <v>2</v>
      </c>
      <c r="L107" s="845">
        <f t="shared" ref="L107" si="3">J107*K107</f>
        <v>2</v>
      </c>
      <c r="M107" s="1802"/>
      <c r="N107" s="1770"/>
      <c r="O107" s="742"/>
    </row>
    <row r="108" spans="1:15" s="7" customFormat="1" ht="24" customHeight="1">
      <c r="A108" s="205"/>
      <c r="B108" s="902"/>
      <c r="C108" s="218"/>
      <c r="D108" s="976"/>
      <c r="E108" s="1822" t="s">
        <v>2105</v>
      </c>
      <c r="F108" s="1823"/>
      <c r="G108" s="1823"/>
      <c r="H108" s="1823"/>
      <c r="I108" s="1823"/>
      <c r="J108" s="977"/>
      <c r="K108" s="935"/>
      <c r="L108" s="979">
        <f>SUM(L105:L107)</f>
        <v>5</v>
      </c>
      <c r="M108" s="1098"/>
      <c r="N108" s="933"/>
      <c r="O108" s="742"/>
    </row>
    <row r="109" spans="1:15" s="7" customFormat="1" ht="27" customHeight="1">
      <c r="A109" s="205"/>
      <c r="B109" s="244"/>
      <c r="C109" s="1264">
        <v>14</v>
      </c>
      <c r="D109" s="1777" t="s">
        <v>318</v>
      </c>
      <c r="E109" s="1778"/>
      <c r="F109" s="1778"/>
      <c r="G109" s="1779"/>
      <c r="H109" s="1279"/>
      <c r="I109" s="146"/>
      <c r="J109" s="981"/>
      <c r="K109" s="146"/>
      <c r="L109" s="1270"/>
      <c r="M109" s="747"/>
      <c r="N109" s="765"/>
      <c r="O109" s="742"/>
    </row>
    <row r="110" spans="1:15" s="7" customFormat="1" ht="42" customHeight="1">
      <c r="A110" s="205"/>
      <c r="B110" s="244"/>
      <c r="C110" s="223"/>
      <c r="D110" s="97" t="s">
        <v>2</v>
      </c>
      <c r="E110" s="1673" t="s">
        <v>310</v>
      </c>
      <c r="F110" s="1674"/>
      <c r="G110" s="1716"/>
      <c r="H110" s="1792" t="s">
        <v>1059</v>
      </c>
      <c r="I110" s="97" t="s">
        <v>920</v>
      </c>
      <c r="J110" s="104">
        <v>1</v>
      </c>
      <c r="K110" s="232">
        <v>3</v>
      </c>
      <c r="L110" s="845">
        <f>J110*K110/2</f>
        <v>1.5</v>
      </c>
      <c r="M110" s="1800" t="s">
        <v>1850</v>
      </c>
      <c r="N110" s="1770" t="s">
        <v>1530</v>
      </c>
      <c r="O110" s="742"/>
    </row>
    <row r="111" spans="1:15" s="7" customFormat="1" ht="42" customHeight="1">
      <c r="A111" s="205"/>
      <c r="B111" s="244"/>
      <c r="C111" s="223"/>
      <c r="D111" s="97" t="s">
        <v>3</v>
      </c>
      <c r="E111" s="1673" t="s">
        <v>307</v>
      </c>
      <c r="F111" s="1674"/>
      <c r="G111" s="1716"/>
      <c r="H111" s="1811"/>
      <c r="I111" s="97" t="s">
        <v>920</v>
      </c>
      <c r="J111" s="104">
        <v>1</v>
      </c>
      <c r="K111" s="231">
        <v>3</v>
      </c>
      <c r="L111" s="845">
        <f>J111*K111/2</f>
        <v>1.5</v>
      </c>
      <c r="M111" s="1801"/>
      <c r="N111" s="1770"/>
      <c r="O111" s="742"/>
    </row>
    <row r="112" spans="1:15" s="7" customFormat="1" ht="42" customHeight="1">
      <c r="A112" s="205"/>
      <c r="B112" s="244"/>
      <c r="C112" s="223"/>
      <c r="D112" s="97" t="s">
        <v>4</v>
      </c>
      <c r="E112" s="1673" t="s">
        <v>688</v>
      </c>
      <c r="F112" s="1674"/>
      <c r="G112" s="1716"/>
      <c r="H112" s="1793"/>
      <c r="I112" s="97" t="s">
        <v>920</v>
      </c>
      <c r="J112" s="104">
        <v>1</v>
      </c>
      <c r="K112" s="231">
        <v>1</v>
      </c>
      <c r="L112" s="845">
        <f t="shared" ref="L112:L113" si="4">J112*K112</f>
        <v>1</v>
      </c>
      <c r="M112" s="1802"/>
      <c r="N112" s="1770"/>
      <c r="O112" s="742"/>
    </row>
    <row r="113" spans="1:15" s="7" customFormat="1" ht="62.1" customHeight="1">
      <c r="A113" s="205"/>
      <c r="B113" s="244"/>
      <c r="C113" s="223"/>
      <c r="D113" s="97" t="s">
        <v>5</v>
      </c>
      <c r="E113" s="1673" t="s">
        <v>311</v>
      </c>
      <c r="F113" s="1674"/>
      <c r="G113" s="1716"/>
      <c r="H113" s="233" t="s">
        <v>1061</v>
      </c>
      <c r="I113" s="97" t="s">
        <v>920</v>
      </c>
      <c r="J113" s="104">
        <v>1</v>
      </c>
      <c r="K113" s="231">
        <v>3</v>
      </c>
      <c r="L113" s="845">
        <f t="shared" si="4"/>
        <v>3</v>
      </c>
      <c r="M113" s="1096" t="s">
        <v>1851</v>
      </c>
      <c r="N113" s="766" t="s">
        <v>1531</v>
      </c>
      <c r="O113" s="742"/>
    </row>
    <row r="114" spans="1:15" s="7" customFormat="1" ht="21" customHeight="1">
      <c r="A114" s="205"/>
      <c r="B114" s="902"/>
      <c r="C114" s="223"/>
      <c r="D114" s="976"/>
      <c r="E114" s="1822" t="s">
        <v>2105</v>
      </c>
      <c r="F114" s="1823"/>
      <c r="G114" s="1823"/>
      <c r="H114" s="1823"/>
      <c r="I114" s="1823"/>
      <c r="J114" s="977"/>
      <c r="K114" s="935"/>
      <c r="L114" s="980">
        <f>SUM(L110:L113)</f>
        <v>7</v>
      </c>
      <c r="M114" s="1096"/>
      <c r="N114" s="933"/>
      <c r="O114" s="742"/>
    </row>
    <row r="115" spans="1:15" s="7" customFormat="1" ht="27.95" customHeight="1">
      <c r="A115" s="205"/>
      <c r="B115" s="244"/>
      <c r="C115" s="143">
        <v>15</v>
      </c>
      <c r="D115" s="1777" t="s">
        <v>706</v>
      </c>
      <c r="E115" s="1778"/>
      <c r="F115" s="1778"/>
      <c r="G115" s="1779"/>
      <c r="H115" s="224"/>
      <c r="I115" s="144"/>
      <c r="J115" s="981"/>
      <c r="K115" s="146"/>
      <c r="L115" s="846"/>
      <c r="M115" s="1096"/>
      <c r="N115" s="765"/>
      <c r="O115" s="742"/>
    </row>
    <row r="116" spans="1:15" s="7" customFormat="1" ht="42" customHeight="1">
      <c r="A116" s="205"/>
      <c r="B116" s="244"/>
      <c r="C116" s="223"/>
      <c r="D116" s="97" t="s">
        <v>2</v>
      </c>
      <c r="E116" s="1673" t="s">
        <v>682</v>
      </c>
      <c r="F116" s="1674"/>
      <c r="G116" s="1716"/>
      <c r="H116" s="1792" t="s">
        <v>1060</v>
      </c>
      <c r="I116" s="97" t="s">
        <v>920</v>
      </c>
      <c r="J116" s="104">
        <v>1</v>
      </c>
      <c r="K116" s="232">
        <v>3</v>
      </c>
      <c r="L116" s="845">
        <f>J116*K116/2</f>
        <v>1.5</v>
      </c>
      <c r="M116" s="1800" t="s">
        <v>1852</v>
      </c>
      <c r="N116" s="1770" t="s">
        <v>1532</v>
      </c>
      <c r="O116" s="742"/>
    </row>
    <row r="117" spans="1:15" s="7" customFormat="1" ht="42" customHeight="1">
      <c r="A117" s="205"/>
      <c r="B117" s="244"/>
      <c r="C117" s="223"/>
      <c r="D117" s="97" t="s">
        <v>3</v>
      </c>
      <c r="E117" s="1673" t="s">
        <v>707</v>
      </c>
      <c r="F117" s="1674"/>
      <c r="G117" s="1716"/>
      <c r="H117" s="1811"/>
      <c r="I117" s="97" t="s">
        <v>920</v>
      </c>
      <c r="J117" s="104">
        <v>1</v>
      </c>
      <c r="K117" s="231">
        <v>2</v>
      </c>
      <c r="L117" s="845">
        <f>J117*K117/2</f>
        <v>1</v>
      </c>
      <c r="M117" s="1801"/>
      <c r="N117" s="1770"/>
      <c r="O117" s="742"/>
    </row>
    <row r="118" spans="1:15" s="7" customFormat="1" ht="42" customHeight="1">
      <c r="A118" s="205"/>
      <c r="B118" s="244"/>
      <c r="C118" s="223"/>
      <c r="D118" s="97" t="s">
        <v>4</v>
      </c>
      <c r="E118" s="1673" t="s">
        <v>687</v>
      </c>
      <c r="F118" s="1674"/>
      <c r="G118" s="1716"/>
      <c r="H118" s="1811"/>
      <c r="I118" s="97" t="s">
        <v>920</v>
      </c>
      <c r="J118" s="104">
        <v>1</v>
      </c>
      <c r="K118" s="231">
        <v>2</v>
      </c>
      <c r="L118" s="845">
        <f t="shared" ref="L118:L119" si="5">J118*K118</f>
        <v>2</v>
      </c>
      <c r="M118" s="1801"/>
      <c r="N118" s="1770"/>
      <c r="O118" s="742"/>
    </row>
    <row r="119" spans="1:15" s="7" customFormat="1" ht="42" customHeight="1">
      <c r="A119" s="205"/>
      <c r="B119" s="244"/>
      <c r="C119" s="223"/>
      <c r="D119" s="97" t="s">
        <v>5</v>
      </c>
      <c r="E119" s="1673" t="s">
        <v>708</v>
      </c>
      <c r="F119" s="1674"/>
      <c r="G119" s="1716"/>
      <c r="H119" s="1793"/>
      <c r="I119" s="97" t="s">
        <v>920</v>
      </c>
      <c r="J119" s="104">
        <v>1</v>
      </c>
      <c r="K119" s="231">
        <v>1</v>
      </c>
      <c r="L119" s="845">
        <f t="shared" si="5"/>
        <v>1</v>
      </c>
      <c r="M119" s="1802"/>
      <c r="N119" s="1770"/>
      <c r="O119" s="742"/>
    </row>
    <row r="120" spans="1:15" s="7" customFormat="1" ht="18.95" customHeight="1">
      <c r="A120" s="205"/>
      <c r="B120" s="902"/>
      <c r="C120" s="223"/>
      <c r="D120" s="976"/>
      <c r="E120" s="1822" t="s">
        <v>2105</v>
      </c>
      <c r="F120" s="1823"/>
      <c r="G120" s="1823"/>
      <c r="H120" s="1823"/>
      <c r="I120" s="1823"/>
      <c r="J120" s="977"/>
      <c r="K120" s="935"/>
      <c r="L120" s="980">
        <f>SUM(L116:L119)</f>
        <v>5.5</v>
      </c>
      <c r="M120" s="1098"/>
      <c r="N120" s="933"/>
      <c r="O120" s="742"/>
    </row>
    <row r="121" spans="1:15" s="7" customFormat="1" ht="24" customHeight="1">
      <c r="A121" s="205"/>
      <c r="B121" s="244"/>
      <c r="C121" s="143">
        <v>16</v>
      </c>
      <c r="D121" s="1777" t="s">
        <v>709</v>
      </c>
      <c r="E121" s="1778"/>
      <c r="F121" s="1778"/>
      <c r="G121" s="1779"/>
      <c r="H121" s="225"/>
      <c r="I121" s="144"/>
      <c r="J121" s="981"/>
      <c r="K121" s="155"/>
      <c r="L121" s="846"/>
      <c r="M121" s="1280"/>
      <c r="N121" s="765"/>
      <c r="O121" s="742"/>
    </row>
    <row r="122" spans="1:15" s="7" customFormat="1" ht="42" customHeight="1">
      <c r="A122" s="205"/>
      <c r="B122" s="244"/>
      <c r="C122" s="223"/>
      <c r="D122" s="97" t="s">
        <v>2</v>
      </c>
      <c r="E122" s="1673" t="s">
        <v>307</v>
      </c>
      <c r="F122" s="1674"/>
      <c r="G122" s="1716"/>
      <c r="H122" s="1792" t="s">
        <v>1062</v>
      </c>
      <c r="I122" s="97" t="s">
        <v>920</v>
      </c>
      <c r="J122" s="104">
        <v>1</v>
      </c>
      <c r="K122" s="231">
        <v>3</v>
      </c>
      <c r="L122" s="845">
        <f>J122*K122/2</f>
        <v>1.5</v>
      </c>
      <c r="M122" s="1801" t="s">
        <v>1853</v>
      </c>
      <c r="N122" s="1770" t="s">
        <v>1533</v>
      </c>
      <c r="O122" s="742"/>
    </row>
    <row r="123" spans="1:15" s="7" customFormat="1" ht="42" customHeight="1">
      <c r="A123" s="205"/>
      <c r="B123" s="244"/>
      <c r="C123" s="223"/>
      <c r="D123" s="97" t="s">
        <v>3</v>
      </c>
      <c r="E123" s="1673" t="s">
        <v>775</v>
      </c>
      <c r="F123" s="1674"/>
      <c r="G123" s="1716"/>
      <c r="H123" s="1811"/>
      <c r="I123" s="97" t="s">
        <v>920</v>
      </c>
      <c r="J123" s="104">
        <v>1</v>
      </c>
      <c r="K123" s="231">
        <v>1</v>
      </c>
      <c r="L123" s="845">
        <f t="shared" ref="L123:L127" si="6">J123*K123</f>
        <v>1</v>
      </c>
      <c r="M123" s="1801"/>
      <c r="N123" s="1770"/>
      <c r="O123" s="742"/>
    </row>
    <row r="124" spans="1:15" s="7" customFormat="1" ht="42" customHeight="1">
      <c r="A124" s="205"/>
      <c r="B124" s="244"/>
      <c r="C124" s="223"/>
      <c r="D124" s="97" t="s">
        <v>4</v>
      </c>
      <c r="E124" s="1673" t="s">
        <v>776</v>
      </c>
      <c r="F124" s="1674"/>
      <c r="G124" s="1716"/>
      <c r="H124" s="1811"/>
      <c r="I124" s="97" t="s">
        <v>920</v>
      </c>
      <c r="J124" s="104">
        <v>1</v>
      </c>
      <c r="K124" s="231">
        <v>3</v>
      </c>
      <c r="L124" s="845">
        <f>J124*K124/2</f>
        <v>1.5</v>
      </c>
      <c r="M124" s="1801"/>
      <c r="N124" s="1770"/>
      <c r="O124" s="742"/>
    </row>
    <row r="125" spans="1:15" s="7" customFormat="1" ht="42" customHeight="1">
      <c r="A125" s="205"/>
      <c r="B125" s="244"/>
      <c r="C125" s="223"/>
      <c r="D125" s="97" t="s">
        <v>5</v>
      </c>
      <c r="E125" s="1673" t="s">
        <v>672</v>
      </c>
      <c r="F125" s="1674"/>
      <c r="G125" s="1716"/>
      <c r="H125" s="1793"/>
      <c r="I125" s="97" t="s">
        <v>920</v>
      </c>
      <c r="J125" s="104">
        <v>1</v>
      </c>
      <c r="K125" s="231">
        <v>2</v>
      </c>
      <c r="L125" s="845">
        <f>J125*K125/2</f>
        <v>1</v>
      </c>
      <c r="M125" s="1802"/>
      <c r="N125" s="1770"/>
      <c r="O125" s="742"/>
    </row>
    <row r="126" spans="1:15" s="7" customFormat="1" ht="42" customHeight="1">
      <c r="A126" s="205"/>
      <c r="B126" s="244"/>
      <c r="C126" s="223"/>
      <c r="D126" s="97" t="s">
        <v>660</v>
      </c>
      <c r="E126" s="1673" t="s">
        <v>780</v>
      </c>
      <c r="F126" s="1674"/>
      <c r="G126" s="1716"/>
      <c r="H126" s="1792" t="s">
        <v>936</v>
      </c>
      <c r="I126" s="97" t="s">
        <v>920</v>
      </c>
      <c r="J126" s="104">
        <v>1</v>
      </c>
      <c r="K126" s="231">
        <v>2</v>
      </c>
      <c r="L126" s="845">
        <f t="shared" si="6"/>
        <v>2</v>
      </c>
      <c r="M126" s="1800" t="s">
        <v>1072</v>
      </c>
      <c r="N126" s="1770" t="s">
        <v>1534</v>
      </c>
      <c r="O126" s="742"/>
    </row>
    <row r="127" spans="1:15" s="7" customFormat="1" ht="42" customHeight="1">
      <c r="A127" s="205"/>
      <c r="B127" s="244"/>
      <c r="C127" s="223"/>
      <c r="D127" s="97" t="s">
        <v>661</v>
      </c>
      <c r="E127" s="1673" t="s">
        <v>781</v>
      </c>
      <c r="F127" s="1674"/>
      <c r="G127" s="1716"/>
      <c r="H127" s="1793"/>
      <c r="I127" s="97" t="s">
        <v>920</v>
      </c>
      <c r="J127" s="104">
        <v>1</v>
      </c>
      <c r="K127" s="231">
        <v>2</v>
      </c>
      <c r="L127" s="845">
        <f t="shared" si="6"/>
        <v>2</v>
      </c>
      <c r="M127" s="1802"/>
      <c r="N127" s="1770"/>
      <c r="O127" s="742"/>
    </row>
    <row r="128" spans="1:15" s="7" customFormat="1" ht="18.95" customHeight="1">
      <c r="A128" s="205"/>
      <c r="B128" s="902"/>
      <c r="C128" s="223"/>
      <c r="D128" s="976"/>
      <c r="E128" s="1822" t="s">
        <v>2105</v>
      </c>
      <c r="F128" s="1823"/>
      <c r="G128" s="1823"/>
      <c r="H128" s="1823"/>
      <c r="I128" s="1823"/>
      <c r="J128" s="977"/>
      <c r="K128" s="935"/>
      <c r="L128" s="980">
        <f>SUM(L122:L127)</f>
        <v>9</v>
      </c>
      <c r="M128" s="1098"/>
      <c r="N128" s="933"/>
      <c r="O128" s="742"/>
    </row>
    <row r="129" spans="1:15" s="7" customFormat="1" ht="24" customHeight="1">
      <c r="A129" s="205"/>
      <c r="B129" s="244"/>
      <c r="C129" s="143">
        <v>17</v>
      </c>
      <c r="D129" s="1777" t="s">
        <v>750</v>
      </c>
      <c r="E129" s="1778"/>
      <c r="F129" s="1778"/>
      <c r="G129" s="1779"/>
      <c r="H129" s="225"/>
      <c r="I129" s="144"/>
      <c r="J129" s="981"/>
      <c r="K129" s="155"/>
      <c r="L129" s="846"/>
      <c r="M129" s="1280"/>
      <c r="N129" s="765"/>
      <c r="O129" s="742"/>
    </row>
    <row r="130" spans="1:15" s="7" customFormat="1" ht="45" customHeight="1">
      <c r="A130" s="205"/>
      <c r="B130" s="244"/>
      <c r="C130" s="223"/>
      <c r="D130" s="229" t="s">
        <v>2</v>
      </c>
      <c r="E130" s="1794" t="s">
        <v>707</v>
      </c>
      <c r="F130" s="1795"/>
      <c r="G130" s="1796"/>
      <c r="H130" s="1792" t="s">
        <v>937</v>
      </c>
      <c r="I130" s="97" t="s">
        <v>920</v>
      </c>
      <c r="J130" s="104">
        <v>1</v>
      </c>
      <c r="K130" s="231">
        <v>2</v>
      </c>
      <c r="L130" s="845">
        <f>J130*K130/2</f>
        <v>1</v>
      </c>
      <c r="M130" s="1800" t="s">
        <v>1854</v>
      </c>
      <c r="N130" s="1770" t="s">
        <v>1535</v>
      </c>
      <c r="O130" s="742"/>
    </row>
    <row r="131" spans="1:15" s="7" customFormat="1" ht="42" customHeight="1">
      <c r="A131" s="205"/>
      <c r="B131" s="244"/>
      <c r="C131" s="223"/>
      <c r="D131" s="229" t="s">
        <v>3</v>
      </c>
      <c r="E131" s="1673" t="s">
        <v>777</v>
      </c>
      <c r="F131" s="1674"/>
      <c r="G131" s="1716"/>
      <c r="H131" s="1811"/>
      <c r="I131" s="97" t="s">
        <v>920</v>
      </c>
      <c r="J131" s="104">
        <v>1</v>
      </c>
      <c r="K131" s="231">
        <v>3</v>
      </c>
      <c r="L131" s="845">
        <f>J131*K131/2</f>
        <v>1.5</v>
      </c>
      <c r="M131" s="1801"/>
      <c r="N131" s="1770"/>
      <c r="O131" s="742"/>
    </row>
    <row r="132" spans="1:15" s="7" customFormat="1" ht="42" customHeight="1">
      <c r="A132" s="205"/>
      <c r="B132" s="244"/>
      <c r="C132" s="223"/>
      <c r="D132" s="229" t="s">
        <v>4</v>
      </c>
      <c r="E132" s="1673" t="s">
        <v>778</v>
      </c>
      <c r="F132" s="1674"/>
      <c r="G132" s="1716"/>
      <c r="H132" s="1811"/>
      <c r="I132" s="97" t="s">
        <v>920</v>
      </c>
      <c r="J132" s="104">
        <v>1</v>
      </c>
      <c r="K132" s="231">
        <v>3</v>
      </c>
      <c r="L132" s="845">
        <f>J132*K132/2</f>
        <v>1.5</v>
      </c>
      <c r="M132" s="1801"/>
      <c r="N132" s="1770"/>
      <c r="O132" s="742"/>
    </row>
    <row r="133" spans="1:15" s="7" customFormat="1" ht="42" customHeight="1">
      <c r="A133" s="205"/>
      <c r="B133" s="244"/>
      <c r="C133" s="223"/>
      <c r="D133" s="229" t="s">
        <v>5</v>
      </c>
      <c r="E133" s="1673" t="s">
        <v>662</v>
      </c>
      <c r="F133" s="1674"/>
      <c r="G133" s="1716"/>
      <c r="H133" s="1811"/>
      <c r="I133" s="97" t="s">
        <v>920</v>
      </c>
      <c r="J133" s="104">
        <v>1</v>
      </c>
      <c r="K133" s="231">
        <v>1</v>
      </c>
      <c r="L133" s="845">
        <f t="shared" ref="L133:L136" si="7">J133*K133</f>
        <v>1</v>
      </c>
      <c r="M133" s="1801"/>
      <c r="N133" s="1770"/>
      <c r="O133" s="742"/>
    </row>
    <row r="134" spans="1:15" s="7" customFormat="1" ht="45.95" customHeight="1">
      <c r="A134" s="205"/>
      <c r="B134" s="244"/>
      <c r="C134" s="223"/>
      <c r="D134" s="229" t="s">
        <v>660</v>
      </c>
      <c r="E134" s="1673" t="s">
        <v>800</v>
      </c>
      <c r="F134" s="1674"/>
      <c r="G134" s="1716"/>
      <c r="H134" s="1793"/>
      <c r="I134" s="97" t="s">
        <v>920</v>
      </c>
      <c r="J134" s="104">
        <v>1</v>
      </c>
      <c r="K134" s="231">
        <v>3</v>
      </c>
      <c r="L134" s="845">
        <f>J134*K134/2</f>
        <v>1.5</v>
      </c>
      <c r="M134" s="1802"/>
      <c r="N134" s="1770"/>
      <c r="O134" s="742"/>
    </row>
    <row r="135" spans="1:15" s="7" customFormat="1" ht="60" customHeight="1">
      <c r="A135" s="205"/>
      <c r="B135" s="244"/>
      <c r="C135" s="223"/>
      <c r="D135" s="229" t="s">
        <v>661</v>
      </c>
      <c r="E135" s="1673" t="s">
        <v>779</v>
      </c>
      <c r="F135" s="1674"/>
      <c r="G135" s="1716"/>
      <c r="H135" s="291" t="s">
        <v>938</v>
      </c>
      <c r="I135" s="97" t="s">
        <v>920</v>
      </c>
      <c r="J135" s="104">
        <v>1</v>
      </c>
      <c r="K135" s="231">
        <v>2</v>
      </c>
      <c r="L135" s="845">
        <f>J135*K135/3</f>
        <v>0.66666666666666663</v>
      </c>
      <c r="M135" s="1097" t="s">
        <v>1068</v>
      </c>
      <c r="N135" s="766" t="s">
        <v>1536</v>
      </c>
      <c r="O135" s="742"/>
    </row>
    <row r="136" spans="1:15" s="7" customFormat="1" ht="62.1" customHeight="1">
      <c r="A136" s="205"/>
      <c r="B136" s="244"/>
      <c r="C136" s="223"/>
      <c r="D136" s="229" t="s">
        <v>782</v>
      </c>
      <c r="E136" s="1673" t="s">
        <v>783</v>
      </c>
      <c r="F136" s="1674"/>
      <c r="G136" s="1716"/>
      <c r="H136" s="221" t="s">
        <v>940</v>
      </c>
      <c r="I136" s="97" t="s">
        <v>920</v>
      </c>
      <c r="J136" s="104">
        <v>1</v>
      </c>
      <c r="K136" s="231">
        <v>2</v>
      </c>
      <c r="L136" s="845">
        <f t="shared" si="7"/>
        <v>2</v>
      </c>
      <c r="M136" s="748" t="s">
        <v>1069</v>
      </c>
      <c r="N136" s="766" t="s">
        <v>1537</v>
      </c>
      <c r="O136" s="742"/>
    </row>
    <row r="137" spans="1:15" s="7" customFormat="1" ht="27" customHeight="1">
      <c r="A137" s="205"/>
      <c r="B137" s="902"/>
      <c r="C137" s="223"/>
      <c r="D137" s="932"/>
      <c r="E137" s="1822" t="s">
        <v>2105</v>
      </c>
      <c r="F137" s="1823"/>
      <c r="G137" s="1823"/>
      <c r="H137" s="1823"/>
      <c r="I137" s="1823"/>
      <c r="J137" s="977"/>
      <c r="K137" s="935"/>
      <c r="L137" s="980">
        <f>SUM(L130:L136)</f>
        <v>9.1666666666666679</v>
      </c>
      <c r="M137" s="748"/>
      <c r="N137" s="933"/>
      <c r="O137" s="742"/>
    </row>
    <row r="138" spans="1:15" s="7" customFormat="1" ht="26.1" customHeight="1">
      <c r="A138" s="205"/>
      <c r="B138" s="244"/>
      <c r="C138" s="143">
        <v>18</v>
      </c>
      <c r="D138" s="1777" t="s">
        <v>784</v>
      </c>
      <c r="E138" s="1778"/>
      <c r="F138" s="1778"/>
      <c r="G138" s="1779"/>
      <c r="H138" s="225"/>
      <c r="I138" s="144"/>
      <c r="J138" s="981"/>
      <c r="K138" s="155"/>
      <c r="L138" s="846"/>
      <c r="M138" s="1280"/>
      <c r="N138" s="765"/>
      <c r="O138" s="742"/>
    </row>
    <row r="139" spans="1:15" s="7" customFormat="1" ht="42" customHeight="1">
      <c r="A139" s="205"/>
      <c r="B139" s="244"/>
      <c r="C139" s="223"/>
      <c r="D139" s="229" t="s">
        <v>2</v>
      </c>
      <c r="E139" s="1794" t="s">
        <v>307</v>
      </c>
      <c r="F139" s="1795"/>
      <c r="G139" s="1796"/>
      <c r="H139" s="1792" t="s">
        <v>939</v>
      </c>
      <c r="I139" s="97" t="s">
        <v>920</v>
      </c>
      <c r="J139" s="104">
        <v>1</v>
      </c>
      <c r="K139" s="231">
        <v>3</v>
      </c>
      <c r="L139" s="845">
        <f>J139*K139/2</f>
        <v>1.5</v>
      </c>
      <c r="M139" s="1785" t="s">
        <v>1052</v>
      </c>
      <c r="N139" s="1770" t="s">
        <v>1538</v>
      </c>
      <c r="O139" s="742"/>
    </row>
    <row r="140" spans="1:15" s="7" customFormat="1" ht="42" customHeight="1">
      <c r="A140" s="205"/>
      <c r="B140" s="244"/>
      <c r="C140" s="223"/>
      <c r="D140" s="229" t="s">
        <v>3</v>
      </c>
      <c r="E140" s="1673" t="s">
        <v>785</v>
      </c>
      <c r="F140" s="1674"/>
      <c r="G140" s="1716"/>
      <c r="H140" s="1811"/>
      <c r="I140" s="97" t="s">
        <v>920</v>
      </c>
      <c r="J140" s="104">
        <v>1</v>
      </c>
      <c r="K140" s="231">
        <v>1</v>
      </c>
      <c r="L140" s="845">
        <f t="shared" ref="L140:L152" si="8">J140*K140</f>
        <v>1</v>
      </c>
      <c r="M140" s="1772"/>
      <c r="N140" s="1770"/>
      <c r="O140" s="742"/>
    </row>
    <row r="141" spans="1:15" s="7" customFormat="1" ht="42" customHeight="1">
      <c r="A141" s="205"/>
      <c r="B141" s="244"/>
      <c r="C141" s="223"/>
      <c r="D141" s="229" t="s">
        <v>4</v>
      </c>
      <c r="E141" s="1673" t="s">
        <v>786</v>
      </c>
      <c r="F141" s="1674"/>
      <c r="G141" s="1716"/>
      <c r="H141" s="1811"/>
      <c r="I141" s="97" t="s">
        <v>920</v>
      </c>
      <c r="J141" s="104">
        <v>1</v>
      </c>
      <c r="K141" s="231">
        <v>1</v>
      </c>
      <c r="L141" s="845">
        <f t="shared" si="8"/>
        <v>1</v>
      </c>
      <c r="M141" s="1772"/>
      <c r="N141" s="1770"/>
      <c r="O141" s="742"/>
    </row>
    <row r="142" spans="1:15" s="7" customFormat="1" ht="42" customHeight="1">
      <c r="A142" s="205"/>
      <c r="B142" s="244"/>
      <c r="C142" s="223"/>
      <c r="D142" s="97" t="s">
        <v>5</v>
      </c>
      <c r="E142" s="1673" t="s">
        <v>776</v>
      </c>
      <c r="F142" s="1674"/>
      <c r="G142" s="1716"/>
      <c r="H142" s="1811"/>
      <c r="I142" s="97" t="s">
        <v>920</v>
      </c>
      <c r="J142" s="104">
        <v>1</v>
      </c>
      <c r="K142" s="231">
        <v>3</v>
      </c>
      <c r="L142" s="845">
        <f t="shared" ref="L142:L148" si="9">J142*K142/2</f>
        <v>1.5</v>
      </c>
      <c r="M142" s="1772"/>
      <c r="N142" s="1770"/>
      <c r="O142" s="742"/>
    </row>
    <row r="143" spans="1:15" s="7" customFormat="1" ht="42" customHeight="1">
      <c r="A143" s="205"/>
      <c r="B143" s="244"/>
      <c r="C143" s="223"/>
      <c r="D143" s="97" t="s">
        <v>660</v>
      </c>
      <c r="E143" s="1673" t="s">
        <v>672</v>
      </c>
      <c r="F143" s="1674"/>
      <c r="G143" s="1716"/>
      <c r="H143" s="1811"/>
      <c r="I143" s="97" t="s">
        <v>920</v>
      </c>
      <c r="J143" s="104">
        <v>1</v>
      </c>
      <c r="K143" s="231">
        <v>2</v>
      </c>
      <c r="L143" s="845">
        <f t="shared" si="9"/>
        <v>1</v>
      </c>
      <c r="M143" s="1772"/>
      <c r="N143" s="1770"/>
      <c r="O143" s="742"/>
    </row>
    <row r="144" spans="1:15" s="7" customFormat="1" ht="42" customHeight="1">
      <c r="A144" s="205"/>
      <c r="B144" s="244"/>
      <c r="C144" s="223"/>
      <c r="D144" s="97" t="s">
        <v>661</v>
      </c>
      <c r="E144" s="1673" t="s">
        <v>787</v>
      </c>
      <c r="F144" s="1674"/>
      <c r="G144" s="1716"/>
      <c r="H144" s="1811"/>
      <c r="I144" s="97" t="s">
        <v>920</v>
      </c>
      <c r="J144" s="104">
        <v>1</v>
      </c>
      <c r="K144" s="231">
        <v>2</v>
      </c>
      <c r="L144" s="845">
        <f t="shared" si="9"/>
        <v>1</v>
      </c>
      <c r="M144" s="1772"/>
      <c r="N144" s="1770"/>
      <c r="O144" s="742"/>
    </row>
    <row r="145" spans="1:15" s="7" customFormat="1" ht="42" customHeight="1">
      <c r="A145" s="205"/>
      <c r="B145" s="244"/>
      <c r="C145" s="223"/>
      <c r="D145" s="97" t="s">
        <v>782</v>
      </c>
      <c r="E145" s="1673" t="s">
        <v>788</v>
      </c>
      <c r="F145" s="1674"/>
      <c r="G145" s="1716"/>
      <c r="H145" s="1811"/>
      <c r="I145" s="97" t="s">
        <v>920</v>
      </c>
      <c r="J145" s="104">
        <v>1</v>
      </c>
      <c r="K145" s="231">
        <v>2</v>
      </c>
      <c r="L145" s="845">
        <f t="shared" si="9"/>
        <v>1</v>
      </c>
      <c r="M145" s="1772"/>
      <c r="N145" s="1770"/>
      <c r="O145" s="742"/>
    </row>
    <row r="146" spans="1:15" s="7" customFormat="1" ht="42" customHeight="1">
      <c r="A146" s="205"/>
      <c r="B146" s="244"/>
      <c r="C146" s="223"/>
      <c r="D146" s="97" t="s">
        <v>789</v>
      </c>
      <c r="E146" s="1673" t="s">
        <v>802</v>
      </c>
      <c r="F146" s="1674"/>
      <c r="G146" s="1716"/>
      <c r="H146" s="1811"/>
      <c r="I146" s="97" t="s">
        <v>920</v>
      </c>
      <c r="J146" s="104">
        <v>1</v>
      </c>
      <c r="K146" s="231">
        <v>2</v>
      </c>
      <c r="L146" s="845">
        <f t="shared" si="9"/>
        <v>1</v>
      </c>
      <c r="M146" s="1772"/>
      <c r="N146" s="1770"/>
      <c r="O146" s="742"/>
    </row>
    <row r="147" spans="1:15" s="7" customFormat="1" ht="42" customHeight="1">
      <c r="A147" s="205"/>
      <c r="B147" s="244"/>
      <c r="C147" s="223"/>
      <c r="D147" s="97" t="s">
        <v>792</v>
      </c>
      <c r="E147" s="1673" t="s">
        <v>803</v>
      </c>
      <c r="F147" s="1674"/>
      <c r="G147" s="1716"/>
      <c r="H147" s="1793"/>
      <c r="I147" s="97" t="s">
        <v>920</v>
      </c>
      <c r="J147" s="104">
        <v>1</v>
      </c>
      <c r="K147" s="231">
        <v>2</v>
      </c>
      <c r="L147" s="845">
        <f t="shared" si="9"/>
        <v>1</v>
      </c>
      <c r="M147" s="1773"/>
      <c r="N147" s="1770"/>
      <c r="O147" s="742"/>
    </row>
    <row r="148" spans="1:15" s="7" customFormat="1" ht="50.1" customHeight="1">
      <c r="A148" s="205"/>
      <c r="B148" s="244"/>
      <c r="C148" s="223"/>
      <c r="D148" s="97" t="s">
        <v>793</v>
      </c>
      <c r="E148" s="1673" t="s">
        <v>1383</v>
      </c>
      <c r="F148" s="1674"/>
      <c r="G148" s="1716"/>
      <c r="H148" s="290" t="s">
        <v>941</v>
      </c>
      <c r="I148" s="97" t="s">
        <v>920</v>
      </c>
      <c r="J148" s="104">
        <v>1</v>
      </c>
      <c r="K148" s="231">
        <v>3</v>
      </c>
      <c r="L148" s="845">
        <f t="shared" si="9"/>
        <v>1.5</v>
      </c>
      <c r="M148" s="1096" t="s">
        <v>1070</v>
      </c>
      <c r="N148" s="766" t="s">
        <v>1539</v>
      </c>
      <c r="O148" s="742"/>
    </row>
    <row r="149" spans="1:15" s="7" customFormat="1" ht="42" customHeight="1">
      <c r="A149" s="205"/>
      <c r="B149" s="244"/>
      <c r="C149" s="223"/>
      <c r="D149" s="97" t="s">
        <v>794</v>
      </c>
      <c r="E149" s="1673" t="s">
        <v>790</v>
      </c>
      <c r="F149" s="1674"/>
      <c r="G149" s="1716"/>
      <c r="H149" s="1877" t="s">
        <v>942</v>
      </c>
      <c r="I149" s="97" t="s">
        <v>920</v>
      </c>
      <c r="J149" s="104">
        <v>1</v>
      </c>
      <c r="K149" s="231">
        <v>2</v>
      </c>
      <c r="L149" s="845">
        <f t="shared" si="8"/>
        <v>2</v>
      </c>
      <c r="M149" s="1800" t="s">
        <v>1855</v>
      </c>
      <c r="N149" s="1770" t="s">
        <v>1540</v>
      </c>
      <c r="O149" s="742"/>
    </row>
    <row r="150" spans="1:15" s="7" customFormat="1" ht="42" customHeight="1">
      <c r="A150" s="205"/>
      <c r="B150" s="244"/>
      <c r="C150" s="223"/>
      <c r="D150" s="97" t="s">
        <v>795</v>
      </c>
      <c r="E150" s="1673" t="s">
        <v>791</v>
      </c>
      <c r="F150" s="1674"/>
      <c r="G150" s="1716"/>
      <c r="H150" s="1878"/>
      <c r="I150" s="97" t="s">
        <v>920</v>
      </c>
      <c r="J150" s="104">
        <v>1</v>
      </c>
      <c r="K150" s="231">
        <v>2</v>
      </c>
      <c r="L150" s="845">
        <f t="shared" si="8"/>
        <v>2</v>
      </c>
      <c r="M150" s="1801"/>
      <c r="N150" s="1770"/>
      <c r="O150" s="742"/>
    </row>
    <row r="151" spans="1:15" s="7" customFormat="1" ht="47.1" customHeight="1">
      <c r="A151" s="205"/>
      <c r="B151" s="244"/>
      <c r="C151" s="223"/>
      <c r="D151" s="229" t="s">
        <v>804</v>
      </c>
      <c r="E151" s="1673" t="s">
        <v>2470</v>
      </c>
      <c r="F151" s="1674"/>
      <c r="G151" s="1716"/>
      <c r="H151" s="1878"/>
      <c r="I151" s="97" t="s">
        <v>920</v>
      </c>
      <c r="J151" s="104">
        <v>1</v>
      </c>
      <c r="K151" s="231">
        <v>1</v>
      </c>
      <c r="L151" s="845">
        <f t="shared" si="8"/>
        <v>1</v>
      </c>
      <c r="M151" s="1801"/>
      <c r="N151" s="1770"/>
      <c r="O151" s="742"/>
    </row>
    <row r="152" spans="1:15" s="7" customFormat="1" ht="50.1" customHeight="1">
      <c r="A152" s="205"/>
      <c r="B152" s="244"/>
      <c r="C152" s="223"/>
      <c r="D152" s="229" t="s">
        <v>805</v>
      </c>
      <c r="E152" s="1673" t="s">
        <v>2471</v>
      </c>
      <c r="F152" s="1674"/>
      <c r="G152" s="1716"/>
      <c r="H152" s="1879"/>
      <c r="I152" s="97" t="s">
        <v>920</v>
      </c>
      <c r="J152" s="104">
        <v>1</v>
      </c>
      <c r="K152" s="231">
        <v>1</v>
      </c>
      <c r="L152" s="845">
        <f t="shared" si="8"/>
        <v>1</v>
      </c>
      <c r="M152" s="1802"/>
      <c r="N152" s="1770"/>
      <c r="O152" s="742"/>
    </row>
    <row r="153" spans="1:15" s="7" customFormat="1" ht="21.95" customHeight="1">
      <c r="A153" s="205"/>
      <c r="B153" s="902"/>
      <c r="C153" s="223"/>
      <c r="D153" s="932"/>
      <c r="E153" s="1822" t="s">
        <v>2105</v>
      </c>
      <c r="F153" s="1823"/>
      <c r="G153" s="1823"/>
      <c r="H153" s="1823"/>
      <c r="I153" s="1823"/>
      <c r="J153" s="977"/>
      <c r="K153" s="935"/>
      <c r="L153" s="980">
        <f>SUM(L139:L152)</f>
        <v>17.5</v>
      </c>
      <c r="M153" s="1098"/>
      <c r="N153" s="933"/>
      <c r="O153" s="742"/>
    </row>
    <row r="154" spans="1:15" s="7" customFormat="1" ht="21" customHeight="1">
      <c r="A154" s="205"/>
      <c r="B154" s="244"/>
      <c r="C154" s="143">
        <v>19</v>
      </c>
      <c r="D154" s="1777" t="s">
        <v>796</v>
      </c>
      <c r="E154" s="1778"/>
      <c r="F154" s="1778"/>
      <c r="G154" s="1779"/>
      <c r="H154" s="225"/>
      <c r="I154" s="144"/>
      <c r="J154" s="981"/>
      <c r="K154" s="155"/>
      <c r="L154" s="846"/>
      <c r="M154" s="1280"/>
      <c r="N154" s="765"/>
      <c r="O154" s="742"/>
    </row>
    <row r="155" spans="1:15" s="7" customFormat="1" ht="48.95" customHeight="1">
      <c r="A155" s="205"/>
      <c r="B155" s="244"/>
      <c r="C155" s="223"/>
      <c r="D155" s="229" t="s">
        <v>2</v>
      </c>
      <c r="E155" s="1794" t="s">
        <v>707</v>
      </c>
      <c r="F155" s="1795"/>
      <c r="G155" s="1796"/>
      <c r="H155" s="1792" t="s">
        <v>943</v>
      </c>
      <c r="I155" s="97" t="s">
        <v>920</v>
      </c>
      <c r="J155" s="104">
        <v>1</v>
      </c>
      <c r="K155" s="231">
        <v>2</v>
      </c>
      <c r="L155" s="845">
        <f>J155*K155/2</f>
        <v>1</v>
      </c>
      <c r="M155" s="1800" t="s">
        <v>1073</v>
      </c>
      <c r="N155" s="1770" t="s">
        <v>1541</v>
      </c>
      <c r="O155" s="742"/>
    </row>
    <row r="156" spans="1:15" s="7" customFormat="1" ht="42" customHeight="1">
      <c r="A156" s="205"/>
      <c r="B156" s="244"/>
      <c r="C156" s="223"/>
      <c r="D156" s="229" t="s">
        <v>3</v>
      </c>
      <c r="E156" s="1673" t="s">
        <v>797</v>
      </c>
      <c r="F156" s="1674"/>
      <c r="G156" s="1716"/>
      <c r="H156" s="1811"/>
      <c r="I156" s="97" t="s">
        <v>920</v>
      </c>
      <c r="J156" s="104">
        <v>1</v>
      </c>
      <c r="K156" s="231">
        <v>3</v>
      </c>
      <c r="L156" s="845">
        <f>J156*K156/2</f>
        <v>1.5</v>
      </c>
      <c r="M156" s="1801"/>
      <c r="N156" s="1770"/>
      <c r="O156" s="742"/>
    </row>
    <row r="157" spans="1:15" s="7" customFormat="1" ht="42" customHeight="1">
      <c r="A157" s="205"/>
      <c r="B157" s="244"/>
      <c r="C157" s="223"/>
      <c r="D157" s="229" t="s">
        <v>4</v>
      </c>
      <c r="E157" s="1673" t="s">
        <v>777</v>
      </c>
      <c r="F157" s="1674"/>
      <c r="G157" s="1716"/>
      <c r="H157" s="1811"/>
      <c r="I157" s="97" t="s">
        <v>920</v>
      </c>
      <c r="J157" s="104">
        <v>1</v>
      </c>
      <c r="K157" s="231">
        <v>3</v>
      </c>
      <c r="L157" s="845">
        <f>J157*K157/2</f>
        <v>1.5</v>
      </c>
      <c r="M157" s="1801"/>
      <c r="N157" s="1770"/>
      <c r="O157" s="742"/>
    </row>
    <row r="158" spans="1:15" s="7" customFormat="1" ht="42" customHeight="1">
      <c r="A158" s="205"/>
      <c r="B158" s="244"/>
      <c r="C158" s="223"/>
      <c r="D158" s="229" t="s">
        <v>5</v>
      </c>
      <c r="E158" s="1673" t="s">
        <v>798</v>
      </c>
      <c r="F158" s="1674"/>
      <c r="G158" s="1716"/>
      <c r="H158" s="1811"/>
      <c r="I158" s="97" t="s">
        <v>920</v>
      </c>
      <c r="J158" s="104">
        <v>1</v>
      </c>
      <c r="K158" s="231">
        <v>1</v>
      </c>
      <c r="L158" s="845">
        <f t="shared" ref="L158:L163" si="10">J158*K158</f>
        <v>1</v>
      </c>
      <c r="M158" s="1801"/>
      <c r="N158" s="1770"/>
      <c r="O158" s="742"/>
    </row>
    <row r="159" spans="1:15" s="7" customFormat="1" ht="42" customHeight="1">
      <c r="A159" s="205"/>
      <c r="B159" s="244"/>
      <c r="C159" s="223"/>
      <c r="D159" s="229" t="s">
        <v>660</v>
      </c>
      <c r="E159" s="1673" t="s">
        <v>799</v>
      </c>
      <c r="F159" s="1674"/>
      <c r="G159" s="1716"/>
      <c r="H159" s="1811"/>
      <c r="I159" s="97" t="s">
        <v>920</v>
      </c>
      <c r="J159" s="104">
        <v>1</v>
      </c>
      <c r="K159" s="231">
        <v>1</v>
      </c>
      <c r="L159" s="845">
        <f t="shared" si="10"/>
        <v>1</v>
      </c>
      <c r="M159" s="1801"/>
      <c r="N159" s="1770"/>
      <c r="O159" s="742"/>
    </row>
    <row r="160" spans="1:15" s="7" customFormat="1" ht="47.1" customHeight="1">
      <c r="A160" s="205"/>
      <c r="B160" s="244"/>
      <c r="C160" s="223"/>
      <c r="D160" s="229" t="s">
        <v>661</v>
      </c>
      <c r="E160" s="1673" t="s">
        <v>800</v>
      </c>
      <c r="F160" s="1674"/>
      <c r="G160" s="1716"/>
      <c r="H160" s="1811"/>
      <c r="I160" s="97" t="s">
        <v>920</v>
      </c>
      <c r="J160" s="104">
        <v>1</v>
      </c>
      <c r="K160" s="231">
        <v>3</v>
      </c>
      <c r="L160" s="845">
        <f>J160*K160/2</f>
        <v>1.5</v>
      </c>
      <c r="M160" s="1801"/>
      <c r="N160" s="1770"/>
      <c r="O160" s="742"/>
    </row>
    <row r="161" spans="1:15" s="7" customFormat="1" ht="48" customHeight="1">
      <c r="A161" s="205"/>
      <c r="B161" s="244"/>
      <c r="C161" s="223"/>
      <c r="D161" s="229" t="s">
        <v>782</v>
      </c>
      <c r="E161" s="1673" t="s">
        <v>801</v>
      </c>
      <c r="F161" s="1674"/>
      <c r="G161" s="1716"/>
      <c r="H161" s="1811"/>
      <c r="I161" s="97" t="s">
        <v>920</v>
      </c>
      <c r="J161" s="104">
        <v>1</v>
      </c>
      <c r="K161" s="231">
        <v>3</v>
      </c>
      <c r="L161" s="845">
        <f>J161*K161/2</f>
        <v>1.5</v>
      </c>
      <c r="M161" s="1801"/>
      <c r="N161" s="1770"/>
      <c r="O161" s="742"/>
    </row>
    <row r="162" spans="1:15" s="7" customFormat="1" ht="42" customHeight="1">
      <c r="A162" s="205"/>
      <c r="B162" s="244"/>
      <c r="C162" s="223"/>
      <c r="D162" s="229" t="s">
        <v>789</v>
      </c>
      <c r="E162" s="1752" t="s">
        <v>808</v>
      </c>
      <c r="F162" s="1753"/>
      <c r="G162" s="1754"/>
      <c r="H162" s="1793"/>
      <c r="I162" s="97" t="s">
        <v>920</v>
      </c>
      <c r="J162" s="104">
        <v>1</v>
      </c>
      <c r="K162" s="231">
        <v>2</v>
      </c>
      <c r="L162" s="845">
        <f>J162*K162/2</f>
        <v>1</v>
      </c>
      <c r="M162" s="1802"/>
      <c r="N162" s="1770"/>
      <c r="O162" s="742"/>
    </row>
    <row r="163" spans="1:15" s="7" customFormat="1" ht="66.95" customHeight="1">
      <c r="A163" s="205"/>
      <c r="B163" s="657"/>
      <c r="C163" s="223"/>
      <c r="D163" s="662" t="s">
        <v>792</v>
      </c>
      <c r="E163" s="1752" t="s">
        <v>1221</v>
      </c>
      <c r="F163" s="1753"/>
      <c r="G163" s="1754"/>
      <c r="H163" s="659" t="s">
        <v>1222</v>
      </c>
      <c r="I163" s="660" t="s">
        <v>920</v>
      </c>
      <c r="J163" s="166">
        <v>1</v>
      </c>
      <c r="K163" s="658">
        <v>2</v>
      </c>
      <c r="L163" s="847">
        <f t="shared" si="10"/>
        <v>2</v>
      </c>
      <c r="M163" s="1098" t="s">
        <v>1223</v>
      </c>
      <c r="N163" s="766" t="s">
        <v>1542</v>
      </c>
      <c r="O163" s="742"/>
    </row>
    <row r="164" spans="1:15" s="7" customFormat="1" ht="26.1" customHeight="1">
      <c r="A164" s="205"/>
      <c r="B164" s="902"/>
      <c r="C164" s="223"/>
      <c r="D164" s="932"/>
      <c r="E164" s="1822" t="s">
        <v>2105</v>
      </c>
      <c r="F164" s="1823"/>
      <c r="G164" s="1823"/>
      <c r="H164" s="1823"/>
      <c r="I164" s="1823"/>
      <c r="J164" s="977"/>
      <c r="K164" s="935"/>
      <c r="L164" s="980">
        <f>SUM(L155:L163)</f>
        <v>12</v>
      </c>
      <c r="M164" s="1098"/>
      <c r="N164" s="933"/>
      <c r="O164" s="742"/>
    </row>
    <row r="165" spans="1:15" s="7" customFormat="1" ht="27" customHeight="1">
      <c r="A165" s="205"/>
      <c r="B165" s="244"/>
      <c r="C165" s="143">
        <v>20</v>
      </c>
      <c r="D165" s="1777" t="s">
        <v>807</v>
      </c>
      <c r="E165" s="1778"/>
      <c r="F165" s="1778"/>
      <c r="G165" s="1779"/>
      <c r="H165" s="225"/>
      <c r="I165" s="144"/>
      <c r="J165" s="981"/>
      <c r="K165" s="155"/>
      <c r="L165" s="846"/>
      <c r="M165" s="1280"/>
      <c r="N165" s="765"/>
      <c r="O165" s="742"/>
    </row>
    <row r="166" spans="1:15" s="7" customFormat="1" ht="42" customHeight="1">
      <c r="A166" s="205"/>
      <c r="B166" s="244"/>
      <c r="C166" s="223"/>
      <c r="D166" s="229" t="s">
        <v>2</v>
      </c>
      <c r="E166" s="1794" t="s">
        <v>307</v>
      </c>
      <c r="F166" s="1795"/>
      <c r="G166" s="1796"/>
      <c r="H166" s="1792" t="s">
        <v>944</v>
      </c>
      <c r="I166" s="97" t="s">
        <v>920</v>
      </c>
      <c r="J166" s="104">
        <v>1</v>
      </c>
      <c r="K166" s="231">
        <v>3</v>
      </c>
      <c r="L166" s="845">
        <f>J166*K166/2</f>
        <v>1.5</v>
      </c>
      <c r="M166" s="1800" t="s">
        <v>1074</v>
      </c>
      <c r="N166" s="1770" t="s">
        <v>1543</v>
      </c>
      <c r="O166" s="742"/>
    </row>
    <row r="167" spans="1:15" s="7" customFormat="1" ht="42" customHeight="1">
      <c r="A167" s="205"/>
      <c r="B167" s="244"/>
      <c r="C167" s="223"/>
      <c r="D167" s="229" t="s">
        <v>3</v>
      </c>
      <c r="E167" s="1673" t="s">
        <v>809</v>
      </c>
      <c r="F167" s="1674"/>
      <c r="G167" s="1716"/>
      <c r="H167" s="1811"/>
      <c r="I167" s="97" t="s">
        <v>920</v>
      </c>
      <c r="J167" s="104">
        <v>1</v>
      </c>
      <c r="K167" s="231">
        <v>1</v>
      </c>
      <c r="L167" s="845">
        <f t="shared" ref="L167:L176" si="11">J167*K167</f>
        <v>1</v>
      </c>
      <c r="M167" s="1801"/>
      <c r="N167" s="1770"/>
      <c r="O167" s="742"/>
    </row>
    <row r="168" spans="1:15" s="7" customFormat="1" ht="42" customHeight="1">
      <c r="A168" s="205"/>
      <c r="B168" s="244"/>
      <c r="C168" s="223"/>
      <c r="D168" s="229" t="s">
        <v>4</v>
      </c>
      <c r="E168" s="1673" t="s">
        <v>810</v>
      </c>
      <c r="F168" s="1674"/>
      <c r="G168" s="1716"/>
      <c r="H168" s="1811"/>
      <c r="I168" s="97" t="s">
        <v>920</v>
      </c>
      <c r="J168" s="104">
        <v>1</v>
      </c>
      <c r="K168" s="231">
        <v>2</v>
      </c>
      <c r="L168" s="845">
        <f>J168*K168/2</f>
        <v>1</v>
      </c>
      <c r="M168" s="1801"/>
      <c r="N168" s="1770"/>
      <c r="O168" s="742"/>
    </row>
    <row r="169" spans="1:15" s="7" customFormat="1" ht="42" customHeight="1">
      <c r="A169" s="205"/>
      <c r="B169" s="244"/>
      <c r="C169" s="223"/>
      <c r="D169" s="229" t="s">
        <v>5</v>
      </c>
      <c r="E169" s="1673" t="s">
        <v>811</v>
      </c>
      <c r="F169" s="1674"/>
      <c r="G169" s="1716"/>
      <c r="H169" s="1811"/>
      <c r="I169" s="97" t="s">
        <v>920</v>
      </c>
      <c r="J169" s="104">
        <v>1</v>
      </c>
      <c r="K169" s="231">
        <v>2</v>
      </c>
      <c r="L169" s="845">
        <f>J169*K169/2</f>
        <v>1</v>
      </c>
      <c r="M169" s="1801"/>
      <c r="N169" s="1770"/>
      <c r="O169" s="742"/>
    </row>
    <row r="170" spans="1:15" s="7" customFormat="1" ht="42" customHeight="1">
      <c r="A170" s="205"/>
      <c r="B170" s="244"/>
      <c r="C170" s="223"/>
      <c r="D170" s="97" t="s">
        <v>660</v>
      </c>
      <c r="E170" s="1673" t="s">
        <v>776</v>
      </c>
      <c r="F170" s="1674"/>
      <c r="G170" s="1716"/>
      <c r="H170" s="1811"/>
      <c r="I170" s="97" t="s">
        <v>920</v>
      </c>
      <c r="J170" s="104">
        <v>1</v>
      </c>
      <c r="K170" s="231">
        <v>3</v>
      </c>
      <c r="L170" s="845">
        <f>J170*K170/2</f>
        <v>1.5</v>
      </c>
      <c r="M170" s="1801"/>
      <c r="N170" s="1770"/>
      <c r="O170" s="742"/>
    </row>
    <row r="171" spans="1:15" s="7" customFormat="1" ht="42" customHeight="1">
      <c r="A171" s="205"/>
      <c r="B171" s="244"/>
      <c r="C171" s="223"/>
      <c r="D171" s="97" t="s">
        <v>661</v>
      </c>
      <c r="E171" s="1673" t="s">
        <v>812</v>
      </c>
      <c r="F171" s="1674"/>
      <c r="G171" s="1716"/>
      <c r="H171" s="1811"/>
      <c r="I171" s="97" t="s">
        <v>920</v>
      </c>
      <c r="J171" s="104">
        <v>1</v>
      </c>
      <c r="K171" s="231">
        <v>2</v>
      </c>
      <c r="L171" s="845">
        <f t="shared" si="11"/>
        <v>2</v>
      </c>
      <c r="M171" s="1801"/>
      <c r="N171" s="1770"/>
      <c r="O171" s="742"/>
    </row>
    <row r="172" spans="1:15" s="7" customFormat="1" ht="42" customHeight="1">
      <c r="A172" s="205"/>
      <c r="B172" s="244"/>
      <c r="C172" s="223"/>
      <c r="D172" s="97" t="s">
        <v>782</v>
      </c>
      <c r="E172" s="1673" t="s">
        <v>802</v>
      </c>
      <c r="F172" s="1674"/>
      <c r="G172" s="1716"/>
      <c r="H172" s="1811"/>
      <c r="I172" s="97" t="s">
        <v>920</v>
      </c>
      <c r="J172" s="104">
        <v>1</v>
      </c>
      <c r="K172" s="231">
        <v>2</v>
      </c>
      <c r="L172" s="845">
        <f>J172*K172/2</f>
        <v>1</v>
      </c>
      <c r="M172" s="1801"/>
      <c r="N172" s="1770"/>
      <c r="O172" s="742"/>
    </row>
    <row r="173" spans="1:15" s="7" customFormat="1" ht="42" customHeight="1">
      <c r="A173" s="205"/>
      <c r="B173" s="244"/>
      <c r="C173" s="223"/>
      <c r="D173" s="97" t="s">
        <v>789</v>
      </c>
      <c r="E173" s="1673" t="s">
        <v>803</v>
      </c>
      <c r="F173" s="1674"/>
      <c r="G173" s="1716"/>
      <c r="H173" s="1793"/>
      <c r="I173" s="97" t="s">
        <v>920</v>
      </c>
      <c r="J173" s="104">
        <v>1</v>
      </c>
      <c r="K173" s="231">
        <v>2</v>
      </c>
      <c r="L173" s="845">
        <f>J173*K173/2</f>
        <v>1</v>
      </c>
      <c r="M173" s="1802"/>
      <c r="N173" s="1770"/>
      <c r="O173" s="742"/>
    </row>
    <row r="174" spans="1:15" s="7" customFormat="1" ht="69.95" customHeight="1">
      <c r="A174" s="205"/>
      <c r="B174" s="244"/>
      <c r="C174" s="223"/>
      <c r="D174" s="97" t="s">
        <v>792</v>
      </c>
      <c r="E174" s="1673" t="s">
        <v>817</v>
      </c>
      <c r="F174" s="1674"/>
      <c r="G174" s="1716"/>
      <c r="H174" s="290" t="s">
        <v>945</v>
      </c>
      <c r="I174" s="97" t="s">
        <v>920</v>
      </c>
      <c r="J174" s="104">
        <v>1</v>
      </c>
      <c r="K174" s="231">
        <v>3</v>
      </c>
      <c r="L174" s="845">
        <f t="shared" si="11"/>
        <v>3</v>
      </c>
      <c r="M174" s="1096" t="s">
        <v>1064</v>
      </c>
      <c r="N174" s="766" t="s">
        <v>1544</v>
      </c>
      <c r="O174" s="742"/>
    </row>
    <row r="175" spans="1:15" s="7" customFormat="1" ht="48.95" customHeight="1">
      <c r="A175" s="205"/>
      <c r="B175" s="244"/>
      <c r="C175" s="223"/>
      <c r="D175" s="97" t="s">
        <v>795</v>
      </c>
      <c r="E175" s="1673" t="s">
        <v>813</v>
      </c>
      <c r="F175" s="1674"/>
      <c r="G175" s="1716"/>
      <c r="H175" s="1792" t="s">
        <v>946</v>
      </c>
      <c r="I175" s="97" t="s">
        <v>920</v>
      </c>
      <c r="J175" s="104">
        <v>1</v>
      </c>
      <c r="K175" s="231">
        <v>2</v>
      </c>
      <c r="L175" s="845">
        <f t="shared" si="11"/>
        <v>2</v>
      </c>
      <c r="M175" s="1800" t="s">
        <v>1071</v>
      </c>
      <c r="N175" s="1770" t="s">
        <v>1545</v>
      </c>
      <c r="O175" s="742"/>
    </row>
    <row r="176" spans="1:15" s="7" customFormat="1" ht="42" customHeight="1">
      <c r="A176" s="205"/>
      <c r="B176" s="244"/>
      <c r="C176" s="223"/>
      <c r="D176" s="229" t="s">
        <v>804</v>
      </c>
      <c r="E176" s="1673" t="s">
        <v>2472</v>
      </c>
      <c r="F176" s="1674"/>
      <c r="G176" s="1716"/>
      <c r="H176" s="1793"/>
      <c r="I176" s="97" t="s">
        <v>920</v>
      </c>
      <c r="J176" s="104">
        <v>1</v>
      </c>
      <c r="K176" s="231">
        <v>1</v>
      </c>
      <c r="L176" s="845">
        <f t="shared" si="11"/>
        <v>1</v>
      </c>
      <c r="M176" s="1801"/>
      <c r="N176" s="1770"/>
      <c r="O176" s="742"/>
    </row>
    <row r="177" spans="1:15" s="7" customFormat="1" ht="23.1" customHeight="1">
      <c r="A177" s="205"/>
      <c r="B177" s="902"/>
      <c r="C177" s="223"/>
      <c r="D177" s="932"/>
      <c r="E177" s="1822" t="s">
        <v>2105</v>
      </c>
      <c r="F177" s="1823"/>
      <c r="G177" s="1823"/>
      <c r="H177" s="1823"/>
      <c r="I177" s="1823"/>
      <c r="J177" s="977"/>
      <c r="K177" s="935"/>
      <c r="L177" s="980">
        <f>SUM(L166:L176)</f>
        <v>16</v>
      </c>
      <c r="M177" s="1097"/>
      <c r="N177" s="933"/>
      <c r="O177" s="742"/>
    </row>
    <row r="178" spans="1:15" s="7" customFormat="1" ht="29.1" customHeight="1">
      <c r="A178" s="205"/>
      <c r="B178" s="217"/>
      <c r="C178" s="143">
        <v>21</v>
      </c>
      <c r="D178" s="1777" t="s">
        <v>875</v>
      </c>
      <c r="E178" s="1778"/>
      <c r="F178" s="1778"/>
      <c r="G178" s="1779"/>
      <c r="H178" s="224"/>
      <c r="I178" s="144"/>
      <c r="J178" s="981"/>
      <c r="K178" s="155"/>
      <c r="L178" s="846"/>
      <c r="M178" s="1096"/>
      <c r="N178" s="765"/>
      <c r="O178" s="742"/>
    </row>
    <row r="179" spans="1:15" s="7" customFormat="1" ht="48.95" customHeight="1">
      <c r="A179" s="205"/>
      <c r="B179" s="625"/>
      <c r="C179" s="661"/>
      <c r="D179" s="627" t="s">
        <v>2</v>
      </c>
      <c r="E179" s="1752" t="s">
        <v>707</v>
      </c>
      <c r="F179" s="1753"/>
      <c r="G179" s="1754"/>
      <c r="H179" s="1898" t="s">
        <v>1234</v>
      </c>
      <c r="I179" s="97" t="s">
        <v>920</v>
      </c>
      <c r="J179" s="104">
        <v>1</v>
      </c>
      <c r="K179" s="626">
        <v>2</v>
      </c>
      <c r="L179" s="845">
        <f>J179*K179/2</f>
        <v>1</v>
      </c>
      <c r="M179" s="1789" t="s">
        <v>1229</v>
      </c>
      <c r="N179" s="1770" t="s">
        <v>1546</v>
      </c>
      <c r="O179" s="742"/>
    </row>
    <row r="180" spans="1:15" s="7" customFormat="1" ht="42" customHeight="1">
      <c r="A180" s="205"/>
      <c r="B180" s="625"/>
      <c r="C180" s="661"/>
      <c r="D180" s="627" t="s">
        <v>3</v>
      </c>
      <c r="E180" s="1752" t="s">
        <v>1230</v>
      </c>
      <c r="F180" s="1753"/>
      <c r="G180" s="1754"/>
      <c r="H180" s="1899"/>
      <c r="I180" s="97" t="s">
        <v>920</v>
      </c>
      <c r="J180" s="104">
        <v>1</v>
      </c>
      <c r="K180" s="626">
        <v>3</v>
      </c>
      <c r="L180" s="845">
        <f>J180*K180/2</f>
        <v>1.5</v>
      </c>
      <c r="M180" s="1790"/>
      <c r="N180" s="1770"/>
      <c r="O180" s="742"/>
    </row>
    <row r="181" spans="1:15" s="7" customFormat="1" ht="42" customHeight="1">
      <c r="A181" s="205"/>
      <c r="B181" s="625"/>
      <c r="C181" s="661"/>
      <c r="D181" s="627" t="s">
        <v>4</v>
      </c>
      <c r="E181" s="1752" t="s">
        <v>1231</v>
      </c>
      <c r="F181" s="1753"/>
      <c r="G181" s="1754"/>
      <c r="H181" s="1899"/>
      <c r="I181" s="97" t="s">
        <v>920</v>
      </c>
      <c r="J181" s="104">
        <v>1</v>
      </c>
      <c r="K181" s="626">
        <v>1</v>
      </c>
      <c r="L181" s="845">
        <f t="shared" ref="L181:L188" si="12">J181*K181</f>
        <v>1</v>
      </c>
      <c r="M181" s="1790"/>
      <c r="N181" s="1770"/>
      <c r="O181" s="742"/>
    </row>
    <row r="182" spans="1:15" s="7" customFormat="1" ht="50.1" customHeight="1">
      <c r="A182" s="205"/>
      <c r="B182" s="625"/>
      <c r="C182" s="661"/>
      <c r="D182" s="627" t="s">
        <v>5</v>
      </c>
      <c r="E182" s="1752" t="s">
        <v>1232</v>
      </c>
      <c r="F182" s="1753"/>
      <c r="G182" s="1754"/>
      <c r="H182" s="1899"/>
      <c r="I182" s="97" t="s">
        <v>920</v>
      </c>
      <c r="J182" s="104">
        <v>1</v>
      </c>
      <c r="K182" s="626">
        <v>2</v>
      </c>
      <c r="L182" s="845">
        <f t="shared" ref="L182:L187" si="13">J182*K182/2</f>
        <v>1</v>
      </c>
      <c r="M182" s="1790"/>
      <c r="N182" s="1770"/>
      <c r="O182" s="742"/>
    </row>
    <row r="183" spans="1:15" s="7" customFormat="1" ht="47.1" customHeight="1">
      <c r="A183" s="205"/>
      <c r="B183" s="625"/>
      <c r="C183" s="661"/>
      <c r="D183" s="627" t="s">
        <v>660</v>
      </c>
      <c r="E183" s="1752" t="s">
        <v>1233</v>
      </c>
      <c r="F183" s="1753"/>
      <c r="G183" s="1754"/>
      <c r="H183" s="1899"/>
      <c r="I183" s="97" t="s">
        <v>920</v>
      </c>
      <c r="J183" s="104">
        <v>1</v>
      </c>
      <c r="K183" s="626">
        <v>2</v>
      </c>
      <c r="L183" s="845">
        <f t="shared" si="13"/>
        <v>1</v>
      </c>
      <c r="M183" s="1790"/>
      <c r="N183" s="1770"/>
      <c r="O183" s="742"/>
    </row>
    <row r="184" spans="1:15" s="7" customFormat="1" ht="48.95" customHeight="1">
      <c r="A184" s="205"/>
      <c r="B184" s="625"/>
      <c r="C184" s="661"/>
      <c r="D184" s="627" t="s">
        <v>661</v>
      </c>
      <c r="E184" s="1752" t="s">
        <v>800</v>
      </c>
      <c r="F184" s="1753"/>
      <c r="G184" s="1754"/>
      <c r="H184" s="1899"/>
      <c r="I184" s="97" t="s">
        <v>920</v>
      </c>
      <c r="J184" s="104">
        <v>1</v>
      </c>
      <c r="K184" s="626">
        <v>3</v>
      </c>
      <c r="L184" s="845">
        <f t="shared" si="13"/>
        <v>1.5</v>
      </c>
      <c r="M184" s="1790"/>
      <c r="N184" s="1770"/>
      <c r="O184" s="742"/>
    </row>
    <row r="185" spans="1:15" s="7" customFormat="1" ht="42" customHeight="1">
      <c r="A185" s="205"/>
      <c r="B185" s="217"/>
      <c r="C185" s="223"/>
      <c r="D185" s="627" t="s">
        <v>782</v>
      </c>
      <c r="E185" s="1752" t="s">
        <v>808</v>
      </c>
      <c r="F185" s="1753"/>
      <c r="G185" s="1754"/>
      <c r="H185" s="1899"/>
      <c r="I185" s="97" t="s">
        <v>920</v>
      </c>
      <c r="J185" s="104">
        <v>1</v>
      </c>
      <c r="K185" s="626">
        <v>2</v>
      </c>
      <c r="L185" s="845">
        <f t="shared" si="13"/>
        <v>1</v>
      </c>
      <c r="M185" s="1790"/>
      <c r="N185" s="1770"/>
      <c r="O185" s="742"/>
    </row>
    <row r="186" spans="1:15" s="7" customFormat="1" ht="36.950000000000003" customHeight="1">
      <c r="A186" s="205"/>
      <c r="B186" s="217"/>
      <c r="C186" s="223"/>
      <c r="D186" s="627" t="s">
        <v>789</v>
      </c>
      <c r="E186" s="1752" t="s">
        <v>1235</v>
      </c>
      <c r="F186" s="1753"/>
      <c r="G186" s="1754"/>
      <c r="H186" s="1899"/>
      <c r="I186" s="97" t="s">
        <v>920</v>
      </c>
      <c r="J186" s="104">
        <v>1</v>
      </c>
      <c r="K186" s="626">
        <v>2</v>
      </c>
      <c r="L186" s="845">
        <f t="shared" si="13"/>
        <v>1</v>
      </c>
      <c r="M186" s="1790"/>
      <c r="N186" s="1770"/>
      <c r="O186" s="742"/>
    </row>
    <row r="187" spans="1:15" s="7" customFormat="1" ht="36.950000000000003" customHeight="1">
      <c r="A187" s="205"/>
      <c r="B187" s="664"/>
      <c r="C187" s="223"/>
      <c r="D187" s="662" t="s">
        <v>792</v>
      </c>
      <c r="E187" s="1752" t="s">
        <v>1236</v>
      </c>
      <c r="F187" s="1753"/>
      <c r="G187" s="1754"/>
      <c r="H187" s="1900"/>
      <c r="I187" s="97" t="s">
        <v>920</v>
      </c>
      <c r="J187" s="104">
        <v>1</v>
      </c>
      <c r="K187" s="665">
        <v>2</v>
      </c>
      <c r="L187" s="845">
        <f t="shared" si="13"/>
        <v>1</v>
      </c>
      <c r="M187" s="1791"/>
      <c r="N187" s="1770"/>
      <c r="O187" s="742"/>
    </row>
    <row r="188" spans="1:15" s="7" customFormat="1" ht="63.95" customHeight="1">
      <c r="A188" s="205"/>
      <c r="B188" s="217"/>
      <c r="C188" s="223"/>
      <c r="D188" s="662" t="s">
        <v>793</v>
      </c>
      <c r="E188" s="1752" t="s">
        <v>1221</v>
      </c>
      <c r="F188" s="1753"/>
      <c r="G188" s="1754"/>
      <c r="H188" s="172" t="s">
        <v>1224</v>
      </c>
      <c r="I188" s="170" t="s">
        <v>1225</v>
      </c>
      <c r="J188" s="166">
        <v>1</v>
      </c>
      <c r="K188" s="171">
        <v>2</v>
      </c>
      <c r="L188" s="847">
        <f t="shared" si="12"/>
        <v>2</v>
      </c>
      <c r="M188" s="1098" t="s">
        <v>1226</v>
      </c>
      <c r="N188" s="766" t="s">
        <v>1547</v>
      </c>
      <c r="O188" s="742"/>
    </row>
    <row r="189" spans="1:15" s="7" customFormat="1" ht="24" customHeight="1">
      <c r="A189" s="205"/>
      <c r="B189" s="217"/>
      <c r="C189" s="223"/>
      <c r="D189" s="229"/>
      <c r="E189" s="1822" t="s">
        <v>2105</v>
      </c>
      <c r="F189" s="1823"/>
      <c r="G189" s="1823"/>
      <c r="H189" s="1823"/>
      <c r="I189" s="1823"/>
      <c r="J189" s="977"/>
      <c r="K189" s="935"/>
      <c r="L189" s="980">
        <f>SUM(L179:L188)</f>
        <v>12</v>
      </c>
      <c r="M189" s="1096"/>
      <c r="N189" s="765"/>
      <c r="O189" s="742"/>
    </row>
    <row r="190" spans="1:15" s="7" customFormat="1" ht="27" customHeight="1">
      <c r="A190" s="205"/>
      <c r="B190" s="217"/>
      <c r="C190" s="143">
        <v>22</v>
      </c>
      <c r="D190" s="1777" t="s">
        <v>1237</v>
      </c>
      <c r="E190" s="1778"/>
      <c r="F190" s="1778"/>
      <c r="G190" s="1779"/>
      <c r="H190" s="224"/>
      <c r="I190" s="144"/>
      <c r="J190" s="981"/>
      <c r="K190" s="155"/>
      <c r="L190" s="846"/>
      <c r="M190" s="1096"/>
      <c r="N190" s="765"/>
      <c r="O190" s="742"/>
    </row>
    <row r="191" spans="1:15" s="7" customFormat="1" ht="42" customHeight="1">
      <c r="A191" s="205"/>
      <c r="B191" s="667"/>
      <c r="C191" s="661"/>
      <c r="D191" s="714" t="s">
        <v>2</v>
      </c>
      <c r="E191" s="1758" t="s">
        <v>307</v>
      </c>
      <c r="F191" s="1783"/>
      <c r="G191" s="1784"/>
      <c r="H191" s="1895" t="s">
        <v>1339</v>
      </c>
      <c r="I191" s="97" t="s">
        <v>920</v>
      </c>
      <c r="J191" s="166">
        <v>1</v>
      </c>
      <c r="K191" s="668">
        <v>3</v>
      </c>
      <c r="L191" s="847">
        <f>J191*K191/2</f>
        <v>1.5</v>
      </c>
      <c r="M191" s="1800" t="s">
        <v>1343</v>
      </c>
      <c r="N191" s="1770" t="s">
        <v>1548</v>
      </c>
      <c r="O191" s="742"/>
    </row>
    <row r="192" spans="1:15" s="7" customFormat="1" ht="42" customHeight="1">
      <c r="A192" s="205"/>
      <c r="B192" s="673"/>
      <c r="C192" s="661"/>
      <c r="D192" s="714" t="s">
        <v>3</v>
      </c>
      <c r="E192" s="1752" t="s">
        <v>775</v>
      </c>
      <c r="F192" s="1753"/>
      <c r="G192" s="1754"/>
      <c r="H192" s="1896"/>
      <c r="I192" s="97" t="s">
        <v>920</v>
      </c>
      <c r="J192" s="166">
        <v>1</v>
      </c>
      <c r="K192" s="681">
        <v>1</v>
      </c>
      <c r="L192" s="847">
        <f t="shared" ref="L192:L212" si="14">J192*K192</f>
        <v>1</v>
      </c>
      <c r="M192" s="1801"/>
      <c r="N192" s="1770"/>
      <c r="O192" s="742"/>
    </row>
    <row r="193" spans="1:15" s="7" customFormat="1" ht="42" customHeight="1">
      <c r="A193" s="205"/>
      <c r="B193" s="673"/>
      <c r="C193" s="661"/>
      <c r="D193" s="714" t="s">
        <v>4</v>
      </c>
      <c r="E193" s="1752" t="s">
        <v>1246</v>
      </c>
      <c r="F193" s="1753"/>
      <c r="G193" s="1754"/>
      <c r="H193" s="1896"/>
      <c r="I193" s="97" t="s">
        <v>920</v>
      </c>
      <c r="J193" s="166">
        <v>1</v>
      </c>
      <c r="K193" s="681">
        <v>1</v>
      </c>
      <c r="L193" s="847">
        <f t="shared" si="14"/>
        <v>1</v>
      </c>
      <c r="M193" s="1801"/>
      <c r="N193" s="1770"/>
      <c r="O193" s="742"/>
    </row>
    <row r="194" spans="1:15" s="7" customFormat="1" ht="42" customHeight="1">
      <c r="A194" s="205"/>
      <c r="B194" s="673"/>
      <c r="C194" s="661"/>
      <c r="D194" s="714" t="s">
        <v>5</v>
      </c>
      <c r="E194" s="1752" t="s">
        <v>810</v>
      </c>
      <c r="F194" s="1753"/>
      <c r="G194" s="1754"/>
      <c r="H194" s="1896"/>
      <c r="I194" s="97" t="s">
        <v>920</v>
      </c>
      <c r="J194" s="166">
        <v>1</v>
      </c>
      <c r="K194" s="681">
        <v>2</v>
      </c>
      <c r="L194" s="847">
        <f>J194*K194/2</f>
        <v>1</v>
      </c>
      <c r="M194" s="1801"/>
      <c r="N194" s="1770"/>
      <c r="O194" s="742"/>
    </row>
    <row r="195" spans="1:15" s="7" customFormat="1" ht="42" customHeight="1">
      <c r="A195" s="205"/>
      <c r="B195" s="673"/>
      <c r="C195" s="661"/>
      <c r="D195" s="714" t="s">
        <v>660</v>
      </c>
      <c r="E195" s="1752" t="s">
        <v>776</v>
      </c>
      <c r="F195" s="1753"/>
      <c r="G195" s="1754"/>
      <c r="H195" s="1896"/>
      <c r="I195" s="97" t="s">
        <v>920</v>
      </c>
      <c r="J195" s="166">
        <v>1</v>
      </c>
      <c r="K195" s="681">
        <v>3</v>
      </c>
      <c r="L195" s="847">
        <f>J195*K195/2</f>
        <v>1.5</v>
      </c>
      <c r="M195" s="1801"/>
      <c r="N195" s="1770"/>
      <c r="O195" s="742"/>
    </row>
    <row r="196" spans="1:15" s="7" customFormat="1" ht="42" customHeight="1">
      <c r="A196" s="205"/>
      <c r="B196" s="673"/>
      <c r="C196" s="661"/>
      <c r="D196" s="97" t="s">
        <v>661</v>
      </c>
      <c r="E196" s="1752" t="s">
        <v>1247</v>
      </c>
      <c r="F196" s="1753"/>
      <c r="G196" s="1754"/>
      <c r="H196" s="1896"/>
      <c r="I196" s="97" t="s">
        <v>920</v>
      </c>
      <c r="J196" s="166">
        <v>1</v>
      </c>
      <c r="K196" s="681">
        <v>2</v>
      </c>
      <c r="L196" s="847">
        <f t="shared" si="14"/>
        <v>2</v>
      </c>
      <c r="M196" s="1801"/>
      <c r="N196" s="1770"/>
      <c r="O196" s="742"/>
    </row>
    <row r="197" spans="1:15" s="7" customFormat="1" ht="42" customHeight="1">
      <c r="A197" s="205"/>
      <c r="B197" s="667"/>
      <c r="C197" s="661"/>
      <c r="D197" s="97" t="s">
        <v>782</v>
      </c>
      <c r="E197" s="1752" t="s">
        <v>1248</v>
      </c>
      <c r="F197" s="1753"/>
      <c r="G197" s="1754"/>
      <c r="H197" s="1897"/>
      <c r="I197" s="97" t="s">
        <v>920</v>
      </c>
      <c r="J197" s="166">
        <v>1</v>
      </c>
      <c r="K197" s="668">
        <v>2</v>
      </c>
      <c r="L197" s="847">
        <f t="shared" si="14"/>
        <v>2</v>
      </c>
      <c r="M197" s="1802"/>
      <c r="N197" s="1770"/>
      <c r="O197" s="742"/>
    </row>
    <row r="198" spans="1:15" s="7" customFormat="1" ht="65.099999999999994" customHeight="1">
      <c r="A198" s="205"/>
      <c r="B198" s="667"/>
      <c r="C198" s="661"/>
      <c r="D198" s="97" t="s">
        <v>789</v>
      </c>
      <c r="E198" s="1752" t="s">
        <v>1250</v>
      </c>
      <c r="F198" s="1753"/>
      <c r="G198" s="1754"/>
      <c r="H198" s="707" t="s">
        <v>1342</v>
      </c>
      <c r="I198" s="97" t="s">
        <v>920</v>
      </c>
      <c r="J198" s="166">
        <v>1</v>
      </c>
      <c r="K198" s="668">
        <v>3</v>
      </c>
      <c r="L198" s="847">
        <f t="shared" si="14"/>
        <v>3</v>
      </c>
      <c r="M198" s="749" t="s">
        <v>1340</v>
      </c>
      <c r="N198" s="766" t="s">
        <v>1549</v>
      </c>
      <c r="O198" s="742"/>
    </row>
    <row r="199" spans="1:15" s="7" customFormat="1" ht="72.95" customHeight="1">
      <c r="A199" s="205"/>
      <c r="B199" s="667"/>
      <c r="C199" s="661"/>
      <c r="D199" s="97" t="s">
        <v>792</v>
      </c>
      <c r="E199" s="1752" t="s">
        <v>1249</v>
      </c>
      <c r="F199" s="1753"/>
      <c r="G199" s="1754"/>
      <c r="H199" s="707" t="s">
        <v>1342</v>
      </c>
      <c r="I199" s="97" t="s">
        <v>920</v>
      </c>
      <c r="J199" s="166">
        <v>1</v>
      </c>
      <c r="K199" s="668">
        <v>2</v>
      </c>
      <c r="L199" s="847">
        <f t="shared" si="14"/>
        <v>2</v>
      </c>
      <c r="M199" s="1894" t="s">
        <v>1341</v>
      </c>
      <c r="N199" s="1770" t="s">
        <v>1550</v>
      </c>
      <c r="O199" s="742"/>
    </row>
    <row r="200" spans="1:15" s="7" customFormat="1" ht="69" customHeight="1">
      <c r="A200" s="205"/>
      <c r="B200" s="667"/>
      <c r="C200" s="661"/>
      <c r="D200" s="714" t="s">
        <v>793</v>
      </c>
      <c r="E200" s="1752" t="s">
        <v>2044</v>
      </c>
      <c r="F200" s="1753"/>
      <c r="G200" s="1754"/>
      <c r="H200" s="707" t="s">
        <v>1342</v>
      </c>
      <c r="I200" s="97" t="s">
        <v>920</v>
      </c>
      <c r="J200" s="166">
        <v>1</v>
      </c>
      <c r="K200" s="668">
        <v>1</v>
      </c>
      <c r="L200" s="847">
        <f t="shared" si="14"/>
        <v>1</v>
      </c>
      <c r="M200" s="1802"/>
      <c r="N200" s="1770"/>
      <c r="O200" s="742"/>
    </row>
    <row r="201" spans="1:15" s="7" customFormat="1" ht="24" customHeight="1">
      <c r="A201" s="205"/>
      <c r="B201" s="902"/>
      <c r="C201" s="661"/>
      <c r="D201" s="932"/>
      <c r="E201" s="1822" t="s">
        <v>2105</v>
      </c>
      <c r="F201" s="1823"/>
      <c r="G201" s="1823"/>
      <c r="H201" s="1823"/>
      <c r="I201" s="1823"/>
      <c r="J201" s="977"/>
      <c r="K201" s="935"/>
      <c r="L201" s="980">
        <f>SUM(L191:L200)</f>
        <v>16</v>
      </c>
      <c r="M201" s="1097"/>
      <c r="N201" s="933"/>
      <c r="O201" s="742"/>
    </row>
    <row r="202" spans="1:15" s="7" customFormat="1" ht="26.1" customHeight="1">
      <c r="A202" s="205"/>
      <c r="B202" s="667"/>
      <c r="C202" s="143">
        <v>23</v>
      </c>
      <c r="D202" s="1777" t="s">
        <v>1345</v>
      </c>
      <c r="E202" s="1778"/>
      <c r="F202" s="1778"/>
      <c r="G202" s="1779"/>
      <c r="H202" s="224"/>
      <c r="I202" s="144"/>
      <c r="J202" s="981"/>
      <c r="K202" s="155"/>
      <c r="L202" s="846"/>
      <c r="M202" s="1096"/>
      <c r="N202" s="765"/>
      <c r="O202" s="742"/>
    </row>
    <row r="203" spans="1:15" s="7" customFormat="1" ht="36" customHeight="1">
      <c r="A203" s="205"/>
      <c r="B203" s="722"/>
      <c r="C203" s="661"/>
      <c r="D203" s="192" t="s">
        <v>2</v>
      </c>
      <c r="E203" s="1752" t="s">
        <v>1794</v>
      </c>
      <c r="F203" s="1753"/>
      <c r="G203" s="1754"/>
      <c r="H203" s="1786" t="s">
        <v>1799</v>
      </c>
      <c r="I203" s="97" t="s">
        <v>920</v>
      </c>
      <c r="J203" s="166">
        <v>1</v>
      </c>
      <c r="K203" s="723">
        <v>2</v>
      </c>
      <c r="L203" s="847">
        <f t="shared" si="14"/>
        <v>2</v>
      </c>
      <c r="M203" s="1739" t="s">
        <v>1800</v>
      </c>
      <c r="N203" s="1770" t="s">
        <v>1836</v>
      </c>
      <c r="O203" s="742"/>
    </row>
    <row r="204" spans="1:15" s="7" customFormat="1" ht="47.1" customHeight="1">
      <c r="A204" s="205"/>
      <c r="B204" s="713"/>
      <c r="C204" s="662"/>
      <c r="D204" s="132" t="s">
        <v>3</v>
      </c>
      <c r="E204" s="1752" t="s">
        <v>707</v>
      </c>
      <c r="F204" s="1753"/>
      <c r="G204" s="1754"/>
      <c r="H204" s="1787"/>
      <c r="I204" s="97" t="s">
        <v>920</v>
      </c>
      <c r="J204" s="166">
        <v>1</v>
      </c>
      <c r="K204" s="715">
        <v>2</v>
      </c>
      <c r="L204" s="847">
        <f>J204*K204/2</f>
        <v>1</v>
      </c>
      <c r="M204" s="1771"/>
      <c r="N204" s="1770"/>
      <c r="O204" s="742"/>
    </row>
    <row r="205" spans="1:15" s="7" customFormat="1" ht="42" customHeight="1">
      <c r="A205" s="205"/>
      <c r="B205" s="713"/>
      <c r="C205" s="662"/>
      <c r="D205" s="132" t="s">
        <v>4</v>
      </c>
      <c r="E205" s="1752" t="s">
        <v>1230</v>
      </c>
      <c r="F205" s="1753"/>
      <c r="G205" s="1754"/>
      <c r="H205" s="1787"/>
      <c r="I205" s="97" t="s">
        <v>920</v>
      </c>
      <c r="J205" s="166">
        <v>1</v>
      </c>
      <c r="K205" s="715">
        <v>3</v>
      </c>
      <c r="L205" s="847">
        <f>J205*K205/2</f>
        <v>1.5</v>
      </c>
      <c r="M205" s="1771"/>
      <c r="N205" s="1770"/>
      <c r="O205" s="742"/>
    </row>
    <row r="206" spans="1:15" s="7" customFormat="1" ht="48.95" customHeight="1">
      <c r="A206" s="205"/>
      <c r="B206" s="722"/>
      <c r="C206" s="662"/>
      <c r="D206" s="132" t="s">
        <v>5</v>
      </c>
      <c r="E206" s="1752" t="s">
        <v>1795</v>
      </c>
      <c r="F206" s="1753"/>
      <c r="G206" s="1754"/>
      <c r="H206" s="1787"/>
      <c r="I206" s="97" t="s">
        <v>920</v>
      </c>
      <c r="J206" s="166">
        <v>1</v>
      </c>
      <c r="K206" s="723">
        <v>3</v>
      </c>
      <c r="L206" s="847">
        <f>J206*K206/2</f>
        <v>1.5</v>
      </c>
      <c r="M206" s="1771"/>
      <c r="N206" s="1770"/>
      <c r="O206" s="742"/>
    </row>
    <row r="207" spans="1:15" s="7" customFormat="1" ht="45.95" customHeight="1">
      <c r="A207" s="205"/>
      <c r="B207" s="722"/>
      <c r="C207" s="662"/>
      <c r="D207" s="132" t="s">
        <v>660</v>
      </c>
      <c r="E207" s="1752" t="s">
        <v>1232</v>
      </c>
      <c r="F207" s="1753"/>
      <c r="G207" s="1754"/>
      <c r="H207" s="1787"/>
      <c r="I207" s="97" t="s">
        <v>920</v>
      </c>
      <c r="J207" s="166">
        <v>1</v>
      </c>
      <c r="K207" s="723">
        <v>2</v>
      </c>
      <c r="L207" s="847">
        <f>J207*K207/2</f>
        <v>1</v>
      </c>
      <c r="M207" s="1771"/>
      <c r="N207" s="1770"/>
      <c r="O207" s="742"/>
    </row>
    <row r="208" spans="1:15" s="7" customFormat="1" ht="42" customHeight="1">
      <c r="A208" s="205"/>
      <c r="B208" s="713"/>
      <c r="C208" s="662"/>
      <c r="D208" s="132" t="s">
        <v>661</v>
      </c>
      <c r="E208" s="1752" t="s">
        <v>1796</v>
      </c>
      <c r="F208" s="1753"/>
      <c r="G208" s="1754"/>
      <c r="H208" s="1787"/>
      <c r="I208" s="97" t="s">
        <v>920</v>
      </c>
      <c r="J208" s="166">
        <v>1</v>
      </c>
      <c r="K208" s="715">
        <v>1</v>
      </c>
      <c r="L208" s="847">
        <f t="shared" si="14"/>
        <v>1</v>
      </c>
      <c r="M208" s="1771"/>
      <c r="N208" s="1770"/>
      <c r="O208" s="742"/>
    </row>
    <row r="209" spans="1:15" s="7" customFormat="1" ht="51.95" customHeight="1">
      <c r="A209" s="205"/>
      <c r="B209" s="713"/>
      <c r="C209" s="662"/>
      <c r="D209" s="132" t="s">
        <v>5</v>
      </c>
      <c r="E209" s="1752" t="s">
        <v>1797</v>
      </c>
      <c r="F209" s="1753"/>
      <c r="G209" s="1754"/>
      <c r="H209" s="1787"/>
      <c r="I209" s="97" t="s">
        <v>920</v>
      </c>
      <c r="J209" s="166">
        <v>1</v>
      </c>
      <c r="K209" s="715">
        <v>1</v>
      </c>
      <c r="L209" s="847">
        <f t="shared" si="14"/>
        <v>1</v>
      </c>
      <c r="M209" s="1740"/>
      <c r="N209" s="1770"/>
      <c r="O209" s="742"/>
    </row>
    <row r="210" spans="1:15" s="7" customFormat="1" ht="42" customHeight="1">
      <c r="A210" s="205"/>
      <c r="B210" s="713"/>
      <c r="C210" s="662"/>
      <c r="D210" s="132" t="s">
        <v>782</v>
      </c>
      <c r="E210" s="1752" t="s">
        <v>808</v>
      </c>
      <c r="F210" s="1753"/>
      <c r="G210" s="1754"/>
      <c r="H210" s="1787"/>
      <c r="I210" s="97" t="s">
        <v>920</v>
      </c>
      <c r="J210" s="166">
        <v>1</v>
      </c>
      <c r="K210" s="715">
        <v>2</v>
      </c>
      <c r="L210" s="847">
        <f>J210*K210/2</f>
        <v>1</v>
      </c>
      <c r="M210" s="1772" t="s">
        <v>1800</v>
      </c>
      <c r="N210" s="1770" t="s">
        <v>1837</v>
      </c>
      <c r="O210" s="742"/>
    </row>
    <row r="211" spans="1:15" s="7" customFormat="1" ht="42" customHeight="1">
      <c r="A211" s="205"/>
      <c r="B211" s="667"/>
      <c r="C211" s="662"/>
      <c r="D211" s="727" t="s">
        <v>792</v>
      </c>
      <c r="E211" s="1752" t="s">
        <v>1798</v>
      </c>
      <c r="F211" s="1753"/>
      <c r="G211" s="1754"/>
      <c r="H211" s="1788"/>
      <c r="I211" s="97" t="s">
        <v>920</v>
      </c>
      <c r="J211" s="166">
        <v>1</v>
      </c>
      <c r="K211" s="668">
        <v>2</v>
      </c>
      <c r="L211" s="847">
        <f t="shared" si="14"/>
        <v>2</v>
      </c>
      <c r="M211" s="1773"/>
      <c r="N211" s="1770"/>
      <c r="O211" s="742"/>
    </row>
    <row r="212" spans="1:15" s="7" customFormat="1" ht="62.1" customHeight="1">
      <c r="A212" s="205"/>
      <c r="B212" s="722"/>
      <c r="C212" s="662"/>
      <c r="D212" s="121" t="s">
        <v>793</v>
      </c>
      <c r="E212" s="1752" t="s">
        <v>1221</v>
      </c>
      <c r="F212" s="1753"/>
      <c r="G212" s="1754"/>
      <c r="H212" s="728" t="s">
        <v>1801</v>
      </c>
      <c r="I212" s="97" t="s">
        <v>920</v>
      </c>
      <c r="J212" s="166">
        <v>1</v>
      </c>
      <c r="K212" s="723">
        <v>2</v>
      </c>
      <c r="L212" s="847">
        <f t="shared" si="14"/>
        <v>2</v>
      </c>
      <c r="M212" s="1096" t="s">
        <v>1829</v>
      </c>
      <c r="N212" s="1526" t="s">
        <v>1838</v>
      </c>
      <c r="O212" s="742"/>
    </row>
    <row r="213" spans="1:15" s="7" customFormat="1" ht="21" customHeight="1">
      <c r="A213" s="205"/>
      <c r="B213" s="902"/>
      <c r="C213" s="932"/>
      <c r="D213" s="910"/>
      <c r="E213" s="1822" t="s">
        <v>2105</v>
      </c>
      <c r="F213" s="1823"/>
      <c r="G213" s="1823"/>
      <c r="H213" s="1823"/>
      <c r="I213" s="1823"/>
      <c r="J213" s="977"/>
      <c r="K213" s="935"/>
      <c r="L213" s="980">
        <f>SUM(L203:L212)</f>
        <v>14</v>
      </c>
      <c r="M213" s="1096"/>
      <c r="N213" s="933"/>
      <c r="O213" s="742"/>
    </row>
    <row r="214" spans="1:15" s="7" customFormat="1" ht="29.1" customHeight="1">
      <c r="A214" s="205"/>
      <c r="B214" s="722"/>
      <c r="C214" s="1281">
        <v>24</v>
      </c>
      <c r="D214" s="1777" t="s">
        <v>1976</v>
      </c>
      <c r="E214" s="1778"/>
      <c r="F214" s="1778"/>
      <c r="G214" s="1779"/>
      <c r="H214" s="224"/>
      <c r="I214" s="144"/>
      <c r="J214" s="981"/>
      <c r="K214" s="155"/>
      <c r="L214" s="145"/>
      <c r="M214" s="1096"/>
      <c r="N214" s="1114"/>
      <c r="O214" s="742"/>
    </row>
    <row r="215" spans="1:15" s="7" customFormat="1" ht="42" customHeight="1">
      <c r="A215" s="205"/>
      <c r="B215" s="722"/>
      <c r="C215" s="662"/>
      <c r="D215" s="855" t="s">
        <v>2</v>
      </c>
      <c r="E215" s="1752" t="s">
        <v>776</v>
      </c>
      <c r="F215" s="1753"/>
      <c r="G215" s="1754"/>
      <c r="H215" s="1786" t="s">
        <v>1978</v>
      </c>
      <c r="I215" s="97" t="s">
        <v>920</v>
      </c>
      <c r="J215" s="166">
        <v>1</v>
      </c>
      <c r="K215" s="857">
        <v>3</v>
      </c>
      <c r="L215" s="847">
        <f>J215*K215/2</f>
        <v>1.5</v>
      </c>
      <c r="M215" s="1739" t="s">
        <v>1977</v>
      </c>
      <c r="N215" s="1741" t="s">
        <v>2232</v>
      </c>
      <c r="O215" s="742"/>
    </row>
    <row r="216" spans="1:15" s="7" customFormat="1" ht="42" customHeight="1">
      <c r="A216" s="205"/>
      <c r="B216" s="854"/>
      <c r="C216" s="856"/>
      <c r="D216" s="855" t="s">
        <v>3</v>
      </c>
      <c r="E216" s="1752" t="s">
        <v>810</v>
      </c>
      <c r="F216" s="1753"/>
      <c r="G216" s="1754"/>
      <c r="H216" s="1787"/>
      <c r="I216" s="97" t="s">
        <v>920</v>
      </c>
      <c r="J216" s="166">
        <v>1</v>
      </c>
      <c r="K216" s="857">
        <v>2</v>
      </c>
      <c r="L216" s="847">
        <f>J216*K216/2</f>
        <v>1</v>
      </c>
      <c r="M216" s="1771"/>
      <c r="N216" s="1746"/>
      <c r="O216" s="742"/>
    </row>
    <row r="217" spans="1:15" s="7" customFormat="1" ht="42" customHeight="1">
      <c r="A217" s="205"/>
      <c r="B217" s="854"/>
      <c r="C217" s="856"/>
      <c r="D217" s="855" t="s">
        <v>4</v>
      </c>
      <c r="E217" s="1752" t="s">
        <v>811</v>
      </c>
      <c r="F217" s="1753"/>
      <c r="G217" s="1754"/>
      <c r="H217" s="1787"/>
      <c r="I217" s="97" t="s">
        <v>920</v>
      </c>
      <c r="J217" s="166">
        <v>1</v>
      </c>
      <c r="K217" s="857">
        <v>2</v>
      </c>
      <c r="L217" s="847">
        <f>J217*K217/2</f>
        <v>1</v>
      </c>
      <c r="M217" s="1771"/>
      <c r="N217" s="1746"/>
      <c r="O217" s="742"/>
    </row>
    <row r="218" spans="1:15" s="7" customFormat="1" ht="42" customHeight="1">
      <c r="A218" s="205"/>
      <c r="B218" s="854"/>
      <c r="C218" s="856"/>
      <c r="D218" s="855" t="s">
        <v>5</v>
      </c>
      <c r="E218" s="1752" t="s">
        <v>307</v>
      </c>
      <c r="F218" s="1753"/>
      <c r="G218" s="1754"/>
      <c r="H218" s="1787"/>
      <c r="I218" s="97" t="s">
        <v>920</v>
      </c>
      <c r="J218" s="166">
        <v>1</v>
      </c>
      <c r="K218" s="857">
        <v>3</v>
      </c>
      <c r="L218" s="847">
        <f>J218*K218/2</f>
        <v>1.5</v>
      </c>
      <c r="M218" s="1771"/>
      <c r="N218" s="1746"/>
      <c r="O218" s="742"/>
    </row>
    <row r="219" spans="1:15" s="7" customFormat="1" ht="42" customHeight="1">
      <c r="A219" s="205"/>
      <c r="B219" s="854"/>
      <c r="C219" s="856"/>
      <c r="D219" s="855" t="s">
        <v>660</v>
      </c>
      <c r="E219" s="1752" t="s">
        <v>1247</v>
      </c>
      <c r="F219" s="1753"/>
      <c r="G219" s="1754"/>
      <c r="H219" s="1787"/>
      <c r="I219" s="97" t="s">
        <v>920</v>
      </c>
      <c r="J219" s="166">
        <v>1</v>
      </c>
      <c r="K219" s="857">
        <v>2</v>
      </c>
      <c r="L219" s="847">
        <f t="shared" ref="L219:L220" si="15">J219*K219</f>
        <v>2</v>
      </c>
      <c r="M219" s="1771"/>
      <c r="N219" s="1746"/>
      <c r="O219" s="742"/>
    </row>
    <row r="220" spans="1:15" s="7" customFormat="1" ht="42" customHeight="1">
      <c r="A220" s="205"/>
      <c r="B220" s="854"/>
      <c r="C220" s="856"/>
      <c r="D220" s="855" t="s">
        <v>661</v>
      </c>
      <c r="E220" s="1752" t="s">
        <v>1248</v>
      </c>
      <c r="F220" s="1753"/>
      <c r="G220" s="1754"/>
      <c r="H220" s="1787"/>
      <c r="I220" s="97" t="s">
        <v>920</v>
      </c>
      <c r="J220" s="166">
        <v>1</v>
      </c>
      <c r="K220" s="857">
        <v>2</v>
      </c>
      <c r="L220" s="847">
        <f t="shared" si="15"/>
        <v>2</v>
      </c>
      <c r="M220" s="1771"/>
      <c r="N220" s="1746"/>
      <c r="O220" s="742"/>
    </row>
    <row r="221" spans="1:15" s="7" customFormat="1" ht="42" customHeight="1">
      <c r="A221" s="205"/>
      <c r="B221" s="854"/>
      <c r="C221" s="856"/>
      <c r="D221" s="855" t="s">
        <v>782</v>
      </c>
      <c r="E221" s="1752" t="s">
        <v>809</v>
      </c>
      <c r="F221" s="1753"/>
      <c r="G221" s="1754"/>
      <c r="H221" s="1788"/>
      <c r="I221" s="97" t="s">
        <v>920</v>
      </c>
      <c r="J221" s="166">
        <v>1</v>
      </c>
      <c r="K221" s="857">
        <v>1</v>
      </c>
      <c r="L221" s="847">
        <f t="shared" ref="L221" si="16">J221*K221</f>
        <v>1</v>
      </c>
      <c r="M221" s="1740"/>
      <c r="N221" s="1742"/>
      <c r="O221" s="742"/>
    </row>
    <row r="222" spans="1:15" s="7" customFormat="1" ht="48" customHeight="1">
      <c r="A222" s="205"/>
      <c r="B222" s="854"/>
      <c r="C222" s="856"/>
      <c r="D222" s="855" t="s">
        <v>789</v>
      </c>
      <c r="E222" s="1752" t="s">
        <v>1979</v>
      </c>
      <c r="F222" s="1753"/>
      <c r="G222" s="1754"/>
      <c r="H222" s="707" t="s">
        <v>1980</v>
      </c>
      <c r="I222" s="97" t="s">
        <v>920</v>
      </c>
      <c r="J222" s="166">
        <v>1</v>
      </c>
      <c r="K222" s="857">
        <v>3</v>
      </c>
      <c r="L222" s="847">
        <f t="shared" ref="L222" si="17">J222*K222</f>
        <v>3</v>
      </c>
      <c r="M222" s="749" t="s">
        <v>1993</v>
      </c>
      <c r="N222" s="1526" t="s">
        <v>2233</v>
      </c>
      <c r="O222" s="742"/>
    </row>
    <row r="223" spans="1:15" s="7" customFormat="1" ht="63.95" customHeight="1">
      <c r="A223" s="205"/>
      <c r="B223" s="854"/>
      <c r="C223" s="856"/>
      <c r="D223" s="855" t="s">
        <v>792</v>
      </c>
      <c r="E223" s="1752" t="s">
        <v>1249</v>
      </c>
      <c r="F223" s="1753"/>
      <c r="G223" s="1754"/>
      <c r="H223" s="707" t="s">
        <v>2042</v>
      </c>
      <c r="I223" s="97" t="s">
        <v>920</v>
      </c>
      <c r="J223" s="166">
        <v>1</v>
      </c>
      <c r="K223" s="887">
        <v>2</v>
      </c>
      <c r="L223" s="847">
        <f t="shared" ref="L223" si="18">J223*K223</f>
        <v>2</v>
      </c>
      <c r="M223" s="1739" t="s">
        <v>2043</v>
      </c>
      <c r="N223" s="1741" t="s">
        <v>2234</v>
      </c>
      <c r="O223" s="742"/>
    </row>
    <row r="224" spans="1:15" s="7" customFormat="1" ht="31.5">
      <c r="A224" s="205"/>
      <c r="B224" s="882"/>
      <c r="C224" s="886"/>
      <c r="D224" s="883" t="s">
        <v>793</v>
      </c>
      <c r="E224" s="1752" t="s">
        <v>2044</v>
      </c>
      <c r="F224" s="1753"/>
      <c r="G224" s="1754"/>
      <c r="H224" s="707" t="s">
        <v>2042</v>
      </c>
      <c r="I224" s="97" t="s">
        <v>920</v>
      </c>
      <c r="J224" s="166">
        <v>1</v>
      </c>
      <c r="K224" s="887">
        <v>1</v>
      </c>
      <c r="L224" s="847">
        <f t="shared" ref="L224" si="19">J224*K224</f>
        <v>1</v>
      </c>
      <c r="M224" s="1740"/>
      <c r="N224" s="1742"/>
      <c r="O224" s="742"/>
    </row>
    <row r="225" spans="1:15" s="7" customFormat="1" ht="20.100000000000001" customHeight="1">
      <c r="A225" s="205"/>
      <c r="B225" s="854"/>
      <c r="C225" s="1105"/>
      <c r="D225" s="1094"/>
      <c r="E225" s="1822" t="s">
        <v>2105</v>
      </c>
      <c r="F225" s="1823"/>
      <c r="G225" s="1823"/>
      <c r="H225" s="1823"/>
      <c r="I225" s="1823"/>
      <c r="J225" s="977"/>
      <c r="K225" s="935"/>
      <c r="L225" s="980">
        <f>SUM(L215:L224)</f>
        <v>16</v>
      </c>
      <c r="M225" s="1096"/>
      <c r="N225" s="765"/>
      <c r="O225" s="742"/>
    </row>
    <row r="226" spans="1:15" s="7" customFormat="1" ht="26.1" customHeight="1">
      <c r="A226" s="205"/>
      <c r="B226" s="1077"/>
      <c r="C226" s="143">
        <v>23</v>
      </c>
      <c r="D226" s="1777" t="s">
        <v>2467</v>
      </c>
      <c r="E226" s="1778"/>
      <c r="F226" s="1778"/>
      <c r="G226" s="1779"/>
      <c r="H226" s="224"/>
      <c r="I226" s="144"/>
      <c r="J226" s="981"/>
      <c r="K226" s="155"/>
      <c r="L226" s="846"/>
      <c r="M226" s="1096"/>
      <c r="N226" s="765"/>
      <c r="O226" s="742"/>
    </row>
    <row r="227" spans="1:15" s="7" customFormat="1" ht="33.950000000000003" customHeight="1">
      <c r="A227" s="205"/>
      <c r="B227" s="1077"/>
      <c r="C227" s="661"/>
      <c r="D227" s="1397" t="s">
        <v>2</v>
      </c>
      <c r="E227" s="1752" t="s">
        <v>2473</v>
      </c>
      <c r="F227" s="1753"/>
      <c r="G227" s="1754"/>
      <c r="H227" s="1786" t="s">
        <v>2484</v>
      </c>
      <c r="I227" s="97" t="s">
        <v>920</v>
      </c>
      <c r="J227" s="166">
        <v>1</v>
      </c>
      <c r="K227" s="1090">
        <v>2</v>
      </c>
      <c r="L227" s="847">
        <f>J227*K227/2</f>
        <v>1</v>
      </c>
      <c r="M227" s="1096"/>
      <c r="N227" s="765"/>
      <c r="O227" s="742"/>
    </row>
    <row r="228" spans="1:15" s="7" customFormat="1" ht="36" customHeight="1">
      <c r="A228" s="205"/>
      <c r="B228" s="1077"/>
      <c r="C228" s="661"/>
      <c r="D228" s="1397" t="s">
        <v>3</v>
      </c>
      <c r="E228" s="1752" t="s">
        <v>2468</v>
      </c>
      <c r="F228" s="1753"/>
      <c r="G228" s="1754"/>
      <c r="H228" s="1787"/>
      <c r="I228" s="97" t="s">
        <v>920</v>
      </c>
      <c r="J228" s="166">
        <v>1</v>
      </c>
      <c r="K228" s="1090">
        <v>2</v>
      </c>
      <c r="L228" s="847">
        <f>J228*K228/2</f>
        <v>1</v>
      </c>
      <c r="M228" s="1743" t="s">
        <v>2483</v>
      </c>
      <c r="N228" s="1741" t="s">
        <v>2491</v>
      </c>
      <c r="O228" s="742"/>
    </row>
    <row r="229" spans="1:15" s="7" customFormat="1" ht="45.95" customHeight="1">
      <c r="A229" s="205"/>
      <c r="B229" s="1077"/>
      <c r="C229" s="1105"/>
      <c r="D229" s="132" t="s">
        <v>4</v>
      </c>
      <c r="E229" s="1752" t="s">
        <v>1232</v>
      </c>
      <c r="F229" s="1753"/>
      <c r="G229" s="1754"/>
      <c r="H229" s="1787"/>
      <c r="I229" s="97" t="s">
        <v>920</v>
      </c>
      <c r="J229" s="166">
        <v>1</v>
      </c>
      <c r="K229" s="1090">
        <v>2</v>
      </c>
      <c r="L229" s="847">
        <f t="shared" ref="L229" si="20">J229*K229/2</f>
        <v>1</v>
      </c>
      <c r="M229" s="1744"/>
      <c r="N229" s="1746"/>
      <c r="O229" s="742"/>
    </row>
    <row r="230" spans="1:15" s="7" customFormat="1" ht="42" customHeight="1">
      <c r="A230" s="205"/>
      <c r="B230" s="1077"/>
      <c r="C230" s="1105"/>
      <c r="D230" s="132" t="s">
        <v>5</v>
      </c>
      <c r="E230" s="1752" t="s">
        <v>682</v>
      </c>
      <c r="F230" s="1753"/>
      <c r="G230" s="1754"/>
      <c r="H230" s="1787"/>
      <c r="I230" s="97" t="s">
        <v>920</v>
      </c>
      <c r="J230" s="166">
        <v>1</v>
      </c>
      <c r="K230" s="1090">
        <v>3</v>
      </c>
      <c r="L230" s="847">
        <f>J230*K230/2</f>
        <v>1.5</v>
      </c>
      <c r="M230" s="1744"/>
      <c r="N230" s="1746"/>
      <c r="O230" s="742"/>
    </row>
    <row r="231" spans="1:15" s="7" customFormat="1" ht="47.1" customHeight="1">
      <c r="A231" s="205"/>
      <c r="B231" s="1077"/>
      <c r="C231" s="1105"/>
      <c r="D231" s="132" t="s">
        <v>660</v>
      </c>
      <c r="E231" s="1752" t="s">
        <v>2474</v>
      </c>
      <c r="F231" s="1753"/>
      <c r="G231" s="1754"/>
      <c r="H231" s="1787"/>
      <c r="I231" s="97" t="s">
        <v>920</v>
      </c>
      <c r="J231" s="166">
        <v>1</v>
      </c>
      <c r="K231" s="1090">
        <v>2</v>
      </c>
      <c r="L231" s="847">
        <f>J231*K231/2</f>
        <v>1</v>
      </c>
      <c r="M231" s="1744"/>
      <c r="N231" s="1746"/>
      <c r="O231" s="742"/>
    </row>
    <row r="232" spans="1:15" s="7" customFormat="1" ht="48.95" customHeight="1">
      <c r="A232" s="205"/>
      <c r="B232" s="1077"/>
      <c r="C232" s="1105"/>
      <c r="D232" s="132" t="s">
        <v>661</v>
      </c>
      <c r="E232" s="1752" t="s">
        <v>1795</v>
      </c>
      <c r="F232" s="1753"/>
      <c r="G232" s="1754"/>
      <c r="H232" s="1787"/>
      <c r="I232" s="97" t="s">
        <v>920</v>
      </c>
      <c r="J232" s="166">
        <v>1</v>
      </c>
      <c r="K232" s="1090">
        <v>3</v>
      </c>
      <c r="L232" s="847">
        <f t="shared" ref="L232:L235" si="21">J232*K232/2</f>
        <v>1.5</v>
      </c>
      <c r="M232" s="1744"/>
      <c r="N232" s="1746"/>
      <c r="O232" s="742"/>
    </row>
    <row r="233" spans="1:15" s="7" customFormat="1" ht="42" customHeight="1">
      <c r="A233" s="205"/>
      <c r="B233" s="1077"/>
      <c r="C233" s="1105"/>
      <c r="D233" s="132" t="s">
        <v>782</v>
      </c>
      <c r="E233" s="1752" t="s">
        <v>799</v>
      </c>
      <c r="F233" s="1753"/>
      <c r="G233" s="1754"/>
      <c r="H233" s="1787"/>
      <c r="I233" s="97" t="s">
        <v>920</v>
      </c>
      <c r="J233" s="166">
        <v>1</v>
      </c>
      <c r="K233" s="1090">
        <v>1</v>
      </c>
      <c r="L233" s="847">
        <f>J233*K233</f>
        <v>1</v>
      </c>
      <c r="M233" s="1745"/>
      <c r="N233" s="1742"/>
      <c r="O233" s="742"/>
    </row>
    <row r="234" spans="1:15" s="7" customFormat="1" ht="51.95" customHeight="1">
      <c r="A234" s="205"/>
      <c r="B234" s="1077"/>
      <c r="C234" s="1105"/>
      <c r="D234" s="132" t="s">
        <v>789</v>
      </c>
      <c r="E234" s="1752" t="s">
        <v>1236</v>
      </c>
      <c r="F234" s="1753"/>
      <c r="G234" s="1754"/>
      <c r="H234" s="1787"/>
      <c r="I234" s="97" t="s">
        <v>920</v>
      </c>
      <c r="J234" s="166">
        <v>1</v>
      </c>
      <c r="K234" s="1090">
        <v>2</v>
      </c>
      <c r="L234" s="847">
        <f>J234*K234/2</f>
        <v>1</v>
      </c>
      <c r="M234" s="1747" t="s">
        <v>2483</v>
      </c>
      <c r="N234" s="1741" t="s">
        <v>2492</v>
      </c>
      <c r="O234" s="742"/>
    </row>
    <row r="235" spans="1:15" s="7" customFormat="1" ht="42" customHeight="1">
      <c r="A235" s="205"/>
      <c r="B235" s="1077"/>
      <c r="C235" s="1105"/>
      <c r="D235" s="132" t="s">
        <v>792</v>
      </c>
      <c r="E235" s="1752" t="s">
        <v>1235</v>
      </c>
      <c r="F235" s="1753"/>
      <c r="G235" s="1754"/>
      <c r="H235" s="1787"/>
      <c r="I235" s="97" t="s">
        <v>920</v>
      </c>
      <c r="J235" s="166">
        <v>1</v>
      </c>
      <c r="K235" s="1090">
        <v>2</v>
      </c>
      <c r="L235" s="847">
        <f t="shared" si="21"/>
        <v>1</v>
      </c>
      <c r="M235" s="1748"/>
      <c r="N235" s="1746"/>
      <c r="O235" s="742"/>
    </row>
    <row r="236" spans="1:15" s="7" customFormat="1" ht="42" customHeight="1">
      <c r="A236" s="205"/>
      <c r="B236" s="1077"/>
      <c r="C236" s="1105"/>
      <c r="D236" s="727" t="s">
        <v>793</v>
      </c>
      <c r="E236" s="1752" t="s">
        <v>808</v>
      </c>
      <c r="F236" s="1753"/>
      <c r="G236" s="1754"/>
      <c r="H236" s="1788"/>
      <c r="I236" s="97" t="s">
        <v>920</v>
      </c>
      <c r="J236" s="166">
        <v>1</v>
      </c>
      <c r="K236" s="1090">
        <v>2</v>
      </c>
      <c r="L236" s="847">
        <f>J236*K236/2</f>
        <v>1</v>
      </c>
      <c r="M236" s="1749"/>
      <c r="N236" s="1742"/>
      <c r="O236" s="742"/>
    </row>
    <row r="237" spans="1:15" s="7" customFormat="1" ht="62.1" customHeight="1">
      <c r="A237" s="205"/>
      <c r="B237" s="1077"/>
      <c r="C237" s="1105"/>
      <c r="D237" s="1081" t="s">
        <v>794</v>
      </c>
      <c r="E237" s="1752" t="s">
        <v>1221</v>
      </c>
      <c r="F237" s="1753"/>
      <c r="G237" s="1754"/>
      <c r="H237" s="1400" t="s">
        <v>2493</v>
      </c>
      <c r="I237" s="97" t="s">
        <v>920</v>
      </c>
      <c r="J237" s="166">
        <v>1</v>
      </c>
      <c r="K237" s="1090">
        <v>2</v>
      </c>
      <c r="L237" s="847">
        <f>J237*K237</f>
        <v>2</v>
      </c>
      <c r="M237" s="1401" t="s">
        <v>2485</v>
      </c>
      <c r="N237" s="1526" t="s">
        <v>2490</v>
      </c>
      <c r="O237" s="742"/>
    </row>
    <row r="238" spans="1:15" s="7" customFormat="1" ht="21" customHeight="1">
      <c r="A238" s="205"/>
      <c r="B238" s="1077"/>
      <c r="C238" s="1105"/>
      <c r="D238" s="1081"/>
      <c r="E238" s="1822" t="s">
        <v>2105</v>
      </c>
      <c r="F238" s="1823"/>
      <c r="G238" s="1823"/>
      <c r="H238" s="1823"/>
      <c r="I238" s="1823"/>
      <c r="J238" s="977"/>
      <c r="K238" s="1101"/>
      <c r="L238" s="980">
        <f>SUM(L227:L237)</f>
        <v>13</v>
      </c>
      <c r="M238" s="1096"/>
      <c r="N238" s="1088"/>
      <c r="O238" s="742"/>
    </row>
    <row r="239" spans="1:15" s="7" customFormat="1" ht="29.1" customHeight="1">
      <c r="A239" s="205"/>
      <c r="B239" s="1427"/>
      <c r="C239" s="1281">
        <v>24</v>
      </c>
      <c r="D239" s="1777" t="s">
        <v>2597</v>
      </c>
      <c r="E239" s="1778"/>
      <c r="F239" s="1778"/>
      <c r="G239" s="1779"/>
      <c r="H239" s="224"/>
      <c r="I239" s="144"/>
      <c r="J239" s="981"/>
      <c r="K239" s="155"/>
      <c r="L239" s="145"/>
      <c r="M239" s="1472"/>
      <c r="N239" s="1454"/>
      <c r="O239" s="742"/>
    </row>
    <row r="240" spans="1:15" s="7" customFormat="1" ht="42" customHeight="1">
      <c r="A240" s="205"/>
      <c r="B240" s="1427"/>
      <c r="C240" s="1456"/>
      <c r="D240" s="1433" t="s">
        <v>2</v>
      </c>
      <c r="E240" s="1752" t="s">
        <v>2558</v>
      </c>
      <c r="F240" s="1753"/>
      <c r="G240" s="1754"/>
      <c r="H240" s="1906" t="s">
        <v>2656</v>
      </c>
      <c r="I240" s="97" t="s">
        <v>920</v>
      </c>
      <c r="J240" s="166">
        <v>1</v>
      </c>
      <c r="K240" s="1441">
        <v>2</v>
      </c>
      <c r="L240" s="847">
        <f t="shared" ref="L240:L246" si="22">J240*K240/2</f>
        <v>1</v>
      </c>
      <c r="M240" s="1747" t="s">
        <v>2654</v>
      </c>
      <c r="N240" s="1741" t="s">
        <v>2657</v>
      </c>
      <c r="O240" s="742"/>
    </row>
    <row r="241" spans="1:15" s="7" customFormat="1" ht="42" customHeight="1">
      <c r="A241" s="205"/>
      <c r="B241" s="1427"/>
      <c r="C241" s="1456"/>
      <c r="D241" s="1433" t="s">
        <v>3</v>
      </c>
      <c r="E241" s="1752" t="s">
        <v>776</v>
      </c>
      <c r="F241" s="1753"/>
      <c r="G241" s="1754"/>
      <c r="H241" s="1906"/>
      <c r="I241" s="97" t="s">
        <v>920</v>
      </c>
      <c r="J241" s="166">
        <v>1</v>
      </c>
      <c r="K241" s="1441">
        <v>3</v>
      </c>
      <c r="L241" s="847">
        <f t="shared" si="22"/>
        <v>1.5</v>
      </c>
      <c r="M241" s="1748"/>
      <c r="N241" s="1746"/>
      <c r="O241" s="742"/>
    </row>
    <row r="242" spans="1:15" s="7" customFormat="1" ht="42" customHeight="1">
      <c r="A242" s="205"/>
      <c r="B242" s="1427"/>
      <c r="C242" s="1456"/>
      <c r="D242" s="1433" t="s">
        <v>4</v>
      </c>
      <c r="E242" s="1752" t="s">
        <v>810</v>
      </c>
      <c r="F242" s="1753"/>
      <c r="G242" s="1754"/>
      <c r="H242" s="1906"/>
      <c r="I242" s="97" t="s">
        <v>920</v>
      </c>
      <c r="J242" s="166">
        <v>1</v>
      </c>
      <c r="K242" s="1441">
        <v>2</v>
      </c>
      <c r="L242" s="847">
        <f t="shared" si="22"/>
        <v>1</v>
      </c>
      <c r="M242" s="1748"/>
      <c r="N242" s="1746"/>
      <c r="O242" s="742"/>
    </row>
    <row r="243" spans="1:15" s="7" customFormat="1" ht="42" customHeight="1">
      <c r="A243" s="205"/>
      <c r="B243" s="1427"/>
      <c r="C243" s="1456"/>
      <c r="D243" s="1433" t="s">
        <v>5</v>
      </c>
      <c r="E243" s="1752" t="s">
        <v>2655</v>
      </c>
      <c r="F243" s="1753"/>
      <c r="G243" s="1754"/>
      <c r="H243" s="1906"/>
      <c r="I243" s="97" t="s">
        <v>920</v>
      </c>
      <c r="J243" s="166">
        <v>1</v>
      </c>
      <c r="K243" s="1441">
        <v>2</v>
      </c>
      <c r="L243" s="847">
        <f t="shared" si="22"/>
        <v>1</v>
      </c>
      <c r="M243" s="1748"/>
      <c r="N243" s="1746"/>
      <c r="O243" s="742"/>
    </row>
    <row r="244" spans="1:15" s="7" customFormat="1" ht="42" customHeight="1">
      <c r="A244" s="205"/>
      <c r="B244" s="1427"/>
      <c r="C244" s="1456"/>
      <c r="D244" s="1433" t="s">
        <v>660</v>
      </c>
      <c r="E244" s="1752" t="s">
        <v>307</v>
      </c>
      <c r="F244" s="1753"/>
      <c r="G244" s="1754"/>
      <c r="H244" s="1906"/>
      <c r="I244" s="97" t="s">
        <v>920</v>
      </c>
      <c r="J244" s="166">
        <v>1</v>
      </c>
      <c r="K244" s="1441">
        <v>3</v>
      </c>
      <c r="L244" s="847">
        <f t="shared" si="22"/>
        <v>1.5</v>
      </c>
      <c r="M244" s="1748"/>
      <c r="N244" s="1746"/>
      <c r="O244" s="742"/>
    </row>
    <row r="245" spans="1:15" s="7" customFormat="1" ht="42" customHeight="1">
      <c r="A245" s="205"/>
      <c r="B245" s="1427"/>
      <c r="C245" s="1456"/>
      <c r="D245" s="1433" t="s">
        <v>661</v>
      </c>
      <c r="E245" s="1752" t="s">
        <v>2473</v>
      </c>
      <c r="F245" s="1753"/>
      <c r="G245" s="1754"/>
      <c r="H245" s="1906"/>
      <c r="I245" s="97" t="s">
        <v>920</v>
      </c>
      <c r="J245" s="166">
        <v>1</v>
      </c>
      <c r="K245" s="1441">
        <v>2</v>
      </c>
      <c r="L245" s="847">
        <f t="shared" si="22"/>
        <v>1</v>
      </c>
      <c r="M245" s="1748"/>
      <c r="N245" s="1746"/>
      <c r="O245" s="742"/>
    </row>
    <row r="246" spans="1:15" s="7" customFormat="1" ht="42" customHeight="1">
      <c r="A246" s="205"/>
      <c r="B246" s="1427"/>
      <c r="C246" s="1456"/>
      <c r="D246" s="1433" t="s">
        <v>782</v>
      </c>
      <c r="E246" s="1752" t="s">
        <v>2468</v>
      </c>
      <c r="F246" s="1753"/>
      <c r="G246" s="1754"/>
      <c r="H246" s="1906"/>
      <c r="I246" s="97" t="s">
        <v>920</v>
      </c>
      <c r="J246" s="166">
        <v>1</v>
      </c>
      <c r="K246" s="1441">
        <v>2</v>
      </c>
      <c r="L246" s="847">
        <f t="shared" si="22"/>
        <v>1</v>
      </c>
      <c r="M246" s="1748"/>
      <c r="N246" s="1746"/>
      <c r="O246" s="742"/>
    </row>
    <row r="247" spans="1:15" s="7" customFormat="1" ht="42" customHeight="1">
      <c r="A247" s="205"/>
      <c r="B247" s="1427"/>
      <c r="C247" s="1456"/>
      <c r="D247" s="1433" t="s">
        <v>789</v>
      </c>
      <c r="E247" s="1752" t="s">
        <v>775</v>
      </c>
      <c r="F247" s="1753"/>
      <c r="G247" s="1754"/>
      <c r="H247" s="1906"/>
      <c r="I247" s="97" t="s">
        <v>920</v>
      </c>
      <c r="J247" s="166">
        <v>1</v>
      </c>
      <c r="K247" s="1441">
        <v>1</v>
      </c>
      <c r="L247" s="847">
        <f t="shared" ref="L247" si="23">J247*K247</f>
        <v>1</v>
      </c>
      <c r="M247" s="1748"/>
      <c r="N247" s="1746"/>
      <c r="O247" s="742"/>
    </row>
    <row r="248" spans="1:15" s="7" customFormat="1" ht="42" customHeight="1">
      <c r="A248" s="205"/>
      <c r="B248" s="1427"/>
      <c r="C248" s="1456"/>
      <c r="D248" s="1433" t="s">
        <v>792</v>
      </c>
      <c r="E248" s="1752" t="s">
        <v>2559</v>
      </c>
      <c r="F248" s="1753"/>
      <c r="G248" s="1754"/>
      <c r="H248" s="1906"/>
      <c r="I248" s="97" t="s">
        <v>920</v>
      </c>
      <c r="J248" s="166">
        <v>1</v>
      </c>
      <c r="K248" s="1441">
        <v>2</v>
      </c>
      <c r="L248" s="847">
        <f>J248*K248/2</f>
        <v>1</v>
      </c>
      <c r="M248" s="1749"/>
      <c r="N248" s="1742"/>
      <c r="O248" s="742"/>
    </row>
    <row r="249" spans="1:15" s="7" customFormat="1" ht="42" customHeight="1">
      <c r="A249" s="205"/>
      <c r="B249" s="1427"/>
      <c r="C249" s="1456"/>
      <c r="D249" s="1433" t="s">
        <v>793</v>
      </c>
      <c r="E249" s="1752" t="s">
        <v>2562</v>
      </c>
      <c r="F249" s="1753"/>
      <c r="G249" s="1754"/>
      <c r="H249" s="1906"/>
      <c r="I249" s="97" t="s">
        <v>920</v>
      </c>
      <c r="J249" s="166">
        <v>1</v>
      </c>
      <c r="K249" s="1441">
        <v>2</v>
      </c>
      <c r="L249" s="847">
        <f>J249*K249/2</f>
        <v>1</v>
      </c>
      <c r="M249" s="1851" t="s">
        <v>2654</v>
      </c>
      <c r="N249" s="1741" t="s">
        <v>2672</v>
      </c>
      <c r="O249" s="742"/>
    </row>
    <row r="250" spans="1:15" s="7" customFormat="1" ht="42" customHeight="1">
      <c r="A250" s="205"/>
      <c r="B250" s="1427"/>
      <c r="C250" s="1456"/>
      <c r="D250" s="1433" t="s">
        <v>794</v>
      </c>
      <c r="E250" s="1752" t="s">
        <v>2560</v>
      </c>
      <c r="F250" s="1753"/>
      <c r="G250" s="1754"/>
      <c r="H250" s="1906"/>
      <c r="I250" s="97" t="s">
        <v>920</v>
      </c>
      <c r="J250" s="166">
        <v>1</v>
      </c>
      <c r="K250" s="1441">
        <v>2</v>
      </c>
      <c r="L250" s="847">
        <f>J250*K250/2</f>
        <v>1</v>
      </c>
      <c r="M250" s="1852"/>
      <c r="N250" s="1746"/>
      <c r="O250" s="742"/>
    </row>
    <row r="251" spans="1:15" s="7" customFormat="1" ht="42" customHeight="1">
      <c r="A251" s="205"/>
      <c r="B251" s="1427"/>
      <c r="C251" s="1456"/>
      <c r="D251" s="1433" t="s">
        <v>795</v>
      </c>
      <c r="E251" s="1752" t="s">
        <v>2561</v>
      </c>
      <c r="F251" s="1753"/>
      <c r="G251" s="1754"/>
      <c r="H251" s="1907"/>
      <c r="I251" s="97" t="s">
        <v>920</v>
      </c>
      <c r="J251" s="166">
        <v>1</v>
      </c>
      <c r="K251" s="1441">
        <v>2</v>
      </c>
      <c r="L251" s="847">
        <f>J251*K251/2</f>
        <v>1</v>
      </c>
      <c r="M251" s="1853"/>
      <c r="N251" s="1742"/>
      <c r="O251" s="742"/>
    </row>
    <row r="252" spans="1:15" s="7" customFormat="1" ht="41.1" customHeight="1">
      <c r="A252" s="205"/>
      <c r="B252" s="1427"/>
      <c r="C252" s="1456"/>
      <c r="D252" s="1433" t="s">
        <v>804</v>
      </c>
      <c r="E252" s="1752" t="s">
        <v>2593</v>
      </c>
      <c r="F252" s="1753"/>
      <c r="G252" s="1754"/>
      <c r="H252" s="1908" t="s">
        <v>2596</v>
      </c>
      <c r="I252" s="97" t="s">
        <v>920</v>
      </c>
      <c r="J252" s="166">
        <v>1</v>
      </c>
      <c r="K252" s="1441">
        <v>2</v>
      </c>
      <c r="L252" s="847">
        <f t="shared" ref="L252:L253" si="24">J252*K252</f>
        <v>2</v>
      </c>
      <c r="M252" s="1739" t="s">
        <v>2595</v>
      </c>
      <c r="N252" s="1741" t="s">
        <v>2630</v>
      </c>
      <c r="O252" s="742"/>
    </row>
    <row r="253" spans="1:15" s="7" customFormat="1" ht="42" customHeight="1">
      <c r="A253" s="205"/>
      <c r="B253" s="1427"/>
      <c r="C253" s="1456"/>
      <c r="D253" s="1433" t="s">
        <v>805</v>
      </c>
      <c r="E253" s="1752" t="s">
        <v>2594</v>
      </c>
      <c r="F253" s="1753"/>
      <c r="G253" s="1754"/>
      <c r="H253" s="1907"/>
      <c r="I253" s="97" t="s">
        <v>920</v>
      </c>
      <c r="J253" s="166">
        <v>1</v>
      </c>
      <c r="K253" s="1441">
        <v>1</v>
      </c>
      <c r="L253" s="847">
        <f t="shared" si="24"/>
        <v>1</v>
      </c>
      <c r="M253" s="1740"/>
      <c r="N253" s="1742"/>
      <c r="O253" s="742"/>
    </row>
    <row r="254" spans="1:15" s="7" customFormat="1" ht="20.100000000000001" customHeight="1">
      <c r="A254" s="205"/>
      <c r="B254" s="1427"/>
      <c r="C254" s="1456"/>
      <c r="D254" s="1448"/>
      <c r="E254" s="1822" t="s">
        <v>2105</v>
      </c>
      <c r="F254" s="1823"/>
      <c r="G254" s="1823"/>
      <c r="H254" s="1823"/>
      <c r="I254" s="1823"/>
      <c r="J254" s="977"/>
      <c r="K254" s="1458"/>
      <c r="L254" s="980">
        <f>SUM(L240:L253)</f>
        <v>16</v>
      </c>
      <c r="M254" s="1447"/>
      <c r="N254" s="765"/>
      <c r="O254" s="742"/>
    </row>
    <row r="255" spans="1:15" s="7" customFormat="1" ht="42" customHeight="1">
      <c r="A255" s="205"/>
      <c r="B255" s="217"/>
      <c r="C255" s="223"/>
      <c r="D255" s="714"/>
      <c r="E255" s="1752"/>
      <c r="F255" s="1753"/>
      <c r="G255" s="1754"/>
      <c r="H255" s="226"/>
      <c r="I255" s="169"/>
      <c r="J255" s="106"/>
      <c r="K255" s="124"/>
      <c r="L255" s="106"/>
      <c r="M255" s="750"/>
      <c r="N255" s="765"/>
      <c r="O255" s="742"/>
    </row>
    <row r="256" spans="1:15" s="7" customFormat="1" ht="24" customHeight="1">
      <c r="A256" s="78"/>
      <c r="B256" s="984" t="s">
        <v>10</v>
      </c>
      <c r="C256" s="1803" t="s">
        <v>84</v>
      </c>
      <c r="D256" s="1804"/>
      <c r="E256" s="1804"/>
      <c r="F256" s="1804"/>
      <c r="G256" s="1805"/>
      <c r="H256" s="986"/>
      <c r="I256" s="987"/>
      <c r="J256" s="988"/>
      <c r="K256" s="987"/>
      <c r="L256" s="989">
        <f>SUM(L257+L301+L321)</f>
        <v>24</v>
      </c>
      <c r="M256" s="1354" t="s">
        <v>1259</v>
      </c>
      <c r="N256" s="737"/>
      <c r="O256" s="742"/>
    </row>
    <row r="257" spans="1:15" s="7" customFormat="1" ht="18.95" customHeight="1">
      <c r="A257" s="78"/>
      <c r="B257" s="217"/>
      <c r="C257" s="1290"/>
      <c r="D257" s="1291" t="s">
        <v>592</v>
      </c>
      <c r="E257" s="1292"/>
      <c r="F257" s="1292"/>
      <c r="G257" s="1293"/>
      <c r="H257" s="1294"/>
      <c r="I257" s="1295"/>
      <c r="J257" s="1296"/>
      <c r="K257" s="1295"/>
      <c r="L257" s="1297">
        <f>SUM(L260:L300)</f>
        <v>10</v>
      </c>
      <c r="M257" s="117"/>
      <c r="N257" s="737"/>
      <c r="O257" s="742"/>
    </row>
    <row r="258" spans="1:15" s="7" customFormat="1" ht="15" customHeight="1">
      <c r="A258" s="78"/>
      <c r="B258" s="217"/>
      <c r="C258" s="1282">
        <v>1</v>
      </c>
      <c r="D258" s="147" t="s">
        <v>301</v>
      </c>
      <c r="E258" s="148"/>
      <c r="F258" s="1283"/>
      <c r="G258" s="1122"/>
      <c r="H258" s="1284"/>
      <c r="I258" s="146"/>
      <c r="J258" s="150"/>
      <c r="K258" s="146"/>
      <c r="L258" s="146"/>
      <c r="M258" s="117"/>
      <c r="N258" s="737"/>
      <c r="O258" s="742"/>
    </row>
    <row r="259" spans="1:15" s="7" customFormat="1" ht="15" customHeight="1">
      <c r="A259" s="78"/>
      <c r="B259" s="717"/>
      <c r="C259" s="215"/>
      <c r="D259" s="114" t="s">
        <v>1346</v>
      </c>
      <c r="E259" s="115"/>
      <c r="F259" s="115"/>
      <c r="G259" s="716"/>
      <c r="H259" s="237"/>
      <c r="I259" s="719"/>
      <c r="J259" s="718"/>
      <c r="K259" s="719"/>
      <c r="L259" s="719"/>
      <c r="M259" s="117"/>
      <c r="N259" s="737"/>
      <c r="O259" s="742"/>
    </row>
    <row r="260" spans="1:15" s="76" customFormat="1" ht="63">
      <c r="A260" s="78"/>
      <c r="B260" s="217"/>
      <c r="C260" s="527"/>
      <c r="D260" s="98" t="s">
        <v>319</v>
      </c>
      <c r="E260" s="101"/>
      <c r="F260" s="101"/>
      <c r="G260" s="397"/>
      <c r="H260" s="517" t="s">
        <v>322</v>
      </c>
      <c r="I260" s="1743" t="s">
        <v>294</v>
      </c>
      <c r="J260" s="1780">
        <v>1</v>
      </c>
      <c r="K260" s="1759">
        <v>1</v>
      </c>
      <c r="L260" s="1759">
        <v>1</v>
      </c>
      <c r="M260" s="1102" t="s">
        <v>590</v>
      </c>
      <c r="N260" s="766" t="s">
        <v>1551</v>
      </c>
      <c r="O260" s="760"/>
    </row>
    <row r="261" spans="1:15" s="76" customFormat="1" ht="63">
      <c r="A261" s="78"/>
      <c r="B261" s="217"/>
      <c r="C261" s="527"/>
      <c r="D261" s="98" t="s">
        <v>320</v>
      </c>
      <c r="E261" s="115"/>
      <c r="F261" s="115"/>
      <c r="G261" s="176"/>
      <c r="H261" s="517" t="s">
        <v>323</v>
      </c>
      <c r="I261" s="1744"/>
      <c r="J261" s="1781"/>
      <c r="K261" s="1760"/>
      <c r="L261" s="1760"/>
      <c r="M261" s="1102" t="s">
        <v>589</v>
      </c>
      <c r="N261" s="766" t="s">
        <v>1552</v>
      </c>
      <c r="O261" s="760"/>
    </row>
    <row r="262" spans="1:15" s="76" customFormat="1" ht="75">
      <c r="A262" s="78"/>
      <c r="B262" s="217"/>
      <c r="C262" s="528"/>
      <c r="D262" s="100" t="s">
        <v>321</v>
      </c>
      <c r="E262" s="115"/>
      <c r="F262" s="115"/>
      <c r="G262" s="176"/>
      <c r="H262" s="517" t="s">
        <v>324</v>
      </c>
      <c r="I262" s="1745"/>
      <c r="J262" s="1782"/>
      <c r="K262" s="1761"/>
      <c r="L262" s="1761"/>
      <c r="M262" s="1102" t="s">
        <v>588</v>
      </c>
      <c r="N262" s="766" t="s">
        <v>1553</v>
      </c>
      <c r="O262" s="760"/>
    </row>
    <row r="263" spans="1:15" s="7" customFormat="1" ht="15" customHeight="1">
      <c r="A263" s="78"/>
      <c r="B263" s="217"/>
      <c r="C263" s="1282">
        <v>2</v>
      </c>
      <c r="D263" s="147" t="s">
        <v>306</v>
      </c>
      <c r="E263" s="148"/>
      <c r="F263" s="148"/>
      <c r="G263" s="1122"/>
      <c r="H263" s="1004"/>
      <c r="I263" s="1154"/>
      <c r="J263" s="146"/>
      <c r="K263" s="1154"/>
      <c r="L263" s="146"/>
      <c r="M263" s="123"/>
      <c r="N263" s="737"/>
      <c r="O263" s="742"/>
    </row>
    <row r="264" spans="1:15" s="7" customFormat="1" ht="15" customHeight="1">
      <c r="A264" s="78"/>
      <c r="B264" s="717"/>
      <c r="C264" s="215"/>
      <c r="D264" s="114" t="s">
        <v>1346</v>
      </c>
      <c r="E264" s="115"/>
      <c r="F264" s="115"/>
      <c r="G264" s="716"/>
      <c r="H264" s="112"/>
      <c r="I264" s="268"/>
      <c r="J264" s="719"/>
      <c r="K264" s="268"/>
      <c r="L264" s="836"/>
      <c r="M264" s="112"/>
      <c r="N264" s="737"/>
      <c r="O264" s="742"/>
    </row>
    <row r="265" spans="1:15" s="7" customFormat="1" ht="63">
      <c r="A265" s="78"/>
      <c r="B265" s="217"/>
      <c r="C265" s="531"/>
      <c r="D265" s="98" t="s">
        <v>329</v>
      </c>
      <c r="E265" s="115"/>
      <c r="F265" s="115"/>
      <c r="G265" s="176"/>
      <c r="H265" s="517" t="s">
        <v>325</v>
      </c>
      <c r="I265" s="1743" t="s">
        <v>294</v>
      </c>
      <c r="J265" s="1780">
        <v>1</v>
      </c>
      <c r="K265" s="1759">
        <v>1</v>
      </c>
      <c r="L265" s="1759">
        <v>1</v>
      </c>
      <c r="M265" s="1102" t="s">
        <v>587</v>
      </c>
      <c r="N265" s="766" t="s">
        <v>1554</v>
      </c>
      <c r="O265" s="742"/>
    </row>
    <row r="266" spans="1:15" s="7" customFormat="1" ht="63">
      <c r="A266" s="78"/>
      <c r="B266" s="217"/>
      <c r="C266" s="531"/>
      <c r="D266" s="1797" t="s">
        <v>1347</v>
      </c>
      <c r="E266" s="1798"/>
      <c r="F266" s="1798"/>
      <c r="G266" s="1799"/>
      <c r="H266" s="517" t="s">
        <v>326</v>
      </c>
      <c r="I266" s="1744"/>
      <c r="J266" s="1781"/>
      <c r="K266" s="1760"/>
      <c r="L266" s="1760"/>
      <c r="M266" s="1102" t="s">
        <v>586</v>
      </c>
      <c r="N266" s="766" t="s">
        <v>1555</v>
      </c>
      <c r="O266" s="742"/>
    </row>
    <row r="267" spans="1:15" s="7" customFormat="1" ht="63">
      <c r="A267" s="78"/>
      <c r="B267" s="217"/>
      <c r="C267" s="532"/>
      <c r="D267" s="98" t="s">
        <v>330</v>
      </c>
      <c r="E267" s="115"/>
      <c r="F267" s="115"/>
      <c r="G267" s="176"/>
      <c r="H267" s="517" t="s">
        <v>327</v>
      </c>
      <c r="I267" s="1745"/>
      <c r="J267" s="1782"/>
      <c r="K267" s="1761"/>
      <c r="L267" s="1761"/>
      <c r="M267" s="1102" t="s">
        <v>328</v>
      </c>
      <c r="N267" s="766" t="s">
        <v>1556</v>
      </c>
      <c r="O267" s="742"/>
    </row>
    <row r="268" spans="1:15" s="7" customFormat="1" ht="15" customHeight="1">
      <c r="A268" s="78"/>
      <c r="B268" s="217"/>
      <c r="C268" s="1285">
        <v>3</v>
      </c>
      <c r="D268" s="147" t="s">
        <v>316</v>
      </c>
      <c r="E268" s="148"/>
      <c r="F268" s="148"/>
      <c r="G268" s="1122"/>
      <c r="H268" s="1284"/>
      <c r="I268" s="146"/>
      <c r="J268" s="150"/>
      <c r="K268" s="146"/>
      <c r="L268" s="146"/>
      <c r="M268" s="117"/>
      <c r="N268" s="737"/>
      <c r="O268" s="742"/>
    </row>
    <row r="269" spans="1:15" s="7" customFormat="1" ht="15" customHeight="1">
      <c r="A269" s="78"/>
      <c r="B269" s="717"/>
      <c r="C269" s="303"/>
      <c r="D269" s="114" t="s">
        <v>1346</v>
      </c>
      <c r="E269" s="115"/>
      <c r="F269" s="115"/>
      <c r="G269" s="716"/>
      <c r="H269" s="237"/>
      <c r="I269" s="719"/>
      <c r="J269" s="718"/>
      <c r="K269" s="719"/>
      <c r="L269" s="836"/>
      <c r="M269" s="117"/>
      <c r="N269" s="737"/>
      <c r="O269" s="742"/>
    </row>
    <row r="270" spans="1:15" s="76" customFormat="1" ht="63">
      <c r="A270" s="78"/>
      <c r="B270" s="217"/>
      <c r="C270" s="529"/>
      <c r="D270" s="1797" t="s">
        <v>331</v>
      </c>
      <c r="E270" s="1798"/>
      <c r="F270" s="1798"/>
      <c r="G270" s="1799"/>
      <c r="H270" s="519" t="s">
        <v>333</v>
      </c>
      <c r="I270" s="1743" t="s">
        <v>294</v>
      </c>
      <c r="J270" s="1780">
        <v>1</v>
      </c>
      <c r="K270" s="1759">
        <v>1</v>
      </c>
      <c r="L270" s="1759">
        <v>1</v>
      </c>
      <c r="M270" s="1102" t="s">
        <v>585</v>
      </c>
      <c r="N270" s="766" t="s">
        <v>1557</v>
      </c>
      <c r="O270" s="760"/>
    </row>
    <row r="271" spans="1:15" s="76" customFormat="1" ht="63">
      <c r="A271" s="78"/>
      <c r="B271" s="217"/>
      <c r="C271" s="530"/>
      <c r="D271" s="98" t="s">
        <v>332</v>
      </c>
      <c r="E271" s="115"/>
      <c r="F271" s="115"/>
      <c r="G271" s="176"/>
      <c r="H271" s="520" t="s">
        <v>333</v>
      </c>
      <c r="I271" s="1745"/>
      <c r="J271" s="1782"/>
      <c r="K271" s="1761"/>
      <c r="L271" s="1761"/>
      <c r="M271" s="1102" t="s">
        <v>335</v>
      </c>
      <c r="N271" s="766" t="s">
        <v>1558</v>
      </c>
      <c r="O271" s="760"/>
    </row>
    <row r="272" spans="1:15" s="76" customFormat="1" ht="15" customHeight="1">
      <c r="A272" s="78"/>
      <c r="B272" s="217"/>
      <c r="C272" s="1285">
        <v>4</v>
      </c>
      <c r="D272" s="147" t="s">
        <v>318</v>
      </c>
      <c r="E272" s="148"/>
      <c r="F272" s="148"/>
      <c r="G272" s="1122"/>
      <c r="H272" s="1286"/>
      <c r="I272" s="146"/>
      <c r="J272" s="150"/>
      <c r="K272" s="146"/>
      <c r="L272" s="146"/>
      <c r="M272" s="1083"/>
      <c r="N272" s="737"/>
      <c r="O272" s="760"/>
    </row>
    <row r="273" spans="1:15" s="76" customFormat="1" ht="15" customHeight="1">
      <c r="A273" s="78"/>
      <c r="B273" s="717"/>
      <c r="C273" s="303"/>
      <c r="D273" s="114" t="s">
        <v>1346</v>
      </c>
      <c r="E273" s="115"/>
      <c r="F273" s="115"/>
      <c r="G273" s="716"/>
      <c r="H273" s="521"/>
      <c r="I273" s="719"/>
      <c r="J273" s="718"/>
      <c r="K273" s="719"/>
      <c r="L273" s="836"/>
      <c r="M273" s="751"/>
      <c r="N273" s="737"/>
      <c r="O273" s="760"/>
    </row>
    <row r="274" spans="1:15" s="76" customFormat="1" ht="63">
      <c r="A274" s="78"/>
      <c r="B274" s="217"/>
      <c r="C274" s="531"/>
      <c r="D274" s="98" t="s">
        <v>427</v>
      </c>
      <c r="E274" s="115"/>
      <c r="F274" s="115"/>
      <c r="G274" s="176"/>
      <c r="H274" s="519" t="s">
        <v>334</v>
      </c>
      <c r="I274" s="1445" t="s">
        <v>294</v>
      </c>
      <c r="J274" s="1443">
        <v>1</v>
      </c>
      <c r="K274" s="1441">
        <v>1</v>
      </c>
      <c r="L274" s="1441">
        <v>1</v>
      </c>
      <c r="M274" s="1102" t="s">
        <v>591</v>
      </c>
      <c r="N274" s="766" t="s">
        <v>1559</v>
      </c>
      <c r="O274" s="760"/>
    </row>
    <row r="275" spans="1:15" s="76" customFormat="1" ht="15.75">
      <c r="A275" s="78"/>
      <c r="B275" s="217"/>
      <c r="C275" s="1285">
        <v>5</v>
      </c>
      <c r="D275" s="147" t="s">
        <v>709</v>
      </c>
      <c r="E275" s="148"/>
      <c r="F275" s="148"/>
      <c r="G275" s="149"/>
      <c r="H275" s="239"/>
      <c r="I275" s="146"/>
      <c r="J275" s="150"/>
      <c r="K275" s="146"/>
      <c r="L275" s="146"/>
      <c r="M275" s="751"/>
      <c r="N275" s="737"/>
      <c r="O275" s="760"/>
    </row>
    <row r="276" spans="1:15" s="76" customFormat="1" ht="78.75">
      <c r="A276" s="78"/>
      <c r="B276" s="217"/>
      <c r="C276" s="303"/>
      <c r="D276" s="98" t="s">
        <v>712</v>
      </c>
      <c r="E276" s="115"/>
      <c r="F276" s="115"/>
      <c r="G276" s="176"/>
      <c r="H276" s="519" t="s">
        <v>710</v>
      </c>
      <c r="I276" s="1743" t="s">
        <v>294</v>
      </c>
      <c r="J276" s="1780">
        <v>1</v>
      </c>
      <c r="K276" s="1759">
        <v>1</v>
      </c>
      <c r="L276" s="1759">
        <v>1</v>
      </c>
      <c r="M276" s="1102" t="s">
        <v>711</v>
      </c>
      <c r="N276" s="766" t="s">
        <v>1560</v>
      </c>
      <c r="O276" s="760"/>
    </row>
    <row r="277" spans="1:15" s="76" customFormat="1" ht="78.75">
      <c r="A277" s="78"/>
      <c r="B277" s="217"/>
      <c r="C277" s="303"/>
      <c r="D277" s="98" t="s">
        <v>713</v>
      </c>
      <c r="E277" s="115"/>
      <c r="F277" s="115"/>
      <c r="G277" s="176"/>
      <c r="H277" s="519" t="s">
        <v>714</v>
      </c>
      <c r="I277" s="1744"/>
      <c r="J277" s="1781"/>
      <c r="K277" s="1760"/>
      <c r="L277" s="1760"/>
      <c r="M277" s="1102" t="s">
        <v>715</v>
      </c>
      <c r="N277" s="766" t="s">
        <v>1561</v>
      </c>
      <c r="O277" s="760"/>
    </row>
    <row r="278" spans="1:15" s="76" customFormat="1" ht="80.099999999999994" customHeight="1">
      <c r="A278" s="78"/>
      <c r="B278" s="217"/>
      <c r="C278" s="303"/>
      <c r="D278" s="1797" t="s">
        <v>720</v>
      </c>
      <c r="E278" s="1798"/>
      <c r="F278" s="1798"/>
      <c r="G278" s="1799"/>
      <c r="H278" s="519" t="s">
        <v>716</v>
      </c>
      <c r="I278" s="1744"/>
      <c r="J278" s="1781"/>
      <c r="K278" s="1760"/>
      <c r="L278" s="1760"/>
      <c r="M278" s="1102" t="s">
        <v>717</v>
      </c>
      <c r="N278" s="766" t="s">
        <v>1562</v>
      </c>
      <c r="O278" s="760"/>
    </row>
    <row r="279" spans="1:15" s="76" customFormat="1" ht="78.75">
      <c r="A279" s="78"/>
      <c r="B279" s="217"/>
      <c r="C279" s="304"/>
      <c r="D279" s="98" t="s">
        <v>721</v>
      </c>
      <c r="E279" s="115"/>
      <c r="F279" s="115"/>
      <c r="G279" s="176"/>
      <c r="H279" s="519" t="s">
        <v>718</v>
      </c>
      <c r="I279" s="1745"/>
      <c r="J279" s="1782"/>
      <c r="K279" s="1761"/>
      <c r="L279" s="1761"/>
      <c r="M279" s="1102" t="s">
        <v>719</v>
      </c>
      <c r="N279" s="766" t="s">
        <v>1563</v>
      </c>
      <c r="O279" s="760"/>
    </row>
    <row r="280" spans="1:15" s="76" customFormat="1" ht="15.75">
      <c r="A280" s="78"/>
      <c r="B280" s="217"/>
      <c r="C280" s="1285">
        <v>6</v>
      </c>
      <c r="D280" s="147" t="s">
        <v>784</v>
      </c>
      <c r="E280" s="148"/>
      <c r="F280" s="148"/>
      <c r="G280" s="149"/>
      <c r="H280" s="239"/>
      <c r="I280" s="144"/>
      <c r="J280" s="153"/>
      <c r="K280" s="154"/>
      <c r="L280" s="154"/>
      <c r="M280" s="263"/>
      <c r="N280" s="1114"/>
      <c r="O280" s="123"/>
    </row>
    <row r="281" spans="1:15" s="76" customFormat="1" ht="78.75">
      <c r="A281" s="78"/>
      <c r="B281" s="217"/>
      <c r="C281" s="1809"/>
      <c r="D281" s="117" t="s">
        <v>1080</v>
      </c>
      <c r="E281" s="115"/>
      <c r="F281" s="115"/>
      <c r="G281" s="176"/>
      <c r="H281" s="519" t="s">
        <v>822</v>
      </c>
      <c r="I281" s="1743" t="s">
        <v>294</v>
      </c>
      <c r="J281" s="1780">
        <v>1</v>
      </c>
      <c r="K281" s="1759">
        <v>1</v>
      </c>
      <c r="L281" s="1759">
        <v>1</v>
      </c>
      <c r="M281" s="122" t="s">
        <v>819</v>
      </c>
      <c r="N281" s="1300" t="s">
        <v>2235</v>
      </c>
      <c r="O281" s="123"/>
    </row>
    <row r="282" spans="1:15" s="76" customFormat="1" ht="78.75">
      <c r="A282" s="78"/>
      <c r="B282" s="217"/>
      <c r="C282" s="1810"/>
      <c r="D282" s="98" t="s">
        <v>1180</v>
      </c>
      <c r="E282" s="115"/>
      <c r="F282" s="115"/>
      <c r="G282" s="176"/>
      <c r="H282" s="519" t="s">
        <v>821</v>
      </c>
      <c r="I282" s="1745"/>
      <c r="J282" s="1782"/>
      <c r="K282" s="1761"/>
      <c r="L282" s="1761"/>
      <c r="M282" s="1102" t="s">
        <v>820</v>
      </c>
      <c r="N282" s="1300" t="s">
        <v>2236</v>
      </c>
      <c r="O282" s="123"/>
    </row>
    <row r="283" spans="1:15" s="76" customFormat="1" ht="15.75">
      <c r="A283" s="78"/>
      <c r="B283" s="217"/>
      <c r="C283" s="1285">
        <v>7</v>
      </c>
      <c r="D283" s="147" t="s">
        <v>807</v>
      </c>
      <c r="E283" s="148"/>
      <c r="F283" s="148"/>
      <c r="G283" s="149"/>
      <c r="H283" s="239"/>
      <c r="I283" s="163"/>
      <c r="J283" s="150"/>
      <c r="K283" s="146"/>
      <c r="L283" s="146"/>
      <c r="M283" s="1102"/>
      <c r="N283" s="737"/>
      <c r="O283" s="760"/>
    </row>
    <row r="284" spans="1:15" s="76" customFormat="1" ht="78.75">
      <c r="A284" s="78"/>
      <c r="B284" s="217"/>
      <c r="C284" s="1809"/>
      <c r="D284" s="1673" t="s">
        <v>1244</v>
      </c>
      <c r="E284" s="1674"/>
      <c r="F284" s="1674"/>
      <c r="G284" s="1716"/>
      <c r="H284" s="522" t="s">
        <v>823</v>
      </c>
      <c r="I284" s="1743" t="s">
        <v>294</v>
      </c>
      <c r="J284" s="1780">
        <v>1</v>
      </c>
      <c r="K284" s="1759">
        <v>1</v>
      </c>
      <c r="L284" s="1759">
        <v>1</v>
      </c>
      <c r="M284" s="1102" t="s">
        <v>826</v>
      </c>
      <c r="N284" s="766" t="s">
        <v>1564</v>
      </c>
      <c r="O284" s="760"/>
    </row>
    <row r="285" spans="1:15" s="76" customFormat="1" ht="78.75">
      <c r="A285" s="78"/>
      <c r="B285" s="217"/>
      <c r="C285" s="1810"/>
      <c r="D285" s="98" t="s">
        <v>1243</v>
      </c>
      <c r="E285" s="115"/>
      <c r="F285" s="115"/>
      <c r="G285" s="176"/>
      <c r="H285" s="517" t="s">
        <v>824</v>
      </c>
      <c r="I285" s="1745"/>
      <c r="J285" s="1782"/>
      <c r="K285" s="1761"/>
      <c r="L285" s="1761"/>
      <c r="M285" s="752" t="s">
        <v>825</v>
      </c>
      <c r="N285" s="766" t="s">
        <v>1565</v>
      </c>
      <c r="O285" s="760"/>
    </row>
    <row r="286" spans="1:15" s="76" customFormat="1" ht="15.75">
      <c r="A286" s="78"/>
      <c r="B286" s="217"/>
      <c r="C286" s="1285">
        <v>8</v>
      </c>
      <c r="D286" s="147" t="s">
        <v>1237</v>
      </c>
      <c r="E286" s="148"/>
      <c r="F286" s="148"/>
      <c r="G286" s="149"/>
      <c r="H286" s="239"/>
      <c r="I286" s="144"/>
      <c r="J286" s="153"/>
      <c r="K286" s="154"/>
      <c r="L286" s="154"/>
      <c r="M286" s="263"/>
      <c r="N286" s="737"/>
      <c r="O286" s="760"/>
    </row>
    <row r="287" spans="1:15" s="76" customFormat="1" ht="78" customHeight="1">
      <c r="A287" s="78"/>
      <c r="B287" s="217"/>
      <c r="C287" s="240"/>
      <c r="D287" s="98" t="s">
        <v>1238</v>
      </c>
      <c r="E287" s="671"/>
      <c r="F287" s="115"/>
      <c r="G287" s="176"/>
      <c r="H287" s="693" t="s">
        <v>1252</v>
      </c>
      <c r="I287" s="1743" t="s">
        <v>294</v>
      </c>
      <c r="J287" s="1780">
        <v>1</v>
      </c>
      <c r="K287" s="1780">
        <v>1</v>
      </c>
      <c r="L287" s="1882">
        <v>1</v>
      </c>
      <c r="M287" s="753" t="s">
        <v>1317</v>
      </c>
      <c r="N287" s="766" t="s">
        <v>1566</v>
      </c>
      <c r="O287" s="760"/>
    </row>
    <row r="288" spans="1:15" s="76" customFormat="1" ht="87.95" customHeight="1">
      <c r="A288" s="78"/>
      <c r="B288" s="667"/>
      <c r="C288" s="240"/>
      <c r="D288" s="670" t="s">
        <v>1239</v>
      </c>
      <c r="E288" s="115"/>
      <c r="F288" s="115"/>
      <c r="G288" s="666"/>
      <c r="H288" s="693" t="s">
        <v>1253</v>
      </c>
      <c r="I288" s="1744"/>
      <c r="J288" s="1781"/>
      <c r="K288" s="1781"/>
      <c r="L288" s="1883"/>
      <c r="M288" s="753" t="s">
        <v>1318</v>
      </c>
      <c r="N288" s="766" t="s">
        <v>1567</v>
      </c>
      <c r="O288" s="760"/>
    </row>
    <row r="289" spans="1:15" s="76" customFormat="1" ht="87" customHeight="1">
      <c r="A289" s="78"/>
      <c r="B289" s="667"/>
      <c r="C289" s="240"/>
      <c r="D289" s="670" t="s">
        <v>1240</v>
      </c>
      <c r="E289" s="115"/>
      <c r="F289" s="115"/>
      <c r="G289" s="666"/>
      <c r="H289" s="693" t="s">
        <v>1254</v>
      </c>
      <c r="I289" s="1744"/>
      <c r="J289" s="1781"/>
      <c r="K289" s="1781"/>
      <c r="L289" s="1883"/>
      <c r="M289" s="753" t="s">
        <v>1319</v>
      </c>
      <c r="N289" s="766" t="s">
        <v>1568</v>
      </c>
      <c r="O289" s="760"/>
    </row>
    <row r="290" spans="1:15" s="76" customFormat="1" ht="89.1" customHeight="1">
      <c r="A290" s="78"/>
      <c r="B290" s="667"/>
      <c r="C290" s="240"/>
      <c r="D290" s="117" t="s">
        <v>1241</v>
      </c>
      <c r="E290" s="694"/>
      <c r="F290" s="115"/>
      <c r="G290" s="666"/>
      <c r="H290" s="702" t="s">
        <v>1322</v>
      </c>
      <c r="I290" s="1744"/>
      <c r="J290" s="1781"/>
      <c r="K290" s="1781"/>
      <c r="L290" s="1883"/>
      <c r="M290" s="753" t="s">
        <v>1320</v>
      </c>
      <c r="N290" s="766" t="s">
        <v>1569</v>
      </c>
      <c r="O290" s="760"/>
    </row>
    <row r="291" spans="1:15" s="76" customFormat="1" ht="99" customHeight="1">
      <c r="A291" s="78"/>
      <c r="B291" s="667"/>
      <c r="C291" s="240"/>
      <c r="D291" s="670" t="s">
        <v>1242</v>
      </c>
      <c r="E291" s="115"/>
      <c r="F291" s="115"/>
      <c r="G291" s="666"/>
      <c r="H291" s="693" t="s">
        <v>1251</v>
      </c>
      <c r="I291" s="1745"/>
      <c r="J291" s="1782"/>
      <c r="K291" s="1782"/>
      <c r="L291" s="1884"/>
      <c r="M291" s="753" t="s">
        <v>1321</v>
      </c>
      <c r="N291" s="766" t="s">
        <v>1570</v>
      </c>
      <c r="O291" s="760"/>
    </row>
    <row r="292" spans="1:15" s="76" customFormat="1" ht="24" customHeight="1">
      <c r="A292" s="78"/>
      <c r="B292" s="673"/>
      <c r="C292" s="1288">
        <v>9</v>
      </c>
      <c r="D292" s="147" t="s">
        <v>1976</v>
      </c>
      <c r="E292" s="148"/>
      <c r="F292" s="148"/>
      <c r="G292" s="1122"/>
      <c r="H292" s="1289"/>
      <c r="I292" s="144"/>
      <c r="J292" s="153"/>
      <c r="K292" s="153"/>
      <c r="L292" s="1287"/>
      <c r="M292" s="122"/>
      <c r="N292" s="1114"/>
      <c r="O292" s="760"/>
    </row>
    <row r="293" spans="1:15" s="76" customFormat="1" ht="81.95" customHeight="1">
      <c r="A293" s="78"/>
      <c r="B293" s="673"/>
      <c r="C293" s="240"/>
      <c r="D293" s="870" t="s">
        <v>1983</v>
      </c>
      <c r="E293" s="115"/>
      <c r="F293" s="115"/>
      <c r="G293" s="676"/>
      <c r="H293" s="895" t="s">
        <v>1981</v>
      </c>
      <c r="I293" s="1743" t="s">
        <v>294</v>
      </c>
      <c r="J293" s="1780">
        <v>1</v>
      </c>
      <c r="K293" s="1780">
        <v>1</v>
      </c>
      <c r="L293" s="1780">
        <v>1</v>
      </c>
      <c r="M293" s="753" t="s">
        <v>1982</v>
      </c>
      <c r="N293" s="1526" t="s">
        <v>2237</v>
      </c>
      <c r="O293" s="760"/>
    </row>
    <row r="294" spans="1:15" s="76" customFormat="1" ht="80.099999999999994" customHeight="1">
      <c r="A294" s="78"/>
      <c r="B294" s="673"/>
      <c r="C294" s="240"/>
      <c r="D294" s="1673" t="s">
        <v>1984</v>
      </c>
      <c r="E294" s="1674"/>
      <c r="F294" s="1674"/>
      <c r="G294" s="1716"/>
      <c r="H294" s="895" t="s">
        <v>1986</v>
      </c>
      <c r="I294" s="1744"/>
      <c r="J294" s="1781"/>
      <c r="K294" s="1781"/>
      <c r="L294" s="1781"/>
      <c r="M294" s="753" t="s">
        <v>1985</v>
      </c>
      <c r="N294" s="1526" t="s">
        <v>2239</v>
      </c>
      <c r="O294" s="760"/>
    </row>
    <row r="295" spans="1:15" s="76" customFormat="1" ht="81" customHeight="1">
      <c r="A295" s="78"/>
      <c r="B295" s="862"/>
      <c r="C295" s="240"/>
      <c r="D295" s="1673" t="s">
        <v>1987</v>
      </c>
      <c r="E295" s="1674"/>
      <c r="F295" s="1674"/>
      <c r="G295" s="1716"/>
      <c r="H295" s="895" t="s">
        <v>1988</v>
      </c>
      <c r="I295" s="1745"/>
      <c r="J295" s="1782"/>
      <c r="K295" s="1782"/>
      <c r="L295" s="1782"/>
      <c r="M295" s="753" t="s">
        <v>1989</v>
      </c>
      <c r="N295" s="1526" t="s">
        <v>2238</v>
      </c>
      <c r="O295" s="760"/>
    </row>
    <row r="296" spans="1:15" s="76" customFormat="1" ht="24" customHeight="1">
      <c r="A296" s="78"/>
      <c r="B296" s="1427"/>
      <c r="C296" s="1288">
        <v>9</v>
      </c>
      <c r="D296" s="147" t="s">
        <v>2597</v>
      </c>
      <c r="E296" s="148"/>
      <c r="F296" s="148"/>
      <c r="G296" s="1468"/>
      <c r="H296" s="1289"/>
      <c r="I296" s="144"/>
      <c r="J296" s="153"/>
      <c r="K296" s="153"/>
      <c r="L296" s="1287"/>
      <c r="M296" s="122"/>
      <c r="N296" s="1454"/>
      <c r="O296" s="760"/>
    </row>
    <row r="297" spans="1:15" s="76" customFormat="1" ht="80.099999999999994" customHeight="1">
      <c r="A297" s="78"/>
      <c r="B297" s="1427"/>
      <c r="C297" s="240"/>
      <c r="D297" s="1673" t="s">
        <v>2600</v>
      </c>
      <c r="E297" s="1674"/>
      <c r="F297" s="1674"/>
      <c r="G297" s="1716"/>
      <c r="H297" s="1495" t="s">
        <v>2598</v>
      </c>
      <c r="I297" s="1743" t="s">
        <v>294</v>
      </c>
      <c r="J297" s="1780">
        <v>1</v>
      </c>
      <c r="K297" s="1780">
        <v>1</v>
      </c>
      <c r="L297" s="1780">
        <v>1</v>
      </c>
      <c r="M297" s="755" t="s">
        <v>2603</v>
      </c>
      <c r="N297" s="1526" t="s">
        <v>2707</v>
      </c>
      <c r="O297" s="760"/>
    </row>
    <row r="298" spans="1:15" s="76" customFormat="1" ht="81.95" customHeight="1">
      <c r="A298" s="78"/>
      <c r="B298" s="1427"/>
      <c r="C298" s="240"/>
      <c r="D298" s="1673" t="s">
        <v>2601</v>
      </c>
      <c r="E298" s="1674"/>
      <c r="F298" s="1674"/>
      <c r="G298" s="1716"/>
      <c r="H298" s="1495" t="s">
        <v>2599</v>
      </c>
      <c r="I298" s="1744"/>
      <c r="J298" s="1781"/>
      <c r="K298" s="1781"/>
      <c r="L298" s="1781"/>
      <c r="M298" s="755" t="s">
        <v>2602</v>
      </c>
      <c r="N298" s="1526" t="s">
        <v>2708</v>
      </c>
      <c r="O298" s="760"/>
    </row>
    <row r="299" spans="1:15" s="76" customFormat="1" ht="33" customHeight="1">
      <c r="A299" s="78"/>
      <c r="B299" s="862"/>
      <c r="C299" s="240"/>
      <c r="D299" s="863"/>
      <c r="E299" s="864"/>
      <c r="F299" s="864"/>
      <c r="G299" s="865"/>
      <c r="H299" s="895"/>
      <c r="I299" s="869"/>
      <c r="J299" s="871"/>
      <c r="K299" s="871"/>
      <c r="L299" s="872"/>
      <c r="M299" s="263"/>
      <c r="N299" s="877"/>
      <c r="O299" s="760"/>
    </row>
    <row r="300" spans="1:15" s="76" customFormat="1" ht="15" customHeight="1">
      <c r="A300" s="78"/>
      <c r="B300" s="217"/>
      <c r="C300" s="186"/>
      <c r="D300" s="98"/>
      <c r="E300" s="115"/>
      <c r="F300" s="115"/>
      <c r="G300" s="176"/>
      <c r="H300" s="238"/>
      <c r="I300" s="95"/>
      <c r="J300" s="91"/>
      <c r="K300" s="95"/>
      <c r="L300" s="95"/>
      <c r="M300" s="751"/>
      <c r="N300" s="737"/>
      <c r="O300" s="760"/>
    </row>
    <row r="301" spans="1:15" s="7" customFormat="1" ht="18.95" customHeight="1">
      <c r="A301" s="78"/>
      <c r="B301" s="217"/>
      <c r="C301" s="1298"/>
      <c r="D301" s="1291" t="s">
        <v>425</v>
      </c>
      <c r="E301" s="1299"/>
      <c r="F301" s="1299"/>
      <c r="G301" s="1293"/>
      <c r="H301" s="1294"/>
      <c r="I301" s="1295"/>
      <c r="J301" s="1296"/>
      <c r="K301" s="1295"/>
      <c r="L301" s="1297">
        <f>SUM(L303:L320)</f>
        <v>4</v>
      </c>
      <c r="M301" s="117"/>
      <c r="N301" s="737"/>
      <c r="O301" s="742"/>
    </row>
    <row r="302" spans="1:15" s="7" customFormat="1" ht="15.75">
      <c r="A302" s="78"/>
      <c r="B302" s="217"/>
      <c r="C302" s="1285">
        <v>1</v>
      </c>
      <c r="D302" s="147" t="s">
        <v>316</v>
      </c>
      <c r="E302" s="148"/>
      <c r="F302" s="148"/>
      <c r="G302" s="1122"/>
      <c r="H302" s="1284"/>
      <c r="I302" s="146"/>
      <c r="J302" s="150"/>
      <c r="K302" s="146"/>
      <c r="L302" s="146"/>
      <c r="M302" s="117"/>
      <c r="N302" s="737"/>
      <c r="O302" s="742"/>
    </row>
    <row r="303" spans="1:15" s="7" customFormat="1" ht="81" customHeight="1">
      <c r="A303" s="78"/>
      <c r="B303" s="217"/>
      <c r="C303" s="533"/>
      <c r="D303" s="117" t="s">
        <v>428</v>
      </c>
      <c r="E303" s="115"/>
      <c r="F303" s="115"/>
      <c r="G303" s="176"/>
      <c r="H303" s="523" t="s">
        <v>1039</v>
      </c>
      <c r="I303" s="1743" t="s">
        <v>294</v>
      </c>
      <c r="J303" s="1780">
        <v>1</v>
      </c>
      <c r="K303" s="1759">
        <v>1</v>
      </c>
      <c r="L303" s="1759">
        <v>1</v>
      </c>
      <c r="M303" s="1086" t="s">
        <v>690</v>
      </c>
      <c r="N303" s="766" t="s">
        <v>1572</v>
      </c>
      <c r="O303" s="742"/>
    </row>
    <row r="304" spans="1:15" s="7" customFormat="1" ht="84.95" customHeight="1">
      <c r="A304" s="89"/>
      <c r="B304" s="134"/>
      <c r="C304" s="534"/>
      <c r="D304" s="119" t="s">
        <v>429</v>
      </c>
      <c r="E304" s="115"/>
      <c r="F304" s="115"/>
      <c r="G304" s="176"/>
      <c r="H304" s="524" t="s">
        <v>423</v>
      </c>
      <c r="I304" s="1745"/>
      <c r="J304" s="1782"/>
      <c r="K304" s="1761"/>
      <c r="L304" s="1761"/>
      <c r="M304" s="754" t="s">
        <v>689</v>
      </c>
      <c r="N304" s="766" t="s">
        <v>1571</v>
      </c>
      <c r="O304" s="742"/>
    </row>
    <row r="305" spans="1:15" s="7" customFormat="1" ht="15" customHeight="1">
      <c r="A305" s="78"/>
      <c r="B305" s="217"/>
      <c r="C305" s="1285">
        <v>2</v>
      </c>
      <c r="D305" s="1301" t="s">
        <v>317</v>
      </c>
      <c r="E305" s="1302"/>
      <c r="F305" s="1302"/>
      <c r="G305" s="1303"/>
      <c r="H305" s="1304"/>
      <c r="I305" s="154"/>
      <c r="J305" s="153"/>
      <c r="K305" s="154"/>
      <c r="L305" s="154"/>
      <c r="M305" s="117"/>
      <c r="N305" s="737"/>
      <c r="O305" s="742"/>
    </row>
    <row r="306" spans="1:15" s="7" customFormat="1" ht="84.95" customHeight="1">
      <c r="A306" s="78"/>
      <c r="B306" s="217"/>
      <c r="C306" s="300"/>
      <c r="D306" s="117" t="s">
        <v>430</v>
      </c>
      <c r="E306" s="118"/>
      <c r="F306" s="118"/>
      <c r="G306" s="118"/>
      <c r="H306" s="525" t="s">
        <v>1040</v>
      </c>
      <c r="I306" s="1743" t="s">
        <v>294</v>
      </c>
      <c r="J306" s="1780">
        <v>1</v>
      </c>
      <c r="K306" s="1759">
        <v>1</v>
      </c>
      <c r="L306" s="1759">
        <v>1</v>
      </c>
      <c r="M306" s="1116" t="s">
        <v>691</v>
      </c>
      <c r="N306" s="766" t="s">
        <v>1574</v>
      </c>
      <c r="O306" s="742"/>
    </row>
    <row r="307" spans="1:15" s="7" customFormat="1" ht="81" customHeight="1">
      <c r="A307" s="78"/>
      <c r="B307" s="217"/>
      <c r="C307" s="307"/>
      <c r="D307" s="119" t="s">
        <v>431</v>
      </c>
      <c r="E307" s="118"/>
      <c r="F307" s="118"/>
      <c r="G307" s="118"/>
      <c r="H307" s="299" t="s">
        <v>424</v>
      </c>
      <c r="I307" s="1745"/>
      <c r="J307" s="1782"/>
      <c r="K307" s="1761"/>
      <c r="L307" s="1761"/>
      <c r="M307" s="1116" t="s">
        <v>1099</v>
      </c>
      <c r="N307" s="766" t="s">
        <v>1575</v>
      </c>
      <c r="O307" s="742"/>
    </row>
    <row r="308" spans="1:15" s="7" customFormat="1" ht="15.75">
      <c r="A308" s="78"/>
      <c r="B308" s="300"/>
      <c r="C308" s="1305">
        <v>3</v>
      </c>
      <c r="D308" s="147" t="s">
        <v>807</v>
      </c>
      <c r="E308" s="689"/>
      <c r="F308" s="689"/>
      <c r="G308" s="689"/>
      <c r="H308" s="144"/>
      <c r="I308" s="144"/>
      <c r="J308" s="153"/>
      <c r="K308" s="154"/>
      <c r="L308" s="154"/>
      <c r="M308" s="1116"/>
      <c r="N308" s="737"/>
      <c r="O308" s="742"/>
    </row>
    <row r="309" spans="1:15" s="7" customFormat="1" ht="68.099999999999994" customHeight="1">
      <c r="A309" s="78"/>
      <c r="B309" s="667"/>
      <c r="C309" s="306"/>
      <c r="D309" s="1871" t="s">
        <v>1238</v>
      </c>
      <c r="E309" s="1734"/>
      <c r="F309" s="1734"/>
      <c r="G309" s="1735"/>
      <c r="H309" s="669" t="s">
        <v>424</v>
      </c>
      <c r="I309" s="1743" t="s">
        <v>294</v>
      </c>
      <c r="J309" s="1780">
        <v>1</v>
      </c>
      <c r="K309" s="1759">
        <v>1</v>
      </c>
      <c r="L309" s="1759">
        <v>1</v>
      </c>
      <c r="M309" s="1116" t="s">
        <v>1804</v>
      </c>
      <c r="N309" s="766" t="s">
        <v>1824</v>
      </c>
      <c r="O309" s="742"/>
    </row>
    <row r="310" spans="1:15" s="7" customFormat="1" ht="69" customHeight="1">
      <c r="A310" s="78"/>
      <c r="B310" s="667"/>
      <c r="C310" s="306"/>
      <c r="D310" s="117" t="s">
        <v>1243</v>
      </c>
      <c r="E310" s="120"/>
      <c r="F310" s="120"/>
      <c r="G310" s="120"/>
      <c r="H310" s="669"/>
      <c r="I310" s="1744"/>
      <c r="J310" s="1781"/>
      <c r="K310" s="1760"/>
      <c r="L310" s="1760"/>
      <c r="M310" s="1116" t="s">
        <v>1805</v>
      </c>
      <c r="N310" s="766" t="s">
        <v>1823</v>
      </c>
      <c r="O310" s="742"/>
    </row>
    <row r="311" spans="1:15" s="7" customFormat="1" ht="69.95" customHeight="1">
      <c r="A311" s="78"/>
      <c r="B311" s="667"/>
      <c r="C311" s="306"/>
      <c r="D311" s="1752" t="s">
        <v>1245</v>
      </c>
      <c r="E311" s="1753"/>
      <c r="F311" s="1753"/>
      <c r="G311" s="1754"/>
      <c r="H311" s="669"/>
      <c r="I311" s="1745"/>
      <c r="J311" s="1782"/>
      <c r="K311" s="1761"/>
      <c r="L311" s="1761"/>
      <c r="M311" s="1116" t="s">
        <v>1806</v>
      </c>
      <c r="N311" s="766" t="s">
        <v>1822</v>
      </c>
      <c r="O311" s="742"/>
    </row>
    <row r="312" spans="1:15" s="7" customFormat="1" ht="15.75">
      <c r="A312" s="78"/>
      <c r="B312" s="667"/>
      <c r="C312" s="1305">
        <v>4</v>
      </c>
      <c r="D312" s="147" t="s">
        <v>1237</v>
      </c>
      <c r="E312" s="689"/>
      <c r="F312" s="689"/>
      <c r="G312" s="689"/>
      <c r="H312" s="144"/>
      <c r="I312" s="144"/>
      <c r="J312" s="153"/>
      <c r="K312" s="154"/>
      <c r="L312" s="154"/>
      <c r="M312" s="1116"/>
      <c r="N312" s="737"/>
      <c r="O312" s="742"/>
    </row>
    <row r="313" spans="1:15" s="7" customFormat="1" ht="69" customHeight="1">
      <c r="A313" s="78"/>
      <c r="B313" s="667"/>
      <c r="C313" s="306"/>
      <c r="D313" s="683" t="s">
        <v>1260</v>
      </c>
      <c r="E313" s="115"/>
      <c r="F313" s="115"/>
      <c r="G313" s="676"/>
      <c r="H313" s="721" t="s">
        <v>1803</v>
      </c>
      <c r="I313" s="1743" t="s">
        <v>294</v>
      </c>
      <c r="J313" s="1780">
        <v>1</v>
      </c>
      <c r="K313" s="1759">
        <v>1</v>
      </c>
      <c r="L313" s="1759">
        <v>1</v>
      </c>
      <c r="M313" s="1116" t="s">
        <v>1807</v>
      </c>
      <c r="N313" s="766" t="s">
        <v>1826</v>
      </c>
      <c r="O313" s="742"/>
    </row>
    <row r="314" spans="1:15" s="7" customFormat="1" ht="62.1" customHeight="1">
      <c r="A314" s="78"/>
      <c r="B314" s="667"/>
      <c r="C314" s="306"/>
      <c r="D314" s="683" t="s">
        <v>1261</v>
      </c>
      <c r="E314" s="115"/>
      <c r="F314" s="115"/>
      <c r="G314" s="676"/>
      <c r="H314" s="721" t="s">
        <v>1803</v>
      </c>
      <c r="I314" s="1744"/>
      <c r="J314" s="1781"/>
      <c r="K314" s="1760"/>
      <c r="L314" s="1760"/>
      <c r="M314" s="1116" t="s">
        <v>1808</v>
      </c>
      <c r="N314" s="766" t="s">
        <v>1827</v>
      </c>
      <c r="O314" s="742"/>
    </row>
    <row r="315" spans="1:15" s="7" customFormat="1" ht="68.099999999999994" customHeight="1">
      <c r="A315" s="78"/>
      <c r="B315" s="300"/>
      <c r="C315" s="306"/>
      <c r="D315" s="117" t="s">
        <v>1262</v>
      </c>
      <c r="E315" s="694"/>
      <c r="F315" s="115"/>
      <c r="G315" s="676"/>
      <c r="H315" s="721" t="s">
        <v>1803</v>
      </c>
      <c r="I315" s="1744"/>
      <c r="J315" s="1781"/>
      <c r="K315" s="1760"/>
      <c r="L315" s="1760"/>
      <c r="M315" s="1116" t="s">
        <v>1809</v>
      </c>
      <c r="N315" s="766" t="s">
        <v>1825</v>
      </c>
      <c r="O315" s="742"/>
    </row>
    <row r="316" spans="1:15" s="7" customFormat="1" ht="65.099999999999994" customHeight="1">
      <c r="A316" s="78"/>
      <c r="B316" s="300"/>
      <c r="C316" s="306"/>
      <c r="D316" s="683" t="s">
        <v>1263</v>
      </c>
      <c r="E316" s="115"/>
      <c r="F316" s="115"/>
      <c r="G316" s="676"/>
      <c r="H316" s="721" t="s">
        <v>1803</v>
      </c>
      <c r="I316" s="1744"/>
      <c r="J316" s="1781"/>
      <c r="K316" s="1760"/>
      <c r="L316" s="1760"/>
      <c r="M316" s="1116" t="s">
        <v>1810</v>
      </c>
      <c r="N316" s="766" t="s">
        <v>1828</v>
      </c>
      <c r="O316" s="742"/>
    </row>
    <row r="317" spans="1:15" s="7" customFormat="1" ht="78.95" customHeight="1">
      <c r="A317" s="78"/>
      <c r="B317" s="300"/>
      <c r="C317" s="306"/>
      <c r="D317" s="1752" t="s">
        <v>1386</v>
      </c>
      <c r="E317" s="1753"/>
      <c r="F317" s="1753"/>
      <c r="G317" s="1754"/>
      <c r="H317" s="721" t="s">
        <v>1387</v>
      </c>
      <c r="I317" s="1745"/>
      <c r="J317" s="1782"/>
      <c r="K317" s="1761"/>
      <c r="L317" s="1761"/>
      <c r="M317" s="1116" t="s">
        <v>1388</v>
      </c>
      <c r="N317" s="766" t="s">
        <v>1573</v>
      </c>
      <c r="O317" s="742"/>
    </row>
    <row r="318" spans="1:15" s="7" customFormat="1" ht="29.1" customHeight="1">
      <c r="A318" s="78"/>
      <c r="B318" s="862"/>
      <c r="C318" s="306"/>
      <c r="D318" s="876"/>
      <c r="E318" s="878"/>
      <c r="F318" s="878"/>
      <c r="G318" s="878"/>
      <c r="H318" s="721"/>
      <c r="I318" s="869"/>
      <c r="J318" s="871"/>
      <c r="K318" s="873"/>
      <c r="L318" s="873"/>
      <c r="M318" s="1116"/>
      <c r="N318" s="879"/>
      <c r="O318" s="742"/>
    </row>
    <row r="319" spans="1:15" s="7" customFormat="1" ht="27" customHeight="1">
      <c r="A319" s="78"/>
      <c r="B319" s="862"/>
      <c r="C319" s="306"/>
      <c r="D319" s="876"/>
      <c r="E319" s="878"/>
      <c r="F319" s="878"/>
      <c r="G319" s="878"/>
      <c r="H319" s="721"/>
      <c r="I319" s="869"/>
      <c r="J319" s="871"/>
      <c r="K319" s="873"/>
      <c r="L319" s="873"/>
      <c r="M319" s="1116"/>
      <c r="N319" s="879"/>
      <c r="O319" s="742"/>
    </row>
    <row r="320" spans="1:15" s="7" customFormat="1" ht="15" customHeight="1">
      <c r="A320" s="89"/>
      <c r="B320" s="134"/>
      <c r="C320" s="186"/>
      <c r="D320" s="119"/>
      <c r="E320" s="120"/>
      <c r="F320" s="120"/>
      <c r="G320" s="120"/>
      <c r="H320" s="181"/>
      <c r="I320" s="181"/>
      <c r="J320" s="179"/>
      <c r="K320" s="181"/>
      <c r="L320" s="173"/>
      <c r="M320" s="1116"/>
      <c r="N320" s="737"/>
      <c r="O320" s="742"/>
    </row>
    <row r="321" spans="1:15" s="7" customFormat="1" ht="23.1" customHeight="1">
      <c r="A321" s="78"/>
      <c r="B321" s="217"/>
      <c r="C321" s="1306"/>
      <c r="D321" s="1904" t="s">
        <v>426</v>
      </c>
      <c r="E321" s="1905"/>
      <c r="F321" s="1905"/>
      <c r="G321" s="1905"/>
      <c r="H321" s="1905"/>
      <c r="I321" s="1905"/>
      <c r="J321" s="1307"/>
      <c r="K321" s="1307"/>
      <c r="L321" s="1308">
        <f>SUM(L323:L365)</f>
        <v>10</v>
      </c>
      <c r="M321" s="1085"/>
      <c r="N321" s="737"/>
      <c r="O321" s="742"/>
    </row>
    <row r="322" spans="1:15" s="7" customFormat="1" ht="15" customHeight="1">
      <c r="A322" s="78"/>
      <c r="B322" s="217"/>
      <c r="C322" s="1285">
        <v>1</v>
      </c>
      <c r="D322" s="147" t="s">
        <v>306</v>
      </c>
      <c r="E322" s="1121"/>
      <c r="F322" s="1121"/>
      <c r="G322" s="1122"/>
      <c r="H322" s="1284"/>
      <c r="I322" s="146"/>
      <c r="J322" s="150"/>
      <c r="K322" s="146"/>
      <c r="L322" s="146"/>
      <c r="M322" s="117"/>
      <c r="N322" s="737"/>
      <c r="O322" s="742"/>
    </row>
    <row r="323" spans="1:15" s="7" customFormat="1" ht="69.95" customHeight="1">
      <c r="A323" s="78"/>
      <c r="B323" s="217"/>
      <c r="C323" s="300"/>
      <c r="D323" s="1885" t="s">
        <v>1352</v>
      </c>
      <c r="E323" s="1886"/>
      <c r="F323" s="1886"/>
      <c r="G323" s="1887"/>
      <c r="H323" s="525" t="s">
        <v>1041</v>
      </c>
      <c r="I323" s="1743" t="s">
        <v>294</v>
      </c>
      <c r="J323" s="1780">
        <v>1</v>
      </c>
      <c r="K323" s="1759">
        <v>1</v>
      </c>
      <c r="L323" s="1759">
        <v>1</v>
      </c>
      <c r="M323" s="1116" t="s">
        <v>1334</v>
      </c>
      <c r="N323" s="766" t="s">
        <v>1576</v>
      </c>
      <c r="O323" s="742"/>
    </row>
    <row r="324" spans="1:15" s="7" customFormat="1" ht="68.099999999999994" customHeight="1">
      <c r="A324" s="78"/>
      <c r="B324" s="134"/>
      <c r="C324" s="300"/>
      <c r="D324" s="1752" t="s">
        <v>1351</v>
      </c>
      <c r="E324" s="1753"/>
      <c r="F324" s="1753"/>
      <c r="G324" s="1754"/>
      <c r="H324" s="525" t="s">
        <v>1041</v>
      </c>
      <c r="I324" s="1744"/>
      <c r="J324" s="1781"/>
      <c r="K324" s="1760"/>
      <c r="L324" s="1760"/>
      <c r="M324" s="1116" t="s">
        <v>1335</v>
      </c>
      <c r="N324" s="766" t="s">
        <v>1577</v>
      </c>
      <c r="O324" s="742"/>
    </row>
    <row r="325" spans="1:15" s="7" customFormat="1" ht="66.95" customHeight="1">
      <c r="A325" s="78"/>
      <c r="B325" s="217"/>
      <c r="C325" s="300"/>
      <c r="D325" s="1885" t="s">
        <v>1348</v>
      </c>
      <c r="E325" s="1886"/>
      <c r="F325" s="1886"/>
      <c r="G325" s="1887"/>
      <c r="H325" s="525" t="s">
        <v>1042</v>
      </c>
      <c r="I325" s="1744"/>
      <c r="J325" s="1781"/>
      <c r="K325" s="1760"/>
      <c r="L325" s="1760"/>
      <c r="M325" s="1116" t="s">
        <v>1336</v>
      </c>
      <c r="N325" s="766" t="s">
        <v>1578</v>
      </c>
      <c r="O325" s="742"/>
    </row>
    <row r="326" spans="1:15" s="7" customFormat="1" ht="68.099999999999994" customHeight="1">
      <c r="A326" s="78"/>
      <c r="B326" s="217"/>
      <c r="C326" s="300"/>
      <c r="D326" s="1752" t="s">
        <v>1349</v>
      </c>
      <c r="E326" s="1753"/>
      <c r="F326" s="1753"/>
      <c r="G326" s="1754"/>
      <c r="H326" s="525" t="s">
        <v>1042</v>
      </c>
      <c r="I326" s="1744"/>
      <c r="J326" s="1781"/>
      <c r="K326" s="1760"/>
      <c r="L326" s="1760"/>
      <c r="M326" s="1116" t="s">
        <v>1337</v>
      </c>
      <c r="N326" s="766" t="s">
        <v>1579</v>
      </c>
      <c r="O326" s="742"/>
    </row>
    <row r="327" spans="1:15" s="7" customFormat="1" ht="68.099999999999994" customHeight="1">
      <c r="A327" s="78"/>
      <c r="B327" s="217"/>
      <c r="C327" s="307"/>
      <c r="D327" s="1752" t="s">
        <v>1350</v>
      </c>
      <c r="E327" s="1753"/>
      <c r="F327" s="1753"/>
      <c r="G327" s="1754"/>
      <c r="H327" s="525" t="s">
        <v>1043</v>
      </c>
      <c r="I327" s="1745"/>
      <c r="J327" s="1782"/>
      <c r="K327" s="1761"/>
      <c r="L327" s="1761"/>
      <c r="M327" s="1116" t="s">
        <v>1338</v>
      </c>
      <c r="N327" s="766" t="s">
        <v>1580</v>
      </c>
      <c r="O327" s="742"/>
    </row>
    <row r="328" spans="1:15" s="7" customFormat="1" ht="15.75">
      <c r="A328" s="78"/>
      <c r="B328" s="217"/>
      <c r="C328" s="1285">
        <v>2</v>
      </c>
      <c r="D328" s="147" t="s">
        <v>293</v>
      </c>
      <c r="E328" s="1121"/>
      <c r="F328" s="1121"/>
      <c r="G328" s="1121"/>
      <c r="H328" s="242"/>
      <c r="I328" s="1309"/>
      <c r="J328" s="153"/>
      <c r="K328" s="154"/>
      <c r="L328" s="154"/>
      <c r="M328" s="1116"/>
      <c r="N328" s="737"/>
      <c r="O328" s="742"/>
    </row>
    <row r="329" spans="1:15" s="7" customFormat="1" ht="66" customHeight="1">
      <c r="A329" s="78"/>
      <c r="B329" s="217"/>
      <c r="C329" s="304"/>
      <c r="D329" s="117" t="s">
        <v>432</v>
      </c>
      <c r="E329" s="175"/>
      <c r="F329" s="175"/>
      <c r="G329" s="175"/>
      <c r="H329" s="525" t="s">
        <v>1044</v>
      </c>
      <c r="I329" s="127" t="s">
        <v>294</v>
      </c>
      <c r="J329" s="179">
        <v>1</v>
      </c>
      <c r="K329" s="181">
        <v>1</v>
      </c>
      <c r="L329" s="837">
        <v>1</v>
      </c>
      <c r="M329" s="1116" t="s">
        <v>1333</v>
      </c>
      <c r="N329" s="766" t="s">
        <v>1581</v>
      </c>
      <c r="O329" s="742"/>
    </row>
    <row r="330" spans="1:15" s="7" customFormat="1" ht="15.75">
      <c r="A330" s="78"/>
      <c r="B330" s="217"/>
      <c r="C330" s="1285">
        <v>3</v>
      </c>
      <c r="D330" s="148" t="s">
        <v>318</v>
      </c>
      <c r="E330" s="1121"/>
      <c r="F330" s="1121"/>
      <c r="G330" s="1121"/>
      <c r="H330" s="242"/>
      <c r="I330" s="1309"/>
      <c r="J330" s="153"/>
      <c r="K330" s="154"/>
      <c r="L330" s="154"/>
      <c r="M330" s="1116"/>
      <c r="N330" s="737"/>
      <c r="O330" s="742"/>
    </row>
    <row r="331" spans="1:15" s="7" customFormat="1" ht="75" customHeight="1">
      <c r="A331" s="78"/>
      <c r="B331" s="217"/>
      <c r="C331" s="303"/>
      <c r="D331" s="1797" t="s">
        <v>2676</v>
      </c>
      <c r="E331" s="1798"/>
      <c r="F331" s="1798"/>
      <c r="G331" s="1799"/>
      <c r="H331" s="525" t="s">
        <v>1076</v>
      </c>
      <c r="I331" s="1743" t="s">
        <v>294</v>
      </c>
      <c r="J331" s="1780">
        <v>1</v>
      </c>
      <c r="K331" s="1759">
        <v>1</v>
      </c>
      <c r="L331" s="1759">
        <v>1</v>
      </c>
      <c r="M331" s="1116" t="s">
        <v>723</v>
      </c>
      <c r="N331" s="766" t="s">
        <v>1582</v>
      </c>
      <c r="O331" s="742"/>
    </row>
    <row r="332" spans="1:15" s="7" customFormat="1" ht="71.099999999999994" customHeight="1">
      <c r="A332" s="78"/>
      <c r="B332" s="217"/>
      <c r="C332" s="304"/>
      <c r="D332" s="1673" t="s">
        <v>2677</v>
      </c>
      <c r="E332" s="1674"/>
      <c r="F332" s="1674"/>
      <c r="G332" s="1716"/>
      <c r="H332" s="525" t="s">
        <v>1075</v>
      </c>
      <c r="I332" s="1745"/>
      <c r="J332" s="1782"/>
      <c r="K332" s="1761"/>
      <c r="L332" s="1761"/>
      <c r="M332" s="1116" t="s">
        <v>1332</v>
      </c>
      <c r="N332" s="766" t="s">
        <v>1583</v>
      </c>
      <c r="O332" s="742"/>
    </row>
    <row r="333" spans="1:15" s="7" customFormat="1" ht="21" customHeight="1">
      <c r="A333" s="78"/>
      <c r="B333" s="217"/>
      <c r="C333" s="1285">
        <v>4</v>
      </c>
      <c r="D333" s="147" t="s">
        <v>706</v>
      </c>
      <c r="E333" s="1121"/>
      <c r="F333" s="1121"/>
      <c r="G333" s="1121"/>
      <c r="H333" s="242"/>
      <c r="I333" s="152"/>
      <c r="J333" s="153"/>
      <c r="K333" s="154"/>
      <c r="L333" s="154"/>
      <c r="M333" s="1116"/>
      <c r="N333" s="737"/>
      <c r="O333" s="742"/>
    </row>
    <row r="334" spans="1:15" s="7" customFormat="1" ht="69" customHeight="1">
      <c r="A334" s="78"/>
      <c r="B334" s="300"/>
      <c r="C334" s="303"/>
      <c r="D334" s="1818" t="s">
        <v>427</v>
      </c>
      <c r="E334" s="1819"/>
      <c r="F334" s="1819"/>
      <c r="G334" s="1820"/>
      <c r="H334" s="525" t="s">
        <v>1093</v>
      </c>
      <c r="I334" s="1743" t="s">
        <v>294</v>
      </c>
      <c r="J334" s="1780">
        <v>1</v>
      </c>
      <c r="K334" s="1759">
        <v>1</v>
      </c>
      <c r="L334" s="1759">
        <v>1</v>
      </c>
      <c r="M334" s="1116" t="s">
        <v>1331</v>
      </c>
      <c r="N334" s="766" t="s">
        <v>1584</v>
      </c>
      <c r="O334" s="742"/>
    </row>
    <row r="335" spans="1:15" s="7" customFormat="1" ht="69" customHeight="1">
      <c r="A335" s="78"/>
      <c r="B335" s="217"/>
      <c r="C335" s="303"/>
      <c r="D335" s="98" t="s">
        <v>724</v>
      </c>
      <c r="E335" s="175"/>
      <c r="F335" s="175"/>
      <c r="G335" s="175"/>
      <c r="H335" s="526" t="s">
        <v>1034</v>
      </c>
      <c r="I335" s="1744"/>
      <c r="J335" s="1781"/>
      <c r="K335" s="1760"/>
      <c r="L335" s="1760"/>
      <c r="M335" s="1116" t="s">
        <v>1330</v>
      </c>
      <c r="N335" s="766" t="s">
        <v>1585</v>
      </c>
      <c r="O335" s="742"/>
    </row>
    <row r="336" spans="1:15" s="7" customFormat="1" ht="75.95" customHeight="1">
      <c r="A336" s="78"/>
      <c r="B336" s="217"/>
      <c r="C336" s="303"/>
      <c r="D336" s="1818" t="s">
        <v>1094</v>
      </c>
      <c r="E336" s="1819"/>
      <c r="F336" s="1819"/>
      <c r="G336" s="1820"/>
      <c r="H336" s="525" t="s">
        <v>764</v>
      </c>
      <c r="I336" s="1744"/>
      <c r="J336" s="1781"/>
      <c r="K336" s="1760"/>
      <c r="L336" s="1760"/>
      <c r="M336" s="1116" t="s">
        <v>1329</v>
      </c>
      <c r="N336" s="766" t="s">
        <v>1586</v>
      </c>
      <c r="O336" s="742"/>
    </row>
    <row r="337" spans="1:15" s="7" customFormat="1" ht="72.95" customHeight="1">
      <c r="A337" s="78"/>
      <c r="B337" s="217"/>
      <c r="C337" s="303"/>
      <c r="D337" s="130" t="s">
        <v>1095</v>
      </c>
      <c r="E337" s="175"/>
      <c r="F337" s="175"/>
      <c r="G337" s="175"/>
      <c r="H337" s="525" t="s">
        <v>1037</v>
      </c>
      <c r="I337" s="1744"/>
      <c r="J337" s="1781"/>
      <c r="K337" s="1760"/>
      <c r="L337" s="1760"/>
      <c r="M337" s="1116" t="s">
        <v>1328</v>
      </c>
      <c r="N337" s="766" t="s">
        <v>1587</v>
      </c>
      <c r="O337" s="742"/>
    </row>
    <row r="338" spans="1:15" s="7" customFormat="1" ht="69" customHeight="1">
      <c r="A338" s="78"/>
      <c r="B338" s="217"/>
      <c r="C338" s="303"/>
      <c r="D338" s="130" t="s">
        <v>1096</v>
      </c>
      <c r="E338" s="175"/>
      <c r="F338" s="175"/>
      <c r="G338" s="175"/>
      <c r="H338" s="526" t="s">
        <v>1036</v>
      </c>
      <c r="I338" s="1744"/>
      <c r="J338" s="1781"/>
      <c r="K338" s="1760"/>
      <c r="L338" s="1760"/>
      <c r="M338" s="1116" t="s">
        <v>1327</v>
      </c>
      <c r="N338" s="766" t="s">
        <v>1588</v>
      </c>
      <c r="O338" s="742"/>
    </row>
    <row r="339" spans="1:15" s="7" customFormat="1" ht="68.099999999999994" customHeight="1">
      <c r="A339" s="78"/>
      <c r="B339" s="217"/>
      <c r="C339" s="303"/>
      <c r="D339" s="130" t="s">
        <v>1097</v>
      </c>
      <c r="E339" s="175"/>
      <c r="F339" s="175"/>
      <c r="G339" s="175"/>
      <c r="H339" s="526" t="s">
        <v>1036</v>
      </c>
      <c r="I339" s="1744"/>
      <c r="J339" s="1781"/>
      <c r="K339" s="1760"/>
      <c r="L339" s="1760"/>
      <c r="M339" s="1116" t="s">
        <v>1326</v>
      </c>
      <c r="N339" s="766" t="s">
        <v>1589</v>
      </c>
      <c r="O339" s="742"/>
    </row>
    <row r="340" spans="1:15" s="7" customFormat="1" ht="66.95" customHeight="1">
      <c r="A340" s="78"/>
      <c r="B340" s="217"/>
      <c r="C340" s="304"/>
      <c r="D340" s="130" t="s">
        <v>1098</v>
      </c>
      <c r="E340" s="175"/>
      <c r="F340" s="175"/>
      <c r="G340" s="175"/>
      <c r="H340" s="526" t="s">
        <v>1035</v>
      </c>
      <c r="I340" s="1745"/>
      <c r="J340" s="1782"/>
      <c r="K340" s="1761"/>
      <c r="L340" s="1761"/>
      <c r="M340" s="1116" t="s">
        <v>1325</v>
      </c>
      <c r="N340" s="766" t="s">
        <v>1589</v>
      </c>
      <c r="O340" s="742"/>
    </row>
    <row r="341" spans="1:15" s="7" customFormat="1" ht="15" customHeight="1">
      <c r="A341" s="78"/>
      <c r="B341" s="217"/>
      <c r="C341" s="1285">
        <v>5</v>
      </c>
      <c r="D341" s="147" t="s">
        <v>709</v>
      </c>
      <c r="E341" s="151"/>
      <c r="F341" s="151"/>
      <c r="G341" s="151"/>
      <c r="H341" s="242"/>
      <c r="I341" s="152"/>
      <c r="J341" s="153"/>
      <c r="K341" s="154"/>
      <c r="L341" s="154"/>
      <c r="M341" s="1116"/>
      <c r="N341" s="738"/>
      <c r="O341" s="742"/>
    </row>
    <row r="342" spans="1:15" s="7" customFormat="1" ht="69" customHeight="1">
      <c r="A342" s="78"/>
      <c r="B342" s="217"/>
      <c r="C342" s="304"/>
      <c r="D342" s="1797" t="s">
        <v>1077</v>
      </c>
      <c r="E342" s="1798"/>
      <c r="F342" s="1798"/>
      <c r="G342" s="1799"/>
      <c r="H342" s="525" t="s">
        <v>1038</v>
      </c>
      <c r="I342" s="127" t="s">
        <v>294</v>
      </c>
      <c r="J342" s="179">
        <v>1</v>
      </c>
      <c r="K342" s="181">
        <v>1</v>
      </c>
      <c r="L342" s="837">
        <v>1</v>
      </c>
      <c r="M342" s="1116" t="s">
        <v>1078</v>
      </c>
      <c r="N342" s="766" t="s">
        <v>1590</v>
      </c>
      <c r="O342" s="742"/>
    </row>
    <row r="343" spans="1:15" s="7" customFormat="1" ht="21.95" customHeight="1">
      <c r="A343" s="78"/>
      <c r="B343" s="217"/>
      <c r="C343" s="1305">
        <v>6</v>
      </c>
      <c r="D343" s="147" t="s">
        <v>796</v>
      </c>
      <c r="E343" s="151"/>
      <c r="F343" s="151"/>
      <c r="G343" s="151"/>
      <c r="H343" s="242"/>
      <c r="I343" s="152"/>
      <c r="J343" s="153"/>
      <c r="K343" s="154"/>
      <c r="L343" s="154"/>
      <c r="M343" s="1116"/>
      <c r="N343" s="738"/>
      <c r="O343" s="742"/>
    </row>
    <row r="344" spans="1:15" s="7" customFormat="1" ht="66.95" customHeight="1">
      <c r="A344" s="78"/>
      <c r="B344" s="300"/>
      <c r="C344" s="1806"/>
      <c r="D344" s="1797" t="s">
        <v>1083</v>
      </c>
      <c r="E344" s="1798"/>
      <c r="F344" s="1798"/>
      <c r="G344" s="1799"/>
      <c r="H344" s="525" t="s">
        <v>1085</v>
      </c>
      <c r="I344" s="1743" t="s">
        <v>294</v>
      </c>
      <c r="J344" s="1780">
        <v>1</v>
      </c>
      <c r="K344" s="1759">
        <v>1</v>
      </c>
      <c r="L344" s="1759">
        <v>1</v>
      </c>
      <c r="M344" s="1116" t="s">
        <v>1084</v>
      </c>
      <c r="N344" s="766" t="s">
        <v>1591</v>
      </c>
      <c r="O344" s="742"/>
    </row>
    <row r="345" spans="1:15" s="7" customFormat="1" ht="66.95" customHeight="1">
      <c r="A345" s="78"/>
      <c r="B345" s="217"/>
      <c r="C345" s="1807"/>
      <c r="D345" s="1797" t="s">
        <v>1086</v>
      </c>
      <c r="E345" s="1798"/>
      <c r="F345" s="1798"/>
      <c r="G345" s="1799"/>
      <c r="H345" s="526" t="s">
        <v>1081</v>
      </c>
      <c r="I345" s="1744"/>
      <c r="J345" s="1781"/>
      <c r="K345" s="1760"/>
      <c r="L345" s="1760"/>
      <c r="M345" s="1116" t="s">
        <v>1087</v>
      </c>
      <c r="N345" s="766" t="s">
        <v>1592</v>
      </c>
      <c r="O345" s="742"/>
    </row>
    <row r="346" spans="1:15" s="7" customFormat="1" ht="69.95" customHeight="1">
      <c r="A346" s="78"/>
      <c r="B346" s="300"/>
      <c r="C346" s="1807"/>
      <c r="D346" s="1797" t="s">
        <v>1088</v>
      </c>
      <c r="E346" s="1798"/>
      <c r="F346" s="1798"/>
      <c r="G346" s="1799"/>
      <c r="H346" s="526" t="s">
        <v>1081</v>
      </c>
      <c r="I346" s="1744"/>
      <c r="J346" s="1781"/>
      <c r="K346" s="1760"/>
      <c r="L346" s="1760"/>
      <c r="M346" s="1116" t="s">
        <v>1091</v>
      </c>
      <c r="N346" s="766" t="s">
        <v>1593</v>
      </c>
      <c r="O346" s="742"/>
    </row>
    <row r="347" spans="1:15" s="7" customFormat="1" ht="68.099999999999994" customHeight="1">
      <c r="A347" s="78"/>
      <c r="B347" s="217"/>
      <c r="C347" s="1807"/>
      <c r="D347" s="1797" t="s">
        <v>1089</v>
      </c>
      <c r="E347" s="1798"/>
      <c r="F347" s="1798"/>
      <c r="G347" s="1799"/>
      <c r="H347" s="526" t="s">
        <v>1079</v>
      </c>
      <c r="I347" s="1744"/>
      <c r="J347" s="1781"/>
      <c r="K347" s="1760"/>
      <c r="L347" s="1760"/>
      <c r="M347" s="1116" t="s">
        <v>1092</v>
      </c>
      <c r="N347" s="766" t="s">
        <v>1594</v>
      </c>
      <c r="O347" s="742"/>
    </row>
    <row r="348" spans="1:15" s="7" customFormat="1" ht="69.95" customHeight="1">
      <c r="A348" s="78"/>
      <c r="B348" s="217"/>
      <c r="C348" s="1808"/>
      <c r="D348" s="1797" t="s">
        <v>1090</v>
      </c>
      <c r="E348" s="1798"/>
      <c r="F348" s="1798"/>
      <c r="G348" s="1799"/>
      <c r="H348" s="526" t="s">
        <v>1082</v>
      </c>
      <c r="I348" s="1745"/>
      <c r="J348" s="1782"/>
      <c r="K348" s="1761"/>
      <c r="L348" s="1761"/>
      <c r="M348" s="1116" t="s">
        <v>1084</v>
      </c>
      <c r="N348" s="766" t="s">
        <v>1595</v>
      </c>
      <c r="O348" s="742"/>
    </row>
    <row r="349" spans="1:15" s="7" customFormat="1" ht="24" customHeight="1">
      <c r="A349" s="78"/>
      <c r="B349" s="690"/>
      <c r="C349" s="1310">
        <v>7</v>
      </c>
      <c r="D349" s="147" t="s">
        <v>875</v>
      </c>
      <c r="E349" s="706"/>
      <c r="F349" s="706"/>
      <c r="G349" s="706"/>
      <c r="H349" s="1311"/>
      <c r="I349" s="152"/>
      <c r="J349" s="153"/>
      <c r="K349" s="154"/>
      <c r="L349" s="154"/>
      <c r="M349" s="1116"/>
      <c r="N349" s="738"/>
      <c r="O349" s="742"/>
    </row>
    <row r="350" spans="1:15" s="7" customFormat="1" ht="81" customHeight="1">
      <c r="A350" s="78"/>
      <c r="B350" s="717"/>
      <c r="C350" s="703"/>
      <c r="D350" s="1673" t="s">
        <v>1356</v>
      </c>
      <c r="E350" s="1674"/>
      <c r="F350" s="1674"/>
      <c r="G350" s="1716"/>
      <c r="H350" s="525" t="s">
        <v>1355</v>
      </c>
      <c r="I350" s="1743" t="s">
        <v>294</v>
      </c>
      <c r="J350" s="1780">
        <v>1</v>
      </c>
      <c r="K350" s="1759">
        <v>1</v>
      </c>
      <c r="L350" s="1759">
        <v>1</v>
      </c>
      <c r="M350" s="755" t="s">
        <v>1359</v>
      </c>
      <c r="N350" s="766" t="s">
        <v>1596</v>
      </c>
      <c r="O350" s="742"/>
    </row>
    <row r="351" spans="1:15" s="7" customFormat="1" ht="87" customHeight="1">
      <c r="A351" s="78"/>
      <c r="B351" s="717"/>
      <c r="C351" s="703"/>
      <c r="D351" s="1673" t="s">
        <v>1353</v>
      </c>
      <c r="E351" s="1674"/>
      <c r="F351" s="1674"/>
      <c r="G351" s="1716"/>
      <c r="H351" s="525" t="s">
        <v>1354</v>
      </c>
      <c r="I351" s="1744"/>
      <c r="J351" s="1781"/>
      <c r="K351" s="1760"/>
      <c r="L351" s="1760"/>
      <c r="M351" s="755" t="s">
        <v>1358</v>
      </c>
      <c r="N351" s="766" t="s">
        <v>1597</v>
      </c>
      <c r="O351" s="742"/>
    </row>
    <row r="352" spans="1:15" s="7" customFormat="1" ht="87.95" customHeight="1">
      <c r="A352" s="704"/>
      <c r="B352" s="691"/>
      <c r="C352" s="705"/>
      <c r="D352" s="117" t="s">
        <v>1357</v>
      </c>
      <c r="E352" s="692"/>
      <c r="F352" s="692"/>
      <c r="G352" s="692"/>
      <c r="H352" s="525" t="s">
        <v>1264</v>
      </c>
      <c r="I352" s="1745"/>
      <c r="J352" s="1782"/>
      <c r="K352" s="1761"/>
      <c r="L352" s="1761"/>
      <c r="M352" s="755" t="s">
        <v>1323</v>
      </c>
      <c r="N352" s="766" t="s">
        <v>1598</v>
      </c>
      <c r="O352" s="742"/>
    </row>
    <row r="353" spans="1:15" s="7" customFormat="1" ht="20.100000000000001" customHeight="1">
      <c r="A353" s="78"/>
      <c r="B353" s="217"/>
      <c r="C353" s="1312">
        <v>8</v>
      </c>
      <c r="D353" s="147" t="s">
        <v>1237</v>
      </c>
      <c r="E353" s="1121"/>
      <c r="F353" s="1121"/>
      <c r="G353" s="1121"/>
      <c r="H353" s="242"/>
      <c r="I353" s="152"/>
      <c r="J353" s="153"/>
      <c r="K353" s="154"/>
      <c r="L353" s="154"/>
      <c r="M353" s="1116"/>
      <c r="N353" s="738"/>
      <c r="O353" s="742"/>
    </row>
    <row r="354" spans="1:15" s="7" customFormat="1" ht="87" customHeight="1">
      <c r="A354" s="78"/>
      <c r="B354" s="673"/>
      <c r="C354" s="121"/>
      <c r="D354" s="683" t="s">
        <v>1255</v>
      </c>
      <c r="E354" s="120"/>
      <c r="F354" s="120"/>
      <c r="G354" s="120"/>
      <c r="H354" s="525" t="s">
        <v>1257</v>
      </c>
      <c r="I354" s="1743" t="s">
        <v>294</v>
      </c>
      <c r="J354" s="1780">
        <v>1</v>
      </c>
      <c r="K354" s="1759">
        <v>1</v>
      </c>
      <c r="L354" s="1759">
        <v>1</v>
      </c>
      <c r="M354" s="753" t="s">
        <v>1324</v>
      </c>
      <c r="N354" s="766" t="s">
        <v>1599</v>
      </c>
      <c r="O354" s="742"/>
    </row>
    <row r="355" spans="1:15" s="7" customFormat="1" ht="84" customHeight="1">
      <c r="A355" s="78"/>
      <c r="B355" s="673"/>
      <c r="C355" s="121"/>
      <c r="D355" s="1673" t="s">
        <v>1256</v>
      </c>
      <c r="E355" s="1674"/>
      <c r="F355" s="1674"/>
      <c r="G355" s="1716"/>
      <c r="H355" s="525" t="s">
        <v>1258</v>
      </c>
      <c r="I355" s="1745"/>
      <c r="J355" s="1782"/>
      <c r="K355" s="1761"/>
      <c r="L355" s="1761"/>
      <c r="M355" s="753" t="s">
        <v>1318</v>
      </c>
      <c r="N355" s="766" t="s">
        <v>1600</v>
      </c>
      <c r="O355" s="742"/>
    </row>
    <row r="356" spans="1:15" s="7" customFormat="1" ht="20.100000000000001" customHeight="1">
      <c r="A356" s="78"/>
      <c r="B356" s="673"/>
      <c r="C356" s="1305">
        <v>9</v>
      </c>
      <c r="D356" s="147" t="s">
        <v>1345</v>
      </c>
      <c r="E356" s="1121"/>
      <c r="F356" s="1121"/>
      <c r="G356" s="1121"/>
      <c r="H356" s="242"/>
      <c r="I356" s="152"/>
      <c r="J356" s="153"/>
      <c r="K356" s="154"/>
      <c r="L356" s="154"/>
      <c r="M356" s="1116"/>
      <c r="N356" s="1114"/>
      <c r="O356" s="123"/>
    </row>
    <row r="357" spans="1:15" s="7" customFormat="1" ht="87.95" customHeight="1">
      <c r="A357" s="78"/>
      <c r="B357" s="673"/>
      <c r="C357" s="132"/>
      <c r="D357" s="404" t="s">
        <v>1811</v>
      </c>
      <c r="E357" s="675"/>
      <c r="F357" s="675"/>
      <c r="G357" s="675"/>
      <c r="H357" s="525" t="s">
        <v>1820</v>
      </c>
      <c r="I357" s="1743" t="s">
        <v>294</v>
      </c>
      <c r="J357" s="1780">
        <v>1</v>
      </c>
      <c r="K357" s="1759">
        <v>1</v>
      </c>
      <c r="L357" s="1759">
        <v>1</v>
      </c>
      <c r="M357" s="753" t="s">
        <v>1812</v>
      </c>
      <c r="N357" s="1526" t="s">
        <v>2240</v>
      </c>
      <c r="O357" s="123"/>
    </row>
    <row r="358" spans="1:15" s="7" customFormat="1" ht="84.95" customHeight="1">
      <c r="A358" s="78"/>
      <c r="B358" s="725"/>
      <c r="C358" s="726"/>
      <c r="D358" s="130" t="s">
        <v>1813</v>
      </c>
      <c r="E358" s="724"/>
      <c r="F358" s="724"/>
      <c r="G358" s="724"/>
      <c r="H358" s="525" t="s">
        <v>1821</v>
      </c>
      <c r="I358" s="1745"/>
      <c r="J358" s="1782"/>
      <c r="K358" s="1761"/>
      <c r="L358" s="1761"/>
      <c r="M358" s="753" t="s">
        <v>1814</v>
      </c>
      <c r="N358" s="1526" t="s">
        <v>2241</v>
      </c>
      <c r="O358" s="123"/>
    </row>
    <row r="359" spans="1:15" s="7" customFormat="1" ht="20.100000000000001" customHeight="1">
      <c r="A359" s="78"/>
      <c r="B359" s="725"/>
      <c r="C359" s="1313">
        <v>10</v>
      </c>
      <c r="D359" s="147" t="s">
        <v>1976</v>
      </c>
      <c r="E359" s="1121"/>
      <c r="F359" s="1121"/>
      <c r="G359" s="1121"/>
      <c r="H359" s="242"/>
      <c r="I359" s="152"/>
      <c r="J359" s="153"/>
      <c r="K359" s="154"/>
      <c r="L359" s="154"/>
      <c r="M359" s="1116"/>
      <c r="N359" s="1114"/>
      <c r="O359" s="123"/>
    </row>
    <row r="360" spans="1:15" s="7" customFormat="1" ht="86.1" customHeight="1">
      <c r="A360" s="78"/>
      <c r="B360" s="725"/>
      <c r="C360" s="726"/>
      <c r="D360" s="404" t="s">
        <v>2035</v>
      </c>
      <c r="E360" s="885"/>
      <c r="F360" s="885"/>
      <c r="G360" s="885"/>
      <c r="H360" s="525" t="s">
        <v>1980</v>
      </c>
      <c r="I360" s="1743" t="s">
        <v>294</v>
      </c>
      <c r="J360" s="1780">
        <v>1</v>
      </c>
      <c r="K360" s="1759">
        <v>1</v>
      </c>
      <c r="L360" s="1759">
        <v>1</v>
      </c>
      <c r="M360" s="753" t="s">
        <v>2034</v>
      </c>
      <c r="N360" s="1526" t="s">
        <v>2242</v>
      </c>
      <c r="O360" s="123"/>
    </row>
    <row r="361" spans="1:15" s="7" customFormat="1" ht="84.95" customHeight="1">
      <c r="A361" s="78"/>
      <c r="B361" s="725"/>
      <c r="C361" s="726"/>
      <c r="D361" s="404" t="s">
        <v>1261</v>
      </c>
      <c r="E361" s="724"/>
      <c r="F361" s="724"/>
      <c r="G361" s="724"/>
      <c r="H361" s="525" t="s">
        <v>1980</v>
      </c>
      <c r="I361" s="1744"/>
      <c r="J361" s="1781"/>
      <c r="K361" s="1760"/>
      <c r="L361" s="1760"/>
      <c r="M361" s="753" t="s">
        <v>2031</v>
      </c>
      <c r="N361" s="1526" t="s">
        <v>2243</v>
      </c>
      <c r="O361" s="123"/>
    </row>
    <row r="362" spans="1:15" s="7" customFormat="1" ht="87.95" customHeight="1">
      <c r="A362" s="78"/>
      <c r="B362" s="673"/>
      <c r="C362" s="726"/>
      <c r="D362" s="404" t="s">
        <v>1990</v>
      </c>
      <c r="E362" s="675"/>
      <c r="F362" s="675"/>
      <c r="G362" s="675"/>
      <c r="H362" s="525" t="s">
        <v>2032</v>
      </c>
      <c r="I362" s="1744"/>
      <c r="J362" s="1781"/>
      <c r="K362" s="1760"/>
      <c r="L362" s="1760"/>
      <c r="M362" s="753" t="s">
        <v>2033</v>
      </c>
      <c r="N362" s="1526" t="s">
        <v>2244</v>
      </c>
      <c r="O362" s="123"/>
    </row>
    <row r="363" spans="1:15" s="7" customFormat="1" ht="83.1" customHeight="1">
      <c r="A363" s="78"/>
      <c r="B363" s="217"/>
      <c r="C363" s="726"/>
      <c r="D363" s="404" t="s">
        <v>1263</v>
      </c>
      <c r="E363" s="885"/>
      <c r="F363" s="885"/>
      <c r="G363" s="885"/>
      <c r="H363" s="525" t="s">
        <v>1991</v>
      </c>
      <c r="I363" s="1745"/>
      <c r="J363" s="1782"/>
      <c r="K363" s="1761"/>
      <c r="L363" s="1761"/>
      <c r="M363" s="753" t="s">
        <v>1992</v>
      </c>
      <c r="N363" s="1526" t="s">
        <v>2245</v>
      </c>
      <c r="O363" s="123"/>
    </row>
    <row r="364" spans="1:15" s="7" customFormat="1" ht="15" customHeight="1">
      <c r="A364" s="78"/>
      <c r="B364" s="217"/>
      <c r="C364" s="726"/>
      <c r="D364" s="404"/>
      <c r="E364" s="675"/>
      <c r="F364" s="675"/>
      <c r="G364" s="675"/>
      <c r="H364" s="525"/>
      <c r="I364" s="127"/>
      <c r="J364" s="179"/>
      <c r="K364" s="181"/>
      <c r="L364" s="173"/>
      <c r="M364" s="753"/>
      <c r="N364" s="737"/>
      <c r="O364" s="123"/>
    </row>
    <row r="365" spans="1:15" s="7" customFormat="1" ht="15.75">
      <c r="A365" s="78"/>
      <c r="B365" s="217"/>
      <c r="C365" s="304"/>
      <c r="D365" s="120"/>
      <c r="E365" s="175"/>
      <c r="F365" s="175"/>
      <c r="G365" s="175"/>
      <c r="H365" s="241"/>
      <c r="I365" s="126"/>
      <c r="J365" s="179"/>
      <c r="K365" s="181"/>
      <c r="L365" s="173"/>
      <c r="M365" s="1116"/>
      <c r="N365" s="737"/>
      <c r="O365" s="123"/>
    </row>
    <row r="366" spans="1:15" s="7" customFormat="1" ht="50.1" customHeight="1">
      <c r="A366" s="80"/>
      <c r="B366" s="984" t="s">
        <v>12</v>
      </c>
      <c r="C366" s="1803" t="s">
        <v>372</v>
      </c>
      <c r="D366" s="1804"/>
      <c r="E366" s="1804"/>
      <c r="F366" s="1804"/>
      <c r="G366" s="1805"/>
      <c r="H366" s="990"/>
      <c r="I366" s="991"/>
      <c r="J366" s="988"/>
      <c r="K366" s="987"/>
      <c r="L366" s="989">
        <f>L367</f>
        <v>3</v>
      </c>
      <c r="M366" s="1457"/>
      <c r="N366" s="737"/>
      <c r="O366" s="123"/>
    </row>
    <row r="367" spans="1:15" s="7" customFormat="1" ht="65.099999999999994" customHeight="1">
      <c r="A367" s="80"/>
      <c r="B367" s="217"/>
      <c r="C367" s="122"/>
      <c r="D367" s="1673" t="s">
        <v>914</v>
      </c>
      <c r="E367" s="1674"/>
      <c r="F367" s="1674"/>
      <c r="G367" s="1716"/>
      <c r="H367" s="243"/>
      <c r="I367" s="138"/>
      <c r="J367" s="91"/>
      <c r="K367" s="95"/>
      <c r="L367" s="124">
        <f>SUM(L369:L373)</f>
        <v>3</v>
      </c>
      <c r="M367" s="117"/>
      <c r="N367" s="737"/>
      <c r="O367" s="123"/>
    </row>
    <row r="368" spans="1:15" s="7" customFormat="1" ht="15" customHeight="1">
      <c r="A368" s="80"/>
      <c r="B368" s="217"/>
      <c r="C368" s="1285">
        <v>1</v>
      </c>
      <c r="D368" s="1777" t="s">
        <v>302</v>
      </c>
      <c r="E368" s="1778"/>
      <c r="F368" s="1778"/>
      <c r="G368" s="1779"/>
      <c r="H368" s="1154"/>
      <c r="I368" s="1154"/>
      <c r="J368" s="146"/>
      <c r="K368" s="1154"/>
      <c r="L368" s="146"/>
      <c r="M368" s="117"/>
      <c r="N368" s="737"/>
      <c r="O368" s="123"/>
    </row>
    <row r="369" spans="1:15" s="7" customFormat="1" ht="60">
      <c r="A369" s="80"/>
      <c r="B369" s="217"/>
      <c r="C369" s="195"/>
      <c r="D369" s="192">
        <v>1</v>
      </c>
      <c r="E369" s="1673" t="s">
        <v>628</v>
      </c>
      <c r="F369" s="1674"/>
      <c r="G369" s="1716"/>
      <c r="H369" s="525" t="s">
        <v>1100</v>
      </c>
      <c r="I369" s="97" t="s">
        <v>294</v>
      </c>
      <c r="J369" s="95">
        <v>1</v>
      </c>
      <c r="K369" s="95">
        <v>1</v>
      </c>
      <c r="L369" s="95">
        <f>J369*K369</f>
        <v>1</v>
      </c>
      <c r="M369" s="756" t="s">
        <v>1181</v>
      </c>
      <c r="N369" s="766" t="s">
        <v>1603</v>
      </c>
      <c r="O369" s="742"/>
    </row>
    <row r="370" spans="1:15" s="7" customFormat="1" ht="15.75">
      <c r="A370" s="80"/>
      <c r="B370" s="217"/>
      <c r="C370" s="1285">
        <v>2</v>
      </c>
      <c r="D370" s="1777" t="s">
        <v>303</v>
      </c>
      <c r="E370" s="1778"/>
      <c r="F370" s="1778"/>
      <c r="G370" s="1779"/>
      <c r="H370" s="242"/>
      <c r="I370" s="1154"/>
      <c r="J370" s="146"/>
      <c r="K370" s="146"/>
      <c r="L370" s="146"/>
      <c r="M370" s="1116"/>
      <c r="N370" s="738"/>
      <c r="O370" s="742"/>
    </row>
    <row r="371" spans="1:15" s="7" customFormat="1" ht="63">
      <c r="A371" s="80"/>
      <c r="B371" s="217"/>
      <c r="C371" s="195"/>
      <c r="D371" s="192">
        <v>1</v>
      </c>
      <c r="E371" s="1673" t="s">
        <v>628</v>
      </c>
      <c r="F371" s="1674"/>
      <c r="G371" s="1716"/>
      <c r="H371" s="131" t="s">
        <v>602</v>
      </c>
      <c r="I371" s="182" t="s">
        <v>294</v>
      </c>
      <c r="J371" s="180">
        <v>1</v>
      </c>
      <c r="K371" s="180">
        <v>1</v>
      </c>
      <c r="L371" s="95">
        <f>J371*K371</f>
        <v>1</v>
      </c>
      <c r="M371" s="756" t="s">
        <v>1182</v>
      </c>
      <c r="N371" s="766" t="s">
        <v>1601</v>
      </c>
      <c r="O371" s="742"/>
    </row>
    <row r="372" spans="1:15" s="7" customFormat="1" ht="15.75">
      <c r="A372" s="80"/>
      <c r="B372" s="217"/>
      <c r="C372" s="1285">
        <v>3</v>
      </c>
      <c r="D372" s="147" t="s">
        <v>306</v>
      </c>
      <c r="E372" s="1004"/>
      <c r="F372" s="1314"/>
      <c r="G372" s="1314"/>
      <c r="H372" s="1315"/>
      <c r="I372" s="1154"/>
      <c r="J372" s="146"/>
      <c r="K372" s="146"/>
      <c r="L372" s="146"/>
      <c r="M372" s="1116"/>
      <c r="N372" s="738"/>
      <c r="O372" s="742"/>
    </row>
    <row r="373" spans="1:15" s="7" customFormat="1" ht="63">
      <c r="A373" s="80"/>
      <c r="B373" s="217"/>
      <c r="C373" s="254"/>
      <c r="D373" s="97">
        <v>1</v>
      </c>
      <c r="E373" s="1673" t="s">
        <v>628</v>
      </c>
      <c r="F373" s="1674"/>
      <c r="G373" s="1716"/>
      <c r="H373" s="245" t="s">
        <v>629</v>
      </c>
      <c r="I373" s="182" t="s">
        <v>294</v>
      </c>
      <c r="J373" s="180">
        <v>1</v>
      </c>
      <c r="K373" s="180">
        <v>1</v>
      </c>
      <c r="L373" s="95">
        <f>J373*K373</f>
        <v>1</v>
      </c>
      <c r="M373" s="1116" t="s">
        <v>692</v>
      </c>
      <c r="N373" s="766" t="s">
        <v>1602</v>
      </c>
      <c r="O373" s="742"/>
    </row>
    <row r="374" spans="1:15" s="7" customFormat="1" ht="68.099999999999994" customHeight="1">
      <c r="A374" s="81"/>
      <c r="B374" s="984" t="s">
        <v>14</v>
      </c>
      <c r="C374" s="1803" t="s">
        <v>915</v>
      </c>
      <c r="D374" s="1804"/>
      <c r="E374" s="1804"/>
      <c r="F374" s="1804"/>
      <c r="G374" s="1805"/>
      <c r="H374" s="990"/>
      <c r="I374" s="991"/>
      <c r="J374" s="988"/>
      <c r="K374" s="987"/>
      <c r="L374" s="989">
        <f>SUM(L375+L445)</f>
        <v>85</v>
      </c>
      <c r="M374" s="1457"/>
      <c r="N374" s="738"/>
      <c r="O374" s="123"/>
    </row>
    <row r="375" spans="1:15" ht="15" customHeight="1">
      <c r="A375" s="82"/>
      <c r="B375" s="217"/>
      <c r="C375" s="1338">
        <v>1</v>
      </c>
      <c r="D375" s="1844" t="s">
        <v>87</v>
      </c>
      <c r="E375" s="1845"/>
      <c r="F375" s="1845"/>
      <c r="G375" s="1846"/>
      <c r="H375" s="1344"/>
      <c r="I375" s="1345"/>
      <c r="J375" s="1346"/>
      <c r="K375" s="1347"/>
      <c r="L375" s="1348">
        <f>SUM(L376+L381+L390)</f>
        <v>44</v>
      </c>
      <c r="M375" s="117"/>
      <c r="N375" s="767"/>
      <c r="O375" s="578"/>
    </row>
    <row r="376" spans="1:15" ht="15" customHeight="1">
      <c r="A376" s="82"/>
      <c r="B376" s="217"/>
      <c r="C376" s="162"/>
      <c r="D376" s="1349" t="s">
        <v>0</v>
      </c>
      <c r="E376" s="1821" t="s">
        <v>88</v>
      </c>
      <c r="F376" s="1821"/>
      <c r="G376" s="1821"/>
      <c r="H376" s="1350"/>
      <c r="I376" s="1351"/>
      <c r="J376" s="1238"/>
      <c r="K376" s="1352"/>
      <c r="L376" s="1353">
        <f>SUM(L378:L380)</f>
        <v>8</v>
      </c>
      <c r="M376" s="117"/>
      <c r="N376" s="767"/>
      <c r="O376" s="578"/>
    </row>
    <row r="377" spans="1:15" ht="15" customHeight="1">
      <c r="A377" s="82"/>
      <c r="B377" s="673"/>
      <c r="C377" s="162"/>
      <c r="D377" s="1316">
        <v>1</v>
      </c>
      <c r="E377" s="708" t="s">
        <v>1237</v>
      </c>
      <c r="F377" s="255"/>
      <c r="G377" s="1123"/>
      <c r="H377" s="257"/>
      <c r="I377" s="156"/>
      <c r="J377" s="150"/>
      <c r="K377" s="258"/>
      <c r="L377" s="258"/>
      <c r="M377" s="117"/>
      <c r="N377" s="1114"/>
      <c r="O377" s="578"/>
    </row>
    <row r="378" spans="1:15" ht="45" customHeight="1">
      <c r="A378" s="82"/>
      <c r="B378" s="673"/>
      <c r="C378" s="162"/>
      <c r="D378" s="132"/>
      <c r="E378" s="915" t="s">
        <v>2107</v>
      </c>
      <c r="F378" s="695"/>
      <c r="G378" s="676"/>
      <c r="H378" s="243"/>
      <c r="I378" s="138" t="s">
        <v>371</v>
      </c>
      <c r="J378" s="91">
        <v>1</v>
      </c>
      <c r="K378" s="95">
        <v>8</v>
      </c>
      <c r="L378" s="95">
        <f>J378*K378</f>
        <v>8</v>
      </c>
      <c r="M378" s="1086" t="s">
        <v>530</v>
      </c>
      <c r="N378" s="1526" t="s">
        <v>2246</v>
      </c>
      <c r="O378" s="578"/>
    </row>
    <row r="379" spans="1:15" ht="21" customHeight="1">
      <c r="A379" s="82"/>
      <c r="B379" s="673"/>
      <c r="C379" s="162"/>
      <c r="D379" s="132"/>
      <c r="E379" s="674"/>
      <c r="F379" s="688"/>
      <c r="G379" s="676"/>
      <c r="H379" s="243"/>
      <c r="I379" s="138"/>
      <c r="J379" s="91"/>
      <c r="K379" s="139"/>
      <c r="L379" s="139"/>
      <c r="M379" s="117" t="s">
        <v>2494</v>
      </c>
      <c r="N379" s="1423" t="s">
        <v>2495</v>
      </c>
      <c r="O379" s="578"/>
    </row>
    <row r="380" spans="1:15" ht="15" customHeight="1">
      <c r="A380" s="82"/>
      <c r="B380" s="673"/>
      <c r="C380" s="162"/>
      <c r="D380" s="132"/>
      <c r="E380" s="674"/>
      <c r="F380" s="695"/>
      <c r="G380" s="676"/>
      <c r="H380" s="243"/>
      <c r="I380" s="138"/>
      <c r="J380" s="91"/>
      <c r="K380" s="139"/>
      <c r="L380" s="139"/>
      <c r="M380" s="117"/>
      <c r="N380" s="767"/>
      <c r="O380" s="578"/>
    </row>
    <row r="381" spans="1:15" ht="15" customHeight="1">
      <c r="A381" s="82"/>
      <c r="B381" s="217"/>
      <c r="C381" s="162"/>
      <c r="D381" s="1349" t="s">
        <v>22</v>
      </c>
      <c r="E381" s="1821" t="s">
        <v>89</v>
      </c>
      <c r="F381" s="1847"/>
      <c r="G381" s="1821"/>
      <c r="H381" s="1350"/>
      <c r="I381" s="1351"/>
      <c r="J381" s="1238"/>
      <c r="K381" s="1352"/>
      <c r="L381" s="1353">
        <f>SUM(L383:L389)</f>
        <v>9</v>
      </c>
      <c r="M381" s="117"/>
      <c r="N381" s="767"/>
      <c r="O381" s="578"/>
    </row>
    <row r="382" spans="1:15" ht="15" customHeight="1">
      <c r="A382" s="82"/>
      <c r="B382" s="217"/>
      <c r="C382" s="162"/>
      <c r="D382" s="1316">
        <v>1</v>
      </c>
      <c r="E382" s="708" t="s">
        <v>318</v>
      </c>
      <c r="F382" s="1123"/>
      <c r="G382" s="1123"/>
      <c r="H382" s="257"/>
      <c r="I382" s="156"/>
      <c r="J382" s="150"/>
      <c r="K382" s="258"/>
      <c r="L382" s="1317"/>
      <c r="M382" s="117"/>
      <c r="N382" s="767"/>
      <c r="O382" s="578"/>
    </row>
    <row r="383" spans="1:15" s="72" customFormat="1" ht="63">
      <c r="A383" s="73"/>
      <c r="B383" s="217"/>
      <c r="C383" s="162"/>
      <c r="D383" s="132"/>
      <c r="E383" s="133" t="s">
        <v>367</v>
      </c>
      <c r="F383" s="194"/>
      <c r="G383" s="194"/>
      <c r="H383" s="243" t="s">
        <v>365</v>
      </c>
      <c r="I383" s="138" t="s">
        <v>371</v>
      </c>
      <c r="J383" s="91">
        <v>1</v>
      </c>
      <c r="K383" s="95">
        <v>3</v>
      </c>
      <c r="L383" s="95">
        <f>J383*K383</f>
        <v>3</v>
      </c>
      <c r="M383" s="1086" t="s">
        <v>530</v>
      </c>
      <c r="N383" s="766" t="s">
        <v>1604</v>
      </c>
      <c r="O383" s="761"/>
    </row>
    <row r="384" spans="1:15" s="72" customFormat="1" ht="63">
      <c r="A384" s="73"/>
      <c r="B384" s="217"/>
      <c r="C384" s="162"/>
      <c r="D384" s="132"/>
      <c r="E384" s="982" t="s">
        <v>368</v>
      </c>
      <c r="F384" s="930"/>
      <c r="G384" s="930"/>
      <c r="H384" s="243" t="s">
        <v>366</v>
      </c>
      <c r="I384" s="138" t="s">
        <v>371</v>
      </c>
      <c r="J384" s="91">
        <v>1</v>
      </c>
      <c r="K384" s="95">
        <v>3</v>
      </c>
      <c r="L384" s="95">
        <f>J384*K384</f>
        <v>3</v>
      </c>
      <c r="M384" s="1086" t="s">
        <v>530</v>
      </c>
      <c r="N384" s="766" t="s">
        <v>1605</v>
      </c>
      <c r="O384" s="761"/>
    </row>
    <row r="385" spans="1:15" s="72" customFormat="1" ht="20.100000000000001" customHeight="1">
      <c r="A385" s="73"/>
      <c r="B385" s="1389"/>
      <c r="C385" s="162"/>
      <c r="D385" s="1397"/>
      <c r="E385" s="1398"/>
      <c r="F385" s="1393"/>
      <c r="G385" s="1396"/>
      <c r="H385" s="1420"/>
      <c r="I385" s="138"/>
      <c r="J385" s="91"/>
      <c r="K385" s="95"/>
      <c r="L385" s="95"/>
      <c r="M385" s="1399" t="s">
        <v>2494</v>
      </c>
      <c r="N385" s="1423" t="s">
        <v>2496</v>
      </c>
      <c r="O385" s="761"/>
    </row>
    <row r="386" spans="1:15" s="72" customFormat="1" ht="15.75">
      <c r="A386" s="73"/>
      <c r="B386" s="902"/>
      <c r="C386" s="162"/>
      <c r="D386" s="1316">
        <v>2</v>
      </c>
      <c r="E386" s="1421" t="s">
        <v>1345</v>
      </c>
      <c r="F386" s="1326"/>
      <c r="G386" s="1422"/>
      <c r="H386" s="257"/>
      <c r="I386" s="156"/>
      <c r="J386" s="150"/>
      <c r="K386" s="146"/>
      <c r="L386" s="146"/>
      <c r="M386" s="1086"/>
      <c r="N386" s="1114"/>
      <c r="O386" s="761"/>
    </row>
    <row r="387" spans="1:15" s="72" customFormat="1" ht="45" customHeight="1">
      <c r="A387" s="73"/>
      <c r="B387" s="902"/>
      <c r="C387" s="162"/>
      <c r="D387" s="132"/>
      <c r="E387" s="918" t="s">
        <v>2106</v>
      </c>
      <c r="F387" s="904"/>
      <c r="G387" s="905"/>
      <c r="H387" s="243"/>
      <c r="I387" s="138" t="s">
        <v>371</v>
      </c>
      <c r="J387" s="91">
        <v>1</v>
      </c>
      <c r="K387" s="95">
        <v>3</v>
      </c>
      <c r="L387" s="95">
        <f>J387*K387</f>
        <v>3</v>
      </c>
      <c r="M387" s="1086" t="s">
        <v>530</v>
      </c>
      <c r="N387" s="1526" t="s">
        <v>2247</v>
      </c>
      <c r="O387" s="761"/>
    </row>
    <row r="388" spans="1:15" s="72" customFormat="1" ht="21" customHeight="1">
      <c r="A388" s="73"/>
      <c r="B388" s="902"/>
      <c r="C388" s="162"/>
      <c r="D388" s="132"/>
      <c r="E388" s="909"/>
      <c r="F388" s="904"/>
      <c r="G388" s="905"/>
      <c r="H388" s="243"/>
      <c r="I388" s="138"/>
      <c r="J388" s="91"/>
      <c r="K388" s="95"/>
      <c r="L388" s="95"/>
      <c r="M388" s="1399" t="s">
        <v>2494</v>
      </c>
      <c r="N388" s="1423" t="s">
        <v>2497</v>
      </c>
      <c r="O388" s="761"/>
    </row>
    <row r="389" spans="1:15" s="72" customFormat="1" ht="15.75">
      <c r="A389" s="73"/>
      <c r="B389" s="729"/>
      <c r="C389" s="162"/>
      <c r="D389" s="132"/>
      <c r="E389" s="915"/>
      <c r="F389" s="904"/>
      <c r="G389" s="905"/>
      <c r="H389" s="243"/>
      <c r="I389" s="138"/>
      <c r="J389" s="91"/>
      <c r="K389" s="95"/>
      <c r="L389" s="124"/>
      <c r="M389" s="1086"/>
      <c r="N389" s="766"/>
      <c r="O389" s="761"/>
    </row>
    <row r="390" spans="1:15" s="72" customFormat="1" ht="15" customHeight="1">
      <c r="A390" s="73"/>
      <c r="B390" s="217"/>
      <c r="C390" s="162"/>
      <c r="D390" s="1349" t="s">
        <v>26</v>
      </c>
      <c r="E390" s="1847" t="s">
        <v>90</v>
      </c>
      <c r="F390" s="1847"/>
      <c r="G390" s="1847"/>
      <c r="H390" s="1350"/>
      <c r="I390" s="1351"/>
      <c r="J390" s="1238"/>
      <c r="K390" s="1352"/>
      <c r="L390" s="1353">
        <f>SUM(L392:L444)</f>
        <v>27</v>
      </c>
      <c r="M390" s="1086"/>
      <c r="N390" s="767"/>
      <c r="O390" s="761"/>
    </row>
    <row r="391" spans="1:15" s="72" customFormat="1" ht="15" customHeight="1">
      <c r="A391" s="73"/>
      <c r="B391" s="217"/>
      <c r="C391" s="162"/>
      <c r="D391" s="1318">
        <v>1</v>
      </c>
      <c r="E391" s="157" t="s">
        <v>301</v>
      </c>
      <c r="F391" s="160"/>
      <c r="G391" s="160"/>
      <c r="H391" s="257"/>
      <c r="I391" s="156"/>
      <c r="J391" s="150"/>
      <c r="K391" s="258"/>
      <c r="L391" s="1317"/>
      <c r="M391" s="1086"/>
      <c r="N391" s="767"/>
      <c r="O391" s="761"/>
    </row>
    <row r="392" spans="1:15" s="72" customFormat="1" ht="75">
      <c r="A392" s="73"/>
      <c r="B392" s="217"/>
      <c r="C392" s="162"/>
      <c r="D392" s="134"/>
      <c r="E392" s="103" t="s">
        <v>337</v>
      </c>
      <c r="F392" s="135"/>
      <c r="G392" s="135"/>
      <c r="H392" s="517" t="s">
        <v>338</v>
      </c>
      <c r="I392" s="138" t="s">
        <v>371</v>
      </c>
      <c r="J392" s="95">
        <v>1</v>
      </c>
      <c r="K392" s="95">
        <v>1</v>
      </c>
      <c r="L392" s="95">
        <f>J392*K392</f>
        <v>1</v>
      </c>
      <c r="M392" s="1086" t="s">
        <v>530</v>
      </c>
      <c r="N392" s="766" t="s">
        <v>1606</v>
      </c>
      <c r="O392" s="761"/>
    </row>
    <row r="393" spans="1:15" s="72" customFormat="1" ht="15" customHeight="1">
      <c r="A393" s="73"/>
      <c r="B393" s="217"/>
      <c r="C393" s="162"/>
      <c r="D393" s="1318">
        <v>2</v>
      </c>
      <c r="E393" s="157" t="s">
        <v>303</v>
      </c>
      <c r="F393" s="160"/>
      <c r="G393" s="160"/>
      <c r="H393" s="239"/>
      <c r="I393" s="156"/>
      <c r="J393" s="258"/>
      <c r="K393" s="258"/>
      <c r="L393" s="1319"/>
      <c r="M393" s="1086"/>
      <c r="N393" s="767"/>
      <c r="O393" s="761"/>
    </row>
    <row r="394" spans="1:15" s="72" customFormat="1" ht="63">
      <c r="A394" s="73"/>
      <c r="B394" s="217"/>
      <c r="C394" s="162"/>
      <c r="D394" s="134"/>
      <c r="E394" s="103" t="s">
        <v>436</v>
      </c>
      <c r="F394" s="135"/>
      <c r="G394" s="135"/>
      <c r="H394" s="517" t="s">
        <v>344</v>
      </c>
      <c r="I394" s="138" t="s">
        <v>371</v>
      </c>
      <c r="J394" s="95">
        <v>1</v>
      </c>
      <c r="K394" s="95">
        <v>1</v>
      </c>
      <c r="L394" s="95">
        <f>J394*K394</f>
        <v>1</v>
      </c>
      <c r="M394" s="1086" t="s">
        <v>530</v>
      </c>
      <c r="N394" s="766" t="s">
        <v>1607</v>
      </c>
      <c r="O394" s="761"/>
    </row>
    <row r="395" spans="1:15" s="72" customFormat="1" ht="15" customHeight="1">
      <c r="A395" s="73"/>
      <c r="B395" s="217"/>
      <c r="C395" s="162"/>
      <c r="D395" s="1318">
        <v>3</v>
      </c>
      <c r="E395" s="157" t="s">
        <v>305</v>
      </c>
      <c r="F395" s="160"/>
      <c r="G395" s="160"/>
      <c r="H395" s="535"/>
      <c r="I395" s="156"/>
      <c r="J395" s="146"/>
      <c r="K395" s="146"/>
      <c r="L395" s="1319"/>
      <c r="M395" s="1086"/>
      <c r="N395" s="767"/>
      <c r="O395" s="761"/>
    </row>
    <row r="396" spans="1:15" s="72" customFormat="1" ht="63">
      <c r="A396" s="73"/>
      <c r="B396" s="217"/>
      <c r="C396" s="162"/>
      <c r="D396" s="134"/>
      <c r="E396" s="103" t="s">
        <v>437</v>
      </c>
      <c r="F396" s="135"/>
      <c r="G396" s="135"/>
      <c r="H396" s="517" t="s">
        <v>347</v>
      </c>
      <c r="I396" s="138" t="s">
        <v>371</v>
      </c>
      <c r="J396" s="95">
        <v>1</v>
      </c>
      <c r="K396" s="95">
        <v>1</v>
      </c>
      <c r="L396" s="95">
        <f>J396*K396</f>
        <v>1</v>
      </c>
      <c r="M396" s="1086" t="s">
        <v>530</v>
      </c>
      <c r="N396" s="766" t="s">
        <v>1608</v>
      </c>
      <c r="O396" s="761"/>
    </row>
    <row r="397" spans="1:15" s="72" customFormat="1" ht="15" customHeight="1">
      <c r="A397" s="73"/>
      <c r="B397" s="217"/>
      <c r="C397" s="162"/>
      <c r="D397" s="1318">
        <v>4</v>
      </c>
      <c r="E397" s="1888" t="s">
        <v>306</v>
      </c>
      <c r="F397" s="1889"/>
      <c r="G397" s="1890"/>
      <c r="H397" s="535"/>
      <c r="I397" s="156"/>
      <c r="J397" s="146"/>
      <c r="K397" s="146"/>
      <c r="L397" s="1319"/>
      <c r="M397" s="1086"/>
      <c r="N397" s="767"/>
      <c r="O397" s="761"/>
    </row>
    <row r="398" spans="1:15" s="72" customFormat="1" ht="63">
      <c r="A398" s="73"/>
      <c r="B398" s="217"/>
      <c r="C398" s="162"/>
      <c r="D398" s="134"/>
      <c r="E398" s="1673" t="s">
        <v>438</v>
      </c>
      <c r="F398" s="1674"/>
      <c r="G398" s="1716"/>
      <c r="H398" s="517" t="s">
        <v>353</v>
      </c>
      <c r="I398" s="138" t="s">
        <v>371</v>
      </c>
      <c r="J398" s="95">
        <v>1</v>
      </c>
      <c r="K398" s="95">
        <v>1</v>
      </c>
      <c r="L398" s="95">
        <f>J398*K398</f>
        <v>1</v>
      </c>
      <c r="M398" s="1086" t="s">
        <v>530</v>
      </c>
      <c r="N398" s="766" t="s">
        <v>1609</v>
      </c>
      <c r="O398" s="761"/>
    </row>
    <row r="399" spans="1:15" s="72" customFormat="1" ht="15" customHeight="1">
      <c r="A399" s="73"/>
      <c r="B399" s="217"/>
      <c r="C399" s="162"/>
      <c r="D399" s="1318">
        <v>5</v>
      </c>
      <c r="E399" s="1858" t="s">
        <v>293</v>
      </c>
      <c r="F399" s="1859"/>
      <c r="G399" s="1860"/>
      <c r="H399" s="535"/>
      <c r="I399" s="156"/>
      <c r="J399" s="258"/>
      <c r="K399" s="258"/>
      <c r="L399" s="1319"/>
      <c r="M399" s="1086"/>
      <c r="N399" s="767"/>
      <c r="O399" s="761"/>
    </row>
    <row r="400" spans="1:15" s="72" customFormat="1" ht="63">
      <c r="A400" s="73"/>
      <c r="B400" s="217"/>
      <c r="C400" s="162"/>
      <c r="D400" s="134"/>
      <c r="E400" s="536" t="s">
        <v>439</v>
      </c>
      <c r="F400" s="137"/>
      <c r="G400" s="137"/>
      <c r="H400" s="517" t="s">
        <v>356</v>
      </c>
      <c r="I400" s="138" t="s">
        <v>371</v>
      </c>
      <c r="J400" s="95">
        <v>1</v>
      </c>
      <c r="K400" s="95">
        <v>1</v>
      </c>
      <c r="L400" s="95">
        <f>J400*K400</f>
        <v>1</v>
      </c>
      <c r="M400" s="1086" t="s">
        <v>530</v>
      </c>
      <c r="N400" s="766" t="s">
        <v>1610</v>
      </c>
      <c r="O400" s="761"/>
    </row>
    <row r="401" spans="1:15" s="72" customFormat="1" ht="15" customHeight="1">
      <c r="A401" s="73"/>
      <c r="B401" s="217"/>
      <c r="C401" s="162"/>
      <c r="D401" s="1318">
        <v>6</v>
      </c>
      <c r="E401" s="1767" t="s">
        <v>315</v>
      </c>
      <c r="F401" s="1768"/>
      <c r="G401" s="1769"/>
      <c r="H401" s="535"/>
      <c r="I401" s="156"/>
      <c r="J401" s="146"/>
      <c r="K401" s="146"/>
      <c r="L401" s="1319"/>
      <c r="M401" s="1086"/>
      <c r="N401" s="767"/>
      <c r="O401" s="761"/>
    </row>
    <row r="402" spans="1:15" s="72" customFormat="1" ht="75">
      <c r="A402" s="73"/>
      <c r="B402" s="217"/>
      <c r="C402" s="162"/>
      <c r="D402" s="134"/>
      <c r="E402" s="1673" t="s">
        <v>440</v>
      </c>
      <c r="F402" s="1674"/>
      <c r="G402" s="1716"/>
      <c r="H402" s="517" t="s">
        <v>357</v>
      </c>
      <c r="I402" s="138" t="s">
        <v>371</v>
      </c>
      <c r="J402" s="95">
        <v>1</v>
      </c>
      <c r="K402" s="95">
        <v>1</v>
      </c>
      <c r="L402" s="95">
        <f t="shared" ref="L402:L403" si="25">J402*K402</f>
        <v>1</v>
      </c>
      <c r="M402" s="1086" t="s">
        <v>530</v>
      </c>
      <c r="N402" s="766" t="s">
        <v>1611</v>
      </c>
      <c r="O402" s="761"/>
    </row>
    <row r="403" spans="1:15" s="72" customFormat="1" ht="63">
      <c r="A403" s="73"/>
      <c r="B403" s="217"/>
      <c r="C403" s="162"/>
      <c r="D403" s="134"/>
      <c r="E403" s="1673" t="s">
        <v>441</v>
      </c>
      <c r="F403" s="1674"/>
      <c r="G403" s="1716"/>
      <c r="H403" s="517" t="s">
        <v>358</v>
      </c>
      <c r="I403" s="138" t="s">
        <v>371</v>
      </c>
      <c r="J403" s="95">
        <v>1</v>
      </c>
      <c r="K403" s="95">
        <v>1</v>
      </c>
      <c r="L403" s="95">
        <f t="shared" si="25"/>
        <v>1</v>
      </c>
      <c r="M403" s="1086" t="s">
        <v>530</v>
      </c>
      <c r="N403" s="767"/>
      <c r="O403" s="761"/>
    </row>
    <row r="404" spans="1:15" s="72" customFormat="1" ht="15" customHeight="1">
      <c r="A404" s="73"/>
      <c r="B404" s="217"/>
      <c r="C404" s="162"/>
      <c r="D404" s="1318">
        <v>7</v>
      </c>
      <c r="E404" s="159" t="s">
        <v>316</v>
      </c>
      <c r="F404" s="1320"/>
      <c r="G404" s="1321"/>
      <c r="H404" s="535"/>
      <c r="I404" s="156"/>
      <c r="J404" s="258"/>
      <c r="K404" s="258"/>
      <c r="L404" s="1319"/>
      <c r="M404" s="1086" t="s">
        <v>249</v>
      </c>
      <c r="N404" s="767"/>
      <c r="O404" s="761"/>
    </row>
    <row r="405" spans="1:15" s="72" customFormat="1" ht="63">
      <c r="A405" s="73"/>
      <c r="B405" s="217"/>
      <c r="C405" s="162"/>
      <c r="D405" s="134"/>
      <c r="E405" s="1673" t="s">
        <v>442</v>
      </c>
      <c r="F405" s="1674"/>
      <c r="G405" s="1716"/>
      <c r="H405" s="517" t="s">
        <v>362</v>
      </c>
      <c r="I405" s="138" t="s">
        <v>371</v>
      </c>
      <c r="J405" s="95">
        <v>1</v>
      </c>
      <c r="K405" s="95">
        <v>1</v>
      </c>
      <c r="L405" s="95">
        <f>J405*K405</f>
        <v>1</v>
      </c>
      <c r="M405" s="1086" t="s">
        <v>530</v>
      </c>
      <c r="N405" s="766" t="s">
        <v>1612</v>
      </c>
      <c r="O405" s="761"/>
    </row>
    <row r="406" spans="1:15" s="72" customFormat="1" ht="15" customHeight="1">
      <c r="A406" s="73"/>
      <c r="B406" s="217"/>
      <c r="C406" s="162"/>
      <c r="D406" s="1318">
        <v>8</v>
      </c>
      <c r="E406" s="161" t="s">
        <v>318</v>
      </c>
      <c r="F406" s="160"/>
      <c r="G406" s="160"/>
      <c r="H406" s="535"/>
      <c r="I406" s="156"/>
      <c r="J406" s="146"/>
      <c r="K406" s="146"/>
      <c r="L406" s="1319"/>
      <c r="M406" s="1086"/>
      <c r="N406" s="767"/>
      <c r="O406" s="761"/>
    </row>
    <row r="407" spans="1:15" s="72" customFormat="1" ht="63">
      <c r="A407" s="73"/>
      <c r="B407" s="217"/>
      <c r="C407" s="162"/>
      <c r="D407" s="134"/>
      <c r="E407" s="1673" t="s">
        <v>443</v>
      </c>
      <c r="F407" s="1674"/>
      <c r="G407" s="1716"/>
      <c r="H407" s="517" t="s">
        <v>364</v>
      </c>
      <c r="I407" s="138" t="s">
        <v>371</v>
      </c>
      <c r="J407" s="95">
        <v>1</v>
      </c>
      <c r="K407" s="95">
        <v>1</v>
      </c>
      <c r="L407" s="95">
        <f t="shared" ref="L407:L408" si="26">J407*K407</f>
        <v>1</v>
      </c>
      <c r="M407" s="1086" t="s">
        <v>530</v>
      </c>
      <c r="N407" s="766" t="s">
        <v>1613</v>
      </c>
      <c r="O407" s="761"/>
    </row>
    <row r="408" spans="1:15" s="72" customFormat="1" ht="63">
      <c r="A408" s="73"/>
      <c r="B408" s="217"/>
      <c r="C408" s="162"/>
      <c r="D408" s="134"/>
      <c r="E408" s="1673" t="s">
        <v>444</v>
      </c>
      <c r="F408" s="1674"/>
      <c r="G408" s="1716"/>
      <c r="H408" s="517" t="s">
        <v>364</v>
      </c>
      <c r="I408" s="138" t="s">
        <v>371</v>
      </c>
      <c r="J408" s="95">
        <v>1</v>
      </c>
      <c r="K408" s="95">
        <v>1</v>
      </c>
      <c r="L408" s="95">
        <f t="shared" si="26"/>
        <v>1</v>
      </c>
      <c r="M408" s="1086" t="s">
        <v>530</v>
      </c>
      <c r="N408" s="1041" t="s">
        <v>2709</v>
      </c>
      <c r="O408" s="761"/>
    </row>
    <row r="409" spans="1:15" s="72" customFormat="1" ht="16.5">
      <c r="A409" s="73"/>
      <c r="B409" s="217"/>
      <c r="C409" s="162"/>
      <c r="D409" s="1318">
        <v>9</v>
      </c>
      <c r="E409" s="161" t="s">
        <v>706</v>
      </c>
      <c r="F409" s="160"/>
      <c r="G409" s="160"/>
      <c r="H409" s="535"/>
      <c r="I409" s="156"/>
      <c r="J409" s="146"/>
      <c r="K409" s="146"/>
      <c r="L409" s="1319"/>
      <c r="M409" s="1086"/>
      <c r="N409" s="767"/>
      <c r="O409" s="761"/>
    </row>
    <row r="410" spans="1:15" s="72" customFormat="1" ht="63">
      <c r="A410" s="73"/>
      <c r="B410" s="217"/>
      <c r="C410" s="162"/>
      <c r="D410" s="134"/>
      <c r="E410" s="1673" t="s">
        <v>733</v>
      </c>
      <c r="F410" s="1674"/>
      <c r="G410" s="1716"/>
      <c r="H410" s="517" t="s">
        <v>734</v>
      </c>
      <c r="I410" s="138" t="s">
        <v>371</v>
      </c>
      <c r="J410" s="95">
        <v>1</v>
      </c>
      <c r="K410" s="95">
        <v>1</v>
      </c>
      <c r="L410" s="95">
        <f t="shared" ref="L410:L411" si="27">J410*K410</f>
        <v>1</v>
      </c>
      <c r="M410" s="1086" t="s">
        <v>530</v>
      </c>
      <c r="N410" s="766" t="s">
        <v>1614</v>
      </c>
      <c r="O410" s="761"/>
    </row>
    <row r="411" spans="1:15" s="72" customFormat="1" ht="63">
      <c r="A411" s="73"/>
      <c r="B411" s="217"/>
      <c r="C411" s="162"/>
      <c r="D411" s="134"/>
      <c r="E411" s="1673" t="s">
        <v>770</v>
      </c>
      <c r="F411" s="1674"/>
      <c r="G411" s="1716"/>
      <c r="H411" s="526" t="s">
        <v>728</v>
      </c>
      <c r="I411" s="138" t="s">
        <v>371</v>
      </c>
      <c r="J411" s="91">
        <v>1</v>
      </c>
      <c r="K411" s="95">
        <v>1</v>
      </c>
      <c r="L411" s="95">
        <f t="shared" si="27"/>
        <v>1</v>
      </c>
      <c r="M411" s="1086" t="s">
        <v>530</v>
      </c>
      <c r="N411" s="766" t="s">
        <v>1615</v>
      </c>
      <c r="O411" s="761"/>
    </row>
    <row r="412" spans="1:15" s="72" customFormat="1" ht="16.5">
      <c r="A412" s="73"/>
      <c r="B412" s="217"/>
      <c r="C412" s="162"/>
      <c r="D412" s="1318">
        <v>10</v>
      </c>
      <c r="E412" s="161" t="s">
        <v>750</v>
      </c>
      <c r="F412" s="160"/>
      <c r="G412" s="160"/>
      <c r="H412" s="535"/>
      <c r="I412" s="156"/>
      <c r="J412" s="146"/>
      <c r="K412" s="146"/>
      <c r="L412" s="1319"/>
      <c r="M412" s="1086"/>
      <c r="N412" s="767"/>
      <c r="O412" s="761"/>
    </row>
    <row r="413" spans="1:15" s="72" customFormat="1" ht="63">
      <c r="A413" s="73"/>
      <c r="B413" s="217"/>
      <c r="C413" s="162"/>
      <c r="D413" s="134"/>
      <c r="E413" s="1673" t="s">
        <v>771</v>
      </c>
      <c r="F413" s="1674"/>
      <c r="G413" s="1716"/>
      <c r="H413" s="517" t="s">
        <v>772</v>
      </c>
      <c r="I413" s="138" t="s">
        <v>371</v>
      </c>
      <c r="J413" s="91">
        <v>1</v>
      </c>
      <c r="K413" s="95">
        <v>1</v>
      </c>
      <c r="L413" s="95">
        <f>J413*K413</f>
        <v>1</v>
      </c>
      <c r="M413" s="1086" t="s">
        <v>530</v>
      </c>
      <c r="N413" s="766" t="s">
        <v>1616</v>
      </c>
      <c r="O413" s="761"/>
    </row>
    <row r="414" spans="1:15" s="72" customFormat="1" ht="16.5">
      <c r="A414" s="73"/>
      <c r="B414" s="217"/>
      <c r="C414" s="162"/>
      <c r="D414" s="134"/>
      <c r="E414" s="98"/>
      <c r="F414" s="135"/>
      <c r="G414" s="135"/>
      <c r="H414" s="517"/>
      <c r="I414" s="138"/>
      <c r="J414" s="91"/>
      <c r="K414" s="95"/>
      <c r="L414" s="123"/>
      <c r="M414" s="1086"/>
      <c r="N414" s="767"/>
      <c r="O414" s="761"/>
    </row>
    <row r="415" spans="1:15" s="72" customFormat="1" ht="16.5">
      <c r="A415" s="73"/>
      <c r="B415" s="217"/>
      <c r="C415" s="162"/>
      <c r="D415" s="1318">
        <v>11</v>
      </c>
      <c r="E415" s="159" t="s">
        <v>796</v>
      </c>
      <c r="F415" s="160"/>
      <c r="G415" s="160"/>
      <c r="H415" s="535"/>
      <c r="I415" s="156"/>
      <c r="J415" s="150"/>
      <c r="K415" s="146"/>
      <c r="L415" s="1319"/>
      <c r="M415" s="1086"/>
      <c r="N415" s="767"/>
      <c r="O415" s="761"/>
    </row>
    <row r="416" spans="1:15" s="72" customFormat="1" ht="63">
      <c r="A416" s="73"/>
      <c r="B416" s="217"/>
      <c r="C416" s="162"/>
      <c r="D416" s="134"/>
      <c r="E416" s="1673" t="s">
        <v>831</v>
      </c>
      <c r="F416" s="1674"/>
      <c r="G416" s="1716"/>
      <c r="H416" s="517" t="s">
        <v>830</v>
      </c>
      <c r="I416" s="138" t="s">
        <v>371</v>
      </c>
      <c r="J416" s="91">
        <v>1</v>
      </c>
      <c r="K416" s="95">
        <v>1</v>
      </c>
      <c r="L416" s="95">
        <f t="shared" ref="L416:L418" si="28">J416*K416</f>
        <v>1</v>
      </c>
      <c r="M416" s="1086" t="s">
        <v>530</v>
      </c>
      <c r="N416" s="766" t="s">
        <v>1617</v>
      </c>
      <c r="O416" s="761"/>
    </row>
    <row r="417" spans="1:15" s="72" customFormat="1" ht="63">
      <c r="A417" s="73"/>
      <c r="B417" s="217"/>
      <c r="C417" s="162"/>
      <c r="D417" s="134"/>
      <c r="E417" s="1673" t="s">
        <v>881</v>
      </c>
      <c r="F417" s="1674"/>
      <c r="G417" s="1716"/>
      <c r="H417" s="517" t="s">
        <v>833</v>
      </c>
      <c r="I417" s="138" t="s">
        <v>371</v>
      </c>
      <c r="J417" s="91">
        <v>1</v>
      </c>
      <c r="K417" s="95">
        <v>1</v>
      </c>
      <c r="L417" s="95">
        <f t="shared" si="28"/>
        <v>1</v>
      </c>
      <c r="M417" s="1086" t="s">
        <v>530</v>
      </c>
      <c r="N417" s="766" t="s">
        <v>1618</v>
      </c>
      <c r="O417" s="761"/>
    </row>
    <row r="418" spans="1:15" s="72" customFormat="1" ht="63">
      <c r="A418" s="73"/>
      <c r="B418" s="217"/>
      <c r="C418" s="162"/>
      <c r="D418" s="134"/>
      <c r="E418" s="1673" t="s">
        <v>879</v>
      </c>
      <c r="F418" s="1674"/>
      <c r="G418" s="1716"/>
      <c r="H418" s="517" t="s">
        <v>829</v>
      </c>
      <c r="I418" s="138" t="s">
        <v>371</v>
      </c>
      <c r="J418" s="91">
        <v>1</v>
      </c>
      <c r="K418" s="95">
        <v>1</v>
      </c>
      <c r="L418" s="95">
        <f t="shared" si="28"/>
        <v>1</v>
      </c>
      <c r="M418" s="1086" t="s">
        <v>530</v>
      </c>
      <c r="N418" s="766" t="s">
        <v>1619</v>
      </c>
      <c r="O418" s="761"/>
    </row>
    <row r="419" spans="1:15" s="72" customFormat="1" ht="15.75">
      <c r="A419" s="73"/>
      <c r="B419" s="1389"/>
      <c r="C419" s="162"/>
      <c r="D419" s="1390"/>
      <c r="E419" s="1392"/>
      <c r="F419" s="1405"/>
      <c r="G419" s="1405"/>
      <c r="H419" s="517"/>
      <c r="I419" s="138"/>
      <c r="J419" s="91"/>
      <c r="K419" s="95"/>
      <c r="L419" s="1403"/>
      <c r="M419" s="1399"/>
      <c r="N419" s="1423" t="s">
        <v>2508</v>
      </c>
      <c r="O419" s="761"/>
    </row>
    <row r="420" spans="1:15" s="72" customFormat="1" ht="16.5">
      <c r="A420" s="73"/>
      <c r="B420" s="217"/>
      <c r="C420" s="162"/>
      <c r="D420" s="1318">
        <v>12</v>
      </c>
      <c r="E420" s="159" t="s">
        <v>807</v>
      </c>
      <c r="F420" s="160"/>
      <c r="G420" s="160"/>
      <c r="H420" s="535"/>
      <c r="I420" s="156"/>
      <c r="J420" s="150"/>
      <c r="K420" s="146"/>
      <c r="L420" s="1319"/>
      <c r="M420" s="1086"/>
      <c r="N420" s="767"/>
      <c r="O420" s="761"/>
    </row>
    <row r="421" spans="1:15" s="72" customFormat="1" ht="63">
      <c r="A421" s="73"/>
      <c r="B421" s="217"/>
      <c r="C421" s="162"/>
      <c r="D421" s="134"/>
      <c r="E421" s="1673" t="s">
        <v>880</v>
      </c>
      <c r="F421" s="1674"/>
      <c r="G421" s="1716"/>
      <c r="H421" s="517" t="s">
        <v>882</v>
      </c>
      <c r="I421" s="138" t="s">
        <v>371</v>
      </c>
      <c r="J421" s="91">
        <v>1</v>
      </c>
      <c r="K421" s="95">
        <v>1</v>
      </c>
      <c r="L421" s="95">
        <f>J421*K421</f>
        <v>1</v>
      </c>
      <c r="M421" s="1086" t="s">
        <v>530</v>
      </c>
      <c r="N421" s="766" t="s">
        <v>1620</v>
      </c>
      <c r="O421" s="761"/>
    </row>
    <row r="422" spans="1:15" s="72" customFormat="1" ht="15.75">
      <c r="A422" s="73"/>
      <c r="B422" s="1389"/>
      <c r="C422" s="162"/>
      <c r="D422" s="1390"/>
      <c r="E422" s="1392"/>
      <c r="F422" s="1405"/>
      <c r="G422" s="1405"/>
      <c r="H422" s="517"/>
      <c r="I422" s="138"/>
      <c r="J422" s="91"/>
      <c r="K422" s="95"/>
      <c r="L422" s="1403"/>
      <c r="M422" s="1399"/>
      <c r="N422" s="1423" t="s">
        <v>2508</v>
      </c>
      <c r="O422" s="761"/>
    </row>
    <row r="423" spans="1:15" s="72" customFormat="1" ht="16.5">
      <c r="A423" s="73"/>
      <c r="B423" s="217"/>
      <c r="C423" s="162"/>
      <c r="D423" s="1318">
        <v>13</v>
      </c>
      <c r="E423" s="159" t="s">
        <v>1237</v>
      </c>
      <c r="F423" s="160"/>
      <c r="G423" s="160"/>
      <c r="H423" s="239"/>
      <c r="I423" s="156"/>
      <c r="J423" s="150"/>
      <c r="K423" s="146"/>
      <c r="L423" s="154"/>
      <c r="M423" s="1086"/>
      <c r="N423" s="767"/>
      <c r="O423" s="761"/>
    </row>
    <row r="424" spans="1:15" s="72" customFormat="1" ht="63">
      <c r="A424" s="73"/>
      <c r="B424" s="217"/>
      <c r="C424" s="162"/>
      <c r="D424" s="134"/>
      <c r="E424" s="683" t="s">
        <v>1255</v>
      </c>
      <c r="F424" s="120"/>
      <c r="G424" s="120"/>
      <c r="H424" s="517" t="s">
        <v>1265</v>
      </c>
      <c r="I424" s="138" t="s">
        <v>371</v>
      </c>
      <c r="J424" s="91">
        <v>1</v>
      </c>
      <c r="K424" s="95">
        <v>1</v>
      </c>
      <c r="L424" s="95">
        <f>J424*K424</f>
        <v>1</v>
      </c>
      <c r="M424" s="1086" t="s">
        <v>530</v>
      </c>
      <c r="N424" s="766" t="s">
        <v>1621</v>
      </c>
      <c r="O424" s="761"/>
    </row>
    <row r="425" spans="1:15" s="72" customFormat="1" ht="50.1" customHeight="1">
      <c r="A425" s="73"/>
      <c r="B425" s="217"/>
      <c r="C425" s="162"/>
      <c r="D425" s="134"/>
      <c r="E425" s="1673" t="s">
        <v>1256</v>
      </c>
      <c r="F425" s="1674"/>
      <c r="G425" s="1674"/>
      <c r="H425" s="517" t="s">
        <v>1266</v>
      </c>
      <c r="I425" s="138" t="s">
        <v>371</v>
      </c>
      <c r="J425" s="91">
        <v>1</v>
      </c>
      <c r="K425" s="95">
        <v>1</v>
      </c>
      <c r="L425" s="95">
        <f>J425*K425</f>
        <v>1</v>
      </c>
      <c r="M425" s="1086" t="s">
        <v>530</v>
      </c>
      <c r="N425" s="766" t="s">
        <v>1622</v>
      </c>
      <c r="O425" s="761"/>
    </row>
    <row r="426" spans="1:15" s="72" customFormat="1" ht="23.1" customHeight="1">
      <c r="A426" s="164"/>
      <c r="B426" s="1389"/>
      <c r="C426" s="248"/>
      <c r="D426" s="1395"/>
      <c r="E426" s="1402"/>
      <c r="F426" s="1409"/>
      <c r="G426" s="1409"/>
      <c r="H426" s="699"/>
      <c r="I426" s="138"/>
      <c r="J426" s="1404"/>
      <c r="K426" s="1403"/>
      <c r="L426" s="1403"/>
      <c r="M426" s="1399" t="s">
        <v>2494</v>
      </c>
      <c r="N426" s="1423" t="s">
        <v>2506</v>
      </c>
      <c r="O426" s="761"/>
    </row>
    <row r="427" spans="1:15" s="72" customFormat="1" ht="15" customHeight="1">
      <c r="A427" s="73"/>
      <c r="B427" s="217"/>
      <c r="C427" s="162"/>
      <c r="D427" s="1318">
        <v>14</v>
      </c>
      <c r="E427" s="159" t="s">
        <v>1345</v>
      </c>
      <c r="F427" s="160"/>
      <c r="G427" s="160"/>
      <c r="H427" s="239"/>
      <c r="I427" s="163"/>
      <c r="J427" s="150"/>
      <c r="K427" s="258"/>
      <c r="L427" s="1322"/>
      <c r="M427" s="117"/>
      <c r="N427" s="1114"/>
      <c r="O427" s="761"/>
    </row>
    <row r="428" spans="1:15" s="72" customFormat="1" ht="45" customHeight="1">
      <c r="A428" s="164"/>
      <c r="B428" s="217"/>
      <c r="C428" s="248"/>
      <c r="D428" s="249"/>
      <c r="E428" s="1758" t="s">
        <v>1238</v>
      </c>
      <c r="F428" s="1783"/>
      <c r="G428" s="1784"/>
      <c r="H428" s="699" t="s">
        <v>2003</v>
      </c>
      <c r="I428" s="138" t="s">
        <v>371</v>
      </c>
      <c r="J428" s="91">
        <v>1</v>
      </c>
      <c r="K428" s="95">
        <v>1</v>
      </c>
      <c r="L428" s="95">
        <f>J428*K428</f>
        <v>1</v>
      </c>
      <c r="M428" s="1086" t="s">
        <v>530</v>
      </c>
      <c r="N428" s="1041" t="s">
        <v>2248</v>
      </c>
      <c r="O428" s="761"/>
    </row>
    <row r="429" spans="1:15" s="72" customFormat="1" ht="23.1" customHeight="1">
      <c r="A429" s="164"/>
      <c r="B429" s="1389"/>
      <c r="C429" s="248"/>
      <c r="D429" s="1395"/>
      <c r="E429" s="1402"/>
      <c r="F429" s="1409"/>
      <c r="G429" s="1409"/>
      <c r="H429" s="699"/>
      <c r="I429" s="138"/>
      <c r="J429" s="1404"/>
      <c r="K429" s="1403"/>
      <c r="L429" s="1403"/>
      <c r="M429" s="1399" t="s">
        <v>2494</v>
      </c>
      <c r="N429" s="1423" t="s">
        <v>2506</v>
      </c>
      <c r="O429" s="761"/>
    </row>
    <row r="430" spans="1:15" s="72" customFormat="1" ht="20.100000000000001" customHeight="1">
      <c r="A430" s="164"/>
      <c r="B430" s="882"/>
      <c r="C430" s="248"/>
      <c r="D430" s="1318">
        <v>15</v>
      </c>
      <c r="E430" s="147" t="s">
        <v>1976</v>
      </c>
      <c r="F430" s="160"/>
      <c r="G430" s="160"/>
      <c r="H430" s="1323"/>
      <c r="I430" s="163"/>
      <c r="J430" s="153"/>
      <c r="K430" s="154"/>
      <c r="L430" s="1324"/>
      <c r="M430" s="117"/>
      <c r="N430" s="1114"/>
      <c r="O430" s="761"/>
    </row>
    <row r="431" spans="1:15" s="72" customFormat="1" ht="63">
      <c r="A431" s="164"/>
      <c r="B431" s="882"/>
      <c r="C431" s="248"/>
      <c r="D431" s="884"/>
      <c r="E431" s="1704" t="s">
        <v>2035</v>
      </c>
      <c r="F431" s="1750"/>
      <c r="G431" s="1751"/>
      <c r="H431" s="699" t="s">
        <v>1991</v>
      </c>
      <c r="I431" s="138" t="s">
        <v>371</v>
      </c>
      <c r="J431" s="91">
        <v>1</v>
      </c>
      <c r="K431" s="95">
        <v>1</v>
      </c>
      <c r="L431" s="95">
        <f t="shared" ref="L431:L434" si="29">J431*K431</f>
        <v>1</v>
      </c>
      <c r="M431" s="1086" t="s">
        <v>530</v>
      </c>
      <c r="N431" s="1041" t="s">
        <v>2249</v>
      </c>
      <c r="O431" s="761"/>
    </row>
    <row r="432" spans="1:15" s="72" customFormat="1" ht="63">
      <c r="A432" s="164"/>
      <c r="B432" s="882"/>
      <c r="C432" s="248"/>
      <c r="D432" s="884"/>
      <c r="E432" s="1704" t="s">
        <v>1261</v>
      </c>
      <c r="F432" s="1750"/>
      <c r="G432" s="1751"/>
      <c r="H432" s="699" t="s">
        <v>2016</v>
      </c>
      <c r="I432" s="138" t="s">
        <v>371</v>
      </c>
      <c r="J432" s="91">
        <v>1</v>
      </c>
      <c r="K432" s="95">
        <v>1</v>
      </c>
      <c r="L432" s="95">
        <f t="shared" si="29"/>
        <v>1</v>
      </c>
      <c r="M432" s="1086" t="s">
        <v>530</v>
      </c>
      <c r="N432" s="1041" t="s">
        <v>2250</v>
      </c>
      <c r="O432" s="761"/>
    </row>
    <row r="433" spans="1:15" s="72" customFormat="1" ht="63">
      <c r="A433" s="164"/>
      <c r="B433" s="882"/>
      <c r="C433" s="248"/>
      <c r="D433" s="884"/>
      <c r="E433" s="1704" t="s">
        <v>1990</v>
      </c>
      <c r="F433" s="1750"/>
      <c r="G433" s="1751"/>
      <c r="H433" s="699" t="s">
        <v>1997</v>
      </c>
      <c r="I433" s="138" t="s">
        <v>371</v>
      </c>
      <c r="J433" s="91">
        <v>1</v>
      </c>
      <c r="K433" s="95">
        <v>1</v>
      </c>
      <c r="L433" s="95">
        <f t="shared" si="29"/>
        <v>1</v>
      </c>
      <c r="M433" s="1086" t="s">
        <v>530</v>
      </c>
      <c r="N433" s="1041" t="s">
        <v>2251</v>
      </c>
      <c r="O433" s="761"/>
    </row>
    <row r="434" spans="1:15" s="72" customFormat="1" ht="75.75">
      <c r="A434" s="164"/>
      <c r="B434" s="882"/>
      <c r="C434" s="248"/>
      <c r="D434" s="884"/>
      <c r="E434" s="1891" t="s">
        <v>1263</v>
      </c>
      <c r="F434" s="1892"/>
      <c r="G434" s="1893"/>
      <c r="H434" s="699" t="s">
        <v>2026</v>
      </c>
      <c r="I434" s="138" t="s">
        <v>371</v>
      </c>
      <c r="J434" s="91">
        <v>1</v>
      </c>
      <c r="K434" s="95">
        <v>1</v>
      </c>
      <c r="L434" s="95">
        <f t="shared" si="29"/>
        <v>1</v>
      </c>
      <c r="M434" s="1086" t="s">
        <v>530</v>
      </c>
      <c r="N434" s="1041" t="s">
        <v>2252</v>
      </c>
      <c r="O434" s="761"/>
    </row>
    <row r="435" spans="1:15" s="72" customFormat="1" ht="20.100000000000001" customHeight="1">
      <c r="A435" s="73"/>
      <c r="B435" s="1389"/>
      <c r="C435" s="162"/>
      <c r="D435" s="304"/>
      <c r="E435" s="1406"/>
      <c r="F435" s="1407"/>
      <c r="G435" s="1408"/>
      <c r="H435" s="517"/>
      <c r="I435" s="138"/>
      <c r="J435" s="91"/>
      <c r="K435" s="95"/>
      <c r="L435" s="95"/>
      <c r="M435" s="1399" t="s">
        <v>2494</v>
      </c>
      <c r="N435" s="1423" t="s">
        <v>2507</v>
      </c>
      <c r="O435" s="123"/>
    </row>
    <row r="436" spans="1:15" s="72" customFormat="1" ht="20.100000000000001" customHeight="1">
      <c r="A436" s="164"/>
      <c r="B436" s="1389"/>
      <c r="C436" s="248"/>
      <c r="D436" s="1318">
        <v>16</v>
      </c>
      <c r="E436" s="147" t="s">
        <v>2467</v>
      </c>
      <c r="F436" s="160"/>
      <c r="G436" s="160"/>
      <c r="H436" s="1323"/>
      <c r="I436" s="163"/>
      <c r="J436" s="153"/>
      <c r="K436" s="154"/>
      <c r="L436" s="1324"/>
      <c r="M436" s="117"/>
      <c r="N436" s="1410"/>
      <c r="O436" s="761"/>
    </row>
    <row r="437" spans="1:15" s="72" customFormat="1" ht="63">
      <c r="A437" s="164"/>
      <c r="B437" s="1389"/>
      <c r="C437" s="248"/>
      <c r="D437" s="1394"/>
      <c r="E437" s="1704" t="s">
        <v>1983</v>
      </c>
      <c r="F437" s="1750"/>
      <c r="G437" s="1751"/>
      <c r="H437" s="699" t="s">
        <v>2505</v>
      </c>
      <c r="I437" s="138" t="s">
        <v>371</v>
      </c>
      <c r="J437" s="91">
        <v>1</v>
      </c>
      <c r="K437" s="95">
        <v>1</v>
      </c>
      <c r="L437" s="95">
        <f t="shared" ref="L437:L440" si="30">J437*K437</f>
        <v>1</v>
      </c>
      <c r="M437" s="1399" t="s">
        <v>530</v>
      </c>
      <c r="N437" s="1041" t="s">
        <v>2507</v>
      </c>
      <c r="O437" s="761"/>
    </row>
    <row r="438" spans="1:15" s="72" customFormat="1" ht="20.100000000000001" customHeight="1">
      <c r="A438" s="164"/>
      <c r="B438" s="1427"/>
      <c r="C438" s="248"/>
      <c r="D438" s="1318">
        <v>17</v>
      </c>
      <c r="E438" s="147" t="s">
        <v>2597</v>
      </c>
      <c r="F438" s="160"/>
      <c r="G438" s="160"/>
      <c r="H438" s="1323"/>
      <c r="I438" s="163"/>
      <c r="J438" s="153"/>
      <c r="K438" s="154"/>
      <c r="L438" s="1324"/>
      <c r="M438" s="117"/>
      <c r="N438" s="1454"/>
      <c r="O438" s="761"/>
    </row>
    <row r="439" spans="1:15" s="72" customFormat="1" ht="41.1" customHeight="1">
      <c r="A439" s="164"/>
      <c r="B439" s="1389"/>
      <c r="C439" s="248"/>
      <c r="D439" s="1394"/>
      <c r="E439" s="1704" t="s">
        <v>2661</v>
      </c>
      <c r="F439" s="1750"/>
      <c r="G439" s="1751"/>
      <c r="H439" s="699" t="s">
        <v>2596</v>
      </c>
      <c r="I439" s="138" t="s">
        <v>371</v>
      </c>
      <c r="J439" s="91">
        <v>1</v>
      </c>
      <c r="K439" s="95">
        <v>1</v>
      </c>
      <c r="L439" s="95">
        <f t="shared" si="30"/>
        <v>1</v>
      </c>
      <c r="M439" s="1399" t="s">
        <v>530</v>
      </c>
      <c r="N439" s="1041" t="s">
        <v>2664</v>
      </c>
      <c r="O439" s="761"/>
    </row>
    <row r="440" spans="1:15" s="72" customFormat="1" ht="63">
      <c r="A440" s="164"/>
      <c r="B440" s="1389"/>
      <c r="C440" s="248"/>
      <c r="D440" s="1394"/>
      <c r="E440" s="1704" t="s">
        <v>2662</v>
      </c>
      <c r="F440" s="1750"/>
      <c r="G440" s="1751"/>
      <c r="H440" s="699" t="s">
        <v>2663</v>
      </c>
      <c r="I440" s="138" t="s">
        <v>371</v>
      </c>
      <c r="J440" s="91">
        <v>1</v>
      </c>
      <c r="K440" s="95">
        <v>1</v>
      </c>
      <c r="L440" s="95">
        <f t="shared" si="30"/>
        <v>1</v>
      </c>
      <c r="M440" s="1399" t="s">
        <v>530</v>
      </c>
      <c r="N440" s="1041" t="s">
        <v>2665</v>
      </c>
      <c r="O440" s="761"/>
    </row>
    <row r="441" spans="1:15" s="72" customFormat="1" ht="30" customHeight="1">
      <c r="A441" s="164"/>
      <c r="B441" s="882"/>
      <c r="C441" s="248"/>
      <c r="D441" s="884"/>
      <c r="E441" s="890"/>
      <c r="F441" s="891"/>
      <c r="G441" s="892"/>
      <c r="H441" s="252"/>
      <c r="I441" s="97"/>
      <c r="J441" s="889"/>
      <c r="K441" s="888"/>
      <c r="L441" s="251"/>
      <c r="M441" s="117"/>
      <c r="N441" s="767"/>
      <c r="O441" s="761"/>
    </row>
    <row r="442" spans="1:15" s="72" customFormat="1" ht="15" customHeight="1">
      <c r="A442" s="81"/>
      <c r="B442" s="217"/>
      <c r="C442" s="162"/>
      <c r="D442" s="121"/>
      <c r="E442" s="174"/>
      <c r="F442" s="135"/>
      <c r="G442" s="116"/>
      <c r="H442" s="252"/>
      <c r="I442" s="97"/>
      <c r="J442" s="179"/>
      <c r="K442" s="181"/>
      <c r="L442" s="251"/>
      <c r="M442" s="117"/>
      <c r="N442" s="767"/>
      <c r="O442" s="761"/>
    </row>
    <row r="443" spans="1:15" s="72" customFormat="1" ht="15" customHeight="1">
      <c r="A443" s="81"/>
      <c r="B443" s="217"/>
      <c r="C443" s="162"/>
      <c r="D443" s="121"/>
      <c r="E443" s="253"/>
      <c r="F443" s="135"/>
      <c r="G443" s="116"/>
      <c r="H443" s="252"/>
      <c r="I443" s="183"/>
      <c r="J443" s="179"/>
      <c r="K443" s="181"/>
      <c r="L443" s="251"/>
      <c r="M443" s="117"/>
      <c r="N443" s="767"/>
      <c r="O443" s="761"/>
    </row>
    <row r="444" spans="1:15" s="72" customFormat="1" ht="15" customHeight="1">
      <c r="A444" s="87"/>
      <c r="B444" s="134"/>
      <c r="C444" s="254"/>
      <c r="D444" s="121"/>
      <c r="E444" s="253"/>
      <c r="F444" s="135"/>
      <c r="G444" s="116"/>
      <c r="H444" s="252"/>
      <c r="I444" s="183"/>
      <c r="J444" s="179"/>
      <c r="K444" s="181"/>
      <c r="L444" s="251"/>
      <c r="M444" s="117"/>
      <c r="N444" s="767"/>
      <c r="O444" s="761"/>
    </row>
    <row r="445" spans="1:15" s="72" customFormat="1" ht="30.95" customHeight="1">
      <c r="A445" s="73"/>
      <c r="B445" s="217"/>
      <c r="C445" s="1338">
        <v>2</v>
      </c>
      <c r="D445" s="1844" t="s">
        <v>1101</v>
      </c>
      <c r="E445" s="1845"/>
      <c r="F445" s="1845"/>
      <c r="G445" s="1846"/>
      <c r="H445" s="1339"/>
      <c r="I445" s="1340"/>
      <c r="J445" s="1341"/>
      <c r="K445" s="1342"/>
      <c r="L445" s="1343">
        <f>SUM(L446+L454+L470)</f>
        <v>41</v>
      </c>
      <c r="M445" s="117"/>
      <c r="N445" s="767"/>
      <c r="O445" s="761"/>
    </row>
    <row r="446" spans="1:15" s="72" customFormat="1" ht="15" customHeight="1">
      <c r="A446" s="73"/>
      <c r="B446" s="217"/>
      <c r="C446" s="162"/>
      <c r="D446" s="1355" t="s">
        <v>0</v>
      </c>
      <c r="E446" s="1838" t="s">
        <v>88</v>
      </c>
      <c r="F446" s="1838"/>
      <c r="G446" s="1838"/>
      <c r="H446" s="1356"/>
      <c r="I446" s="1357"/>
      <c r="J446" s="1358"/>
      <c r="K446" s="1359"/>
      <c r="L446" s="1360">
        <f>SUM(L448:L453)</f>
        <v>12</v>
      </c>
      <c r="M446" s="117"/>
      <c r="N446" s="767"/>
      <c r="O446" s="761"/>
    </row>
    <row r="447" spans="1:15" s="72" customFormat="1" ht="15" customHeight="1">
      <c r="A447" s="73"/>
      <c r="B447" s="217"/>
      <c r="C447" s="162"/>
      <c r="D447" s="1285">
        <v>1</v>
      </c>
      <c r="E447" s="159" t="s">
        <v>750</v>
      </c>
      <c r="F447" s="255"/>
      <c r="G447" s="256"/>
      <c r="H447" s="257"/>
      <c r="I447" s="156"/>
      <c r="J447" s="150"/>
      <c r="K447" s="258"/>
      <c r="L447" s="258"/>
      <c r="M447" s="117"/>
      <c r="N447" s="767"/>
      <c r="O447" s="761"/>
    </row>
    <row r="448" spans="1:15" s="72" customFormat="1" ht="63">
      <c r="A448" s="73"/>
      <c r="B448" s="217"/>
      <c r="C448" s="162"/>
      <c r="D448" s="132"/>
      <c r="E448" s="1673" t="s">
        <v>828</v>
      </c>
      <c r="F448" s="1674"/>
      <c r="G448" s="1716"/>
      <c r="H448" s="243" t="s">
        <v>827</v>
      </c>
      <c r="I448" s="138" t="s">
        <v>371</v>
      </c>
      <c r="J448" s="91">
        <v>1</v>
      </c>
      <c r="K448" s="95">
        <v>6</v>
      </c>
      <c r="L448" s="95">
        <f>J448*K448</f>
        <v>6</v>
      </c>
      <c r="M448" s="1086" t="s">
        <v>530</v>
      </c>
      <c r="N448" s="766" t="s">
        <v>1624</v>
      </c>
      <c r="O448" s="761"/>
    </row>
    <row r="449" spans="1:15" s="72" customFormat="1" ht="18.95" customHeight="1">
      <c r="A449" s="73"/>
      <c r="B449" s="1389"/>
      <c r="C449" s="162"/>
      <c r="D449" s="132"/>
      <c r="E449" s="1392"/>
      <c r="F449" s="1393"/>
      <c r="G449" s="1396"/>
      <c r="H449" s="243"/>
      <c r="I449" s="138"/>
      <c r="J449" s="91"/>
      <c r="K449" s="95"/>
      <c r="L449" s="95"/>
      <c r="M449" s="1399" t="s">
        <v>2494</v>
      </c>
      <c r="N449" s="1423" t="s">
        <v>2498</v>
      </c>
      <c r="O449" s="761"/>
    </row>
    <row r="450" spans="1:15" s="72" customFormat="1" ht="15" customHeight="1">
      <c r="A450" s="73"/>
      <c r="B450" s="217"/>
      <c r="C450" s="162"/>
      <c r="D450" s="1285">
        <v>2</v>
      </c>
      <c r="E450" s="159" t="s">
        <v>1345</v>
      </c>
      <c r="F450" s="1121"/>
      <c r="G450" s="1122"/>
      <c r="H450" s="257"/>
      <c r="I450" s="156"/>
      <c r="J450" s="150"/>
      <c r="K450" s="258"/>
      <c r="L450" s="258"/>
      <c r="M450" s="117"/>
      <c r="N450" s="767"/>
      <c r="O450" s="761"/>
    </row>
    <row r="451" spans="1:15" s="72" customFormat="1" ht="41.1" customHeight="1">
      <c r="A451" s="73"/>
      <c r="B451" s="217"/>
      <c r="C451" s="162"/>
      <c r="D451" s="132"/>
      <c r="E451" s="1673" t="s">
        <v>1384</v>
      </c>
      <c r="F451" s="1674"/>
      <c r="G451" s="1716"/>
      <c r="H451" s="243" t="s">
        <v>1385</v>
      </c>
      <c r="I451" s="138" t="s">
        <v>371</v>
      </c>
      <c r="J451" s="91">
        <v>1</v>
      </c>
      <c r="K451" s="95">
        <v>6</v>
      </c>
      <c r="L451" s="95">
        <f>J451*K451</f>
        <v>6</v>
      </c>
      <c r="M451" s="1086" t="s">
        <v>530</v>
      </c>
      <c r="N451" s="766" t="s">
        <v>1623</v>
      </c>
      <c r="O451" s="761"/>
    </row>
    <row r="452" spans="1:15" s="72" customFormat="1" ht="15" customHeight="1">
      <c r="A452" s="73"/>
      <c r="B452" s="217"/>
      <c r="C452" s="162"/>
      <c r="D452" s="132"/>
      <c r="E452" s="177"/>
      <c r="F452" s="135"/>
      <c r="G452" s="176"/>
      <c r="H452" s="243"/>
      <c r="I452" s="138"/>
      <c r="J452" s="91"/>
      <c r="K452" s="139"/>
      <c r="L452" s="139"/>
      <c r="M452" s="1399" t="s">
        <v>2494</v>
      </c>
      <c r="N452" s="1423" t="s">
        <v>2499</v>
      </c>
      <c r="O452" s="761"/>
    </row>
    <row r="453" spans="1:15" s="72" customFormat="1" ht="15" customHeight="1">
      <c r="A453" s="73"/>
      <c r="B453" s="217"/>
      <c r="C453" s="162"/>
      <c r="D453" s="132"/>
      <c r="E453" s="177"/>
      <c r="F453" s="135"/>
      <c r="G453" s="176"/>
      <c r="H453" s="243"/>
      <c r="I453" s="138"/>
      <c r="J453" s="91"/>
      <c r="K453" s="139"/>
      <c r="L453" s="139"/>
      <c r="M453" s="117"/>
      <c r="N453" s="767"/>
      <c r="O453" s="761"/>
    </row>
    <row r="454" spans="1:15" s="72" customFormat="1" ht="15" customHeight="1">
      <c r="A454" s="73"/>
      <c r="B454" s="217"/>
      <c r="C454" s="162"/>
      <c r="D454" s="1355" t="s">
        <v>22</v>
      </c>
      <c r="E454" s="1838" t="s">
        <v>89</v>
      </c>
      <c r="F454" s="1839"/>
      <c r="G454" s="1838"/>
      <c r="H454" s="1356"/>
      <c r="I454" s="1357"/>
      <c r="J454" s="1358"/>
      <c r="K454" s="1359"/>
      <c r="L454" s="1360">
        <f>SUM(L456:L469)</f>
        <v>8</v>
      </c>
      <c r="M454" s="117"/>
      <c r="N454" s="767"/>
      <c r="O454" s="761"/>
    </row>
    <row r="455" spans="1:15" s="72" customFormat="1" ht="15" customHeight="1">
      <c r="A455" s="73"/>
      <c r="B455" s="217"/>
      <c r="C455" s="162"/>
      <c r="D455" s="1285">
        <v>1</v>
      </c>
      <c r="E455" s="184" t="s">
        <v>305</v>
      </c>
      <c r="F455" s="160"/>
      <c r="G455" s="160"/>
      <c r="H455" s="257"/>
      <c r="I455" s="156"/>
      <c r="J455" s="150"/>
      <c r="K455" s="258"/>
      <c r="L455" s="258"/>
      <c r="M455" s="117"/>
      <c r="N455" s="767"/>
      <c r="O455" s="761"/>
    </row>
    <row r="456" spans="1:15" s="72" customFormat="1" ht="75">
      <c r="A456" s="73"/>
      <c r="B456" s="217"/>
      <c r="C456" s="162"/>
      <c r="D456" s="132"/>
      <c r="E456" s="1673" t="s">
        <v>352</v>
      </c>
      <c r="F456" s="1674"/>
      <c r="G456" s="1716"/>
      <c r="H456" s="517" t="s">
        <v>351</v>
      </c>
      <c r="I456" s="138" t="s">
        <v>371</v>
      </c>
      <c r="J456" s="91">
        <v>1</v>
      </c>
      <c r="K456" s="95">
        <v>2</v>
      </c>
      <c r="L456" s="95">
        <f>J456*K456</f>
        <v>2</v>
      </c>
      <c r="M456" s="1086" t="s">
        <v>530</v>
      </c>
      <c r="N456" s="766" t="s">
        <v>1625</v>
      </c>
      <c r="O456" s="761"/>
    </row>
    <row r="457" spans="1:15" s="72" customFormat="1" ht="16.5">
      <c r="A457" s="73"/>
      <c r="B457" s="217"/>
      <c r="C457" s="162"/>
      <c r="D457" s="1285">
        <v>2</v>
      </c>
      <c r="E457" s="159" t="s">
        <v>706</v>
      </c>
      <c r="F457" s="160"/>
      <c r="G457" s="160"/>
      <c r="H457" s="239"/>
      <c r="I457" s="156"/>
      <c r="J457" s="150"/>
      <c r="K457" s="146"/>
      <c r="L457" s="1154"/>
      <c r="M457" s="1086"/>
      <c r="N457" s="767"/>
      <c r="O457" s="761"/>
    </row>
    <row r="458" spans="1:15" s="72" customFormat="1" ht="63">
      <c r="A458" s="73"/>
      <c r="B458" s="217"/>
      <c r="C458" s="162"/>
      <c r="D458" s="132"/>
      <c r="E458" s="696" t="s">
        <v>763</v>
      </c>
      <c r="F458" s="135"/>
      <c r="G458" s="135"/>
      <c r="H458" s="517" t="s">
        <v>764</v>
      </c>
      <c r="I458" s="138" t="s">
        <v>371</v>
      </c>
      <c r="J458" s="91">
        <v>1</v>
      </c>
      <c r="K458" s="95">
        <v>2</v>
      </c>
      <c r="L458" s="95">
        <f>J458*K458</f>
        <v>2</v>
      </c>
      <c r="M458" s="1086" t="s">
        <v>530</v>
      </c>
      <c r="N458" s="766" t="s">
        <v>1626</v>
      </c>
      <c r="O458" s="761"/>
    </row>
    <row r="459" spans="1:15" s="72" customFormat="1" ht="20.100000000000001" customHeight="1">
      <c r="A459" s="73"/>
      <c r="B459" s="1389"/>
      <c r="C459" s="162"/>
      <c r="D459" s="132"/>
      <c r="E459" s="696"/>
      <c r="F459" s="1405"/>
      <c r="G459" s="1405"/>
      <c r="H459" s="517"/>
      <c r="I459" s="138"/>
      <c r="J459" s="91"/>
      <c r="K459" s="95"/>
      <c r="L459" s="95"/>
      <c r="M459" s="1399" t="s">
        <v>2494</v>
      </c>
      <c r="N459" s="1423" t="s">
        <v>2500</v>
      </c>
      <c r="O459" s="761"/>
    </row>
    <row r="460" spans="1:15" s="72" customFormat="1" ht="16.5">
      <c r="A460" s="73"/>
      <c r="B460" s="1389"/>
      <c r="C460" s="162"/>
      <c r="D460" s="1285">
        <v>3</v>
      </c>
      <c r="E460" s="159" t="s">
        <v>784</v>
      </c>
      <c r="F460" s="160"/>
      <c r="G460" s="160"/>
      <c r="H460" s="535"/>
      <c r="I460" s="156"/>
      <c r="J460" s="150"/>
      <c r="K460" s="146"/>
      <c r="L460" s="146"/>
      <c r="M460" s="1399"/>
      <c r="N460" s="767"/>
      <c r="O460" s="761"/>
    </row>
    <row r="461" spans="1:15" s="72" customFormat="1" ht="63">
      <c r="A461" s="73"/>
      <c r="B461" s="1389"/>
      <c r="C461" s="162"/>
      <c r="D461" s="132"/>
      <c r="E461" s="700" t="s">
        <v>2502</v>
      </c>
      <c r="F461" s="1405"/>
      <c r="G461" s="1405"/>
      <c r="H461" s="699" t="s">
        <v>2503</v>
      </c>
      <c r="I461" s="138" t="s">
        <v>371</v>
      </c>
      <c r="J461" s="91">
        <v>1</v>
      </c>
      <c r="K461" s="95">
        <v>2</v>
      </c>
      <c r="L461" s="95">
        <f>J461*K461</f>
        <v>2</v>
      </c>
      <c r="M461" s="1399" t="s">
        <v>530</v>
      </c>
      <c r="N461" s="1526" t="s">
        <v>2522</v>
      </c>
      <c r="O461" s="761"/>
    </row>
    <row r="462" spans="1:15" s="72" customFormat="1" ht="17.100000000000001" customHeight="1">
      <c r="A462" s="73"/>
      <c r="B462" s="1389"/>
      <c r="C462" s="162"/>
      <c r="D462" s="132"/>
      <c r="E462" s="697"/>
      <c r="F462" s="1405"/>
      <c r="G462" s="1405"/>
      <c r="H462" s="517"/>
      <c r="I462" s="138"/>
      <c r="J462" s="91"/>
      <c r="K462" s="95"/>
      <c r="L462" s="124"/>
      <c r="M462" s="1399" t="s">
        <v>2494</v>
      </c>
      <c r="N462" s="1423" t="s">
        <v>2504</v>
      </c>
      <c r="O462" s="761"/>
    </row>
    <row r="463" spans="1:15" s="72" customFormat="1" ht="16.5">
      <c r="A463" s="73"/>
      <c r="B463" s="673"/>
      <c r="C463" s="162"/>
      <c r="D463" s="1285">
        <v>4</v>
      </c>
      <c r="E463" s="159" t="s">
        <v>875</v>
      </c>
      <c r="F463" s="160"/>
      <c r="G463" s="160"/>
      <c r="H463" s="535"/>
      <c r="I463" s="156"/>
      <c r="J463" s="150"/>
      <c r="K463" s="146"/>
      <c r="L463" s="146"/>
      <c r="M463" s="1086"/>
      <c r="N463" s="767"/>
      <c r="O463" s="761"/>
    </row>
    <row r="464" spans="1:15" s="72" customFormat="1" ht="63">
      <c r="A464" s="73"/>
      <c r="B464" s="673"/>
      <c r="C464" s="162"/>
      <c r="D464" s="132"/>
      <c r="E464" s="700" t="s">
        <v>1268</v>
      </c>
      <c r="F464" s="685"/>
      <c r="G464" s="685"/>
      <c r="H464" s="699" t="s">
        <v>1267</v>
      </c>
      <c r="I464" s="138" t="s">
        <v>371</v>
      </c>
      <c r="J464" s="91">
        <v>1</v>
      </c>
      <c r="K464" s="95">
        <v>2</v>
      </c>
      <c r="L464" s="95">
        <f>J464*K464</f>
        <v>2</v>
      </c>
      <c r="M464" s="1086" t="s">
        <v>530</v>
      </c>
      <c r="N464" s="766" t="s">
        <v>1627</v>
      </c>
      <c r="O464" s="761"/>
    </row>
    <row r="465" spans="1:15" s="72" customFormat="1" ht="17.100000000000001" customHeight="1">
      <c r="A465" s="73"/>
      <c r="B465" s="673"/>
      <c r="C465" s="162"/>
      <c r="D465" s="132"/>
      <c r="E465" s="697"/>
      <c r="F465" s="685"/>
      <c r="G465" s="685"/>
      <c r="H465" s="517"/>
      <c r="I465" s="138"/>
      <c r="J465" s="91"/>
      <c r="K465" s="95"/>
      <c r="L465" s="124"/>
      <c r="M465" s="1399" t="s">
        <v>2494</v>
      </c>
      <c r="N465" s="1423" t="s">
        <v>2501</v>
      </c>
      <c r="O465" s="761"/>
    </row>
    <row r="466" spans="1:15" s="72" customFormat="1" ht="16.5">
      <c r="A466" s="73"/>
      <c r="B466" s="673"/>
      <c r="C466" s="162"/>
      <c r="D466" s="132"/>
      <c r="E466" s="698"/>
      <c r="F466" s="685"/>
      <c r="G466" s="685"/>
      <c r="H466" s="517"/>
      <c r="I466" s="138"/>
      <c r="J466" s="91"/>
      <c r="K466" s="95"/>
      <c r="L466" s="124"/>
      <c r="M466" s="1086"/>
      <c r="N466" s="767"/>
      <c r="O466" s="761"/>
    </row>
    <row r="467" spans="1:15" s="72" customFormat="1" ht="16.5">
      <c r="A467" s="73"/>
      <c r="B467" s="673"/>
      <c r="C467" s="162"/>
      <c r="D467" s="132"/>
      <c r="E467" s="99"/>
      <c r="F467" s="685"/>
      <c r="G467" s="685"/>
      <c r="H467" s="517"/>
      <c r="I467" s="138"/>
      <c r="J467" s="91"/>
      <c r="K467" s="95"/>
      <c r="L467" s="124"/>
      <c r="M467" s="1086"/>
      <c r="N467" s="767"/>
      <c r="O467" s="761"/>
    </row>
    <row r="468" spans="1:15" s="72" customFormat="1" ht="16.5">
      <c r="A468" s="73"/>
      <c r="B468" s="673"/>
      <c r="C468" s="162"/>
      <c r="D468" s="132"/>
      <c r="E468" s="698"/>
      <c r="F468" s="685"/>
      <c r="G468" s="685"/>
      <c r="H468" s="517"/>
      <c r="I468" s="138"/>
      <c r="J468" s="91"/>
      <c r="K468" s="95"/>
      <c r="L468" s="124"/>
      <c r="M468" s="1086"/>
      <c r="N468" s="767"/>
      <c r="O468" s="761"/>
    </row>
    <row r="469" spans="1:15" s="72" customFormat="1" ht="16.5">
      <c r="A469" s="73"/>
      <c r="B469" s="217"/>
      <c r="C469" s="162"/>
      <c r="D469" s="132"/>
      <c r="E469" s="99"/>
      <c r="F469" s="135"/>
      <c r="G469" s="135"/>
      <c r="H469" s="238"/>
      <c r="I469" s="138"/>
      <c r="J469" s="91"/>
      <c r="K469" s="95"/>
      <c r="L469" s="124"/>
      <c r="M469" s="1086"/>
      <c r="N469" s="767"/>
      <c r="O469" s="761"/>
    </row>
    <row r="470" spans="1:15" s="72" customFormat="1" ht="15" customHeight="1">
      <c r="A470" s="73"/>
      <c r="B470" s="217"/>
      <c r="C470" s="162"/>
      <c r="D470" s="1355" t="s">
        <v>26</v>
      </c>
      <c r="E470" s="1838" t="s">
        <v>90</v>
      </c>
      <c r="F470" s="1838"/>
      <c r="G470" s="1840"/>
      <c r="H470" s="1356"/>
      <c r="I470" s="1357"/>
      <c r="J470" s="1358"/>
      <c r="K470" s="1361"/>
      <c r="L470" s="1360">
        <f>SUM(L472:L540)</f>
        <v>21</v>
      </c>
      <c r="M470" s="1086"/>
      <c r="N470" s="767"/>
      <c r="O470" s="761"/>
    </row>
    <row r="471" spans="1:15" s="72" customFormat="1" ht="15" customHeight="1">
      <c r="A471" s="73"/>
      <c r="B471" s="217"/>
      <c r="C471" s="162"/>
      <c r="D471" s="1313">
        <v>1</v>
      </c>
      <c r="E471" s="184" t="s">
        <v>301</v>
      </c>
      <c r="F471" s="160"/>
      <c r="G471" s="160"/>
      <c r="H471" s="257"/>
      <c r="I471" s="156"/>
      <c r="J471" s="150"/>
      <c r="K471" s="146"/>
      <c r="L471" s="1317"/>
      <c r="M471" s="1086"/>
      <c r="N471" s="767"/>
      <c r="O471" s="761"/>
    </row>
    <row r="472" spans="1:15" s="72" customFormat="1" ht="63">
      <c r="A472" s="73"/>
      <c r="B472" s="217"/>
      <c r="C472" s="162"/>
      <c r="D472" s="134"/>
      <c r="E472" s="98" t="s">
        <v>339</v>
      </c>
      <c r="F472" s="135"/>
      <c r="G472" s="135"/>
      <c r="H472" s="517" t="s">
        <v>341</v>
      </c>
      <c r="I472" s="138" t="s">
        <v>371</v>
      </c>
      <c r="J472" s="91">
        <v>1</v>
      </c>
      <c r="K472" s="95">
        <v>0.5</v>
      </c>
      <c r="L472" s="95">
        <f t="shared" ref="L472:L473" si="31">J472*K472</f>
        <v>0.5</v>
      </c>
      <c r="M472" s="1086" t="s">
        <v>530</v>
      </c>
      <c r="N472" s="766" t="s">
        <v>1628</v>
      </c>
      <c r="O472" s="761"/>
    </row>
    <row r="473" spans="1:15" s="72" customFormat="1" ht="63">
      <c r="A473" s="73"/>
      <c r="B473" s="217"/>
      <c r="C473" s="162"/>
      <c r="D473" s="304"/>
      <c r="E473" s="98" t="s">
        <v>340</v>
      </c>
      <c r="F473" s="135"/>
      <c r="G473" s="135"/>
      <c r="H473" s="517" t="s">
        <v>342</v>
      </c>
      <c r="I473" s="138" t="s">
        <v>371</v>
      </c>
      <c r="J473" s="91">
        <v>1</v>
      </c>
      <c r="K473" s="95">
        <v>0.5</v>
      </c>
      <c r="L473" s="95">
        <f t="shared" si="31"/>
        <v>0.5</v>
      </c>
      <c r="M473" s="1086" t="s">
        <v>530</v>
      </c>
      <c r="N473" s="766" t="s">
        <v>1629</v>
      </c>
      <c r="O473" s="761"/>
    </row>
    <row r="474" spans="1:15" s="72" customFormat="1" ht="15" customHeight="1">
      <c r="A474" s="73"/>
      <c r="B474" s="217"/>
      <c r="C474" s="162"/>
      <c r="D474" s="1313">
        <v>2</v>
      </c>
      <c r="E474" s="161" t="s">
        <v>302</v>
      </c>
      <c r="F474" s="160"/>
      <c r="G474" s="160"/>
      <c r="H474" s="535"/>
      <c r="I474" s="156"/>
      <c r="J474" s="150"/>
      <c r="K474" s="146"/>
      <c r="L474" s="1319"/>
      <c r="M474" s="1086"/>
      <c r="N474" s="738"/>
      <c r="O474" s="761"/>
    </row>
    <row r="475" spans="1:15" s="72" customFormat="1" ht="63">
      <c r="A475" s="73"/>
      <c r="B475" s="217"/>
      <c r="C475" s="162"/>
      <c r="D475" s="304"/>
      <c r="E475" s="98" t="s">
        <v>445</v>
      </c>
      <c r="F475" s="135"/>
      <c r="G475" s="135"/>
      <c r="H475" s="517" t="s">
        <v>343</v>
      </c>
      <c r="I475" s="138" t="s">
        <v>371</v>
      </c>
      <c r="J475" s="91">
        <v>1</v>
      </c>
      <c r="K475" s="95">
        <v>0.5</v>
      </c>
      <c r="L475" s="95">
        <f>J475*K475</f>
        <v>0.5</v>
      </c>
      <c r="M475" s="1086" t="s">
        <v>530</v>
      </c>
      <c r="N475" s="766" t="s">
        <v>1630</v>
      </c>
      <c r="O475" s="761"/>
    </row>
    <row r="476" spans="1:15" s="72" customFormat="1" ht="15" customHeight="1">
      <c r="A476" s="73"/>
      <c r="B476" s="217"/>
      <c r="C476" s="162"/>
      <c r="D476" s="1313">
        <v>3</v>
      </c>
      <c r="E476" s="161" t="s">
        <v>303</v>
      </c>
      <c r="F476" s="160"/>
      <c r="G476" s="160"/>
      <c r="H476" s="535"/>
      <c r="I476" s="156"/>
      <c r="J476" s="150"/>
      <c r="K476" s="146"/>
      <c r="L476" s="1319"/>
      <c r="M476" s="1086"/>
      <c r="N476" s="738"/>
      <c r="O476" s="761"/>
    </row>
    <row r="477" spans="1:15" s="72" customFormat="1" ht="75">
      <c r="A477" s="73"/>
      <c r="B477" s="217"/>
      <c r="C477" s="162"/>
      <c r="D477" s="304"/>
      <c r="E477" s="98" t="s">
        <v>492</v>
      </c>
      <c r="F477" s="135"/>
      <c r="G477" s="135"/>
      <c r="H477" s="517" t="s">
        <v>345</v>
      </c>
      <c r="I477" s="138" t="s">
        <v>371</v>
      </c>
      <c r="J477" s="91">
        <v>1</v>
      </c>
      <c r="K477" s="95">
        <v>0.5</v>
      </c>
      <c r="L477" s="95">
        <f t="shared" ref="L477:L479" si="32">J477*K477</f>
        <v>0.5</v>
      </c>
      <c r="M477" s="1086" t="s">
        <v>530</v>
      </c>
      <c r="N477" s="766" t="s">
        <v>1631</v>
      </c>
      <c r="O477" s="761"/>
    </row>
    <row r="478" spans="1:15" s="72" customFormat="1" ht="63">
      <c r="A478" s="73"/>
      <c r="B478" s="217"/>
      <c r="C478" s="162"/>
      <c r="D478" s="304"/>
      <c r="E478" s="1673" t="s">
        <v>493</v>
      </c>
      <c r="F478" s="1674"/>
      <c r="G478" s="1716"/>
      <c r="H478" s="517" t="s">
        <v>346</v>
      </c>
      <c r="I478" s="138" t="s">
        <v>371</v>
      </c>
      <c r="J478" s="91">
        <v>1</v>
      </c>
      <c r="K478" s="95">
        <v>0.5</v>
      </c>
      <c r="L478" s="95">
        <f t="shared" si="32"/>
        <v>0.5</v>
      </c>
      <c r="M478" s="1086" t="s">
        <v>530</v>
      </c>
      <c r="N478" s="766" t="s">
        <v>1632</v>
      </c>
      <c r="O478" s="761"/>
    </row>
    <row r="479" spans="1:15" s="72" customFormat="1" ht="63">
      <c r="A479" s="73"/>
      <c r="B479" s="217"/>
      <c r="C479" s="162"/>
      <c r="D479" s="304"/>
      <c r="E479" s="1673" t="s">
        <v>1633</v>
      </c>
      <c r="F479" s="1674"/>
      <c r="G479" s="1716"/>
      <c r="H479" s="517" t="s">
        <v>336</v>
      </c>
      <c r="I479" s="138" t="s">
        <v>371</v>
      </c>
      <c r="J479" s="91">
        <v>1</v>
      </c>
      <c r="K479" s="95">
        <v>0.5</v>
      </c>
      <c r="L479" s="95">
        <f t="shared" si="32"/>
        <v>0.5</v>
      </c>
      <c r="M479" s="1086" t="s">
        <v>530</v>
      </c>
      <c r="N479" s="766" t="s">
        <v>1634</v>
      </c>
      <c r="O479" s="761"/>
    </row>
    <row r="480" spans="1:15" s="72" customFormat="1" ht="15" customHeight="1">
      <c r="A480" s="73"/>
      <c r="B480" s="217"/>
      <c r="C480" s="162"/>
      <c r="D480" s="1313">
        <v>4</v>
      </c>
      <c r="E480" s="161" t="s">
        <v>305</v>
      </c>
      <c r="F480" s="160"/>
      <c r="G480" s="160"/>
      <c r="H480" s="535"/>
      <c r="I480" s="156"/>
      <c r="J480" s="150"/>
      <c r="K480" s="146"/>
      <c r="L480" s="1319"/>
      <c r="M480" s="1086"/>
      <c r="N480" s="738"/>
      <c r="O480" s="761"/>
    </row>
    <row r="481" spans="1:15" s="72" customFormat="1" ht="63">
      <c r="A481" s="73"/>
      <c r="B481" s="217"/>
      <c r="C481" s="162"/>
      <c r="D481" s="304"/>
      <c r="E481" s="98" t="s">
        <v>446</v>
      </c>
      <c r="F481" s="135"/>
      <c r="G481" s="135"/>
      <c r="H481" s="517" t="s">
        <v>348</v>
      </c>
      <c r="I481" s="138" t="s">
        <v>371</v>
      </c>
      <c r="J481" s="91">
        <v>1</v>
      </c>
      <c r="K481" s="95">
        <v>0.5</v>
      </c>
      <c r="L481" s="95">
        <f t="shared" ref="L481:L483" si="33">J481*K481</f>
        <v>0.5</v>
      </c>
      <c r="M481" s="1086" t="s">
        <v>530</v>
      </c>
      <c r="N481" s="766" t="s">
        <v>1635</v>
      </c>
      <c r="O481" s="761"/>
    </row>
    <row r="482" spans="1:15" s="72" customFormat="1" ht="63">
      <c r="A482" s="73"/>
      <c r="B482" s="217"/>
      <c r="C482" s="162"/>
      <c r="D482" s="304"/>
      <c r="E482" s="98" t="s">
        <v>447</v>
      </c>
      <c r="F482" s="135"/>
      <c r="G482" s="135"/>
      <c r="H482" s="517" t="s">
        <v>349</v>
      </c>
      <c r="I482" s="138" t="s">
        <v>371</v>
      </c>
      <c r="J482" s="91">
        <v>1</v>
      </c>
      <c r="K482" s="95">
        <v>0.5</v>
      </c>
      <c r="L482" s="95">
        <f t="shared" si="33"/>
        <v>0.5</v>
      </c>
      <c r="M482" s="1086" t="s">
        <v>530</v>
      </c>
      <c r="N482" s="766" t="s">
        <v>1636</v>
      </c>
      <c r="O482" s="761"/>
    </row>
    <row r="483" spans="1:15" s="72" customFormat="1" ht="75">
      <c r="A483" s="73"/>
      <c r="B483" s="259"/>
      <c r="C483" s="162"/>
      <c r="D483" s="541"/>
      <c r="E483" s="1673" t="s">
        <v>448</v>
      </c>
      <c r="F483" s="1674"/>
      <c r="G483" s="1716"/>
      <c r="H483" s="517" t="s">
        <v>350</v>
      </c>
      <c r="I483" s="138" t="s">
        <v>371</v>
      </c>
      <c r="J483" s="91">
        <v>1</v>
      </c>
      <c r="K483" s="95">
        <v>0.5</v>
      </c>
      <c r="L483" s="95">
        <f t="shared" si="33"/>
        <v>0.5</v>
      </c>
      <c r="M483" s="1086" t="s">
        <v>530</v>
      </c>
      <c r="N483" s="766" t="s">
        <v>1637</v>
      </c>
      <c r="O483" s="761"/>
    </row>
    <row r="484" spans="1:15" s="72" customFormat="1" ht="15" customHeight="1">
      <c r="A484" s="73"/>
      <c r="B484" s="217"/>
      <c r="C484" s="162"/>
      <c r="D484" s="1313">
        <v>5</v>
      </c>
      <c r="E484" s="1325" t="s">
        <v>306</v>
      </c>
      <c r="F484" s="1326"/>
      <c r="G484" s="1326"/>
      <c r="H484" s="1327"/>
      <c r="I484" s="152"/>
      <c r="J484" s="153"/>
      <c r="K484" s="154"/>
      <c r="L484" s="1319"/>
      <c r="M484" s="1086"/>
      <c r="N484" s="738"/>
      <c r="O484" s="761"/>
    </row>
    <row r="485" spans="1:15" s="72" customFormat="1" ht="63">
      <c r="A485" s="73"/>
      <c r="B485" s="217"/>
      <c r="C485" s="162"/>
      <c r="D485" s="304"/>
      <c r="E485" s="98" t="s">
        <v>449</v>
      </c>
      <c r="F485" s="539"/>
      <c r="G485" s="540"/>
      <c r="H485" s="517" t="s">
        <v>354</v>
      </c>
      <c r="I485" s="138" t="s">
        <v>371</v>
      </c>
      <c r="J485" s="91">
        <v>1</v>
      </c>
      <c r="K485" s="95">
        <v>0.5</v>
      </c>
      <c r="L485" s="95">
        <f t="shared" ref="L485:L487" si="34">J485*K485</f>
        <v>0.5</v>
      </c>
      <c r="M485" s="1086" t="s">
        <v>530</v>
      </c>
      <c r="N485" s="766" t="s">
        <v>1638</v>
      </c>
      <c r="O485" s="761"/>
    </row>
    <row r="486" spans="1:15" s="72" customFormat="1" ht="75">
      <c r="A486" s="73"/>
      <c r="B486" s="217"/>
      <c r="C486" s="162"/>
      <c r="D486" s="304"/>
      <c r="E486" s="1673" t="s">
        <v>450</v>
      </c>
      <c r="F486" s="1674"/>
      <c r="G486" s="1716"/>
      <c r="H486" s="517" t="s">
        <v>353</v>
      </c>
      <c r="I486" s="138" t="s">
        <v>371</v>
      </c>
      <c r="J486" s="91">
        <v>1</v>
      </c>
      <c r="K486" s="95">
        <v>0.5</v>
      </c>
      <c r="L486" s="95">
        <f t="shared" si="34"/>
        <v>0.5</v>
      </c>
      <c r="M486" s="1086" t="s">
        <v>530</v>
      </c>
      <c r="N486" s="766" t="s">
        <v>1639</v>
      </c>
      <c r="O486" s="761"/>
    </row>
    <row r="487" spans="1:15" s="72" customFormat="1" ht="63">
      <c r="A487" s="73"/>
      <c r="B487" s="217"/>
      <c r="C487" s="162"/>
      <c r="D487" s="304"/>
      <c r="E487" s="98" t="s">
        <v>451</v>
      </c>
      <c r="F487" s="135"/>
      <c r="G487" s="135"/>
      <c r="H487" s="517" t="s">
        <v>355</v>
      </c>
      <c r="I487" s="138" t="s">
        <v>371</v>
      </c>
      <c r="J487" s="91">
        <v>1</v>
      </c>
      <c r="K487" s="95">
        <v>0.5</v>
      </c>
      <c r="L487" s="95">
        <f t="shared" si="34"/>
        <v>0.5</v>
      </c>
      <c r="M487" s="1086" t="s">
        <v>530</v>
      </c>
      <c r="N487" s="766" t="s">
        <v>1640</v>
      </c>
      <c r="O487" s="761"/>
    </row>
    <row r="488" spans="1:15" s="72" customFormat="1" ht="15" customHeight="1">
      <c r="A488" s="73"/>
      <c r="B488" s="217"/>
      <c r="C488" s="162"/>
      <c r="D488" s="1313">
        <v>6</v>
      </c>
      <c r="E488" s="161" t="s">
        <v>293</v>
      </c>
      <c r="F488" s="160"/>
      <c r="G488" s="160"/>
      <c r="H488" s="535"/>
      <c r="I488" s="156"/>
      <c r="J488" s="150"/>
      <c r="K488" s="146"/>
      <c r="L488" s="1319"/>
      <c r="M488" s="1086"/>
      <c r="N488" s="738"/>
      <c r="O488" s="761"/>
    </row>
    <row r="489" spans="1:15" s="72" customFormat="1" ht="63">
      <c r="A489" s="73"/>
      <c r="B489" s="217"/>
      <c r="C489" s="162"/>
      <c r="D489" s="304"/>
      <c r="E489" s="1673" t="s">
        <v>452</v>
      </c>
      <c r="F489" s="1674"/>
      <c r="G489" s="1716"/>
      <c r="H489" s="517" t="s">
        <v>356</v>
      </c>
      <c r="I489" s="138" t="s">
        <v>371</v>
      </c>
      <c r="J489" s="91">
        <v>1</v>
      </c>
      <c r="K489" s="95">
        <v>0.5</v>
      </c>
      <c r="L489" s="95">
        <f t="shared" ref="L489:L492" si="35">J489*K489</f>
        <v>0.5</v>
      </c>
      <c r="M489" s="1086" t="s">
        <v>530</v>
      </c>
      <c r="N489" s="766" t="s">
        <v>1641</v>
      </c>
      <c r="O489" s="761"/>
    </row>
    <row r="490" spans="1:15" s="72" customFormat="1" ht="63">
      <c r="A490" s="73"/>
      <c r="B490" s="217"/>
      <c r="C490" s="162"/>
      <c r="D490" s="304"/>
      <c r="E490" s="98" t="s">
        <v>453</v>
      </c>
      <c r="F490" s="135"/>
      <c r="G490" s="135"/>
      <c r="H490" s="517" t="s">
        <v>361</v>
      </c>
      <c r="I490" s="138" t="s">
        <v>371</v>
      </c>
      <c r="J490" s="91">
        <v>1</v>
      </c>
      <c r="K490" s="95">
        <v>0.5</v>
      </c>
      <c r="L490" s="95">
        <f t="shared" si="35"/>
        <v>0.5</v>
      </c>
      <c r="M490" s="1086" t="s">
        <v>530</v>
      </c>
      <c r="N490" s="766" t="s">
        <v>1642</v>
      </c>
      <c r="O490" s="761"/>
    </row>
    <row r="491" spans="1:15" s="72" customFormat="1" ht="63">
      <c r="A491" s="73"/>
      <c r="B491" s="217"/>
      <c r="C491" s="162"/>
      <c r="D491" s="304"/>
      <c r="E491" s="1673" t="s">
        <v>454</v>
      </c>
      <c r="F491" s="1674"/>
      <c r="G491" s="1716"/>
      <c r="H491" s="517" t="s">
        <v>361</v>
      </c>
      <c r="I491" s="138" t="s">
        <v>371</v>
      </c>
      <c r="J491" s="91">
        <v>1</v>
      </c>
      <c r="K491" s="95">
        <v>0.5</v>
      </c>
      <c r="L491" s="95">
        <f t="shared" si="35"/>
        <v>0.5</v>
      </c>
      <c r="M491" s="1086" t="s">
        <v>530</v>
      </c>
      <c r="N491" s="766" t="s">
        <v>1643</v>
      </c>
      <c r="O491" s="761"/>
    </row>
    <row r="492" spans="1:15" s="72" customFormat="1" ht="63">
      <c r="A492" s="73"/>
      <c r="B492" s="217"/>
      <c r="C492" s="162"/>
      <c r="D492" s="304"/>
      <c r="E492" s="98" t="s">
        <v>455</v>
      </c>
      <c r="F492" s="135"/>
      <c r="G492" s="135"/>
      <c r="H492" s="517" t="s">
        <v>361</v>
      </c>
      <c r="I492" s="138" t="s">
        <v>371</v>
      </c>
      <c r="J492" s="91">
        <v>1</v>
      </c>
      <c r="K492" s="95">
        <v>0.5</v>
      </c>
      <c r="L492" s="95">
        <f t="shared" si="35"/>
        <v>0.5</v>
      </c>
      <c r="M492" s="1086" t="s">
        <v>530</v>
      </c>
      <c r="N492" s="766" t="s">
        <v>1644</v>
      </c>
      <c r="O492" s="761"/>
    </row>
    <row r="493" spans="1:15" s="72" customFormat="1" ht="15" customHeight="1">
      <c r="A493" s="73"/>
      <c r="B493" s="217"/>
      <c r="C493" s="162"/>
      <c r="D493" s="1313">
        <v>7</v>
      </c>
      <c r="E493" s="161" t="s">
        <v>315</v>
      </c>
      <c r="F493" s="160"/>
      <c r="G493" s="160"/>
      <c r="H493" s="535"/>
      <c r="I493" s="156"/>
      <c r="J493" s="150"/>
      <c r="K493" s="146"/>
      <c r="L493" s="1319"/>
      <c r="M493" s="1086"/>
      <c r="N493" s="738"/>
      <c r="O493" s="761"/>
    </row>
    <row r="494" spans="1:15" s="72" customFormat="1" ht="75">
      <c r="A494" s="73"/>
      <c r="B494" s="217"/>
      <c r="C494" s="162"/>
      <c r="D494" s="304"/>
      <c r="E494" s="1673" t="s">
        <v>456</v>
      </c>
      <c r="F494" s="1674"/>
      <c r="G494" s="1716"/>
      <c r="H494" s="517" t="s">
        <v>359</v>
      </c>
      <c r="I494" s="138" t="s">
        <v>371</v>
      </c>
      <c r="J494" s="91">
        <v>1</v>
      </c>
      <c r="K494" s="95">
        <v>0.5</v>
      </c>
      <c r="L494" s="95">
        <f t="shared" ref="L494:L495" si="36">J494*K494</f>
        <v>0.5</v>
      </c>
      <c r="M494" s="1086" t="s">
        <v>530</v>
      </c>
      <c r="N494" s="766" t="s">
        <v>1645</v>
      </c>
      <c r="O494" s="761"/>
    </row>
    <row r="495" spans="1:15" s="72" customFormat="1" ht="63">
      <c r="A495" s="73"/>
      <c r="B495" s="217"/>
      <c r="C495" s="162"/>
      <c r="D495" s="304"/>
      <c r="E495" s="177" t="s">
        <v>457</v>
      </c>
      <c r="F495" s="135"/>
      <c r="G495" s="135"/>
      <c r="H495" s="517" t="s">
        <v>360</v>
      </c>
      <c r="I495" s="138" t="s">
        <v>371</v>
      </c>
      <c r="J495" s="91">
        <v>1</v>
      </c>
      <c r="K495" s="95">
        <v>0.5</v>
      </c>
      <c r="L495" s="95">
        <f t="shared" si="36"/>
        <v>0.5</v>
      </c>
      <c r="M495" s="1086" t="s">
        <v>530</v>
      </c>
      <c r="N495" s="766" t="s">
        <v>1646</v>
      </c>
      <c r="O495" s="761"/>
    </row>
    <row r="496" spans="1:15" s="72" customFormat="1" ht="15" customHeight="1">
      <c r="A496" s="73"/>
      <c r="B496" s="217"/>
      <c r="C496" s="162"/>
      <c r="D496" s="1313">
        <v>8</v>
      </c>
      <c r="E496" s="161" t="s">
        <v>317</v>
      </c>
      <c r="F496" s="160"/>
      <c r="G496" s="160"/>
      <c r="H496" s="535"/>
      <c r="I496" s="156"/>
      <c r="J496" s="150"/>
      <c r="K496" s="146"/>
      <c r="L496" s="1319"/>
      <c r="M496" s="1086"/>
      <c r="N496" s="738"/>
      <c r="O496" s="761"/>
    </row>
    <row r="497" spans="1:15" s="72" customFormat="1" ht="60.95" customHeight="1">
      <c r="A497" s="73"/>
      <c r="B497" s="217"/>
      <c r="C497" s="162"/>
      <c r="D497" s="304"/>
      <c r="E497" s="1752" t="s">
        <v>458</v>
      </c>
      <c r="F497" s="1753"/>
      <c r="G497" s="1754"/>
      <c r="H497" s="517" t="s">
        <v>363</v>
      </c>
      <c r="I497" s="138" t="s">
        <v>371</v>
      </c>
      <c r="J497" s="91">
        <v>1</v>
      </c>
      <c r="K497" s="95">
        <v>0.5</v>
      </c>
      <c r="L497" s="95">
        <f>J497*K497</f>
        <v>0.5</v>
      </c>
      <c r="M497" s="1086" t="s">
        <v>530</v>
      </c>
      <c r="N497" s="766" t="s">
        <v>1647</v>
      </c>
      <c r="O497" s="761"/>
    </row>
    <row r="498" spans="1:15" s="72" customFormat="1" ht="17.100000000000001" customHeight="1">
      <c r="A498" s="73"/>
      <c r="B498" s="217"/>
      <c r="C498" s="162"/>
      <c r="D498" s="1313">
        <v>9</v>
      </c>
      <c r="E498" s="159" t="s">
        <v>318</v>
      </c>
      <c r="F498" s="160"/>
      <c r="G498" s="160"/>
      <c r="H498" s="535"/>
      <c r="I498" s="156"/>
      <c r="J498" s="150"/>
      <c r="K498" s="146"/>
      <c r="L498" s="1319"/>
      <c r="M498" s="1086"/>
      <c r="N498" s="738"/>
      <c r="O498" s="761"/>
    </row>
    <row r="499" spans="1:15" s="72" customFormat="1" ht="63">
      <c r="A499" s="73"/>
      <c r="B499" s="217"/>
      <c r="C499" s="162"/>
      <c r="D499" s="304"/>
      <c r="E499" s="1752" t="s">
        <v>581</v>
      </c>
      <c r="F499" s="1753"/>
      <c r="G499" s="1754"/>
      <c r="H499" s="517" t="s">
        <v>527</v>
      </c>
      <c r="I499" s="138" t="s">
        <v>371</v>
      </c>
      <c r="J499" s="91">
        <v>1</v>
      </c>
      <c r="K499" s="95">
        <v>0.5</v>
      </c>
      <c r="L499" s="95">
        <f t="shared" ref="L499:L501" si="37">J499*K499</f>
        <v>0.5</v>
      </c>
      <c r="M499" s="1086" t="s">
        <v>530</v>
      </c>
      <c r="N499" s="766" t="s">
        <v>1648</v>
      </c>
      <c r="O499" s="761"/>
    </row>
    <row r="500" spans="1:15" s="72" customFormat="1" ht="63">
      <c r="A500" s="73"/>
      <c r="B500" s="217"/>
      <c r="C500" s="162"/>
      <c r="D500" s="304"/>
      <c r="E500" s="1673" t="s">
        <v>459</v>
      </c>
      <c r="F500" s="1674"/>
      <c r="G500" s="1716"/>
      <c r="H500" s="517" t="s">
        <v>370</v>
      </c>
      <c r="I500" s="138" t="s">
        <v>371</v>
      </c>
      <c r="J500" s="91">
        <v>1</v>
      </c>
      <c r="K500" s="95">
        <v>0.5</v>
      </c>
      <c r="L500" s="95">
        <f t="shared" si="37"/>
        <v>0.5</v>
      </c>
      <c r="M500" s="1086" t="s">
        <v>530</v>
      </c>
      <c r="N500" s="766" t="s">
        <v>1649</v>
      </c>
      <c r="O500" s="761"/>
    </row>
    <row r="501" spans="1:15" s="72" customFormat="1" ht="63">
      <c r="A501" s="73"/>
      <c r="B501" s="217"/>
      <c r="C501" s="162"/>
      <c r="D501" s="304"/>
      <c r="E501" s="1673" t="s">
        <v>526</v>
      </c>
      <c r="F501" s="1674"/>
      <c r="G501" s="1716"/>
      <c r="H501" s="517" t="s">
        <v>370</v>
      </c>
      <c r="I501" s="138" t="s">
        <v>371</v>
      </c>
      <c r="J501" s="91">
        <v>1</v>
      </c>
      <c r="K501" s="95">
        <v>0.5</v>
      </c>
      <c r="L501" s="95">
        <f t="shared" si="37"/>
        <v>0.5</v>
      </c>
      <c r="M501" s="1086" t="s">
        <v>530</v>
      </c>
      <c r="N501" s="766" t="s">
        <v>1650</v>
      </c>
      <c r="O501" s="761"/>
    </row>
    <row r="502" spans="1:15" s="72" customFormat="1" ht="16.5">
      <c r="A502" s="73"/>
      <c r="B502" s="217"/>
      <c r="C502" s="162"/>
      <c r="D502" s="1313">
        <v>10</v>
      </c>
      <c r="E502" s="159" t="s">
        <v>706</v>
      </c>
      <c r="F502" s="160"/>
      <c r="G502" s="160"/>
      <c r="H502" s="535"/>
      <c r="I502" s="156"/>
      <c r="J502" s="150"/>
      <c r="K502" s="146"/>
      <c r="L502" s="1319"/>
      <c r="M502" s="1086"/>
      <c r="N502" s="738"/>
      <c r="O502" s="761"/>
    </row>
    <row r="503" spans="1:15" s="72" customFormat="1" ht="63">
      <c r="A503" s="73"/>
      <c r="B503" s="217"/>
      <c r="C503" s="162"/>
      <c r="D503" s="542"/>
      <c r="E503" s="1673" t="s">
        <v>765</v>
      </c>
      <c r="F503" s="1674"/>
      <c r="G503" s="1716"/>
      <c r="H503" s="525" t="s">
        <v>728</v>
      </c>
      <c r="I503" s="138" t="s">
        <v>371</v>
      </c>
      <c r="J503" s="91">
        <v>1</v>
      </c>
      <c r="K503" s="95">
        <v>0.5</v>
      </c>
      <c r="L503" s="95">
        <f t="shared" ref="L503:L507" si="38">J503*K503</f>
        <v>0.5</v>
      </c>
      <c r="M503" s="1086" t="s">
        <v>530</v>
      </c>
      <c r="N503" s="766" t="s">
        <v>1651</v>
      </c>
      <c r="O503" s="761"/>
    </row>
    <row r="504" spans="1:15" s="72" customFormat="1" ht="63">
      <c r="A504" s="73"/>
      <c r="B504" s="217"/>
      <c r="C504" s="162"/>
      <c r="D504" s="542"/>
      <c r="E504" s="1673" t="s">
        <v>766</v>
      </c>
      <c r="F504" s="1674"/>
      <c r="G504" s="1716"/>
      <c r="H504" s="525" t="s">
        <v>735</v>
      </c>
      <c r="I504" s="138" t="s">
        <v>371</v>
      </c>
      <c r="J504" s="91">
        <v>1</v>
      </c>
      <c r="K504" s="95">
        <v>0.5</v>
      </c>
      <c r="L504" s="95">
        <f t="shared" si="38"/>
        <v>0.5</v>
      </c>
      <c r="M504" s="1086" t="s">
        <v>530</v>
      </c>
      <c r="N504" s="766" t="s">
        <v>1652</v>
      </c>
      <c r="O504" s="761"/>
    </row>
    <row r="505" spans="1:15" s="72" customFormat="1" ht="63">
      <c r="A505" s="73"/>
      <c r="B505" s="217"/>
      <c r="C505" s="162"/>
      <c r="D505" s="543"/>
      <c r="E505" s="1673" t="s">
        <v>767</v>
      </c>
      <c r="F505" s="1674"/>
      <c r="G505" s="1716"/>
      <c r="H505" s="525" t="s">
        <v>729</v>
      </c>
      <c r="I505" s="138" t="s">
        <v>371</v>
      </c>
      <c r="J505" s="91">
        <v>1</v>
      </c>
      <c r="K505" s="95">
        <v>0.5</v>
      </c>
      <c r="L505" s="95">
        <f t="shared" si="38"/>
        <v>0.5</v>
      </c>
      <c r="M505" s="1086" t="s">
        <v>530</v>
      </c>
      <c r="N505" s="766" t="s">
        <v>1653</v>
      </c>
      <c r="O505" s="761"/>
    </row>
    <row r="506" spans="1:15" s="72" customFormat="1" ht="63">
      <c r="A506" s="73"/>
      <c r="B506" s="217"/>
      <c r="C506" s="162"/>
      <c r="D506" s="304"/>
      <c r="E506" s="1673" t="s">
        <v>768</v>
      </c>
      <c r="F506" s="1674"/>
      <c r="G506" s="1716"/>
      <c r="H506" s="525" t="s">
        <v>729</v>
      </c>
      <c r="I506" s="138" t="s">
        <v>371</v>
      </c>
      <c r="J506" s="91">
        <v>1</v>
      </c>
      <c r="K506" s="95">
        <v>0.5</v>
      </c>
      <c r="L506" s="95">
        <f t="shared" si="38"/>
        <v>0.5</v>
      </c>
      <c r="M506" s="1086" t="s">
        <v>530</v>
      </c>
      <c r="N506" s="766" t="s">
        <v>1654</v>
      </c>
      <c r="O506" s="761"/>
    </row>
    <row r="507" spans="1:15" s="72" customFormat="1" ht="63">
      <c r="A507" s="73"/>
      <c r="B507" s="217"/>
      <c r="C507" s="162"/>
      <c r="D507" s="304"/>
      <c r="E507" s="1673" t="s">
        <v>769</v>
      </c>
      <c r="F507" s="1674"/>
      <c r="G507" s="1716"/>
      <c r="H507" s="525" t="s">
        <v>729</v>
      </c>
      <c r="I507" s="138" t="s">
        <v>371</v>
      </c>
      <c r="J507" s="91">
        <v>1</v>
      </c>
      <c r="K507" s="95">
        <v>0.5</v>
      </c>
      <c r="L507" s="95">
        <f t="shared" si="38"/>
        <v>0.5</v>
      </c>
      <c r="M507" s="1086" t="s">
        <v>530</v>
      </c>
      <c r="N507" s="766" t="s">
        <v>1655</v>
      </c>
      <c r="O507" s="761"/>
    </row>
    <row r="508" spans="1:15" s="72" customFormat="1" ht="16.5">
      <c r="A508" s="73"/>
      <c r="B508" s="217"/>
      <c r="C508" s="162"/>
      <c r="D508" s="1313">
        <v>11</v>
      </c>
      <c r="E508" s="159" t="s">
        <v>750</v>
      </c>
      <c r="F508" s="160"/>
      <c r="G508" s="160"/>
      <c r="H508" s="535"/>
      <c r="I508" s="156"/>
      <c r="J508" s="150"/>
      <c r="K508" s="146"/>
      <c r="L508" s="1319"/>
      <c r="M508" s="1086"/>
      <c r="N508" s="738"/>
      <c r="O508" s="761"/>
    </row>
    <row r="509" spans="1:15" s="72" customFormat="1" ht="75">
      <c r="A509" s="73"/>
      <c r="B509" s="217"/>
      <c r="C509" s="162"/>
      <c r="D509" s="304"/>
      <c r="E509" s="1673" t="s">
        <v>722</v>
      </c>
      <c r="F509" s="1674"/>
      <c r="G509" s="1716"/>
      <c r="H509" s="517" t="s">
        <v>760</v>
      </c>
      <c r="I509" s="138" t="s">
        <v>371</v>
      </c>
      <c r="J509" s="91">
        <v>1</v>
      </c>
      <c r="K509" s="95">
        <v>0.5</v>
      </c>
      <c r="L509" s="95">
        <f t="shared" ref="L509:L510" si="39">J509*K509</f>
        <v>0.5</v>
      </c>
      <c r="M509" s="1086" t="s">
        <v>530</v>
      </c>
      <c r="N509" s="766" t="s">
        <v>1656</v>
      </c>
      <c r="O509" s="761"/>
    </row>
    <row r="510" spans="1:15" s="72" customFormat="1" ht="63">
      <c r="A510" s="73"/>
      <c r="B510" s="217"/>
      <c r="C510" s="162"/>
      <c r="D510" s="304"/>
      <c r="E510" s="1673" t="s">
        <v>774</v>
      </c>
      <c r="F510" s="1674"/>
      <c r="G510" s="1716"/>
      <c r="H510" s="517" t="s">
        <v>773</v>
      </c>
      <c r="I510" s="138" t="s">
        <v>371</v>
      </c>
      <c r="J510" s="91">
        <v>1</v>
      </c>
      <c r="K510" s="95">
        <v>0.5</v>
      </c>
      <c r="L510" s="95">
        <f t="shared" si="39"/>
        <v>0.5</v>
      </c>
      <c r="M510" s="1086" t="s">
        <v>530</v>
      </c>
      <c r="N510" s="766" t="s">
        <v>1657</v>
      </c>
      <c r="O510" s="761"/>
    </row>
    <row r="511" spans="1:15" s="72" customFormat="1" ht="16.5">
      <c r="A511" s="73"/>
      <c r="B511" s="217"/>
      <c r="C511" s="162"/>
      <c r="D511" s="1313">
        <v>12</v>
      </c>
      <c r="E511" s="159" t="s">
        <v>796</v>
      </c>
      <c r="F511" s="160"/>
      <c r="G511" s="160"/>
      <c r="H511" s="535"/>
      <c r="I511" s="156"/>
      <c r="J511" s="150"/>
      <c r="K511" s="146"/>
      <c r="L511" s="1319"/>
      <c r="M511" s="1086"/>
      <c r="N511" s="738"/>
      <c r="O511" s="761"/>
    </row>
    <row r="512" spans="1:15" s="72" customFormat="1" ht="63">
      <c r="A512" s="73"/>
      <c r="B512" s="217"/>
      <c r="C512" s="162"/>
      <c r="D512" s="134"/>
      <c r="E512" s="1673" t="s">
        <v>832</v>
      </c>
      <c r="F512" s="1674"/>
      <c r="G512" s="1716"/>
      <c r="H512" s="517" t="s">
        <v>833</v>
      </c>
      <c r="I512" s="138" t="s">
        <v>371</v>
      </c>
      <c r="J512" s="91">
        <v>1</v>
      </c>
      <c r="K512" s="95">
        <v>0.5</v>
      </c>
      <c r="L512" s="95">
        <f t="shared" ref="L512:L514" si="40">J512*K512</f>
        <v>0.5</v>
      </c>
      <c r="M512" s="1086" t="s">
        <v>530</v>
      </c>
      <c r="N512" s="766" t="s">
        <v>1658</v>
      </c>
      <c r="O512" s="761"/>
    </row>
    <row r="513" spans="1:15" s="72" customFormat="1" ht="15.75">
      <c r="A513" s="73"/>
      <c r="B513" s="1389"/>
      <c r="C513" s="162"/>
      <c r="D513" s="1390"/>
      <c r="E513" s="1392"/>
      <c r="F513" s="1405"/>
      <c r="G513" s="1405"/>
      <c r="H513" s="517"/>
      <c r="I513" s="138"/>
      <c r="J513" s="91"/>
      <c r="K513" s="95"/>
      <c r="L513" s="1403"/>
      <c r="M513" s="1399"/>
      <c r="N513" s="1423" t="s">
        <v>2508</v>
      </c>
      <c r="O513" s="761"/>
    </row>
    <row r="514" spans="1:15" s="72" customFormat="1" ht="63">
      <c r="A514" s="73"/>
      <c r="B514" s="217"/>
      <c r="C514" s="162"/>
      <c r="D514" s="134"/>
      <c r="E514" s="1673" t="s">
        <v>834</v>
      </c>
      <c r="F514" s="1674"/>
      <c r="G514" s="1716"/>
      <c r="H514" s="517" t="s">
        <v>833</v>
      </c>
      <c r="I514" s="138" t="s">
        <v>371</v>
      </c>
      <c r="J514" s="91">
        <v>1</v>
      </c>
      <c r="K514" s="95">
        <v>0.5</v>
      </c>
      <c r="L514" s="95">
        <f t="shared" si="40"/>
        <v>0.5</v>
      </c>
      <c r="M514" s="1086" t="s">
        <v>530</v>
      </c>
      <c r="N514" s="766" t="s">
        <v>1659</v>
      </c>
      <c r="O514" s="761"/>
    </row>
    <row r="515" spans="1:15" s="72" customFormat="1" ht="16.5">
      <c r="A515" s="73"/>
      <c r="B515" s="217"/>
      <c r="C515" s="162"/>
      <c r="D515" s="1313">
        <v>13</v>
      </c>
      <c r="E515" s="159" t="s">
        <v>875</v>
      </c>
      <c r="F515" s="160"/>
      <c r="G515" s="160"/>
      <c r="H515" s="535"/>
      <c r="I515" s="156"/>
      <c r="J515" s="150"/>
      <c r="K515" s="146"/>
      <c r="L515" s="154"/>
      <c r="M515" s="1086"/>
      <c r="N515" s="738"/>
      <c r="O515" s="761"/>
    </row>
    <row r="516" spans="1:15" s="72" customFormat="1" ht="44.1" customHeight="1">
      <c r="A516" s="73"/>
      <c r="B516" s="217"/>
      <c r="C516" s="162"/>
      <c r="D516" s="304"/>
      <c r="E516" s="1673" t="s">
        <v>2036</v>
      </c>
      <c r="F516" s="1674"/>
      <c r="G516" s="1716"/>
      <c r="H516" s="517" t="s">
        <v>1269</v>
      </c>
      <c r="I516" s="138" t="s">
        <v>371</v>
      </c>
      <c r="J516" s="91">
        <v>1</v>
      </c>
      <c r="K516" s="95">
        <v>0.5</v>
      </c>
      <c r="L516" s="95">
        <f t="shared" ref="L516" si="41">J516*K516</f>
        <v>0.5</v>
      </c>
      <c r="M516" s="1086" t="s">
        <v>530</v>
      </c>
      <c r="N516" s="766" t="s">
        <v>1660</v>
      </c>
      <c r="O516" s="761"/>
    </row>
    <row r="517" spans="1:15" s="72" customFormat="1" ht="23.1" customHeight="1">
      <c r="A517" s="164"/>
      <c r="B517" s="1389"/>
      <c r="C517" s="248"/>
      <c r="D517" s="1395"/>
      <c r="E517" s="1402"/>
      <c r="F517" s="1409"/>
      <c r="G517" s="1409"/>
      <c r="H517" s="699"/>
      <c r="I517" s="138"/>
      <c r="J517" s="1404"/>
      <c r="K517" s="1403"/>
      <c r="L517" s="1403"/>
      <c r="M517" s="1399" t="s">
        <v>2494</v>
      </c>
      <c r="N517" s="1423" t="s">
        <v>2506</v>
      </c>
      <c r="O517" s="761"/>
    </row>
    <row r="518" spans="1:15" s="72" customFormat="1" ht="16.5">
      <c r="A518" s="73"/>
      <c r="B518" s="673"/>
      <c r="C518" s="162"/>
      <c r="D518" s="1313">
        <v>14</v>
      </c>
      <c r="E518" s="159" t="s">
        <v>1237</v>
      </c>
      <c r="F518" s="160"/>
      <c r="G518" s="160"/>
      <c r="H518" s="535"/>
      <c r="I518" s="156"/>
      <c r="J518" s="150"/>
      <c r="K518" s="146"/>
      <c r="L518" s="154"/>
      <c r="M518" s="1086"/>
      <c r="N518" s="738"/>
      <c r="O518" s="761"/>
    </row>
    <row r="519" spans="1:15" s="72" customFormat="1" ht="63">
      <c r="A519" s="73"/>
      <c r="B519" s="673"/>
      <c r="C519" s="162"/>
      <c r="D519" s="304"/>
      <c r="E519" s="683" t="s">
        <v>2037</v>
      </c>
      <c r="F519" s="685"/>
      <c r="G519" s="685"/>
      <c r="H519" s="517" t="s">
        <v>1270</v>
      </c>
      <c r="I519" s="138" t="s">
        <v>371</v>
      </c>
      <c r="J519" s="91">
        <v>1</v>
      </c>
      <c r="K519" s="95">
        <v>0.5</v>
      </c>
      <c r="L519" s="95">
        <f t="shared" ref="L519" si="42">J519*K519</f>
        <v>0.5</v>
      </c>
      <c r="M519" s="1086" t="s">
        <v>530</v>
      </c>
      <c r="N519" s="766" t="s">
        <v>1661</v>
      </c>
      <c r="O519" s="761"/>
    </row>
    <row r="520" spans="1:15" s="72" customFormat="1" ht="16.5">
      <c r="A520" s="73"/>
      <c r="B520" s="673"/>
      <c r="C520" s="162"/>
      <c r="D520" s="1313">
        <v>15</v>
      </c>
      <c r="E520" s="159" t="s">
        <v>1345</v>
      </c>
      <c r="F520" s="160"/>
      <c r="G520" s="160"/>
      <c r="H520" s="535"/>
      <c r="I520" s="156"/>
      <c r="J520" s="150"/>
      <c r="K520" s="146"/>
      <c r="L520" s="1328"/>
      <c r="M520" s="1086"/>
      <c r="N520" s="767"/>
      <c r="O520" s="123"/>
    </row>
    <row r="521" spans="1:15" s="72" customFormat="1" ht="63">
      <c r="A521" s="73"/>
      <c r="B521" s="673"/>
      <c r="C521" s="162"/>
      <c r="D521" s="304"/>
      <c r="E521" s="1764" t="s">
        <v>2038</v>
      </c>
      <c r="F521" s="1765"/>
      <c r="G521" s="1766"/>
      <c r="H521" s="517" t="s">
        <v>2006</v>
      </c>
      <c r="I521" s="138" t="s">
        <v>371</v>
      </c>
      <c r="J521" s="91">
        <v>1</v>
      </c>
      <c r="K521" s="95">
        <v>0.5</v>
      </c>
      <c r="L521" s="95">
        <f t="shared" ref="L521" si="43">J521*K521</f>
        <v>0.5</v>
      </c>
      <c r="M521" s="1086" t="s">
        <v>530</v>
      </c>
      <c r="N521" s="1041" t="s">
        <v>2253</v>
      </c>
      <c r="O521" s="123"/>
    </row>
    <row r="522" spans="1:15" s="72" customFormat="1" ht="20.100000000000001" customHeight="1">
      <c r="A522" s="73"/>
      <c r="B522" s="1389"/>
      <c r="C522" s="162"/>
      <c r="D522" s="304"/>
      <c r="E522" s="1406"/>
      <c r="F522" s="1407"/>
      <c r="G522" s="1408"/>
      <c r="H522" s="517"/>
      <c r="I522" s="138"/>
      <c r="J522" s="91"/>
      <c r="K522" s="95"/>
      <c r="L522" s="95"/>
      <c r="M522" s="1399" t="s">
        <v>2494</v>
      </c>
      <c r="N522" s="1423" t="s">
        <v>2507</v>
      </c>
      <c r="O522" s="123"/>
    </row>
    <row r="523" spans="1:15" s="72" customFormat="1" ht="16.5">
      <c r="A523" s="73"/>
      <c r="B523" s="882"/>
      <c r="C523" s="162"/>
      <c r="D523" s="1313">
        <v>16</v>
      </c>
      <c r="E523" s="1767" t="s">
        <v>1976</v>
      </c>
      <c r="F523" s="1768"/>
      <c r="G523" s="1769"/>
      <c r="H523" s="535"/>
      <c r="I523" s="156"/>
      <c r="J523" s="150"/>
      <c r="K523" s="146"/>
      <c r="L523" s="146"/>
      <c r="M523" s="1086"/>
      <c r="N523" s="767"/>
      <c r="O523" s="123"/>
    </row>
    <row r="524" spans="1:15" s="72" customFormat="1" ht="75.75">
      <c r="A524" s="73"/>
      <c r="B524" s="673"/>
      <c r="C524" s="162"/>
      <c r="D524" s="304"/>
      <c r="E524" s="1673" t="s">
        <v>2011</v>
      </c>
      <c r="F524" s="1674"/>
      <c r="G524" s="1716"/>
      <c r="H524" s="517" t="s">
        <v>2008</v>
      </c>
      <c r="I524" s="138" t="s">
        <v>371</v>
      </c>
      <c r="J524" s="91">
        <v>1</v>
      </c>
      <c r="K524" s="95">
        <v>0.5</v>
      </c>
      <c r="L524" s="95">
        <f t="shared" ref="L524" si="44">J524*K524</f>
        <v>0.5</v>
      </c>
      <c r="M524" s="1086" t="s">
        <v>530</v>
      </c>
      <c r="N524" s="1041" t="s">
        <v>2254</v>
      </c>
      <c r="O524" s="767"/>
    </row>
    <row r="525" spans="1:15" s="72" customFormat="1" ht="20.100000000000001" customHeight="1">
      <c r="A525" s="73"/>
      <c r="B525" s="1389"/>
      <c r="C525" s="162"/>
      <c r="D525" s="304"/>
      <c r="E525" s="1406"/>
      <c r="F525" s="1407"/>
      <c r="G525" s="1408"/>
      <c r="H525" s="517"/>
      <c r="I525" s="138"/>
      <c r="J525" s="91"/>
      <c r="K525" s="95"/>
      <c r="L525" s="95"/>
      <c r="M525" s="1399" t="s">
        <v>2494</v>
      </c>
      <c r="N525" s="1423" t="s">
        <v>2507</v>
      </c>
      <c r="O525" s="123"/>
    </row>
    <row r="526" spans="1:15" s="72" customFormat="1" ht="30.95" customHeight="1">
      <c r="A526" s="73"/>
      <c r="B526" s="673"/>
      <c r="C526" s="162"/>
      <c r="D526" s="304"/>
      <c r="E526" s="1673" t="s">
        <v>2014</v>
      </c>
      <c r="F526" s="1674"/>
      <c r="G526" s="1716"/>
      <c r="H526" s="517" t="s">
        <v>2012</v>
      </c>
      <c r="I526" s="138" t="s">
        <v>371</v>
      </c>
      <c r="J526" s="91">
        <v>1</v>
      </c>
      <c r="K526" s="95">
        <v>0.5</v>
      </c>
      <c r="L526" s="95">
        <f t="shared" ref="L526" si="45">J526*K526</f>
        <v>0.5</v>
      </c>
      <c r="M526" s="1086" t="s">
        <v>530</v>
      </c>
      <c r="N526" s="767"/>
      <c r="O526" s="123"/>
    </row>
    <row r="527" spans="1:15" s="72" customFormat="1" ht="63">
      <c r="A527" s="73"/>
      <c r="B527" s="673"/>
      <c r="C527" s="162"/>
      <c r="D527" s="304"/>
      <c r="E527" s="1736" t="s">
        <v>2039</v>
      </c>
      <c r="F527" s="1737"/>
      <c r="G527" s="1738"/>
      <c r="H527" s="517" t="s">
        <v>2023</v>
      </c>
      <c r="I527" s="138" t="s">
        <v>371</v>
      </c>
      <c r="J527" s="91">
        <v>1</v>
      </c>
      <c r="K527" s="95">
        <v>0.5</v>
      </c>
      <c r="L527" s="95">
        <f t="shared" ref="L527" si="46">J527*K527</f>
        <v>0.5</v>
      </c>
      <c r="M527" s="1086" t="s">
        <v>530</v>
      </c>
      <c r="N527" s="1041" t="s">
        <v>2255</v>
      </c>
      <c r="O527" s="767"/>
    </row>
    <row r="528" spans="1:15" s="72" customFormat="1" ht="20.100000000000001" customHeight="1">
      <c r="A528" s="73"/>
      <c r="B528" s="1389"/>
      <c r="C528" s="162"/>
      <c r="D528" s="304"/>
      <c r="E528" s="1406"/>
      <c r="F528" s="1407"/>
      <c r="G528" s="1408"/>
      <c r="H528" s="517"/>
      <c r="I528" s="138"/>
      <c r="J528" s="91"/>
      <c r="K528" s="95"/>
      <c r="L528" s="95"/>
      <c r="M528" s="1399" t="s">
        <v>2494</v>
      </c>
      <c r="N528" s="1423" t="s">
        <v>2507</v>
      </c>
      <c r="O528" s="123"/>
    </row>
    <row r="529" spans="1:15" s="72" customFormat="1" ht="75.75">
      <c r="A529" s="73"/>
      <c r="B529" s="882"/>
      <c r="C529" s="162"/>
      <c r="D529" s="304"/>
      <c r="E529" s="1736" t="s">
        <v>2040</v>
      </c>
      <c r="F529" s="1737"/>
      <c r="G529" s="1738"/>
      <c r="H529" s="517" t="s">
        <v>2041</v>
      </c>
      <c r="I529" s="138" t="s">
        <v>371</v>
      </c>
      <c r="J529" s="91">
        <v>1</v>
      </c>
      <c r="K529" s="95">
        <v>0.5</v>
      </c>
      <c r="L529" s="95">
        <f t="shared" ref="L529" si="47">J529*K529</f>
        <v>0.5</v>
      </c>
      <c r="M529" s="1086" t="s">
        <v>530</v>
      </c>
      <c r="N529" s="1041" t="s">
        <v>2256</v>
      </c>
      <c r="O529" s="767"/>
    </row>
    <row r="530" spans="1:15" s="72" customFormat="1" ht="16.5">
      <c r="A530" s="73"/>
      <c r="B530" s="1389"/>
      <c r="C530" s="162"/>
      <c r="D530" s="1313">
        <v>17</v>
      </c>
      <c r="E530" s="1767" t="s">
        <v>2467</v>
      </c>
      <c r="F530" s="1768"/>
      <c r="G530" s="1769"/>
      <c r="H530" s="535"/>
      <c r="I530" s="156"/>
      <c r="J530" s="150"/>
      <c r="K530" s="146"/>
      <c r="L530" s="146"/>
      <c r="M530" s="1399"/>
      <c r="N530" s="767"/>
      <c r="O530" s="123"/>
    </row>
    <row r="531" spans="1:15" s="72" customFormat="1" ht="63">
      <c r="A531" s="73"/>
      <c r="B531" s="1389"/>
      <c r="C531" s="162"/>
      <c r="D531" s="304"/>
      <c r="E531" s="1736" t="s">
        <v>2519</v>
      </c>
      <c r="F531" s="1737"/>
      <c r="G531" s="1738"/>
      <c r="H531" s="517" t="s">
        <v>2516</v>
      </c>
      <c r="I531" s="138" t="s">
        <v>371</v>
      </c>
      <c r="J531" s="91">
        <v>1</v>
      </c>
      <c r="K531" s="95">
        <v>0.5</v>
      </c>
      <c r="L531" s="95">
        <f t="shared" ref="L531" si="48">J531*K531</f>
        <v>0.5</v>
      </c>
      <c r="M531" s="1399" t="s">
        <v>530</v>
      </c>
      <c r="N531" s="1041" t="s">
        <v>2521</v>
      </c>
      <c r="O531" s="767"/>
    </row>
    <row r="532" spans="1:15" s="72" customFormat="1" ht="63">
      <c r="A532" s="73"/>
      <c r="B532" s="1389"/>
      <c r="C532" s="162"/>
      <c r="D532" s="304"/>
      <c r="E532" s="1673" t="s">
        <v>2518</v>
      </c>
      <c r="F532" s="1674"/>
      <c r="G532" s="1716"/>
      <c r="H532" s="517" t="s">
        <v>2517</v>
      </c>
      <c r="I532" s="138" t="s">
        <v>371</v>
      </c>
      <c r="J532" s="91">
        <v>1</v>
      </c>
      <c r="K532" s="95">
        <v>0.5</v>
      </c>
      <c r="L532" s="95">
        <f t="shared" ref="L532" si="49">J532*K532</f>
        <v>0.5</v>
      </c>
      <c r="M532" s="1399" t="s">
        <v>530</v>
      </c>
      <c r="N532" s="1041" t="s">
        <v>2520</v>
      </c>
      <c r="O532" s="767"/>
    </row>
    <row r="533" spans="1:15" s="72" customFormat="1" ht="16.5">
      <c r="A533" s="73"/>
      <c r="B533" s="1427"/>
      <c r="C533" s="162"/>
      <c r="D533" s="1313">
        <v>18</v>
      </c>
      <c r="E533" s="1767" t="s">
        <v>2597</v>
      </c>
      <c r="F533" s="1768"/>
      <c r="G533" s="1769"/>
      <c r="H533" s="535"/>
      <c r="I533" s="156"/>
      <c r="J533" s="150"/>
      <c r="K533" s="146"/>
      <c r="L533" s="146"/>
      <c r="M533" s="1440"/>
      <c r="N533" s="767"/>
      <c r="O533" s="123"/>
    </row>
    <row r="534" spans="1:15" s="72" customFormat="1" ht="63">
      <c r="A534" s="73"/>
      <c r="B534" s="1427"/>
      <c r="C534" s="162"/>
      <c r="D534" s="304"/>
      <c r="E534" s="1736" t="s">
        <v>2667</v>
      </c>
      <c r="F534" s="1737"/>
      <c r="G534" s="1738"/>
      <c r="H534" s="517" t="s">
        <v>2666</v>
      </c>
      <c r="I534" s="138" t="s">
        <v>371</v>
      </c>
      <c r="J534" s="91">
        <v>1</v>
      </c>
      <c r="K534" s="95">
        <v>0.5</v>
      </c>
      <c r="L534" s="95">
        <f t="shared" ref="L534:L535" si="50">J534*K534</f>
        <v>0.5</v>
      </c>
      <c r="M534" s="1440" t="s">
        <v>530</v>
      </c>
      <c r="N534" s="1041" t="s">
        <v>2670</v>
      </c>
      <c r="O534" s="767"/>
    </row>
    <row r="535" spans="1:15" s="72" customFormat="1" ht="63">
      <c r="A535" s="73"/>
      <c r="B535" s="1427"/>
      <c r="C535" s="162"/>
      <c r="D535" s="304"/>
      <c r="E535" s="1673" t="s">
        <v>2668</v>
      </c>
      <c r="F535" s="1674"/>
      <c r="G535" s="1716"/>
      <c r="H535" s="517" t="s">
        <v>2669</v>
      </c>
      <c r="I535" s="138" t="s">
        <v>371</v>
      </c>
      <c r="J535" s="91">
        <v>1</v>
      </c>
      <c r="K535" s="95">
        <v>0.5</v>
      </c>
      <c r="L535" s="95">
        <f t="shared" si="50"/>
        <v>0.5</v>
      </c>
      <c r="M535" s="1440" t="s">
        <v>530</v>
      </c>
      <c r="N535" s="1041" t="s">
        <v>2671</v>
      </c>
      <c r="O535" s="767"/>
    </row>
    <row r="536" spans="1:15" s="72" customFormat="1" ht="30.95" customHeight="1">
      <c r="A536" s="73"/>
      <c r="B536" s="1389"/>
      <c r="C536" s="162"/>
      <c r="D536" s="304"/>
      <c r="E536" s="1717"/>
      <c r="F536" s="1718"/>
      <c r="G536" s="1719"/>
      <c r="H536" s="517"/>
      <c r="I536" s="138"/>
      <c r="J536" s="91"/>
      <c r="K536" s="95"/>
      <c r="L536" s="95"/>
      <c r="M536" s="1399"/>
      <c r="N536" s="767"/>
      <c r="O536" s="123"/>
    </row>
    <row r="537" spans="1:15" s="72" customFormat="1" ht="16.5">
      <c r="A537" s="73"/>
      <c r="B537" s="1389"/>
      <c r="C537" s="162"/>
      <c r="D537" s="304"/>
      <c r="E537" s="1774"/>
      <c r="F537" s="1775"/>
      <c r="G537" s="1776"/>
      <c r="H537" s="517"/>
      <c r="I537" s="138"/>
      <c r="J537" s="91"/>
      <c r="K537" s="95"/>
      <c r="L537" s="95"/>
      <c r="M537" s="1399"/>
      <c r="N537" s="1041"/>
      <c r="O537" s="767"/>
    </row>
    <row r="538" spans="1:15" s="72" customFormat="1" ht="16.5">
      <c r="A538" s="73"/>
      <c r="B538" s="882"/>
      <c r="C538" s="162"/>
      <c r="D538" s="304"/>
      <c r="E538" s="894"/>
      <c r="F538" s="893"/>
      <c r="G538" s="893"/>
      <c r="H538" s="517"/>
      <c r="I538" s="138"/>
      <c r="J538" s="91"/>
      <c r="K538" s="95"/>
      <c r="L538" s="888"/>
      <c r="M538" s="1086"/>
      <c r="N538" s="767"/>
      <c r="O538" s="123"/>
    </row>
    <row r="539" spans="1:15" s="72" customFormat="1" ht="16.5">
      <c r="A539" s="73"/>
      <c r="B539" s="673"/>
      <c r="C539" s="162"/>
      <c r="D539" s="304"/>
      <c r="E539" s="683"/>
      <c r="F539" s="685"/>
      <c r="G539" s="685"/>
      <c r="H539" s="517"/>
      <c r="I539" s="138"/>
      <c r="J539" s="91"/>
      <c r="K539" s="95"/>
      <c r="L539" s="679"/>
      <c r="M539" s="1086"/>
      <c r="N539" s="767"/>
      <c r="O539" s="123"/>
    </row>
    <row r="540" spans="1:15" ht="15" customHeight="1">
      <c r="A540" s="82"/>
      <c r="B540" s="217"/>
      <c r="C540" s="162"/>
      <c r="D540" s="304"/>
      <c r="E540" s="140"/>
      <c r="F540" s="135"/>
      <c r="G540" s="116"/>
      <c r="H540" s="538"/>
      <c r="I540" s="97"/>
      <c r="J540" s="91"/>
      <c r="K540" s="139"/>
      <c r="L540" s="139"/>
      <c r="M540" s="117"/>
      <c r="N540" s="767"/>
      <c r="O540" s="123"/>
    </row>
    <row r="541" spans="1:15" ht="15" customHeight="1">
      <c r="A541" s="82"/>
      <c r="B541" s="217"/>
      <c r="C541" s="162"/>
      <c r="D541" s="134" t="s">
        <v>91</v>
      </c>
      <c r="E541" s="1794" t="s">
        <v>92</v>
      </c>
      <c r="F541" s="1795"/>
      <c r="G541" s="1796"/>
      <c r="H541" s="261"/>
      <c r="I541" s="97"/>
      <c r="J541" s="91"/>
      <c r="K541" s="139"/>
      <c r="L541" s="139"/>
      <c r="M541" s="117"/>
      <c r="N541" s="767"/>
      <c r="O541" s="123"/>
    </row>
    <row r="542" spans="1:15" s="7" customFormat="1" ht="15" customHeight="1">
      <c r="A542" s="83"/>
      <c r="B542" s="134"/>
      <c r="C542" s="134"/>
      <c r="D542" s="112"/>
      <c r="E542" s="117"/>
      <c r="F542" s="112"/>
      <c r="G542" s="112"/>
      <c r="H542" s="262"/>
      <c r="I542" s="97"/>
      <c r="J542" s="91"/>
      <c r="K542" s="95"/>
      <c r="L542" s="95"/>
      <c r="M542" s="117"/>
      <c r="N542" s="738"/>
      <c r="O542" s="123"/>
    </row>
    <row r="543" spans="1:15" s="7" customFormat="1" ht="38.1" customHeight="1">
      <c r="A543" s="84"/>
      <c r="B543" s="984" t="s">
        <v>94</v>
      </c>
      <c r="C543" s="1803" t="s">
        <v>95</v>
      </c>
      <c r="D543" s="1804"/>
      <c r="E543" s="1804"/>
      <c r="F543" s="1804"/>
      <c r="G543" s="1805"/>
      <c r="H543" s="992"/>
      <c r="I543" s="993"/>
      <c r="J543" s="988"/>
      <c r="K543" s="987"/>
      <c r="L543" s="989">
        <f>SUM(L544+L616)</f>
        <v>96</v>
      </c>
      <c r="M543" s="1457"/>
      <c r="N543" s="838"/>
      <c r="O543" s="123"/>
    </row>
    <row r="544" spans="1:15" s="7" customFormat="1" ht="15" customHeight="1">
      <c r="A544" s="84"/>
      <c r="B544" s="217"/>
      <c r="C544" s="1368">
        <v>1</v>
      </c>
      <c r="D544" s="1834" t="s">
        <v>96</v>
      </c>
      <c r="E544" s="1835"/>
      <c r="F544" s="1835"/>
      <c r="G544" s="1836"/>
      <c r="H544" s="1369"/>
      <c r="I544" s="1370"/>
      <c r="J544" s="1365"/>
      <c r="K544" s="1366"/>
      <c r="L544" s="1367">
        <f>SUM(L545+L553+L572)</f>
        <v>34</v>
      </c>
      <c r="M544" s="117"/>
      <c r="N544" s="738"/>
      <c r="O544" s="123"/>
    </row>
    <row r="545" spans="1:15" s="7" customFormat="1" ht="15" customHeight="1">
      <c r="A545" s="84"/>
      <c r="B545" s="217"/>
      <c r="C545" s="162"/>
      <c r="D545" s="1371" t="s">
        <v>0</v>
      </c>
      <c r="E545" s="1762" t="s">
        <v>88</v>
      </c>
      <c r="F545" s="1762"/>
      <c r="G545" s="1762"/>
      <c r="H545" s="1372"/>
      <c r="I545" s="1373"/>
      <c r="J545" s="1374"/>
      <c r="K545" s="1375"/>
      <c r="L545" s="1376">
        <f>SUM(L547:L550)</f>
        <v>3</v>
      </c>
      <c r="M545" s="117"/>
      <c r="N545" s="738"/>
      <c r="O545" s="123"/>
    </row>
    <row r="546" spans="1:15" s="7" customFormat="1" ht="15" customHeight="1">
      <c r="A546" s="84"/>
      <c r="B546" s="217"/>
      <c r="C546" s="162"/>
      <c r="D546" s="1285">
        <v>1</v>
      </c>
      <c r="E546" s="184" t="s">
        <v>784</v>
      </c>
      <c r="F546" s="1121"/>
      <c r="G546" s="1122"/>
      <c r="H546" s="257"/>
      <c r="I546" s="156"/>
      <c r="J546" s="150"/>
      <c r="K546" s="146"/>
      <c r="L546" s="155"/>
      <c r="M546" s="117"/>
      <c r="N546" s="738"/>
      <c r="O546" s="123"/>
    </row>
    <row r="547" spans="1:15" s="7" customFormat="1" ht="51" customHeight="1">
      <c r="A547" s="84"/>
      <c r="B547" s="217"/>
      <c r="C547" s="162"/>
      <c r="D547" s="132"/>
      <c r="E547" s="1673" t="s">
        <v>846</v>
      </c>
      <c r="F547" s="1674"/>
      <c r="G547" s="1716"/>
      <c r="H547" s="243" t="s">
        <v>847</v>
      </c>
      <c r="I547" s="138" t="s">
        <v>371</v>
      </c>
      <c r="J547" s="91">
        <v>1</v>
      </c>
      <c r="K547" s="709">
        <v>1</v>
      </c>
      <c r="L547" s="95">
        <f t="shared" ref="L547" si="51">J547*K547</f>
        <v>1</v>
      </c>
      <c r="M547" s="1117" t="s">
        <v>848</v>
      </c>
      <c r="N547" s="766" t="s">
        <v>1662</v>
      </c>
      <c r="O547" s="742"/>
    </row>
    <row r="548" spans="1:15" s="7" customFormat="1" ht="53.1" customHeight="1">
      <c r="A548" s="84"/>
      <c r="B548" s="217"/>
      <c r="C548" s="162"/>
      <c r="D548" s="132"/>
      <c r="E548" s="1673" t="s">
        <v>853</v>
      </c>
      <c r="F548" s="1674"/>
      <c r="G548" s="1716"/>
      <c r="H548" s="243" t="s">
        <v>854</v>
      </c>
      <c r="I548" s="138" t="s">
        <v>371</v>
      </c>
      <c r="J548" s="91">
        <v>1</v>
      </c>
      <c r="K548" s="709">
        <v>1</v>
      </c>
      <c r="L548" s="95">
        <f>J548*K548</f>
        <v>1</v>
      </c>
      <c r="M548" s="1117" t="s">
        <v>857</v>
      </c>
      <c r="N548" s="766" t="s">
        <v>1663</v>
      </c>
      <c r="O548" s="742"/>
    </row>
    <row r="549" spans="1:15" s="7" customFormat="1" ht="15" customHeight="1">
      <c r="A549" s="84"/>
      <c r="B549" s="217"/>
      <c r="C549" s="162"/>
      <c r="D549" s="1316">
        <v>2</v>
      </c>
      <c r="E549" s="184" t="s">
        <v>807</v>
      </c>
      <c r="F549" s="1121"/>
      <c r="G549" s="1122"/>
      <c r="H549" s="257"/>
      <c r="I549" s="156"/>
      <c r="J549" s="150"/>
      <c r="K549" s="710"/>
      <c r="L549" s="1329"/>
      <c r="M549" s="118"/>
      <c r="N549" s="738"/>
      <c r="O549" s="742"/>
    </row>
    <row r="550" spans="1:15" s="7" customFormat="1" ht="63">
      <c r="A550" s="84"/>
      <c r="B550" s="217"/>
      <c r="C550" s="162"/>
      <c r="D550" s="132"/>
      <c r="E550" s="177" t="s">
        <v>867</v>
      </c>
      <c r="F550" s="191"/>
      <c r="G550" s="176"/>
      <c r="H550" s="243" t="s">
        <v>868</v>
      </c>
      <c r="I550" s="138" t="s">
        <v>371</v>
      </c>
      <c r="J550" s="91">
        <v>1</v>
      </c>
      <c r="K550" s="709">
        <v>1</v>
      </c>
      <c r="L550" s="95">
        <f t="shared" ref="L550" si="52">J550*K550</f>
        <v>1</v>
      </c>
      <c r="M550" s="1117" t="s">
        <v>869</v>
      </c>
      <c r="N550" s="766" t="s">
        <v>1664</v>
      </c>
      <c r="O550" s="742"/>
    </row>
    <row r="551" spans="1:15" s="7" customFormat="1" ht="15" customHeight="1">
      <c r="A551" s="84"/>
      <c r="B551" s="217"/>
      <c r="C551" s="162"/>
      <c r="D551" s="132"/>
      <c r="E551" s="177"/>
      <c r="F551" s="191"/>
      <c r="G551" s="176"/>
      <c r="H551" s="243"/>
      <c r="I551" s="138"/>
      <c r="J551" s="91"/>
      <c r="K551" s="95"/>
      <c r="L551" s="837"/>
      <c r="M551" s="117"/>
      <c r="N551" s="738"/>
      <c r="O551" s="742"/>
    </row>
    <row r="552" spans="1:15" s="7" customFormat="1" ht="15" customHeight="1">
      <c r="A552" s="84"/>
      <c r="B552" s="217"/>
      <c r="C552" s="162"/>
      <c r="D552" s="132"/>
      <c r="E552" s="177"/>
      <c r="F552" s="191"/>
      <c r="G552" s="176"/>
      <c r="H552" s="243"/>
      <c r="I552" s="138"/>
      <c r="J552" s="91"/>
      <c r="K552" s="95"/>
      <c r="L552" s="95"/>
      <c r="M552" s="117"/>
      <c r="N552" s="738"/>
      <c r="O552" s="742"/>
    </row>
    <row r="553" spans="1:15" s="7" customFormat="1" ht="15" customHeight="1">
      <c r="A553" s="84"/>
      <c r="B553" s="217"/>
      <c r="C553" s="162"/>
      <c r="D553" s="1371" t="s">
        <v>22</v>
      </c>
      <c r="E553" s="1762" t="s">
        <v>89</v>
      </c>
      <c r="F553" s="1763"/>
      <c r="G553" s="1762"/>
      <c r="H553" s="1372"/>
      <c r="I553" s="1373"/>
      <c r="J553" s="1374"/>
      <c r="K553" s="1375"/>
      <c r="L553" s="1376">
        <f>SUM(L555:L571)</f>
        <v>5</v>
      </c>
      <c r="M553" s="117"/>
      <c r="N553" s="738"/>
      <c r="O553" s="742"/>
    </row>
    <row r="554" spans="1:15" s="7" customFormat="1" ht="15.75">
      <c r="A554" s="84"/>
      <c r="B554" s="217"/>
      <c r="C554" s="162"/>
      <c r="D554" s="1285">
        <v>1</v>
      </c>
      <c r="E554" s="185" t="s">
        <v>302</v>
      </c>
      <c r="F554" s="158"/>
      <c r="G554" s="1122"/>
      <c r="H554" s="257"/>
      <c r="I554" s="156"/>
      <c r="J554" s="150"/>
      <c r="K554" s="146"/>
      <c r="L554" s="155"/>
      <c r="M554" s="117"/>
      <c r="N554" s="738"/>
      <c r="O554" s="742"/>
    </row>
    <row r="555" spans="1:15" s="7" customFormat="1" ht="63">
      <c r="A555" s="84"/>
      <c r="B555" s="217"/>
      <c r="C555" s="162"/>
      <c r="D555" s="132"/>
      <c r="E555" s="178" t="s">
        <v>412</v>
      </c>
      <c r="F555" s="191"/>
      <c r="G555" s="176"/>
      <c r="H555" s="243" t="s">
        <v>379</v>
      </c>
      <c r="I555" s="138" t="s">
        <v>371</v>
      </c>
      <c r="J555" s="91">
        <v>1</v>
      </c>
      <c r="K555" s="709">
        <v>1</v>
      </c>
      <c r="L555" s="95">
        <f t="shared" ref="L555" si="53">J555*K555</f>
        <v>1</v>
      </c>
      <c r="M555" s="1117" t="s">
        <v>693</v>
      </c>
      <c r="N555" s="766" t="s">
        <v>1665</v>
      </c>
      <c r="O555" s="742"/>
    </row>
    <row r="556" spans="1:15" s="7" customFormat="1" ht="15" customHeight="1">
      <c r="A556" s="84"/>
      <c r="B556" s="217"/>
      <c r="C556" s="162"/>
      <c r="D556" s="1285">
        <v>2</v>
      </c>
      <c r="E556" s="185" t="s">
        <v>305</v>
      </c>
      <c r="F556" s="158"/>
      <c r="G556" s="1122"/>
      <c r="H556" s="257"/>
      <c r="I556" s="156"/>
      <c r="J556" s="150"/>
      <c r="K556" s="710"/>
      <c r="L556" s="1330"/>
      <c r="M556" s="118"/>
      <c r="N556" s="738"/>
      <c r="O556" s="742"/>
    </row>
    <row r="557" spans="1:15" s="7" customFormat="1" ht="63">
      <c r="A557" s="84"/>
      <c r="B557" s="217"/>
      <c r="C557" s="162"/>
      <c r="D557" s="132"/>
      <c r="E557" s="1673" t="s">
        <v>460</v>
      </c>
      <c r="F557" s="1674"/>
      <c r="G557" s="1716"/>
      <c r="H557" s="517" t="s">
        <v>351</v>
      </c>
      <c r="I557" s="138" t="s">
        <v>371</v>
      </c>
      <c r="J557" s="91">
        <v>1</v>
      </c>
      <c r="K557" s="709">
        <v>1</v>
      </c>
      <c r="L557" s="95">
        <f t="shared" ref="L557" si="54">J557*K557</f>
        <v>1</v>
      </c>
      <c r="M557" s="1117" t="s">
        <v>694</v>
      </c>
      <c r="N557" s="766" t="s">
        <v>1666</v>
      </c>
      <c r="O557" s="742"/>
    </row>
    <row r="558" spans="1:15" s="7" customFormat="1" ht="15" customHeight="1">
      <c r="A558" s="84"/>
      <c r="B558" s="217"/>
      <c r="C558" s="162"/>
      <c r="D558" s="1285">
        <v>3</v>
      </c>
      <c r="E558" s="147" t="s">
        <v>306</v>
      </c>
      <c r="F558" s="158"/>
      <c r="G558" s="1122"/>
      <c r="H558" s="239"/>
      <c r="I558" s="156"/>
      <c r="J558" s="150"/>
      <c r="K558" s="710"/>
      <c r="L558" s="1330"/>
      <c r="M558" s="118"/>
      <c r="N558" s="738"/>
      <c r="O558" s="742"/>
    </row>
    <row r="559" spans="1:15" s="7" customFormat="1" ht="63">
      <c r="A559" s="84"/>
      <c r="B559" s="217"/>
      <c r="C559" s="162"/>
      <c r="D559" s="132"/>
      <c r="E559" s="1673" t="s">
        <v>461</v>
      </c>
      <c r="F559" s="1674"/>
      <c r="G559" s="1716"/>
      <c r="H559" s="517" t="s">
        <v>389</v>
      </c>
      <c r="I559" s="138" t="s">
        <v>371</v>
      </c>
      <c r="J559" s="91">
        <v>1</v>
      </c>
      <c r="K559" s="709">
        <v>1</v>
      </c>
      <c r="L559" s="95">
        <f t="shared" ref="L559" si="55">J559*K559</f>
        <v>1</v>
      </c>
      <c r="M559" s="1117" t="s">
        <v>695</v>
      </c>
      <c r="N559" s="766" t="s">
        <v>1667</v>
      </c>
      <c r="O559" s="742"/>
    </row>
    <row r="560" spans="1:15" s="7" customFormat="1" ht="15.75">
      <c r="A560" s="84"/>
      <c r="B560" s="217"/>
      <c r="C560" s="162"/>
      <c r="D560" s="1285">
        <v>4</v>
      </c>
      <c r="E560" s="185" t="s">
        <v>750</v>
      </c>
      <c r="F560" s="158"/>
      <c r="G560" s="1122"/>
      <c r="H560" s="239"/>
      <c r="I560" s="156"/>
      <c r="J560" s="150"/>
      <c r="K560" s="710"/>
      <c r="L560" s="1330"/>
      <c r="M560" s="1117"/>
      <c r="N560" s="738"/>
      <c r="O560" s="742"/>
    </row>
    <row r="561" spans="1:15" s="7" customFormat="1" ht="69" customHeight="1">
      <c r="A561" s="84"/>
      <c r="B561" s="217"/>
      <c r="C561" s="162"/>
      <c r="D561" s="132"/>
      <c r="E561" s="1673" t="s">
        <v>751</v>
      </c>
      <c r="F561" s="1674"/>
      <c r="G561" s="1716"/>
      <c r="H561" s="517" t="s">
        <v>752</v>
      </c>
      <c r="I561" s="138" t="s">
        <v>371</v>
      </c>
      <c r="J561" s="91">
        <v>1</v>
      </c>
      <c r="K561" s="709">
        <v>1</v>
      </c>
      <c r="L561" s="95">
        <f t="shared" ref="L561" si="56">J561*K561</f>
        <v>1</v>
      </c>
      <c r="M561" s="1117" t="s">
        <v>1102</v>
      </c>
      <c r="N561" s="766" t="s">
        <v>1668</v>
      </c>
      <c r="O561" s="742"/>
    </row>
    <row r="562" spans="1:15" s="7" customFormat="1" ht="15.75">
      <c r="A562" s="84"/>
      <c r="B562" s="217"/>
      <c r="C562" s="162"/>
      <c r="D562" s="132"/>
      <c r="E562" s="190"/>
      <c r="F562" s="191"/>
      <c r="G562" s="176"/>
      <c r="H562" s="238"/>
      <c r="I562" s="138"/>
      <c r="J562" s="91"/>
      <c r="K562" s="709"/>
      <c r="L562" s="844"/>
      <c r="M562" s="1117"/>
      <c r="N562" s="738"/>
      <c r="O562" s="742"/>
    </row>
    <row r="563" spans="1:15" s="7" customFormat="1" ht="15.75">
      <c r="A563" s="84"/>
      <c r="B563" s="217"/>
      <c r="C563" s="162"/>
      <c r="D563" s="132"/>
      <c r="E563" s="101"/>
      <c r="F563" s="191"/>
      <c r="G563" s="176"/>
      <c r="H563" s="238"/>
      <c r="I563" s="138"/>
      <c r="J563" s="91"/>
      <c r="K563" s="709"/>
      <c r="L563" s="844"/>
      <c r="M563" s="1117"/>
      <c r="N563" s="738"/>
      <c r="O563" s="742"/>
    </row>
    <row r="564" spans="1:15" s="7" customFormat="1" ht="15.75">
      <c r="A564" s="84"/>
      <c r="B564" s="217"/>
      <c r="C564" s="162"/>
      <c r="D564" s="132"/>
      <c r="E564" s="101"/>
      <c r="F564" s="191"/>
      <c r="G564" s="176"/>
      <c r="H564" s="238"/>
      <c r="I564" s="138"/>
      <c r="J564" s="91"/>
      <c r="K564" s="709"/>
      <c r="L564" s="844"/>
      <c r="M564" s="1117"/>
      <c r="N564" s="738"/>
      <c r="O564" s="742"/>
    </row>
    <row r="565" spans="1:15" s="7" customFormat="1" ht="15.75">
      <c r="A565" s="84"/>
      <c r="B565" s="217"/>
      <c r="C565" s="162"/>
      <c r="D565" s="1316">
        <v>5</v>
      </c>
      <c r="E565" s="185" t="s">
        <v>796</v>
      </c>
      <c r="F565" s="158"/>
      <c r="G565" s="1122"/>
      <c r="H565" s="239"/>
      <c r="I565" s="156"/>
      <c r="J565" s="150"/>
      <c r="K565" s="710"/>
      <c r="L565" s="1330"/>
      <c r="M565" s="1117"/>
      <c r="N565" s="738"/>
      <c r="O565" s="742"/>
    </row>
    <row r="566" spans="1:15" s="7" customFormat="1" ht="63">
      <c r="A566" s="84"/>
      <c r="B566" s="217"/>
      <c r="C566" s="162"/>
      <c r="D566" s="132"/>
      <c r="E566" s="1673" t="s">
        <v>835</v>
      </c>
      <c r="F566" s="1674"/>
      <c r="G566" s="1716"/>
      <c r="H566" s="517" t="s">
        <v>836</v>
      </c>
      <c r="I566" s="138" t="s">
        <v>371</v>
      </c>
      <c r="J566" s="91">
        <v>1</v>
      </c>
      <c r="K566" s="709">
        <v>1</v>
      </c>
      <c r="L566" s="95">
        <f t="shared" ref="L566" si="57">J566*K566</f>
        <v>1</v>
      </c>
      <c r="M566" s="1117" t="s">
        <v>858</v>
      </c>
      <c r="N566" s="766" t="s">
        <v>1669</v>
      </c>
      <c r="O566" s="742"/>
    </row>
    <row r="567" spans="1:15" s="7" customFormat="1" ht="15.75">
      <c r="A567" s="84"/>
      <c r="B567" s="673"/>
      <c r="C567" s="162"/>
      <c r="D567" s="132"/>
      <c r="E567" s="684"/>
      <c r="F567" s="677"/>
      <c r="G567" s="676"/>
      <c r="H567" s="699"/>
      <c r="I567" s="138"/>
      <c r="J567" s="91"/>
      <c r="K567" s="95"/>
      <c r="L567" s="837"/>
      <c r="M567" s="1116"/>
      <c r="N567" s="738"/>
      <c r="O567" s="742"/>
    </row>
    <row r="568" spans="1:15" s="7" customFormat="1" ht="15.75">
      <c r="A568" s="84"/>
      <c r="B568" s="673"/>
      <c r="C568" s="162"/>
      <c r="D568" s="132"/>
      <c r="E568" s="683"/>
      <c r="F568" s="677"/>
      <c r="G568" s="676"/>
      <c r="H568" s="238"/>
      <c r="I568" s="138"/>
      <c r="J568" s="91"/>
      <c r="K568" s="95"/>
      <c r="L568" s="837"/>
      <c r="M568" s="1116"/>
      <c r="N568" s="738"/>
      <c r="O568" s="742"/>
    </row>
    <row r="569" spans="1:15" s="7" customFormat="1" ht="15.75">
      <c r="A569" s="84"/>
      <c r="B569" s="673"/>
      <c r="C569" s="162"/>
      <c r="D569" s="132"/>
      <c r="E569" s="683"/>
      <c r="F569" s="677"/>
      <c r="G569" s="676"/>
      <c r="H569" s="238"/>
      <c r="I569" s="138"/>
      <c r="J569" s="91"/>
      <c r="K569" s="95"/>
      <c r="L569" s="837"/>
      <c r="M569" s="1116"/>
      <c r="N569" s="738"/>
      <c r="O569" s="742"/>
    </row>
    <row r="570" spans="1:15" s="7" customFormat="1" ht="15.75">
      <c r="A570" s="84"/>
      <c r="B570" s="217"/>
      <c r="C570" s="162"/>
      <c r="D570" s="132"/>
      <c r="E570" s="98"/>
      <c r="F570" s="191"/>
      <c r="G570" s="176"/>
      <c r="H570" s="238"/>
      <c r="I570" s="138"/>
      <c r="J570" s="91"/>
      <c r="K570" s="95"/>
      <c r="L570" s="837"/>
      <c r="M570" s="1116"/>
      <c r="N570" s="738"/>
      <c r="O570" s="742"/>
    </row>
    <row r="571" spans="1:15" s="7" customFormat="1" ht="15" customHeight="1">
      <c r="A571" s="84"/>
      <c r="B571" s="217"/>
      <c r="C571" s="162"/>
      <c r="D571" s="132"/>
      <c r="E571" s="140"/>
      <c r="F571" s="191"/>
      <c r="G571" s="176"/>
      <c r="H571" s="260"/>
      <c r="I571" s="138"/>
      <c r="J571" s="91"/>
      <c r="K571" s="95"/>
      <c r="L571" s="95"/>
      <c r="M571" s="117"/>
      <c r="N571" s="738"/>
      <c r="O571" s="742"/>
    </row>
    <row r="572" spans="1:15" s="7" customFormat="1" ht="15" customHeight="1">
      <c r="A572" s="84"/>
      <c r="B572" s="217"/>
      <c r="C572" s="162"/>
      <c r="D572" s="1371" t="s">
        <v>26</v>
      </c>
      <c r="E572" s="1762" t="s">
        <v>90</v>
      </c>
      <c r="F572" s="1762"/>
      <c r="G572" s="1762"/>
      <c r="H572" s="1372"/>
      <c r="I572" s="1373"/>
      <c r="J572" s="1374"/>
      <c r="K572" s="1375"/>
      <c r="L572" s="1376">
        <f>SUM(L574:L615)</f>
        <v>26</v>
      </c>
      <c r="M572" s="117"/>
      <c r="N572" s="738"/>
      <c r="O572" s="742"/>
    </row>
    <row r="573" spans="1:15" s="7" customFormat="1" ht="15.75">
      <c r="A573" s="84"/>
      <c r="B573" s="217"/>
      <c r="C573" s="162"/>
      <c r="D573" s="545">
        <v>1</v>
      </c>
      <c r="E573" s="184" t="s">
        <v>301</v>
      </c>
      <c r="F573" s="1121"/>
      <c r="G573" s="1122"/>
      <c r="H573" s="257"/>
      <c r="I573" s="156"/>
      <c r="J573" s="150"/>
      <c r="K573" s="146"/>
      <c r="L573" s="155"/>
      <c r="M573" s="117"/>
      <c r="N573" s="738"/>
      <c r="O573" s="742"/>
    </row>
    <row r="574" spans="1:15" s="7" customFormat="1" ht="63">
      <c r="A574" s="84"/>
      <c r="B574" s="217"/>
      <c r="C574" s="162"/>
      <c r="D574" s="302"/>
      <c r="E574" s="177" t="s">
        <v>337</v>
      </c>
      <c r="F574" s="175"/>
      <c r="G574" s="176"/>
      <c r="H574" s="243" t="s">
        <v>338</v>
      </c>
      <c r="I574" s="138" t="s">
        <v>371</v>
      </c>
      <c r="J574" s="91">
        <v>1</v>
      </c>
      <c r="K574" s="95">
        <v>1</v>
      </c>
      <c r="L574" s="95">
        <f t="shared" ref="L574" si="58">J574*K574</f>
        <v>1</v>
      </c>
      <c r="M574" s="1116" t="s">
        <v>696</v>
      </c>
      <c r="N574" s="766" t="s">
        <v>1670</v>
      </c>
      <c r="O574" s="742"/>
    </row>
    <row r="575" spans="1:15" s="7" customFormat="1" ht="15" customHeight="1">
      <c r="A575" s="84"/>
      <c r="B575" s="217"/>
      <c r="C575" s="162"/>
      <c r="D575" s="545">
        <v>2</v>
      </c>
      <c r="E575" s="184" t="s">
        <v>303</v>
      </c>
      <c r="F575" s="1121"/>
      <c r="G575" s="1122"/>
      <c r="H575" s="257"/>
      <c r="I575" s="156"/>
      <c r="J575" s="150"/>
      <c r="K575" s="146"/>
      <c r="L575" s="1319"/>
      <c r="M575" s="117"/>
      <c r="N575" s="738"/>
      <c r="O575" s="742"/>
    </row>
    <row r="576" spans="1:15" s="7" customFormat="1" ht="63">
      <c r="A576" s="84"/>
      <c r="B576" s="217"/>
      <c r="C576" s="162"/>
      <c r="D576" s="302"/>
      <c r="E576" s="1673" t="s">
        <v>462</v>
      </c>
      <c r="F576" s="1674"/>
      <c r="G576" s="1716"/>
      <c r="H576" s="517" t="s">
        <v>385</v>
      </c>
      <c r="I576" s="138" t="s">
        <v>371</v>
      </c>
      <c r="J576" s="91">
        <v>1</v>
      </c>
      <c r="K576" s="95">
        <v>1</v>
      </c>
      <c r="L576" s="95">
        <f t="shared" ref="L576" si="59">J576*K576</f>
        <v>1</v>
      </c>
      <c r="M576" s="1116" t="s">
        <v>1858</v>
      </c>
      <c r="N576" s="766" t="s">
        <v>1671</v>
      </c>
      <c r="O576" s="742"/>
    </row>
    <row r="577" spans="1:15" s="7" customFormat="1" ht="15" customHeight="1">
      <c r="A577" s="84"/>
      <c r="B577" s="217"/>
      <c r="C577" s="162"/>
      <c r="D577" s="545">
        <v>3</v>
      </c>
      <c r="E577" s="184" t="s">
        <v>315</v>
      </c>
      <c r="F577" s="1121"/>
      <c r="G577" s="1122"/>
      <c r="H577" s="1332"/>
      <c r="I577" s="156"/>
      <c r="J577" s="150"/>
      <c r="K577" s="146"/>
      <c r="L577" s="1319"/>
      <c r="M577" s="117"/>
      <c r="N577" s="738"/>
      <c r="O577" s="742"/>
    </row>
    <row r="578" spans="1:15" s="7" customFormat="1" ht="63">
      <c r="A578" s="84"/>
      <c r="B578" s="217"/>
      <c r="C578" s="162"/>
      <c r="D578" s="302"/>
      <c r="E578" s="177" t="s">
        <v>551</v>
      </c>
      <c r="F578" s="175"/>
      <c r="G578" s="176"/>
      <c r="H578" s="517" t="s">
        <v>400</v>
      </c>
      <c r="I578" s="138" t="s">
        <v>371</v>
      </c>
      <c r="J578" s="91">
        <v>1</v>
      </c>
      <c r="K578" s="95">
        <v>1</v>
      </c>
      <c r="L578" s="95">
        <f t="shared" ref="L578:L580" si="60">J578*K578</f>
        <v>1</v>
      </c>
      <c r="M578" s="1116" t="s">
        <v>1859</v>
      </c>
      <c r="N578" s="766" t="s">
        <v>1672</v>
      </c>
      <c r="O578" s="742"/>
    </row>
    <row r="579" spans="1:15" s="7" customFormat="1" ht="63">
      <c r="A579" s="84"/>
      <c r="B579" s="217"/>
      <c r="C579" s="162"/>
      <c r="D579" s="302"/>
      <c r="E579" s="1673" t="s">
        <v>636</v>
      </c>
      <c r="F579" s="1674"/>
      <c r="G579" s="1716"/>
      <c r="H579" s="517" t="s">
        <v>402</v>
      </c>
      <c r="I579" s="138" t="s">
        <v>371</v>
      </c>
      <c r="J579" s="91">
        <v>1</v>
      </c>
      <c r="K579" s="95">
        <v>1</v>
      </c>
      <c r="L579" s="95">
        <f t="shared" si="60"/>
        <v>1</v>
      </c>
      <c r="M579" s="1116" t="s">
        <v>1860</v>
      </c>
      <c r="N579" s="766" t="s">
        <v>1673</v>
      </c>
      <c r="O579" s="742"/>
    </row>
    <row r="580" spans="1:15" s="7" customFormat="1" ht="75">
      <c r="A580" s="84"/>
      <c r="B580" s="217"/>
      <c r="C580" s="162"/>
      <c r="D580" s="302"/>
      <c r="E580" s="1673" t="s">
        <v>1360</v>
      </c>
      <c r="F580" s="1674"/>
      <c r="G580" s="1716"/>
      <c r="H580" s="517" t="s">
        <v>360</v>
      </c>
      <c r="I580" s="138" t="s">
        <v>371</v>
      </c>
      <c r="J580" s="91">
        <v>1</v>
      </c>
      <c r="K580" s="95">
        <v>1</v>
      </c>
      <c r="L580" s="95">
        <f t="shared" si="60"/>
        <v>1</v>
      </c>
      <c r="M580" s="1116" t="s">
        <v>1856</v>
      </c>
      <c r="N580" s="766" t="s">
        <v>1674</v>
      </c>
      <c r="O580" s="742"/>
    </row>
    <row r="581" spans="1:15" s="7" customFormat="1" ht="15" customHeight="1">
      <c r="A581" s="84"/>
      <c r="B581" s="217"/>
      <c r="C581" s="162"/>
      <c r="D581" s="545">
        <v>4</v>
      </c>
      <c r="E581" s="184" t="s">
        <v>316</v>
      </c>
      <c r="F581" s="1121"/>
      <c r="G581" s="1122"/>
      <c r="H581" s="1333"/>
      <c r="I581" s="156"/>
      <c r="J581" s="150"/>
      <c r="K581" s="146"/>
      <c r="L581" s="1319"/>
      <c r="M581" s="117"/>
      <c r="N581" s="738"/>
      <c r="O581" s="742"/>
    </row>
    <row r="582" spans="1:15" s="7" customFormat="1" ht="63">
      <c r="A582" s="84"/>
      <c r="B582" s="217"/>
      <c r="C582" s="162"/>
      <c r="D582" s="302"/>
      <c r="E582" s="1673" t="s">
        <v>463</v>
      </c>
      <c r="F582" s="1674"/>
      <c r="G582" s="1716"/>
      <c r="H582" s="517" t="s">
        <v>403</v>
      </c>
      <c r="I582" s="138" t="s">
        <v>371</v>
      </c>
      <c r="J582" s="91">
        <v>1</v>
      </c>
      <c r="K582" s="95">
        <v>1</v>
      </c>
      <c r="L582" s="95">
        <f t="shared" ref="L582:L584" si="61">J582*K582</f>
        <v>1</v>
      </c>
      <c r="M582" s="1116" t="s">
        <v>1857</v>
      </c>
      <c r="N582" s="766" t="s">
        <v>1675</v>
      </c>
      <c r="O582" s="742"/>
    </row>
    <row r="583" spans="1:15" s="7" customFormat="1" ht="63">
      <c r="A583" s="84"/>
      <c r="B583" s="217"/>
      <c r="C583" s="162"/>
      <c r="D583" s="302"/>
      <c r="E583" s="1673" t="s">
        <v>464</v>
      </c>
      <c r="F583" s="1674"/>
      <c r="G583" s="1716"/>
      <c r="H583" s="517" t="s">
        <v>404</v>
      </c>
      <c r="I583" s="138" t="s">
        <v>371</v>
      </c>
      <c r="J583" s="91">
        <v>1</v>
      </c>
      <c r="K583" s="95">
        <v>1</v>
      </c>
      <c r="L583" s="95">
        <f t="shared" si="61"/>
        <v>1</v>
      </c>
      <c r="M583" s="1116" t="s">
        <v>1861</v>
      </c>
      <c r="N583" s="766" t="s">
        <v>1676</v>
      </c>
      <c r="O583" s="742"/>
    </row>
    <row r="584" spans="1:15" s="7" customFormat="1" ht="63">
      <c r="A584" s="90"/>
      <c r="B584" s="134"/>
      <c r="C584" s="254"/>
      <c r="D584" s="302"/>
      <c r="E584" s="98" t="s">
        <v>550</v>
      </c>
      <c r="F584" s="175"/>
      <c r="G584" s="176"/>
      <c r="H584" s="517" t="s">
        <v>406</v>
      </c>
      <c r="I584" s="138" t="s">
        <v>371</v>
      </c>
      <c r="J584" s="91">
        <v>1</v>
      </c>
      <c r="K584" s="95">
        <v>1</v>
      </c>
      <c r="L584" s="95">
        <f t="shared" si="61"/>
        <v>1</v>
      </c>
      <c r="M584" s="1116" t="s">
        <v>1862</v>
      </c>
      <c r="N584" s="766" t="s">
        <v>1677</v>
      </c>
      <c r="O584" s="742"/>
    </row>
    <row r="585" spans="1:15" s="7" customFormat="1" ht="15" customHeight="1">
      <c r="A585" s="84"/>
      <c r="B585" s="217"/>
      <c r="C585" s="162"/>
      <c r="D585" s="1305">
        <v>5</v>
      </c>
      <c r="E585" s="157" t="s">
        <v>317</v>
      </c>
      <c r="F585" s="160"/>
      <c r="G585" s="1303"/>
      <c r="H585" s="1327"/>
      <c r="I585" s="152"/>
      <c r="J585" s="153"/>
      <c r="K585" s="154"/>
      <c r="L585" s="1319"/>
      <c r="M585" s="117"/>
      <c r="N585" s="738"/>
      <c r="O585" s="742"/>
    </row>
    <row r="586" spans="1:15" s="7" customFormat="1" ht="63">
      <c r="A586" s="84"/>
      <c r="B586" s="217"/>
      <c r="C586" s="162"/>
      <c r="D586" s="302"/>
      <c r="E586" s="1752" t="s">
        <v>465</v>
      </c>
      <c r="F586" s="1753"/>
      <c r="G586" s="1754"/>
      <c r="H586" s="525" t="s">
        <v>409</v>
      </c>
      <c r="I586" s="138" t="s">
        <v>371</v>
      </c>
      <c r="J586" s="91">
        <v>1</v>
      </c>
      <c r="K586" s="95">
        <v>1</v>
      </c>
      <c r="L586" s="95">
        <f t="shared" ref="L586:L587" si="62">J586*K586</f>
        <v>1</v>
      </c>
      <c r="M586" s="1116" t="s">
        <v>1863</v>
      </c>
      <c r="N586" s="766" t="s">
        <v>1678</v>
      </c>
      <c r="O586" s="742"/>
    </row>
    <row r="587" spans="1:15" s="7" customFormat="1" ht="63">
      <c r="A587" s="84"/>
      <c r="B587" s="217"/>
      <c r="C587" s="162"/>
      <c r="D587" s="302"/>
      <c r="E587" s="1752" t="s">
        <v>466</v>
      </c>
      <c r="F587" s="1753"/>
      <c r="G587" s="1754"/>
      <c r="H587" s="544" t="s">
        <v>1103</v>
      </c>
      <c r="I587" s="138" t="s">
        <v>371</v>
      </c>
      <c r="J587" s="91">
        <v>1</v>
      </c>
      <c r="K587" s="95">
        <v>1</v>
      </c>
      <c r="L587" s="95">
        <f t="shared" si="62"/>
        <v>1</v>
      </c>
      <c r="M587" s="1116" t="s">
        <v>1864</v>
      </c>
      <c r="N587" s="766" t="s">
        <v>1679</v>
      </c>
      <c r="O587" s="742"/>
    </row>
    <row r="588" spans="1:15" s="7" customFormat="1" ht="15" customHeight="1">
      <c r="A588" s="84"/>
      <c r="B588" s="217"/>
      <c r="C588" s="162"/>
      <c r="D588" s="545">
        <v>6</v>
      </c>
      <c r="E588" s="184" t="s">
        <v>318</v>
      </c>
      <c r="F588" s="1121"/>
      <c r="G588" s="1122"/>
      <c r="H588" s="1311"/>
      <c r="I588" s="156"/>
      <c r="J588" s="150"/>
      <c r="K588" s="146"/>
      <c r="L588" s="1319"/>
      <c r="M588" s="117"/>
      <c r="N588" s="738"/>
      <c r="O588" s="742"/>
    </row>
    <row r="589" spans="1:15" s="7" customFormat="1" ht="63">
      <c r="A589" s="84"/>
      <c r="B589" s="217"/>
      <c r="C589" s="162"/>
      <c r="D589" s="302"/>
      <c r="E589" s="117" t="s">
        <v>528</v>
      </c>
      <c r="F589" s="175"/>
      <c r="G589" s="176"/>
      <c r="H589" s="525" t="s">
        <v>1104</v>
      </c>
      <c r="I589" s="138" t="s">
        <v>371</v>
      </c>
      <c r="J589" s="91">
        <v>1</v>
      </c>
      <c r="K589" s="95">
        <v>1</v>
      </c>
      <c r="L589" s="95">
        <f t="shared" ref="L589" si="63">J589*K589</f>
        <v>1</v>
      </c>
      <c r="M589" s="1116" t="s">
        <v>1865</v>
      </c>
      <c r="N589" s="766" t="s">
        <v>1680</v>
      </c>
      <c r="O589" s="742"/>
    </row>
    <row r="590" spans="1:15" s="7" customFormat="1" ht="15" customHeight="1">
      <c r="A590" s="84"/>
      <c r="B590" s="217"/>
      <c r="C590" s="162"/>
      <c r="D590" s="545">
        <v>7</v>
      </c>
      <c r="E590" s="157" t="s">
        <v>706</v>
      </c>
      <c r="F590" s="151"/>
      <c r="G590" s="149"/>
      <c r="H590" s="257"/>
      <c r="I590" s="156"/>
      <c r="J590" s="150"/>
      <c r="K590" s="146"/>
      <c r="L590" s="1319"/>
      <c r="M590" s="117"/>
      <c r="N590" s="738"/>
      <c r="O590" s="742"/>
    </row>
    <row r="591" spans="1:15" s="7" customFormat="1" ht="81" customHeight="1">
      <c r="A591" s="84"/>
      <c r="B591" s="217"/>
      <c r="C591" s="162"/>
      <c r="D591" s="302"/>
      <c r="E591" s="177" t="s">
        <v>730</v>
      </c>
      <c r="F591" s="175"/>
      <c r="G591" s="176"/>
      <c r="H591" s="525" t="s">
        <v>1105</v>
      </c>
      <c r="I591" s="138" t="s">
        <v>371</v>
      </c>
      <c r="J591" s="91">
        <v>1</v>
      </c>
      <c r="K591" s="95">
        <v>1</v>
      </c>
      <c r="L591" s="95">
        <f t="shared" ref="L591:L593" si="64">J591*K591</f>
        <v>1</v>
      </c>
      <c r="M591" s="1116" t="s">
        <v>1866</v>
      </c>
      <c r="N591" s="766" t="s">
        <v>1681</v>
      </c>
      <c r="O591" s="742"/>
    </row>
    <row r="592" spans="1:15" s="7" customFormat="1" ht="78.95" customHeight="1">
      <c r="A592" s="84"/>
      <c r="B592" s="217"/>
      <c r="C592" s="162"/>
      <c r="D592" s="302"/>
      <c r="E592" s="1673" t="s">
        <v>731</v>
      </c>
      <c r="F592" s="1674"/>
      <c r="G592" s="1716"/>
      <c r="H592" s="525" t="s">
        <v>728</v>
      </c>
      <c r="I592" s="138" t="s">
        <v>371</v>
      </c>
      <c r="J592" s="91">
        <v>1</v>
      </c>
      <c r="K592" s="95">
        <v>1</v>
      </c>
      <c r="L592" s="95">
        <f t="shared" si="64"/>
        <v>1</v>
      </c>
      <c r="M592" s="1116" t="s">
        <v>1106</v>
      </c>
      <c r="N592" s="766" t="s">
        <v>1682</v>
      </c>
      <c r="O592" s="742"/>
    </row>
    <row r="593" spans="1:15" s="7" customFormat="1" ht="63">
      <c r="A593" s="84"/>
      <c r="B593" s="217"/>
      <c r="C593" s="162"/>
      <c r="D593" s="302"/>
      <c r="E593" s="1673" t="s">
        <v>736</v>
      </c>
      <c r="F593" s="1674"/>
      <c r="G593" s="1716"/>
      <c r="H593" s="517" t="s">
        <v>737</v>
      </c>
      <c r="I593" s="138" t="s">
        <v>371</v>
      </c>
      <c r="J593" s="91">
        <v>1</v>
      </c>
      <c r="K593" s="95">
        <v>1</v>
      </c>
      <c r="L593" s="95">
        <f t="shared" si="64"/>
        <v>1</v>
      </c>
      <c r="M593" s="1116" t="s">
        <v>1867</v>
      </c>
      <c r="N593" s="766" t="s">
        <v>1683</v>
      </c>
      <c r="O593" s="742"/>
    </row>
    <row r="594" spans="1:15" s="7" customFormat="1" ht="15" customHeight="1">
      <c r="A594" s="84"/>
      <c r="B594" s="217"/>
      <c r="C594" s="162"/>
      <c r="D594" s="545">
        <v>8</v>
      </c>
      <c r="E594" s="184" t="s">
        <v>784</v>
      </c>
      <c r="F594" s="158"/>
      <c r="G594" s="1122"/>
      <c r="H594" s="535"/>
      <c r="I594" s="156"/>
      <c r="J594" s="150"/>
      <c r="K594" s="146"/>
      <c r="L594" s="1319"/>
      <c r="M594" s="117"/>
      <c r="N594" s="738"/>
      <c r="O594" s="742"/>
    </row>
    <row r="595" spans="1:15" s="7" customFormat="1" ht="63">
      <c r="A595" s="84"/>
      <c r="B595" s="217"/>
      <c r="C595" s="162"/>
      <c r="D595" s="302"/>
      <c r="E595" s="1673" t="s">
        <v>855</v>
      </c>
      <c r="F595" s="1674"/>
      <c r="G595" s="1716"/>
      <c r="H595" s="517" t="s">
        <v>856</v>
      </c>
      <c r="I595" s="138" t="s">
        <v>371</v>
      </c>
      <c r="J595" s="91">
        <v>1</v>
      </c>
      <c r="K595" s="95">
        <v>1</v>
      </c>
      <c r="L595" s="95">
        <f t="shared" ref="L595" si="65">J595*K595</f>
        <v>1</v>
      </c>
      <c r="M595" s="1116" t="s">
        <v>1107</v>
      </c>
      <c r="N595" s="766" t="s">
        <v>1684</v>
      </c>
      <c r="O595" s="742"/>
    </row>
    <row r="596" spans="1:15" s="7" customFormat="1" ht="15.75">
      <c r="A596" s="84"/>
      <c r="B596" s="217"/>
      <c r="C596" s="162"/>
      <c r="D596" s="302"/>
      <c r="E596" s="100"/>
      <c r="F596" s="191"/>
      <c r="G596" s="176"/>
      <c r="H596" s="517"/>
      <c r="I596" s="138"/>
      <c r="J596" s="91"/>
      <c r="K596" s="95"/>
      <c r="L596" s="207"/>
      <c r="M596" s="1116"/>
      <c r="N596" s="738"/>
      <c r="O596" s="742"/>
    </row>
    <row r="597" spans="1:15" s="7" customFormat="1" ht="15.75">
      <c r="A597" s="84"/>
      <c r="B597" s="217"/>
      <c r="C597" s="162"/>
      <c r="D597" s="545">
        <v>9</v>
      </c>
      <c r="E597" s="184" t="s">
        <v>807</v>
      </c>
      <c r="F597" s="158"/>
      <c r="G597" s="1122"/>
      <c r="H597" s="535"/>
      <c r="I597" s="156"/>
      <c r="J597" s="150"/>
      <c r="K597" s="710"/>
      <c r="L597" s="1330"/>
      <c r="M597" s="1117"/>
      <c r="N597" s="738"/>
      <c r="O597" s="742"/>
    </row>
    <row r="598" spans="1:15" s="7" customFormat="1" ht="63">
      <c r="A598" s="84"/>
      <c r="B598" s="217"/>
      <c r="C598" s="162"/>
      <c r="D598" s="302"/>
      <c r="E598" s="1752" t="s">
        <v>872</v>
      </c>
      <c r="F598" s="1753"/>
      <c r="G598" s="1754"/>
      <c r="H598" s="128" t="s">
        <v>873</v>
      </c>
      <c r="I598" s="138" t="s">
        <v>371</v>
      </c>
      <c r="J598" s="91">
        <v>1</v>
      </c>
      <c r="K598" s="95">
        <v>1</v>
      </c>
      <c r="L598" s="837">
        <f t="shared" ref="L598" si="66">J598*K598</f>
        <v>1</v>
      </c>
      <c r="M598" s="1116" t="s">
        <v>1108</v>
      </c>
      <c r="N598" s="766" t="s">
        <v>1685</v>
      </c>
      <c r="O598" s="742"/>
    </row>
    <row r="599" spans="1:15" s="7" customFormat="1" ht="15.75">
      <c r="A599" s="84"/>
      <c r="B599" s="217"/>
      <c r="C599" s="162"/>
      <c r="D599" s="545">
        <v>10</v>
      </c>
      <c r="E599" s="184" t="s">
        <v>875</v>
      </c>
      <c r="F599" s="158"/>
      <c r="G599" s="1122"/>
      <c r="H599" s="1276"/>
      <c r="I599" s="156"/>
      <c r="J599" s="150"/>
      <c r="K599" s="146"/>
      <c r="L599" s="154"/>
      <c r="M599" s="1116"/>
      <c r="N599" s="738"/>
      <c r="O599" s="742"/>
    </row>
    <row r="600" spans="1:15" s="7" customFormat="1" ht="78.75">
      <c r="A600" s="84"/>
      <c r="B600" s="673"/>
      <c r="C600" s="162"/>
      <c r="D600" s="686"/>
      <c r="E600" s="100" t="s">
        <v>1276</v>
      </c>
      <c r="F600" s="677"/>
      <c r="G600" s="676"/>
      <c r="H600" s="128" t="s">
        <v>1277</v>
      </c>
      <c r="I600" s="138" t="s">
        <v>371</v>
      </c>
      <c r="J600" s="91">
        <v>1</v>
      </c>
      <c r="K600" s="95">
        <v>1</v>
      </c>
      <c r="L600" s="95">
        <f t="shared" ref="L600" si="67">J600*K600</f>
        <v>1</v>
      </c>
      <c r="M600" s="1116" t="s">
        <v>1278</v>
      </c>
      <c r="N600" s="766" t="s">
        <v>1686</v>
      </c>
      <c r="O600" s="742"/>
    </row>
    <row r="601" spans="1:15" s="7" customFormat="1" ht="15.75">
      <c r="A601" s="84"/>
      <c r="B601" s="673"/>
      <c r="C601" s="162"/>
      <c r="D601" s="545">
        <v>11</v>
      </c>
      <c r="E601" s="184" t="s">
        <v>1237</v>
      </c>
      <c r="F601" s="158"/>
      <c r="G601" s="1122"/>
      <c r="H601" s="535"/>
      <c r="I601" s="156"/>
      <c r="J601" s="150"/>
      <c r="K601" s="146"/>
      <c r="L601" s="154"/>
      <c r="M601" s="1116"/>
      <c r="N601" s="738"/>
      <c r="O601" s="742"/>
    </row>
    <row r="602" spans="1:15" s="7" customFormat="1" ht="78" customHeight="1">
      <c r="A602" s="84"/>
      <c r="B602" s="673"/>
      <c r="C602" s="162"/>
      <c r="D602" s="686"/>
      <c r="E602" s="1673" t="s">
        <v>1284</v>
      </c>
      <c r="F602" s="1674"/>
      <c r="G602" s="1716"/>
      <c r="H602" s="128" t="s">
        <v>1285</v>
      </c>
      <c r="I602" s="138" t="s">
        <v>371</v>
      </c>
      <c r="J602" s="91">
        <v>1</v>
      </c>
      <c r="K602" s="95">
        <v>1</v>
      </c>
      <c r="L602" s="95">
        <f t="shared" ref="L602:L605" si="68">J602*K602</f>
        <v>1</v>
      </c>
      <c r="M602" s="1116" t="s">
        <v>1286</v>
      </c>
      <c r="N602" s="766" t="s">
        <v>1687</v>
      </c>
      <c r="O602" s="742"/>
    </row>
    <row r="603" spans="1:15" s="7" customFormat="1" ht="78.75">
      <c r="A603" s="84"/>
      <c r="B603" s="673"/>
      <c r="C603" s="162"/>
      <c r="D603" s="686"/>
      <c r="E603" s="1673" t="s">
        <v>1294</v>
      </c>
      <c r="F603" s="1674"/>
      <c r="G603" s="1716"/>
      <c r="H603" s="128" t="s">
        <v>1289</v>
      </c>
      <c r="I603" s="138" t="s">
        <v>371</v>
      </c>
      <c r="J603" s="91">
        <v>1</v>
      </c>
      <c r="K603" s="95">
        <v>1</v>
      </c>
      <c r="L603" s="95">
        <f t="shared" si="68"/>
        <v>1</v>
      </c>
      <c r="M603" s="1116" t="s">
        <v>1290</v>
      </c>
      <c r="N603" s="766" t="s">
        <v>1688</v>
      </c>
      <c r="O603" s="742"/>
    </row>
    <row r="604" spans="1:15" s="7" customFormat="1" ht="78.75">
      <c r="A604" s="84"/>
      <c r="B604" s="673"/>
      <c r="C604" s="162"/>
      <c r="D604" s="686"/>
      <c r="E604" s="100" t="s">
        <v>1815</v>
      </c>
      <c r="F604" s="677"/>
      <c r="G604" s="676"/>
      <c r="H604" s="128" t="s">
        <v>1287</v>
      </c>
      <c r="I604" s="138" t="s">
        <v>371</v>
      </c>
      <c r="J604" s="91">
        <v>1</v>
      </c>
      <c r="K604" s="95">
        <v>1</v>
      </c>
      <c r="L604" s="95">
        <f t="shared" si="68"/>
        <v>1</v>
      </c>
      <c r="M604" s="1116" t="s">
        <v>1288</v>
      </c>
      <c r="N604" s="766" t="s">
        <v>1689</v>
      </c>
      <c r="O604" s="742"/>
    </row>
    <row r="605" spans="1:15" s="7" customFormat="1" ht="78.75">
      <c r="A605" s="84"/>
      <c r="B605" s="673"/>
      <c r="C605" s="162"/>
      <c r="D605" s="686"/>
      <c r="E605" s="1673" t="s">
        <v>1295</v>
      </c>
      <c r="F605" s="1674"/>
      <c r="G605" s="1716"/>
      <c r="H605" s="128" t="s">
        <v>1292</v>
      </c>
      <c r="I605" s="138" t="s">
        <v>371</v>
      </c>
      <c r="J605" s="91">
        <v>1</v>
      </c>
      <c r="K605" s="95">
        <v>1</v>
      </c>
      <c r="L605" s="95">
        <f t="shared" si="68"/>
        <v>1</v>
      </c>
      <c r="M605" s="1116" t="s">
        <v>1293</v>
      </c>
      <c r="N605" s="766" t="s">
        <v>1690</v>
      </c>
      <c r="O605" s="742"/>
    </row>
    <row r="606" spans="1:15" s="7" customFormat="1" ht="78.75">
      <c r="A606" s="84"/>
      <c r="B606" s="673"/>
      <c r="C606" s="896"/>
      <c r="D606" s="686"/>
      <c r="E606" s="1901" t="s">
        <v>1994</v>
      </c>
      <c r="F606" s="1902"/>
      <c r="G606" s="1903"/>
      <c r="H606" s="165" t="s">
        <v>1816</v>
      </c>
      <c r="I606" s="138" t="s">
        <v>371</v>
      </c>
      <c r="J606" s="91">
        <v>1</v>
      </c>
      <c r="K606" s="95">
        <v>1</v>
      </c>
      <c r="L606" s="95">
        <f t="shared" ref="L606:L607" si="69">J606*K606</f>
        <v>1</v>
      </c>
      <c r="M606" s="1116" t="s">
        <v>1817</v>
      </c>
      <c r="N606" s="1526" t="s">
        <v>2257</v>
      </c>
      <c r="O606" s="123"/>
    </row>
    <row r="607" spans="1:15" s="7" customFormat="1" ht="78.75">
      <c r="A607" s="84"/>
      <c r="B607" s="673"/>
      <c r="C607" s="162"/>
      <c r="D607" s="686"/>
      <c r="E607" s="1901" t="s">
        <v>1995</v>
      </c>
      <c r="F607" s="1902"/>
      <c r="G607" s="1903"/>
      <c r="H607" s="165" t="s">
        <v>1818</v>
      </c>
      <c r="I607" s="138" t="s">
        <v>371</v>
      </c>
      <c r="J607" s="91">
        <v>1</v>
      </c>
      <c r="K607" s="95">
        <v>1</v>
      </c>
      <c r="L607" s="95">
        <f t="shared" si="69"/>
        <v>1</v>
      </c>
      <c r="M607" s="1116" t="s">
        <v>1819</v>
      </c>
      <c r="N607" s="1526" t="s">
        <v>2258</v>
      </c>
      <c r="O607" s="123"/>
    </row>
    <row r="608" spans="1:15" s="7" customFormat="1" ht="15.75">
      <c r="A608" s="84"/>
      <c r="B608" s="673"/>
      <c r="C608" s="162"/>
      <c r="D608" s="545">
        <v>12</v>
      </c>
      <c r="E608" s="184" t="s">
        <v>1976</v>
      </c>
      <c r="F608" s="158"/>
      <c r="G608" s="1122"/>
      <c r="H608" s="1276"/>
      <c r="I608" s="156"/>
      <c r="J608" s="150"/>
      <c r="K608" s="146"/>
      <c r="L608" s="1328"/>
      <c r="M608" s="1116"/>
      <c r="N608" s="738"/>
      <c r="O608" s="123"/>
    </row>
    <row r="609" spans="1:15" s="7" customFormat="1" ht="78.75">
      <c r="A609" s="84"/>
      <c r="B609" s="673"/>
      <c r="C609" s="162"/>
      <c r="D609" s="686"/>
      <c r="E609" s="1901" t="s">
        <v>1996</v>
      </c>
      <c r="F609" s="1902"/>
      <c r="G609" s="1903"/>
      <c r="H609" s="165" t="s">
        <v>1997</v>
      </c>
      <c r="I609" s="97" t="s">
        <v>371</v>
      </c>
      <c r="J609" s="91">
        <v>1</v>
      </c>
      <c r="K609" s="95">
        <v>1</v>
      </c>
      <c r="L609" s="95">
        <f t="shared" ref="L609" si="70">J609*K609</f>
        <v>1</v>
      </c>
      <c r="M609" s="1116" t="s">
        <v>1998</v>
      </c>
      <c r="N609" s="1526" t="s">
        <v>2259</v>
      </c>
      <c r="O609" s="123"/>
    </row>
    <row r="610" spans="1:15" s="7" customFormat="1" ht="78.75">
      <c r="A610" s="84"/>
      <c r="B610" s="217"/>
      <c r="C610" s="896"/>
      <c r="D610" s="302"/>
      <c r="E610" s="1704" t="s">
        <v>2000</v>
      </c>
      <c r="F610" s="1750"/>
      <c r="G610" s="1751"/>
      <c r="H610" s="897" t="s">
        <v>1999</v>
      </c>
      <c r="I610" s="97" t="s">
        <v>371</v>
      </c>
      <c r="J610" s="91">
        <v>1</v>
      </c>
      <c r="K610" s="95">
        <v>1</v>
      </c>
      <c r="L610" s="95">
        <f t="shared" ref="L610" si="71">J610*K610</f>
        <v>1</v>
      </c>
      <c r="M610" s="1116" t="s">
        <v>2001</v>
      </c>
      <c r="N610" s="1526" t="s">
        <v>2260</v>
      </c>
      <c r="O610" s="123"/>
    </row>
    <row r="611" spans="1:15" s="7" customFormat="1" ht="15.75">
      <c r="A611" s="84"/>
      <c r="B611" s="1427"/>
      <c r="C611" s="162"/>
      <c r="D611" s="545">
        <v>13</v>
      </c>
      <c r="E611" s="1449" t="s">
        <v>2597</v>
      </c>
      <c r="F611" s="158"/>
      <c r="G611" s="1468"/>
      <c r="H611" s="1276"/>
      <c r="I611" s="156"/>
      <c r="J611" s="150"/>
      <c r="K611" s="146"/>
      <c r="L611" s="1328"/>
      <c r="M611" s="1450"/>
      <c r="N611" s="880"/>
      <c r="O611" s="123"/>
    </row>
    <row r="612" spans="1:15" s="7" customFormat="1" ht="78.75">
      <c r="A612" s="84"/>
      <c r="B612" s="1427"/>
      <c r="C612" s="162"/>
      <c r="D612" s="1452"/>
      <c r="E612" s="1704" t="s">
        <v>2658</v>
      </c>
      <c r="F612" s="1750"/>
      <c r="G612" s="1751"/>
      <c r="H612" s="165" t="s">
        <v>2679</v>
      </c>
      <c r="I612" s="97" t="s">
        <v>371</v>
      </c>
      <c r="J612" s="91">
        <v>1</v>
      </c>
      <c r="K612" s="95">
        <v>1</v>
      </c>
      <c r="L612" s="95">
        <f t="shared" ref="L612" si="72">J612*K612</f>
        <v>1</v>
      </c>
      <c r="M612" s="1450" t="s">
        <v>2678</v>
      </c>
      <c r="N612" s="1526" t="s">
        <v>2680</v>
      </c>
      <c r="O612" s="123"/>
    </row>
    <row r="613" spans="1:15" s="7" customFormat="1" ht="15.75">
      <c r="A613" s="84"/>
      <c r="B613" s="1427"/>
      <c r="C613" s="162"/>
      <c r="D613" s="1452"/>
      <c r="E613" s="1704"/>
      <c r="F613" s="1750"/>
      <c r="G613" s="1751"/>
      <c r="H613" s="1499"/>
      <c r="I613" s="97"/>
      <c r="J613" s="91"/>
      <c r="K613" s="95"/>
      <c r="L613" s="95"/>
      <c r="M613" s="1451"/>
      <c r="N613" s="1455"/>
      <c r="O613" s="123"/>
    </row>
    <row r="614" spans="1:15" s="7" customFormat="1" ht="15.75">
      <c r="A614" s="84"/>
      <c r="B614" s="1427"/>
      <c r="C614" s="896"/>
      <c r="D614" s="1452"/>
      <c r="E614" s="1704"/>
      <c r="F614" s="1750"/>
      <c r="G614" s="1751"/>
      <c r="H614" s="1500"/>
      <c r="I614" s="97"/>
      <c r="J614" s="91"/>
      <c r="K614" s="95"/>
      <c r="L614" s="95"/>
      <c r="M614" s="1451"/>
      <c r="N614" s="1455"/>
      <c r="O614" s="123"/>
    </row>
    <row r="615" spans="1:15" s="7" customFormat="1" ht="15" customHeight="1">
      <c r="A615" s="84"/>
      <c r="B615" s="217"/>
      <c r="C615" s="162"/>
      <c r="D615" s="302"/>
      <c r="E615" s="193"/>
      <c r="F615" s="874"/>
      <c r="G615" s="875"/>
      <c r="H615" s="243"/>
      <c r="I615" s="138"/>
      <c r="J615" s="91"/>
      <c r="K615" s="95"/>
      <c r="L615" s="95"/>
      <c r="M615" s="117"/>
      <c r="N615" s="738"/>
      <c r="O615" s="123"/>
    </row>
    <row r="616" spans="1:15" s="7" customFormat="1" ht="15" customHeight="1">
      <c r="A616" s="81"/>
      <c r="B616" s="835"/>
      <c r="C616" s="1362">
        <v>2</v>
      </c>
      <c r="D616" s="1834" t="s">
        <v>97</v>
      </c>
      <c r="E616" s="1835"/>
      <c r="F616" s="1835"/>
      <c r="G616" s="1836"/>
      <c r="H616" s="1363"/>
      <c r="I616" s="1364"/>
      <c r="J616" s="1365"/>
      <c r="K616" s="1366"/>
      <c r="L616" s="1367">
        <f>SUM(L617+L624+L658)</f>
        <v>62</v>
      </c>
      <c r="M616" s="117"/>
      <c r="N616" s="838"/>
      <c r="O616" s="123"/>
    </row>
    <row r="617" spans="1:15" s="7" customFormat="1" ht="15" customHeight="1">
      <c r="A617" s="81"/>
      <c r="B617" s="217"/>
      <c r="C617" s="162"/>
      <c r="D617" s="1371" t="s">
        <v>0</v>
      </c>
      <c r="E617" s="1841" t="s">
        <v>88</v>
      </c>
      <c r="F617" s="1842"/>
      <c r="G617" s="1843"/>
      <c r="H617" s="1372"/>
      <c r="I617" s="1373"/>
      <c r="J617" s="1374"/>
      <c r="K617" s="1375"/>
      <c r="L617" s="1376">
        <f>SUM(L619:L623)</f>
        <v>1</v>
      </c>
      <c r="M617" s="117"/>
      <c r="N617" s="738"/>
      <c r="O617" s="123"/>
    </row>
    <row r="618" spans="1:15" s="7" customFormat="1" ht="15" customHeight="1">
      <c r="A618" s="81"/>
      <c r="B618" s="217"/>
      <c r="C618" s="162"/>
      <c r="D618" s="1316">
        <v>1</v>
      </c>
      <c r="E618" s="184" t="s">
        <v>302</v>
      </c>
      <c r="F618" s="1121"/>
      <c r="G618" s="1122"/>
      <c r="H618" s="1331"/>
      <c r="I618" s="156"/>
      <c r="J618" s="150"/>
      <c r="K618" s="146"/>
      <c r="L618" s="146"/>
      <c r="M618" s="117"/>
      <c r="N618" s="738"/>
      <c r="O618" s="123"/>
    </row>
    <row r="619" spans="1:15" s="7" customFormat="1" ht="63">
      <c r="A619" s="81"/>
      <c r="B619" s="217"/>
      <c r="C619" s="162"/>
      <c r="D619" s="132"/>
      <c r="E619" s="98" t="s">
        <v>839</v>
      </c>
      <c r="F619" s="175"/>
      <c r="G619" s="176"/>
      <c r="H619" s="522" t="s">
        <v>382</v>
      </c>
      <c r="I619" s="138" t="s">
        <v>371</v>
      </c>
      <c r="J619" s="91">
        <v>1</v>
      </c>
      <c r="K619" s="95">
        <v>0.5</v>
      </c>
      <c r="L619" s="95">
        <f t="shared" ref="L619" si="73">J619*K619</f>
        <v>0.5</v>
      </c>
      <c r="M619" s="758" t="s">
        <v>571</v>
      </c>
      <c r="N619" s="766" t="s">
        <v>1390</v>
      </c>
      <c r="O619" s="742"/>
    </row>
    <row r="620" spans="1:15" s="7" customFormat="1" ht="15" customHeight="1">
      <c r="A620" s="81"/>
      <c r="B620" s="217"/>
      <c r="C620" s="162"/>
      <c r="D620" s="1316">
        <v>2</v>
      </c>
      <c r="E620" s="184" t="s">
        <v>796</v>
      </c>
      <c r="F620" s="1121"/>
      <c r="G620" s="1122"/>
      <c r="H620" s="1327"/>
      <c r="I620" s="156"/>
      <c r="J620" s="150"/>
      <c r="K620" s="146"/>
      <c r="L620" s="1319"/>
      <c r="M620" s="758"/>
      <c r="N620" s="738"/>
      <c r="O620" s="742"/>
    </row>
    <row r="621" spans="1:15" s="7" customFormat="1" ht="63">
      <c r="A621" s="81"/>
      <c r="B621" s="217"/>
      <c r="C621" s="162"/>
      <c r="D621" s="132"/>
      <c r="E621" s="1673" t="s">
        <v>837</v>
      </c>
      <c r="F621" s="1674"/>
      <c r="G621" s="1716"/>
      <c r="H621" s="522" t="s">
        <v>838</v>
      </c>
      <c r="I621" s="138" t="s">
        <v>371</v>
      </c>
      <c r="J621" s="91">
        <v>1</v>
      </c>
      <c r="K621" s="95">
        <v>0.5</v>
      </c>
      <c r="L621" s="95">
        <f t="shared" ref="L621" si="74">J621*K621</f>
        <v>0.5</v>
      </c>
      <c r="M621" s="759" t="s">
        <v>1109</v>
      </c>
      <c r="N621" s="766" t="s">
        <v>1389</v>
      </c>
      <c r="O621" s="742"/>
    </row>
    <row r="622" spans="1:15" s="7" customFormat="1" ht="15" customHeight="1">
      <c r="A622" s="81"/>
      <c r="B622" s="217"/>
      <c r="C622" s="162"/>
      <c r="D622" s="132"/>
      <c r="E622" s="98"/>
      <c r="F622" s="175"/>
      <c r="G622" s="176"/>
      <c r="H622" s="522"/>
      <c r="I622" s="138"/>
      <c r="J622" s="91"/>
      <c r="K622" s="95"/>
      <c r="L622" s="95"/>
      <c r="M622" s="758"/>
      <c r="N622" s="738"/>
      <c r="O622" s="742"/>
    </row>
    <row r="623" spans="1:15" s="7" customFormat="1" ht="15" customHeight="1">
      <c r="A623" s="81"/>
      <c r="B623" s="217"/>
      <c r="C623" s="162"/>
      <c r="D623" s="132"/>
      <c r="E623" s="174"/>
      <c r="F623" s="175"/>
      <c r="G623" s="176"/>
      <c r="H623" s="243"/>
      <c r="I623" s="138"/>
      <c r="J623" s="91"/>
      <c r="K623" s="95"/>
      <c r="L623" s="95"/>
      <c r="M623" s="117"/>
      <c r="N623" s="738"/>
      <c r="O623" s="742"/>
    </row>
    <row r="624" spans="1:15" s="7" customFormat="1" ht="15" customHeight="1">
      <c r="A624" s="81"/>
      <c r="B624" s="217"/>
      <c r="C624" s="162"/>
      <c r="D624" s="1371" t="s">
        <v>22</v>
      </c>
      <c r="E624" s="1841" t="s">
        <v>89</v>
      </c>
      <c r="F624" s="1842"/>
      <c r="G624" s="1843"/>
      <c r="H624" s="1372"/>
      <c r="I624" s="1373"/>
      <c r="J624" s="1374"/>
      <c r="K624" s="1375"/>
      <c r="L624" s="1376">
        <f>SUM(L626:L657)</f>
        <v>10</v>
      </c>
      <c r="M624" s="117"/>
      <c r="N624" s="738"/>
      <c r="O624" s="742"/>
    </row>
    <row r="625" spans="1:15" s="7" customFormat="1" ht="15.75">
      <c r="A625" s="81"/>
      <c r="B625" s="217"/>
      <c r="C625" s="263"/>
      <c r="D625" s="546">
        <v>1</v>
      </c>
      <c r="E625" s="184" t="s">
        <v>302</v>
      </c>
      <c r="F625" s="1121"/>
      <c r="G625" s="1122"/>
      <c r="H625" s="257"/>
      <c r="I625" s="156"/>
      <c r="J625" s="150"/>
      <c r="K625" s="146"/>
      <c r="L625" s="155"/>
      <c r="M625" s="117"/>
      <c r="N625" s="738"/>
      <c r="O625" s="742"/>
    </row>
    <row r="626" spans="1:15" s="7" customFormat="1" ht="63">
      <c r="A626" s="81"/>
      <c r="B626" s="217"/>
      <c r="C626" s="263"/>
      <c r="D626" s="301"/>
      <c r="E626" s="1673" t="s">
        <v>413</v>
      </c>
      <c r="F626" s="1674"/>
      <c r="G626" s="1716"/>
      <c r="H626" s="517" t="s">
        <v>379</v>
      </c>
      <c r="I626" s="138" t="s">
        <v>371</v>
      </c>
      <c r="J626" s="91">
        <v>1</v>
      </c>
      <c r="K626" s="95">
        <v>0.5</v>
      </c>
      <c r="L626" s="95">
        <f t="shared" ref="L626" si="75">J626*K626</f>
        <v>0.5</v>
      </c>
      <c r="M626" s="1116" t="s">
        <v>698</v>
      </c>
      <c r="N626" s="766" t="s">
        <v>1391</v>
      </c>
      <c r="O626" s="742"/>
    </row>
    <row r="627" spans="1:15" s="7" customFormat="1" ht="15" customHeight="1">
      <c r="A627" s="81"/>
      <c r="B627" s="217"/>
      <c r="C627" s="263"/>
      <c r="D627" s="546">
        <v>2</v>
      </c>
      <c r="E627" s="184" t="s">
        <v>303</v>
      </c>
      <c r="F627" s="1121"/>
      <c r="G627" s="1122"/>
      <c r="H627" s="535"/>
      <c r="I627" s="156"/>
      <c r="J627" s="150"/>
      <c r="K627" s="146"/>
      <c r="L627" s="1319"/>
      <c r="M627" s="117"/>
      <c r="N627" s="738"/>
      <c r="O627" s="742"/>
    </row>
    <row r="628" spans="1:15" s="7" customFormat="1" ht="63">
      <c r="A628" s="81"/>
      <c r="B628" s="217"/>
      <c r="C628" s="263"/>
      <c r="D628" s="301"/>
      <c r="E628" s="98" t="s">
        <v>467</v>
      </c>
      <c r="F628" s="175"/>
      <c r="G628" s="176"/>
      <c r="H628" s="517" t="s">
        <v>388</v>
      </c>
      <c r="I628" s="138" t="s">
        <v>371</v>
      </c>
      <c r="J628" s="91">
        <v>1</v>
      </c>
      <c r="K628" s="95">
        <v>0.5</v>
      </c>
      <c r="L628" s="95">
        <f t="shared" ref="L628" si="76">J628*K628</f>
        <v>0.5</v>
      </c>
      <c r="M628" s="1116" t="s">
        <v>697</v>
      </c>
      <c r="N628" s="766" t="s">
        <v>1392</v>
      </c>
      <c r="O628" s="742"/>
    </row>
    <row r="629" spans="1:15" s="7" customFormat="1" ht="15" customHeight="1">
      <c r="A629" s="81"/>
      <c r="B629" s="217"/>
      <c r="C629" s="263"/>
      <c r="D629" s="546">
        <v>3</v>
      </c>
      <c r="E629" s="184" t="s">
        <v>305</v>
      </c>
      <c r="F629" s="1121"/>
      <c r="G629" s="1122"/>
      <c r="H629" s="535"/>
      <c r="I629" s="156"/>
      <c r="J629" s="150"/>
      <c r="K629" s="146"/>
      <c r="L629" s="1319"/>
      <c r="M629" s="117"/>
      <c r="N629" s="738"/>
      <c r="O629" s="742"/>
    </row>
    <row r="630" spans="1:15" s="7" customFormat="1" ht="63">
      <c r="A630" s="81"/>
      <c r="B630" s="217"/>
      <c r="C630" s="263"/>
      <c r="D630" s="301"/>
      <c r="E630" s="1673" t="s">
        <v>468</v>
      </c>
      <c r="F630" s="1674"/>
      <c r="G630" s="1716"/>
      <c r="H630" s="517" t="s">
        <v>392</v>
      </c>
      <c r="I630" s="138" t="s">
        <v>371</v>
      </c>
      <c r="J630" s="91">
        <v>1</v>
      </c>
      <c r="K630" s="95">
        <v>0.5</v>
      </c>
      <c r="L630" s="95">
        <f t="shared" ref="L630:L633" si="77">J630*K630</f>
        <v>0.5</v>
      </c>
      <c r="M630" s="1116" t="s">
        <v>569</v>
      </c>
      <c r="N630" s="766" t="s">
        <v>1393</v>
      </c>
      <c r="O630" s="742"/>
    </row>
    <row r="631" spans="1:15" s="7" customFormat="1" ht="63">
      <c r="A631" s="81"/>
      <c r="B631" s="217"/>
      <c r="C631" s="263"/>
      <c r="D631" s="301"/>
      <c r="E631" s="1673" t="s">
        <v>469</v>
      </c>
      <c r="F631" s="1674"/>
      <c r="G631" s="1716"/>
      <c r="H631" s="517" t="s">
        <v>393</v>
      </c>
      <c r="I631" s="138" t="s">
        <v>371</v>
      </c>
      <c r="J631" s="91">
        <v>1</v>
      </c>
      <c r="K631" s="95">
        <v>0.5</v>
      </c>
      <c r="L631" s="95">
        <f t="shared" si="77"/>
        <v>0.5</v>
      </c>
      <c r="M631" s="1116" t="s">
        <v>699</v>
      </c>
      <c r="N631" s="766" t="s">
        <v>1394</v>
      </c>
      <c r="O631" s="742"/>
    </row>
    <row r="632" spans="1:15" s="7" customFormat="1" ht="75">
      <c r="A632" s="81"/>
      <c r="B632" s="217"/>
      <c r="C632" s="263"/>
      <c r="D632" s="301"/>
      <c r="E632" s="1673" t="s">
        <v>470</v>
      </c>
      <c r="F632" s="1674"/>
      <c r="G632" s="1716"/>
      <c r="H632" s="517" t="s">
        <v>351</v>
      </c>
      <c r="I632" s="138" t="s">
        <v>371</v>
      </c>
      <c r="J632" s="91">
        <v>1</v>
      </c>
      <c r="K632" s="95">
        <v>0.5</v>
      </c>
      <c r="L632" s="95">
        <f t="shared" si="77"/>
        <v>0.5</v>
      </c>
      <c r="M632" s="1116" t="s">
        <v>700</v>
      </c>
      <c r="N632" s="766" t="s">
        <v>1395</v>
      </c>
      <c r="O632" s="742"/>
    </row>
    <row r="633" spans="1:15" s="7" customFormat="1" ht="63">
      <c r="A633" s="81"/>
      <c r="B633" s="217"/>
      <c r="C633" s="263"/>
      <c r="D633" s="301"/>
      <c r="E633" s="1673" t="s">
        <v>471</v>
      </c>
      <c r="F633" s="1674"/>
      <c r="G633" s="1716"/>
      <c r="H633" s="517" t="s">
        <v>394</v>
      </c>
      <c r="I633" s="138" t="s">
        <v>371</v>
      </c>
      <c r="J633" s="91">
        <v>1</v>
      </c>
      <c r="K633" s="95">
        <v>0.5</v>
      </c>
      <c r="L633" s="95">
        <f t="shared" si="77"/>
        <v>0.5</v>
      </c>
      <c r="M633" s="1116" t="s">
        <v>570</v>
      </c>
      <c r="N633" s="766" t="s">
        <v>1396</v>
      </c>
      <c r="O633" s="742"/>
    </row>
    <row r="634" spans="1:15" s="7" customFormat="1" ht="15" customHeight="1">
      <c r="A634" s="81"/>
      <c r="B634" s="217"/>
      <c r="C634" s="263"/>
      <c r="D634" s="546">
        <v>4</v>
      </c>
      <c r="E634" s="184" t="s">
        <v>293</v>
      </c>
      <c r="F634" s="1121"/>
      <c r="G634" s="1122"/>
      <c r="H634" s="535"/>
      <c r="I634" s="156"/>
      <c r="J634" s="150"/>
      <c r="K634" s="146"/>
      <c r="L634" s="1319"/>
      <c r="M634" s="117"/>
      <c r="N634" s="738"/>
      <c r="O634" s="742"/>
    </row>
    <row r="635" spans="1:15" s="7" customFormat="1" ht="78.75">
      <c r="A635" s="81"/>
      <c r="B635" s="217"/>
      <c r="C635" s="263"/>
      <c r="D635" s="301"/>
      <c r="E635" s="1673" t="s">
        <v>552</v>
      </c>
      <c r="F635" s="1674"/>
      <c r="G635" s="1716"/>
      <c r="H635" s="517" t="s">
        <v>399</v>
      </c>
      <c r="I635" s="138" t="s">
        <v>371</v>
      </c>
      <c r="J635" s="91">
        <v>1</v>
      </c>
      <c r="K635" s="95">
        <v>0.5</v>
      </c>
      <c r="L635" s="95">
        <f t="shared" ref="L635:L637" si="78">J635*K635</f>
        <v>0.5</v>
      </c>
      <c r="M635" s="1116" t="s">
        <v>1116</v>
      </c>
      <c r="N635" s="766" t="s">
        <v>1397</v>
      </c>
      <c r="O635" s="742"/>
    </row>
    <row r="636" spans="1:15" s="7" customFormat="1" ht="15" customHeight="1">
      <c r="A636" s="81"/>
      <c r="B636" s="217"/>
      <c r="C636" s="263"/>
      <c r="D636" s="546">
        <v>5</v>
      </c>
      <c r="E636" s="184" t="s">
        <v>317</v>
      </c>
      <c r="F636" s="1121"/>
      <c r="G636" s="1122"/>
      <c r="H636" s="535"/>
      <c r="I636" s="156"/>
      <c r="J636" s="150"/>
      <c r="K636" s="146"/>
      <c r="L636" s="146"/>
      <c r="M636" s="117"/>
      <c r="N636" s="738"/>
      <c r="O636" s="742"/>
    </row>
    <row r="637" spans="1:15" s="7" customFormat="1" ht="78.75">
      <c r="A637" s="81"/>
      <c r="B637" s="217"/>
      <c r="C637" s="263"/>
      <c r="D637" s="301"/>
      <c r="E637" s="1815" t="s">
        <v>472</v>
      </c>
      <c r="F637" s="1816"/>
      <c r="G637" s="1817"/>
      <c r="H637" s="517" t="s">
        <v>410</v>
      </c>
      <c r="I637" s="138" t="s">
        <v>371</v>
      </c>
      <c r="J637" s="91">
        <v>1</v>
      </c>
      <c r="K637" s="95">
        <v>0.5</v>
      </c>
      <c r="L637" s="95">
        <f t="shared" si="78"/>
        <v>0.5</v>
      </c>
      <c r="M637" s="1116" t="s">
        <v>1115</v>
      </c>
      <c r="N637" s="766" t="s">
        <v>1398</v>
      </c>
      <c r="O637" s="742"/>
    </row>
    <row r="638" spans="1:15" s="7" customFormat="1" ht="15.75">
      <c r="A638" s="81"/>
      <c r="B638" s="217"/>
      <c r="C638" s="263"/>
      <c r="D638" s="301"/>
      <c r="E638" s="141"/>
      <c r="F638" s="175"/>
      <c r="G638" s="176"/>
      <c r="H638" s="517"/>
      <c r="I638" s="138"/>
      <c r="J638" s="91"/>
      <c r="K638" s="95"/>
      <c r="L638" s="123"/>
      <c r="M638" s="1116"/>
      <c r="N638" s="738"/>
      <c r="O638" s="742"/>
    </row>
    <row r="639" spans="1:15" s="7" customFormat="1" ht="15.75">
      <c r="A639" s="81"/>
      <c r="B639" s="217"/>
      <c r="C639" s="263"/>
      <c r="D639" s="301"/>
      <c r="E639" s="141"/>
      <c r="F639" s="175"/>
      <c r="G639" s="176"/>
      <c r="H639" s="517"/>
      <c r="I639" s="138"/>
      <c r="J639" s="91"/>
      <c r="K639" s="95"/>
      <c r="L639" s="207"/>
      <c r="M639" s="1116"/>
      <c r="N639" s="738"/>
      <c r="O639" s="742"/>
    </row>
    <row r="640" spans="1:15" s="7" customFormat="1" ht="15" customHeight="1">
      <c r="A640" s="81"/>
      <c r="B640" s="217"/>
      <c r="C640" s="263"/>
      <c r="D640" s="546">
        <v>6</v>
      </c>
      <c r="E640" s="184" t="s">
        <v>709</v>
      </c>
      <c r="F640" s="1121"/>
      <c r="G640" s="1122"/>
      <c r="H640" s="535"/>
      <c r="I640" s="156"/>
      <c r="J640" s="150"/>
      <c r="K640" s="146"/>
      <c r="L640" s="1154"/>
      <c r="M640" s="117"/>
      <c r="N640" s="738"/>
      <c r="O640" s="742"/>
    </row>
    <row r="641" spans="1:15" s="7" customFormat="1" ht="83.1" customHeight="1">
      <c r="A641" s="81"/>
      <c r="B641" s="217"/>
      <c r="C641" s="263"/>
      <c r="D641" s="301"/>
      <c r="E641" s="1812" t="s">
        <v>727</v>
      </c>
      <c r="F641" s="1813"/>
      <c r="G641" s="1814"/>
      <c r="H641" s="517" t="s">
        <v>726</v>
      </c>
      <c r="I641" s="138" t="s">
        <v>371</v>
      </c>
      <c r="J641" s="91">
        <v>1</v>
      </c>
      <c r="K641" s="95">
        <v>0.5</v>
      </c>
      <c r="L641" s="95">
        <f t="shared" ref="L641:L642" si="79">J641*K641</f>
        <v>0.5</v>
      </c>
      <c r="M641" s="1116" t="s">
        <v>1114</v>
      </c>
      <c r="N641" s="766" t="s">
        <v>1399</v>
      </c>
      <c r="O641" s="742"/>
    </row>
    <row r="642" spans="1:15" s="7" customFormat="1" ht="81.95" customHeight="1">
      <c r="A642" s="81"/>
      <c r="B642" s="217"/>
      <c r="C642" s="263"/>
      <c r="D642" s="301"/>
      <c r="E642" s="1673" t="s">
        <v>755</v>
      </c>
      <c r="F642" s="1674"/>
      <c r="G642" s="1716"/>
      <c r="H642" s="517" t="s">
        <v>726</v>
      </c>
      <c r="I642" s="138" t="s">
        <v>371</v>
      </c>
      <c r="J642" s="91">
        <v>1</v>
      </c>
      <c r="K642" s="95">
        <v>0.5</v>
      </c>
      <c r="L642" s="95">
        <f t="shared" si="79"/>
        <v>0.5</v>
      </c>
      <c r="M642" s="1116" t="s">
        <v>1113</v>
      </c>
      <c r="N642" s="766" t="s">
        <v>1400</v>
      </c>
      <c r="O642" s="742"/>
    </row>
    <row r="643" spans="1:15" s="7" customFormat="1" ht="15" customHeight="1">
      <c r="A643" s="81"/>
      <c r="B643" s="217"/>
      <c r="C643" s="263"/>
      <c r="D643" s="546">
        <v>7</v>
      </c>
      <c r="E643" s="184" t="s">
        <v>750</v>
      </c>
      <c r="F643" s="1121"/>
      <c r="G643" s="1122"/>
      <c r="H643" s="535"/>
      <c r="I643" s="156"/>
      <c r="J643" s="150"/>
      <c r="K643" s="146"/>
      <c r="L643" s="1319"/>
      <c r="M643" s="1116"/>
      <c r="N643" s="738"/>
      <c r="O643" s="742"/>
    </row>
    <row r="644" spans="1:15" s="7" customFormat="1" ht="78.75">
      <c r="A644" s="81"/>
      <c r="B644" s="217"/>
      <c r="C644" s="263"/>
      <c r="D644" s="301"/>
      <c r="E644" s="1736" t="s">
        <v>753</v>
      </c>
      <c r="F644" s="1737"/>
      <c r="G644" s="1738"/>
      <c r="H644" s="517" t="s">
        <v>754</v>
      </c>
      <c r="I644" s="138" t="s">
        <v>371</v>
      </c>
      <c r="J644" s="91">
        <v>1</v>
      </c>
      <c r="K644" s="95">
        <v>0.5</v>
      </c>
      <c r="L644" s="95">
        <f t="shared" ref="L644:L646" si="80">J644*K644</f>
        <v>0.5</v>
      </c>
      <c r="M644" s="1116" t="s">
        <v>1112</v>
      </c>
      <c r="N644" s="766" t="s">
        <v>1401</v>
      </c>
      <c r="O644" s="742"/>
    </row>
    <row r="645" spans="1:15" s="7" customFormat="1" ht="78.75">
      <c r="A645" s="81"/>
      <c r="B645" s="217"/>
      <c r="C645" s="263"/>
      <c r="D645" s="301"/>
      <c r="E645" s="1673" t="s">
        <v>841</v>
      </c>
      <c r="F645" s="1674"/>
      <c r="G645" s="1716"/>
      <c r="H645" s="517" t="s">
        <v>842</v>
      </c>
      <c r="I645" s="138" t="s">
        <v>371</v>
      </c>
      <c r="J645" s="91">
        <v>1</v>
      </c>
      <c r="K645" s="95">
        <v>0.5</v>
      </c>
      <c r="L645" s="95">
        <f t="shared" si="80"/>
        <v>0.5</v>
      </c>
      <c r="M645" s="1116" t="s">
        <v>1111</v>
      </c>
      <c r="N645" s="766" t="s">
        <v>1402</v>
      </c>
      <c r="O645" s="742"/>
    </row>
    <row r="646" spans="1:15" s="7" customFormat="1" ht="78.75">
      <c r="A646" s="81"/>
      <c r="B646" s="217"/>
      <c r="C646" s="263"/>
      <c r="D646" s="301"/>
      <c r="E646" s="1673" t="s">
        <v>843</v>
      </c>
      <c r="F646" s="1674"/>
      <c r="G646" s="1716"/>
      <c r="H646" s="517" t="s">
        <v>840</v>
      </c>
      <c r="I646" s="138" t="s">
        <v>371</v>
      </c>
      <c r="J646" s="91">
        <v>1</v>
      </c>
      <c r="K646" s="95">
        <v>0.5</v>
      </c>
      <c r="L646" s="95">
        <f t="shared" si="80"/>
        <v>0.5</v>
      </c>
      <c r="M646" s="1116" t="s">
        <v>1110</v>
      </c>
      <c r="N646" s="766" t="s">
        <v>1403</v>
      </c>
      <c r="O646" s="742"/>
    </row>
    <row r="647" spans="1:15" s="7" customFormat="1" ht="17.100000000000001" customHeight="1">
      <c r="A647" s="81"/>
      <c r="B647" s="217"/>
      <c r="C647" s="263"/>
      <c r="D647" s="546">
        <v>8</v>
      </c>
      <c r="E647" s="184" t="s">
        <v>784</v>
      </c>
      <c r="F647" s="1121"/>
      <c r="G647" s="1122"/>
      <c r="H647" s="535"/>
      <c r="I647" s="156"/>
      <c r="J647" s="150"/>
      <c r="K647" s="146"/>
      <c r="L647" s="1319"/>
      <c r="M647" s="1116"/>
      <c r="N647" s="738"/>
      <c r="O647" s="742"/>
    </row>
    <row r="648" spans="1:15" s="7" customFormat="1" ht="68.099999999999994" customHeight="1">
      <c r="A648" s="81"/>
      <c r="B648" s="217"/>
      <c r="C648" s="263"/>
      <c r="D648" s="301"/>
      <c r="E648" s="1673" t="s">
        <v>851</v>
      </c>
      <c r="F648" s="1674"/>
      <c r="G648" s="1716"/>
      <c r="H648" s="517" t="s">
        <v>852</v>
      </c>
      <c r="I648" s="138" t="s">
        <v>371</v>
      </c>
      <c r="J648" s="91">
        <v>1</v>
      </c>
      <c r="K648" s="95">
        <v>0.5</v>
      </c>
      <c r="L648" s="95">
        <f t="shared" ref="L648:L650" si="81">J648*K648</f>
        <v>0.5</v>
      </c>
      <c r="M648" s="1116" t="s">
        <v>860</v>
      </c>
      <c r="N648" s="766" t="s">
        <v>1404</v>
      </c>
      <c r="O648" s="742"/>
    </row>
    <row r="649" spans="1:15" s="7" customFormat="1" ht="72" customHeight="1">
      <c r="A649" s="81"/>
      <c r="B649" s="217"/>
      <c r="C649" s="263"/>
      <c r="D649" s="301"/>
      <c r="E649" s="1673" t="s">
        <v>849</v>
      </c>
      <c r="F649" s="1674"/>
      <c r="G649" s="1716"/>
      <c r="H649" s="517" t="s">
        <v>850</v>
      </c>
      <c r="I649" s="138" t="s">
        <v>371</v>
      </c>
      <c r="J649" s="91">
        <v>1</v>
      </c>
      <c r="K649" s="95">
        <v>0.5</v>
      </c>
      <c r="L649" s="95">
        <f t="shared" si="81"/>
        <v>0.5</v>
      </c>
      <c r="M649" s="1116" t="s">
        <v>859</v>
      </c>
      <c r="N649" s="766" t="s">
        <v>1405</v>
      </c>
      <c r="O649" s="742"/>
    </row>
    <row r="650" spans="1:15" s="7" customFormat="1" ht="74.099999999999994" customHeight="1">
      <c r="A650" s="81"/>
      <c r="B650" s="217"/>
      <c r="C650" s="263"/>
      <c r="D650" s="301"/>
      <c r="E650" s="1673" t="s">
        <v>844</v>
      </c>
      <c r="F650" s="1674"/>
      <c r="G650" s="1716"/>
      <c r="H650" s="517" t="s">
        <v>845</v>
      </c>
      <c r="I650" s="138" t="s">
        <v>371</v>
      </c>
      <c r="J650" s="91">
        <v>1</v>
      </c>
      <c r="K650" s="95">
        <v>0.5</v>
      </c>
      <c r="L650" s="95">
        <f t="shared" si="81"/>
        <v>0.5</v>
      </c>
      <c r="M650" s="1116" t="s">
        <v>861</v>
      </c>
      <c r="N650" s="766" t="s">
        <v>1407</v>
      </c>
      <c r="O650" s="742"/>
    </row>
    <row r="651" spans="1:15" s="7" customFormat="1" ht="23.1" customHeight="1">
      <c r="A651" s="81"/>
      <c r="B651" s="217"/>
      <c r="C651" s="263"/>
      <c r="D651" s="546">
        <v>9</v>
      </c>
      <c r="E651" s="184" t="s">
        <v>807</v>
      </c>
      <c r="F651" s="1121"/>
      <c r="G651" s="1122"/>
      <c r="H651" s="535"/>
      <c r="I651" s="156"/>
      <c r="J651" s="150"/>
      <c r="K651" s="146"/>
      <c r="L651" s="1319"/>
      <c r="M651" s="1116"/>
      <c r="N651" s="738"/>
      <c r="O651" s="742"/>
    </row>
    <row r="652" spans="1:15" s="7" customFormat="1" ht="69" customHeight="1">
      <c r="A652" s="81"/>
      <c r="B652" s="217"/>
      <c r="C652" s="263"/>
      <c r="D652" s="301"/>
      <c r="E652" s="1673" t="s">
        <v>865</v>
      </c>
      <c r="F652" s="1674"/>
      <c r="G652" s="1716"/>
      <c r="H652" s="517" t="s">
        <v>864</v>
      </c>
      <c r="I652" s="138" t="s">
        <v>371</v>
      </c>
      <c r="J652" s="91">
        <v>1</v>
      </c>
      <c r="K652" s="95">
        <v>0.5</v>
      </c>
      <c r="L652" s="95">
        <f t="shared" ref="L652" si="82">J652*K652</f>
        <v>0.5</v>
      </c>
      <c r="M652" s="1116" t="s">
        <v>866</v>
      </c>
      <c r="N652" s="766" t="s">
        <v>1406</v>
      </c>
      <c r="O652" s="742"/>
    </row>
    <row r="653" spans="1:15" s="7" customFormat="1" ht="44.25" customHeight="1">
      <c r="A653" s="81"/>
      <c r="B653" s="217"/>
      <c r="C653" s="263"/>
      <c r="D653" s="546">
        <v>10</v>
      </c>
      <c r="E653" s="184" t="s">
        <v>875</v>
      </c>
      <c r="F653" s="1121"/>
      <c r="G653" s="1122"/>
      <c r="H653" s="535"/>
      <c r="I653" s="156"/>
      <c r="J653" s="150"/>
      <c r="K653" s="146"/>
      <c r="L653" s="154"/>
      <c r="M653" s="1116"/>
      <c r="N653" s="738"/>
      <c r="O653" s="742"/>
    </row>
    <row r="654" spans="1:15" s="7" customFormat="1" ht="93.95" customHeight="1">
      <c r="A654" s="81"/>
      <c r="B654" s="217"/>
      <c r="C654" s="263"/>
      <c r="D654" s="301"/>
      <c r="E654" s="700" t="s">
        <v>1275</v>
      </c>
      <c r="F654" s="685"/>
      <c r="G654" s="685"/>
      <c r="H654" s="699" t="s">
        <v>1267</v>
      </c>
      <c r="I654" s="138" t="s">
        <v>371</v>
      </c>
      <c r="J654" s="91">
        <v>1</v>
      </c>
      <c r="K654" s="95">
        <v>0.5</v>
      </c>
      <c r="L654" s="95">
        <f t="shared" ref="L654:L656" si="83">J654*K654</f>
        <v>0.5</v>
      </c>
      <c r="M654" s="753" t="s">
        <v>1868</v>
      </c>
      <c r="N654" s="766" t="s">
        <v>1408</v>
      </c>
      <c r="O654" s="742"/>
    </row>
    <row r="655" spans="1:15" s="7" customFormat="1" ht="99" customHeight="1">
      <c r="A655" s="81"/>
      <c r="B655" s="217"/>
      <c r="C655" s="263"/>
      <c r="D655" s="301"/>
      <c r="E655" s="674" t="s">
        <v>1273</v>
      </c>
      <c r="F655" s="677"/>
      <c r="G655" s="676"/>
      <c r="H655" s="699" t="s">
        <v>1271</v>
      </c>
      <c r="I655" s="138" t="s">
        <v>371</v>
      </c>
      <c r="J655" s="91">
        <v>1</v>
      </c>
      <c r="K655" s="95">
        <v>0.5</v>
      </c>
      <c r="L655" s="95">
        <f t="shared" si="83"/>
        <v>0.5</v>
      </c>
      <c r="M655" s="753" t="s">
        <v>1869</v>
      </c>
      <c r="N655" s="766" t="s">
        <v>1409</v>
      </c>
      <c r="O655" s="742"/>
    </row>
    <row r="656" spans="1:15" s="7" customFormat="1" ht="75" customHeight="1">
      <c r="A656" s="81"/>
      <c r="B656" s="217"/>
      <c r="C656" s="263"/>
      <c r="D656" s="301"/>
      <c r="E656" s="684" t="s">
        <v>1274</v>
      </c>
      <c r="F656" s="677"/>
      <c r="G656" s="676"/>
      <c r="H656" s="699" t="s">
        <v>1272</v>
      </c>
      <c r="I656" s="138" t="s">
        <v>371</v>
      </c>
      <c r="J656" s="91">
        <v>1</v>
      </c>
      <c r="K656" s="95">
        <v>0.5</v>
      </c>
      <c r="L656" s="95">
        <f t="shared" si="83"/>
        <v>0.5</v>
      </c>
      <c r="M656" s="1116" t="s">
        <v>1870</v>
      </c>
      <c r="N656" s="766" t="s">
        <v>1410</v>
      </c>
      <c r="O656" s="742"/>
    </row>
    <row r="657" spans="1:15" s="7" customFormat="1" ht="15" customHeight="1">
      <c r="A657" s="81"/>
      <c r="B657" s="217"/>
      <c r="C657" s="263"/>
      <c r="D657" s="301"/>
      <c r="E657" s="189"/>
      <c r="F657" s="175"/>
      <c r="G657" s="176"/>
      <c r="H657" s="517"/>
      <c r="I657" s="138"/>
      <c r="J657" s="91"/>
      <c r="K657" s="95"/>
      <c r="L657" s="837"/>
      <c r="M657" s="1116"/>
      <c r="N657" s="738"/>
      <c r="O657" s="742"/>
    </row>
    <row r="658" spans="1:15" s="7" customFormat="1" ht="15" customHeight="1">
      <c r="A658" s="81"/>
      <c r="B658" s="217"/>
      <c r="C658" s="263"/>
      <c r="D658" s="1377" t="s">
        <v>26</v>
      </c>
      <c r="E658" s="1841" t="s">
        <v>90</v>
      </c>
      <c r="F658" s="1842"/>
      <c r="G658" s="1843"/>
      <c r="H658" s="1372"/>
      <c r="I658" s="1373"/>
      <c r="J658" s="1374"/>
      <c r="K658" s="1375"/>
      <c r="L658" s="1376">
        <f>SUM(L660:L787)</f>
        <v>51</v>
      </c>
      <c r="M658" s="117"/>
      <c r="N658" s="738"/>
      <c r="O658" s="742"/>
    </row>
    <row r="659" spans="1:15" s="7" customFormat="1" ht="15" customHeight="1">
      <c r="A659" s="81"/>
      <c r="B659" s="217"/>
      <c r="C659" s="263"/>
      <c r="D659" s="547">
        <v>1</v>
      </c>
      <c r="E659" s="184" t="s">
        <v>301</v>
      </c>
      <c r="F659" s="1121"/>
      <c r="G659" s="1122"/>
      <c r="H659" s="257"/>
      <c r="I659" s="156"/>
      <c r="J659" s="150"/>
      <c r="K659" s="146"/>
      <c r="L659" s="155"/>
      <c r="M659" s="117"/>
      <c r="N659" s="738"/>
      <c r="O659" s="742"/>
    </row>
    <row r="660" spans="1:15" s="7" customFormat="1" ht="63">
      <c r="A660" s="81"/>
      <c r="B660" s="217"/>
      <c r="C660" s="263"/>
      <c r="D660" s="305"/>
      <c r="E660" s="1673" t="s">
        <v>414</v>
      </c>
      <c r="F660" s="1674"/>
      <c r="G660" s="1716"/>
      <c r="H660" s="517" t="s">
        <v>373</v>
      </c>
      <c r="I660" s="138" t="s">
        <v>371</v>
      </c>
      <c r="J660" s="91">
        <v>1</v>
      </c>
      <c r="K660" s="95">
        <v>0.5</v>
      </c>
      <c r="L660" s="95">
        <f>J660*K660</f>
        <v>0.5</v>
      </c>
      <c r="M660" s="1116" t="s">
        <v>1871</v>
      </c>
      <c r="N660" s="766" t="s">
        <v>1411</v>
      </c>
      <c r="O660" s="742"/>
    </row>
    <row r="661" spans="1:15" s="7" customFormat="1" ht="63">
      <c r="A661" s="81"/>
      <c r="B661" s="217"/>
      <c r="C661" s="263"/>
      <c r="D661" s="305"/>
      <c r="E661" s="98" t="s">
        <v>415</v>
      </c>
      <c r="F661" s="175"/>
      <c r="G661" s="176"/>
      <c r="H661" s="517" t="s">
        <v>341</v>
      </c>
      <c r="I661" s="138" t="s">
        <v>371</v>
      </c>
      <c r="J661" s="91">
        <v>1</v>
      </c>
      <c r="K661" s="95">
        <v>0.5</v>
      </c>
      <c r="L661" s="95">
        <f t="shared" ref="L661:L723" si="84">J661*K661</f>
        <v>0.5</v>
      </c>
      <c r="M661" s="1116" t="s">
        <v>1872</v>
      </c>
      <c r="N661" s="766" t="s">
        <v>1412</v>
      </c>
      <c r="O661" s="742"/>
    </row>
    <row r="662" spans="1:15" s="7" customFormat="1" ht="63">
      <c r="A662" s="81"/>
      <c r="B662" s="217"/>
      <c r="C662" s="263"/>
      <c r="D662" s="305"/>
      <c r="E662" s="98" t="s">
        <v>416</v>
      </c>
      <c r="F662" s="175"/>
      <c r="G662" s="176"/>
      <c r="H662" s="517" t="s">
        <v>374</v>
      </c>
      <c r="I662" s="138" t="s">
        <v>371</v>
      </c>
      <c r="J662" s="91">
        <v>1</v>
      </c>
      <c r="K662" s="95">
        <v>0.5</v>
      </c>
      <c r="L662" s="95">
        <f t="shared" si="84"/>
        <v>0.5</v>
      </c>
      <c r="M662" s="1116" t="s">
        <v>1873</v>
      </c>
      <c r="N662" s="766" t="s">
        <v>1413</v>
      </c>
      <c r="O662" s="742"/>
    </row>
    <row r="663" spans="1:15" s="7" customFormat="1" ht="63">
      <c r="A663" s="81"/>
      <c r="B663" s="217"/>
      <c r="C663" s="263"/>
      <c r="D663" s="305"/>
      <c r="E663" s="98" t="s">
        <v>417</v>
      </c>
      <c r="F663" s="175"/>
      <c r="G663" s="176"/>
      <c r="H663" s="517" t="s">
        <v>375</v>
      </c>
      <c r="I663" s="138" t="s">
        <v>371</v>
      </c>
      <c r="J663" s="91">
        <v>1</v>
      </c>
      <c r="K663" s="95">
        <v>0.5</v>
      </c>
      <c r="L663" s="95">
        <f t="shared" si="84"/>
        <v>0.5</v>
      </c>
      <c r="M663" s="1116" t="s">
        <v>1874</v>
      </c>
      <c r="N663" s="766" t="s">
        <v>1414</v>
      </c>
      <c r="O663" s="742"/>
    </row>
    <row r="664" spans="1:15" s="7" customFormat="1" ht="63">
      <c r="A664" s="81"/>
      <c r="B664" s="217"/>
      <c r="C664" s="263"/>
      <c r="D664" s="305"/>
      <c r="E664" s="98" t="s">
        <v>418</v>
      </c>
      <c r="F664" s="175"/>
      <c r="G664" s="176"/>
      <c r="H664" s="517" t="s">
        <v>376</v>
      </c>
      <c r="I664" s="138" t="s">
        <v>371</v>
      </c>
      <c r="J664" s="91">
        <v>1</v>
      </c>
      <c r="K664" s="95">
        <v>0.5</v>
      </c>
      <c r="L664" s="95">
        <f t="shared" si="84"/>
        <v>0.5</v>
      </c>
      <c r="M664" s="1116" t="s">
        <v>1875</v>
      </c>
      <c r="N664" s="766" t="s">
        <v>1415</v>
      </c>
      <c r="O664" s="742"/>
    </row>
    <row r="665" spans="1:15" s="7" customFormat="1" ht="63">
      <c r="A665" s="81"/>
      <c r="B665" s="217"/>
      <c r="C665" s="263"/>
      <c r="D665" s="305"/>
      <c r="E665" s="1673" t="s">
        <v>419</v>
      </c>
      <c r="F665" s="1674"/>
      <c r="G665" s="1716"/>
      <c r="H665" s="517" t="s">
        <v>377</v>
      </c>
      <c r="I665" s="138" t="s">
        <v>371</v>
      </c>
      <c r="J665" s="91">
        <v>1</v>
      </c>
      <c r="K665" s="95">
        <v>0.5</v>
      </c>
      <c r="L665" s="95">
        <f t="shared" si="84"/>
        <v>0.5</v>
      </c>
      <c r="M665" s="1116" t="s">
        <v>1876</v>
      </c>
      <c r="N665" s="766" t="s">
        <v>1416</v>
      </c>
      <c r="O665" s="742"/>
    </row>
    <row r="666" spans="1:15" s="7" customFormat="1" ht="63">
      <c r="A666" s="81"/>
      <c r="B666" s="217"/>
      <c r="C666" s="263"/>
      <c r="D666" s="305"/>
      <c r="E666" s="98" t="s">
        <v>420</v>
      </c>
      <c r="F666" s="175"/>
      <c r="G666" s="176"/>
      <c r="H666" s="517" t="s">
        <v>378</v>
      </c>
      <c r="I666" s="138" t="s">
        <v>371</v>
      </c>
      <c r="J666" s="91">
        <v>1</v>
      </c>
      <c r="K666" s="95">
        <v>0.5</v>
      </c>
      <c r="L666" s="95">
        <f t="shared" si="84"/>
        <v>0.5</v>
      </c>
      <c r="M666" s="1116" t="s">
        <v>1877</v>
      </c>
      <c r="N666" s="766" t="s">
        <v>1417</v>
      </c>
      <c r="O666" s="742"/>
    </row>
    <row r="667" spans="1:15" s="7" customFormat="1" ht="63">
      <c r="A667" s="81"/>
      <c r="B667" s="217"/>
      <c r="C667" s="263"/>
      <c r="D667" s="305"/>
      <c r="E667" s="98" t="s">
        <v>531</v>
      </c>
      <c r="F667" s="175"/>
      <c r="G667" s="176"/>
      <c r="H667" s="517" t="s">
        <v>342</v>
      </c>
      <c r="I667" s="138" t="s">
        <v>371</v>
      </c>
      <c r="J667" s="91">
        <v>1</v>
      </c>
      <c r="K667" s="95">
        <v>0.5</v>
      </c>
      <c r="L667" s="95">
        <f t="shared" si="84"/>
        <v>0.5</v>
      </c>
      <c r="M667" s="1116" t="s">
        <v>1878</v>
      </c>
      <c r="N667" s="766" t="s">
        <v>1418</v>
      </c>
      <c r="O667" s="742"/>
    </row>
    <row r="668" spans="1:15" s="7" customFormat="1" ht="63">
      <c r="A668" s="81"/>
      <c r="B668" s="217"/>
      <c r="C668" s="263"/>
      <c r="D668" s="305"/>
      <c r="E668" s="98" t="s">
        <v>532</v>
      </c>
      <c r="F668" s="175"/>
      <c r="G668" s="176"/>
      <c r="H668" s="517" t="s">
        <v>342</v>
      </c>
      <c r="I668" s="138" t="s">
        <v>371</v>
      </c>
      <c r="J668" s="91">
        <v>1</v>
      </c>
      <c r="K668" s="95">
        <v>0.5</v>
      </c>
      <c r="L668" s="95">
        <f t="shared" si="84"/>
        <v>0.5</v>
      </c>
      <c r="M668" s="1116" t="s">
        <v>1879</v>
      </c>
      <c r="N668" s="766" t="s">
        <v>1419</v>
      </c>
      <c r="O668" s="742"/>
    </row>
    <row r="669" spans="1:15" s="7" customFormat="1" ht="15" customHeight="1">
      <c r="A669" s="81"/>
      <c r="B669" s="217"/>
      <c r="C669" s="263"/>
      <c r="D669" s="547">
        <v>2</v>
      </c>
      <c r="E669" s="184" t="s">
        <v>302</v>
      </c>
      <c r="F669" s="1121"/>
      <c r="G669" s="1122"/>
      <c r="H669" s="535"/>
      <c r="I669" s="156"/>
      <c r="J669" s="150"/>
      <c r="K669" s="146"/>
      <c r="L669" s="146"/>
      <c r="M669" s="117"/>
      <c r="N669" s="738"/>
      <c r="O669" s="742"/>
    </row>
    <row r="670" spans="1:15" s="7" customFormat="1" ht="75">
      <c r="A670" s="81"/>
      <c r="B670" s="217"/>
      <c r="C670" s="263"/>
      <c r="D670" s="305"/>
      <c r="E670" s="1673" t="s">
        <v>533</v>
      </c>
      <c r="F670" s="1674"/>
      <c r="G670" s="1716"/>
      <c r="H670" s="517" t="s">
        <v>380</v>
      </c>
      <c r="I670" s="138" t="s">
        <v>371</v>
      </c>
      <c r="J670" s="91">
        <v>1</v>
      </c>
      <c r="K670" s="95">
        <v>0.5</v>
      </c>
      <c r="L670" s="95">
        <f t="shared" si="84"/>
        <v>0.5</v>
      </c>
      <c r="M670" s="1116" t="s">
        <v>1880</v>
      </c>
      <c r="N670" s="766" t="s">
        <v>1420</v>
      </c>
      <c r="O670" s="742"/>
    </row>
    <row r="671" spans="1:15" s="7" customFormat="1" ht="63">
      <c r="A671" s="81"/>
      <c r="B671" s="217"/>
      <c r="C671" s="263"/>
      <c r="D671" s="305"/>
      <c r="E671" s="1673" t="s">
        <v>534</v>
      </c>
      <c r="F671" s="1674"/>
      <c r="G671" s="1716"/>
      <c r="H671" s="517" t="s">
        <v>381</v>
      </c>
      <c r="I671" s="138" t="s">
        <v>371</v>
      </c>
      <c r="J671" s="91">
        <v>1</v>
      </c>
      <c r="K671" s="95">
        <v>0.5</v>
      </c>
      <c r="L671" s="95">
        <f t="shared" si="84"/>
        <v>0.5</v>
      </c>
      <c r="M671" s="1116" t="s">
        <v>1881</v>
      </c>
      <c r="N671" s="766" t="s">
        <v>1421</v>
      </c>
      <c r="O671" s="742"/>
    </row>
    <row r="672" spans="1:15" s="7" customFormat="1" ht="63">
      <c r="A672" s="81"/>
      <c r="B672" s="217"/>
      <c r="C672" s="263"/>
      <c r="D672" s="305"/>
      <c r="E672" s="98" t="s">
        <v>535</v>
      </c>
      <c r="F672" s="175"/>
      <c r="G672" s="176"/>
      <c r="H672" s="517" t="s">
        <v>383</v>
      </c>
      <c r="I672" s="138" t="s">
        <v>371</v>
      </c>
      <c r="J672" s="91">
        <v>1</v>
      </c>
      <c r="K672" s="95">
        <v>0.5</v>
      </c>
      <c r="L672" s="95">
        <f t="shared" si="84"/>
        <v>0.5</v>
      </c>
      <c r="M672" s="1116" t="s">
        <v>701</v>
      </c>
      <c r="N672" s="766" t="s">
        <v>1422</v>
      </c>
      <c r="O672" s="742"/>
    </row>
    <row r="673" spans="1:15" s="7" customFormat="1" ht="63">
      <c r="A673" s="81"/>
      <c r="B673" s="217"/>
      <c r="C673" s="263"/>
      <c r="D673" s="305"/>
      <c r="E673" s="1673" t="s">
        <v>536</v>
      </c>
      <c r="F673" s="1674"/>
      <c r="G673" s="1716"/>
      <c r="H673" s="517" t="s">
        <v>343</v>
      </c>
      <c r="I673" s="138" t="s">
        <v>371</v>
      </c>
      <c r="J673" s="91">
        <v>1</v>
      </c>
      <c r="K673" s="95">
        <v>0.5</v>
      </c>
      <c r="L673" s="95">
        <f t="shared" si="84"/>
        <v>0.5</v>
      </c>
      <c r="M673" s="1102" t="s">
        <v>1882</v>
      </c>
      <c r="N673" s="766" t="s">
        <v>1423</v>
      </c>
      <c r="O673" s="742"/>
    </row>
    <row r="674" spans="1:15" s="7" customFormat="1" ht="63">
      <c r="A674" s="81"/>
      <c r="B674" s="217"/>
      <c r="C674" s="263"/>
      <c r="D674" s="305"/>
      <c r="E674" s="98" t="s">
        <v>537</v>
      </c>
      <c r="F674" s="175"/>
      <c r="G674" s="176"/>
      <c r="H674" s="517" t="s">
        <v>384</v>
      </c>
      <c r="I674" s="138" t="s">
        <v>371</v>
      </c>
      <c r="J674" s="91">
        <v>1</v>
      </c>
      <c r="K674" s="95">
        <v>0.5</v>
      </c>
      <c r="L674" s="95">
        <f t="shared" si="84"/>
        <v>0.5</v>
      </c>
      <c r="M674" s="1102" t="s">
        <v>1883</v>
      </c>
      <c r="N674" s="766" t="s">
        <v>1424</v>
      </c>
      <c r="O674" s="742"/>
    </row>
    <row r="675" spans="1:15" s="7" customFormat="1" ht="63">
      <c r="A675" s="81"/>
      <c r="B675" s="217"/>
      <c r="C675" s="263"/>
      <c r="D675" s="305"/>
      <c r="E675" s="98" t="s">
        <v>538</v>
      </c>
      <c r="F675" s="175"/>
      <c r="G675" s="176"/>
      <c r="H675" s="517" t="s">
        <v>379</v>
      </c>
      <c r="I675" s="138" t="s">
        <v>371</v>
      </c>
      <c r="J675" s="91">
        <v>1</v>
      </c>
      <c r="K675" s="95">
        <v>0.5</v>
      </c>
      <c r="L675" s="95">
        <f t="shared" si="84"/>
        <v>0.5</v>
      </c>
      <c r="M675" s="1102" t="s">
        <v>1884</v>
      </c>
      <c r="N675" s="766" t="s">
        <v>1425</v>
      </c>
      <c r="O675" s="742"/>
    </row>
    <row r="676" spans="1:15" s="7" customFormat="1" ht="15" customHeight="1">
      <c r="A676" s="81"/>
      <c r="B676" s="217"/>
      <c r="C676" s="263"/>
      <c r="D676" s="547">
        <v>3</v>
      </c>
      <c r="E676" s="184" t="s">
        <v>303</v>
      </c>
      <c r="F676" s="1121"/>
      <c r="G676" s="1122"/>
      <c r="H676" s="535"/>
      <c r="I676" s="156"/>
      <c r="J676" s="150"/>
      <c r="K676" s="146"/>
      <c r="L676" s="146"/>
      <c r="M676" s="117"/>
      <c r="N676" s="738"/>
      <c r="O676" s="742"/>
    </row>
    <row r="677" spans="1:15" s="7" customFormat="1" ht="63">
      <c r="A677" s="81"/>
      <c r="B677" s="217"/>
      <c r="C677" s="263"/>
      <c r="D677" s="305"/>
      <c r="E677" s="98" t="s">
        <v>2681</v>
      </c>
      <c r="F677" s="175"/>
      <c r="G677" s="176"/>
      <c r="H677" s="517" t="s">
        <v>386</v>
      </c>
      <c r="I677" s="138" t="s">
        <v>371</v>
      </c>
      <c r="J677" s="91">
        <v>1</v>
      </c>
      <c r="K677" s="95">
        <v>0.5</v>
      </c>
      <c r="L677" s="95">
        <f t="shared" si="84"/>
        <v>0.5</v>
      </c>
      <c r="M677" s="1116" t="s">
        <v>572</v>
      </c>
      <c r="N677" s="766" t="s">
        <v>1426</v>
      </c>
      <c r="O677" s="742"/>
    </row>
    <row r="678" spans="1:15" s="7" customFormat="1" ht="63">
      <c r="A678" s="81"/>
      <c r="B678" s="217"/>
      <c r="C678" s="263"/>
      <c r="D678" s="305"/>
      <c r="E678" s="98" t="s">
        <v>2682</v>
      </c>
      <c r="F678" s="175"/>
      <c r="G678" s="176"/>
      <c r="H678" s="517" t="s">
        <v>345</v>
      </c>
      <c r="I678" s="138" t="s">
        <v>371</v>
      </c>
      <c r="J678" s="91">
        <v>1</v>
      </c>
      <c r="K678" s="95">
        <v>0.5</v>
      </c>
      <c r="L678" s="95">
        <f t="shared" si="84"/>
        <v>0.5</v>
      </c>
      <c r="M678" s="1116" t="s">
        <v>1117</v>
      </c>
      <c r="N678" s="766" t="s">
        <v>1427</v>
      </c>
      <c r="O678" s="742"/>
    </row>
    <row r="679" spans="1:15" s="7" customFormat="1" ht="63">
      <c r="A679" s="81"/>
      <c r="B679" s="217"/>
      <c r="C679" s="263"/>
      <c r="D679" s="305"/>
      <c r="E679" s="98" t="s">
        <v>2683</v>
      </c>
      <c r="F679" s="175"/>
      <c r="G679" s="176"/>
      <c r="H679" s="517" t="s">
        <v>344</v>
      </c>
      <c r="I679" s="138" t="s">
        <v>371</v>
      </c>
      <c r="J679" s="91">
        <v>1</v>
      </c>
      <c r="K679" s="95">
        <v>0.5</v>
      </c>
      <c r="L679" s="95">
        <f t="shared" si="84"/>
        <v>0.5</v>
      </c>
      <c r="M679" s="1116" t="s">
        <v>1118</v>
      </c>
      <c r="N679" s="766" t="s">
        <v>1428</v>
      </c>
      <c r="O679" s="742"/>
    </row>
    <row r="680" spans="1:15" s="7" customFormat="1" ht="63">
      <c r="A680" s="87"/>
      <c r="B680" s="134"/>
      <c r="C680" s="264"/>
      <c r="D680" s="302"/>
      <c r="E680" s="98" t="s">
        <v>2684</v>
      </c>
      <c r="F680" s="175"/>
      <c r="G680" s="176"/>
      <c r="H680" s="517" t="s">
        <v>387</v>
      </c>
      <c r="I680" s="138" t="s">
        <v>371</v>
      </c>
      <c r="J680" s="91">
        <v>1</v>
      </c>
      <c r="K680" s="95">
        <v>0.5</v>
      </c>
      <c r="L680" s="95">
        <f t="shared" si="84"/>
        <v>0.5</v>
      </c>
      <c r="M680" s="1116" t="s">
        <v>1119</v>
      </c>
      <c r="N680" s="766" t="s">
        <v>1429</v>
      </c>
      <c r="O680" s="742"/>
    </row>
    <row r="681" spans="1:15" s="7" customFormat="1" ht="15" customHeight="1">
      <c r="A681" s="81"/>
      <c r="B681" s="217"/>
      <c r="C681" s="263"/>
      <c r="D681" s="1334">
        <v>4</v>
      </c>
      <c r="E681" s="157" t="s">
        <v>305</v>
      </c>
      <c r="F681" s="1121"/>
      <c r="G681" s="1122"/>
      <c r="H681" s="1327"/>
      <c r="I681" s="152"/>
      <c r="J681" s="150"/>
      <c r="K681" s="154"/>
      <c r="L681" s="146"/>
      <c r="M681" s="117"/>
      <c r="N681" s="738"/>
      <c r="O681" s="742"/>
    </row>
    <row r="682" spans="1:15" s="7" customFormat="1" ht="75">
      <c r="A682" s="81"/>
      <c r="B682" s="217"/>
      <c r="C682" s="263"/>
      <c r="D682" s="305"/>
      <c r="E682" s="177" t="s">
        <v>553</v>
      </c>
      <c r="F682" s="136"/>
      <c r="G682" s="136"/>
      <c r="H682" s="517" t="s">
        <v>554</v>
      </c>
      <c r="I682" s="138" t="s">
        <v>371</v>
      </c>
      <c r="J682" s="91">
        <v>1</v>
      </c>
      <c r="K682" s="95">
        <v>0.5</v>
      </c>
      <c r="L682" s="95">
        <f t="shared" si="84"/>
        <v>0.5</v>
      </c>
      <c r="M682" s="1116" t="s">
        <v>1120</v>
      </c>
      <c r="N682" s="766" t="s">
        <v>1430</v>
      </c>
      <c r="O682" s="742"/>
    </row>
    <row r="683" spans="1:15" s="7" customFormat="1" ht="63">
      <c r="A683" s="81"/>
      <c r="B683" s="217"/>
      <c r="C683" s="263"/>
      <c r="D683" s="305"/>
      <c r="E683" s="98" t="s">
        <v>555</v>
      </c>
      <c r="F683" s="112"/>
      <c r="G683" s="112"/>
      <c r="H683" s="517" t="s">
        <v>390</v>
      </c>
      <c r="I683" s="138" t="s">
        <v>371</v>
      </c>
      <c r="J683" s="91">
        <v>1</v>
      </c>
      <c r="K683" s="95">
        <v>0.5</v>
      </c>
      <c r="L683" s="95">
        <f t="shared" si="84"/>
        <v>0.5</v>
      </c>
      <c r="M683" s="1102" t="s">
        <v>1121</v>
      </c>
      <c r="N683" s="766" t="s">
        <v>1431</v>
      </c>
      <c r="O683" s="742"/>
    </row>
    <row r="684" spans="1:15" s="7" customFormat="1" ht="63">
      <c r="A684" s="81"/>
      <c r="B684" s="217"/>
      <c r="C684" s="263"/>
      <c r="D684" s="305"/>
      <c r="E684" s="98" t="s">
        <v>556</v>
      </c>
      <c r="F684" s="175"/>
      <c r="G684" s="175"/>
      <c r="H684" s="517" t="s">
        <v>348</v>
      </c>
      <c r="I684" s="138" t="s">
        <v>371</v>
      </c>
      <c r="J684" s="91">
        <v>1</v>
      </c>
      <c r="K684" s="95">
        <v>0.5</v>
      </c>
      <c r="L684" s="95">
        <f t="shared" si="84"/>
        <v>0.5</v>
      </c>
      <c r="M684" s="1102" t="s">
        <v>1122</v>
      </c>
      <c r="N684" s="766" t="s">
        <v>1432</v>
      </c>
      <c r="O684" s="742"/>
    </row>
    <row r="685" spans="1:15" s="7" customFormat="1" ht="63">
      <c r="A685" s="81"/>
      <c r="B685" s="217"/>
      <c r="C685" s="263"/>
      <c r="D685" s="305"/>
      <c r="E685" s="98" t="s">
        <v>557</v>
      </c>
      <c r="F685" s="175"/>
      <c r="G685" s="175"/>
      <c r="H685" s="517" t="s">
        <v>349</v>
      </c>
      <c r="I685" s="138" t="s">
        <v>371</v>
      </c>
      <c r="J685" s="91">
        <v>1</v>
      </c>
      <c r="K685" s="95">
        <v>0.5</v>
      </c>
      <c r="L685" s="95">
        <f t="shared" si="84"/>
        <v>0.5</v>
      </c>
      <c r="M685" s="1102" t="s">
        <v>1123</v>
      </c>
      <c r="N685" s="766" t="s">
        <v>1433</v>
      </c>
      <c r="O685" s="742"/>
    </row>
    <row r="686" spans="1:15" s="7" customFormat="1" ht="63">
      <c r="A686" s="81"/>
      <c r="B686" s="217"/>
      <c r="C686" s="263"/>
      <c r="D686" s="305"/>
      <c r="E686" s="1673" t="s">
        <v>558</v>
      </c>
      <c r="F686" s="1674"/>
      <c r="G686" s="1716"/>
      <c r="H686" s="517" t="s">
        <v>347</v>
      </c>
      <c r="I686" s="138" t="s">
        <v>371</v>
      </c>
      <c r="J686" s="91">
        <v>1</v>
      </c>
      <c r="K686" s="95">
        <v>0.5</v>
      </c>
      <c r="L686" s="95">
        <f t="shared" si="84"/>
        <v>0.5</v>
      </c>
      <c r="M686" s="1102" t="s">
        <v>1124</v>
      </c>
      <c r="N686" s="766" t="s">
        <v>1434</v>
      </c>
      <c r="O686" s="742"/>
    </row>
    <row r="687" spans="1:15" s="7" customFormat="1" ht="63">
      <c r="A687" s="81"/>
      <c r="B687" s="217"/>
      <c r="C687" s="263"/>
      <c r="D687" s="305"/>
      <c r="E687" s="1673" t="s">
        <v>559</v>
      </c>
      <c r="F687" s="1674"/>
      <c r="G687" s="1716"/>
      <c r="H687" s="517" t="s">
        <v>350</v>
      </c>
      <c r="I687" s="138" t="s">
        <v>371</v>
      </c>
      <c r="J687" s="91">
        <v>1</v>
      </c>
      <c r="K687" s="95">
        <v>0.5</v>
      </c>
      <c r="L687" s="95">
        <f t="shared" si="84"/>
        <v>0.5</v>
      </c>
      <c r="M687" s="1102" t="s">
        <v>1125</v>
      </c>
      <c r="N687" s="766" t="s">
        <v>1435</v>
      </c>
      <c r="O687" s="742"/>
    </row>
    <row r="688" spans="1:15" s="7" customFormat="1" ht="63">
      <c r="A688" s="81"/>
      <c r="B688" s="217"/>
      <c r="C688" s="263"/>
      <c r="D688" s="305"/>
      <c r="E688" s="1673" t="s">
        <v>560</v>
      </c>
      <c r="F688" s="1674"/>
      <c r="G688" s="1716"/>
      <c r="H688" s="517" t="s">
        <v>350</v>
      </c>
      <c r="I688" s="138" t="s">
        <v>371</v>
      </c>
      <c r="J688" s="91">
        <v>1</v>
      </c>
      <c r="K688" s="95">
        <v>0.5</v>
      </c>
      <c r="L688" s="95">
        <f t="shared" si="84"/>
        <v>0.5</v>
      </c>
      <c r="M688" s="1102" t="s">
        <v>1126</v>
      </c>
      <c r="N688" s="766" t="s">
        <v>1436</v>
      </c>
      <c r="O688" s="742"/>
    </row>
    <row r="689" spans="1:15" s="7" customFormat="1" ht="63">
      <c r="A689" s="81"/>
      <c r="B689" s="217"/>
      <c r="C689" s="263"/>
      <c r="D689" s="305"/>
      <c r="E689" s="1673" t="s">
        <v>561</v>
      </c>
      <c r="F689" s="1674"/>
      <c r="G689" s="1716"/>
      <c r="H689" s="517" t="s">
        <v>391</v>
      </c>
      <c r="I689" s="138" t="s">
        <v>371</v>
      </c>
      <c r="J689" s="91">
        <v>1</v>
      </c>
      <c r="K689" s="95">
        <v>0.5</v>
      </c>
      <c r="L689" s="95">
        <f t="shared" si="84"/>
        <v>0.5</v>
      </c>
      <c r="M689" s="1102" t="s">
        <v>1127</v>
      </c>
      <c r="N689" s="766" t="s">
        <v>1437</v>
      </c>
      <c r="O689" s="742"/>
    </row>
    <row r="690" spans="1:15" s="7" customFormat="1" ht="15" customHeight="1">
      <c r="A690" s="81"/>
      <c r="B690" s="217"/>
      <c r="C690" s="263"/>
      <c r="D690" s="547">
        <v>5</v>
      </c>
      <c r="E690" s="184" t="s">
        <v>306</v>
      </c>
      <c r="F690" s="1121"/>
      <c r="G690" s="1122"/>
      <c r="H690" s="535"/>
      <c r="I690" s="156"/>
      <c r="J690" s="150"/>
      <c r="K690" s="146"/>
      <c r="L690" s="146"/>
      <c r="M690" s="117"/>
      <c r="N690" s="738"/>
      <c r="O690" s="742"/>
    </row>
    <row r="691" spans="1:15" s="7" customFormat="1" ht="63">
      <c r="A691" s="81"/>
      <c r="B691" s="217"/>
      <c r="C691" s="263"/>
      <c r="D691" s="305"/>
      <c r="E691" s="1794" t="s">
        <v>473</v>
      </c>
      <c r="F691" s="1795"/>
      <c r="G691" s="1796"/>
      <c r="H691" s="517" t="s">
        <v>395</v>
      </c>
      <c r="I691" s="138" t="s">
        <v>371</v>
      </c>
      <c r="J691" s="91">
        <v>1</v>
      </c>
      <c r="K691" s="95">
        <v>0.5</v>
      </c>
      <c r="L691" s="95">
        <f t="shared" si="84"/>
        <v>0.5</v>
      </c>
      <c r="M691" s="1116" t="s">
        <v>1128</v>
      </c>
      <c r="N691" s="766" t="s">
        <v>1438</v>
      </c>
      <c r="O691" s="742"/>
    </row>
    <row r="692" spans="1:15" s="7" customFormat="1" ht="63">
      <c r="A692" s="81"/>
      <c r="B692" s="217"/>
      <c r="C692" s="263"/>
      <c r="D692" s="305"/>
      <c r="E692" s="98" t="s">
        <v>474</v>
      </c>
      <c r="F692" s="118"/>
      <c r="G692" s="113"/>
      <c r="H692" s="517" t="s">
        <v>354</v>
      </c>
      <c r="I692" s="138" t="s">
        <v>371</v>
      </c>
      <c r="J692" s="91">
        <v>1</v>
      </c>
      <c r="K692" s="95">
        <v>0.5</v>
      </c>
      <c r="L692" s="95">
        <f t="shared" si="84"/>
        <v>0.5</v>
      </c>
      <c r="M692" s="1116" t="s">
        <v>1129</v>
      </c>
      <c r="N692" s="766" t="s">
        <v>1439</v>
      </c>
      <c r="O692" s="742"/>
    </row>
    <row r="693" spans="1:15" s="7" customFormat="1" ht="63">
      <c r="A693" s="81"/>
      <c r="B693" s="217"/>
      <c r="C693" s="263"/>
      <c r="D693" s="305"/>
      <c r="E693" s="1673" t="s">
        <v>475</v>
      </c>
      <c r="F693" s="1674"/>
      <c r="G693" s="1716"/>
      <c r="H693" s="517" t="s">
        <v>353</v>
      </c>
      <c r="I693" s="138" t="s">
        <v>371</v>
      </c>
      <c r="J693" s="91">
        <v>1</v>
      </c>
      <c r="K693" s="95">
        <v>0.5</v>
      </c>
      <c r="L693" s="95">
        <f t="shared" si="84"/>
        <v>0.5</v>
      </c>
      <c r="M693" s="1116" t="s">
        <v>1130</v>
      </c>
      <c r="N693" s="766" t="s">
        <v>1440</v>
      </c>
      <c r="O693" s="742"/>
    </row>
    <row r="694" spans="1:15" s="7" customFormat="1" ht="63">
      <c r="A694" s="81"/>
      <c r="B694" s="217"/>
      <c r="C694" s="263"/>
      <c r="D694" s="305"/>
      <c r="E694" s="1673" t="s">
        <v>369</v>
      </c>
      <c r="F694" s="1674"/>
      <c r="G694" s="1716"/>
      <c r="H694" s="517" t="s">
        <v>353</v>
      </c>
      <c r="I694" s="138" t="s">
        <v>371</v>
      </c>
      <c r="J694" s="91">
        <v>1</v>
      </c>
      <c r="K694" s="95">
        <v>0.5</v>
      </c>
      <c r="L694" s="95">
        <f t="shared" si="84"/>
        <v>0.5</v>
      </c>
      <c r="M694" s="1116" t="s">
        <v>1131</v>
      </c>
      <c r="N694" s="766" t="s">
        <v>1441</v>
      </c>
      <c r="O694" s="742"/>
    </row>
    <row r="695" spans="1:15" s="7" customFormat="1" ht="63">
      <c r="A695" s="81"/>
      <c r="B695" s="217"/>
      <c r="C695" s="263"/>
      <c r="D695" s="305"/>
      <c r="E695" s="98" t="s">
        <v>476</v>
      </c>
      <c r="F695" s="175"/>
      <c r="G695" s="176"/>
      <c r="H695" s="517" t="s">
        <v>355</v>
      </c>
      <c r="I695" s="138" t="s">
        <v>371</v>
      </c>
      <c r="J695" s="91">
        <v>1</v>
      </c>
      <c r="K695" s="95">
        <v>0.5</v>
      </c>
      <c r="L695" s="95">
        <f t="shared" si="84"/>
        <v>0.5</v>
      </c>
      <c r="M695" s="1116" t="s">
        <v>1132</v>
      </c>
      <c r="N695" s="766" t="s">
        <v>1442</v>
      </c>
      <c r="O695" s="742"/>
    </row>
    <row r="696" spans="1:15" s="7" customFormat="1" ht="15" customHeight="1">
      <c r="A696" s="81"/>
      <c r="B696" s="217"/>
      <c r="C696" s="263"/>
      <c r="D696" s="547">
        <v>6</v>
      </c>
      <c r="E696" s="184" t="s">
        <v>312</v>
      </c>
      <c r="F696" s="1121"/>
      <c r="G696" s="1122"/>
      <c r="H696" s="535"/>
      <c r="I696" s="156"/>
      <c r="J696" s="150"/>
      <c r="K696" s="146"/>
      <c r="L696" s="146"/>
      <c r="M696" s="117"/>
      <c r="N696" s="738"/>
      <c r="O696" s="742"/>
    </row>
    <row r="697" spans="1:15" s="7" customFormat="1" ht="63">
      <c r="A697" s="81"/>
      <c r="B697" s="217"/>
      <c r="C697" s="263"/>
      <c r="D697" s="305"/>
      <c r="E697" s="98" t="s">
        <v>478</v>
      </c>
      <c r="F697" s="175"/>
      <c r="G697" s="176"/>
      <c r="H697" s="517" t="s">
        <v>396</v>
      </c>
      <c r="I697" s="138" t="s">
        <v>371</v>
      </c>
      <c r="J697" s="91">
        <v>1</v>
      </c>
      <c r="K697" s="95">
        <v>0.5</v>
      </c>
      <c r="L697" s="95">
        <f t="shared" si="84"/>
        <v>0.5</v>
      </c>
      <c r="M697" s="1116" t="s">
        <v>1133</v>
      </c>
      <c r="N697" s="766" t="s">
        <v>1443</v>
      </c>
      <c r="O697" s="742"/>
    </row>
    <row r="698" spans="1:15" s="7" customFormat="1" ht="63">
      <c r="A698" s="81"/>
      <c r="B698" s="217"/>
      <c r="C698" s="263"/>
      <c r="D698" s="305"/>
      <c r="E698" s="98" t="s">
        <v>477</v>
      </c>
      <c r="F698" s="175"/>
      <c r="G698" s="176"/>
      <c r="H698" s="517" t="s">
        <v>396</v>
      </c>
      <c r="I698" s="138" t="s">
        <v>371</v>
      </c>
      <c r="J698" s="91">
        <v>1</v>
      </c>
      <c r="K698" s="95">
        <v>0.5</v>
      </c>
      <c r="L698" s="95">
        <f t="shared" si="84"/>
        <v>0.5</v>
      </c>
      <c r="M698" s="1116" t="s">
        <v>1134</v>
      </c>
      <c r="N698" s="766" t="s">
        <v>1444</v>
      </c>
      <c r="O698" s="742"/>
    </row>
    <row r="699" spans="1:15" s="7" customFormat="1" ht="63">
      <c r="A699" s="81"/>
      <c r="B699" s="217"/>
      <c r="C699" s="263"/>
      <c r="D699" s="305"/>
      <c r="E699" s="1673" t="s">
        <v>479</v>
      </c>
      <c r="F699" s="1674"/>
      <c r="G699" s="1716"/>
      <c r="H699" s="517" t="s">
        <v>397</v>
      </c>
      <c r="I699" s="138" t="s">
        <v>371</v>
      </c>
      <c r="J699" s="91">
        <v>1</v>
      </c>
      <c r="K699" s="95">
        <v>0.5</v>
      </c>
      <c r="L699" s="95">
        <f t="shared" si="84"/>
        <v>0.5</v>
      </c>
      <c r="M699" s="1116" t="s">
        <v>1135</v>
      </c>
      <c r="N699" s="766" t="s">
        <v>1445</v>
      </c>
      <c r="O699" s="742"/>
    </row>
    <row r="700" spans="1:15" s="7" customFormat="1" ht="15" customHeight="1">
      <c r="A700" s="81"/>
      <c r="B700" s="217"/>
      <c r="C700" s="263"/>
      <c r="D700" s="547">
        <v>7</v>
      </c>
      <c r="E700" s="184" t="s">
        <v>293</v>
      </c>
      <c r="F700" s="1121"/>
      <c r="G700" s="1122"/>
      <c r="H700" s="535"/>
      <c r="I700" s="156"/>
      <c r="J700" s="150"/>
      <c r="K700" s="146"/>
      <c r="L700" s="146"/>
      <c r="M700" s="117"/>
      <c r="N700" s="738"/>
      <c r="O700" s="742"/>
    </row>
    <row r="701" spans="1:15" s="7" customFormat="1" ht="63">
      <c r="A701" s="81"/>
      <c r="B701" s="217"/>
      <c r="C701" s="263"/>
      <c r="D701" s="305"/>
      <c r="E701" s="98" t="s">
        <v>562</v>
      </c>
      <c r="F701" s="175"/>
      <c r="G701" s="176"/>
      <c r="H701" s="517" t="s">
        <v>398</v>
      </c>
      <c r="I701" s="138" t="s">
        <v>371</v>
      </c>
      <c r="J701" s="91">
        <v>1</v>
      </c>
      <c r="K701" s="95">
        <v>0.5</v>
      </c>
      <c r="L701" s="95">
        <f t="shared" si="84"/>
        <v>0.5</v>
      </c>
      <c r="M701" s="1116" t="s">
        <v>1136</v>
      </c>
      <c r="N701" s="766" t="s">
        <v>1446</v>
      </c>
      <c r="O701" s="742"/>
    </row>
    <row r="702" spans="1:15" s="7" customFormat="1" ht="75">
      <c r="A702" s="81"/>
      <c r="B702" s="217"/>
      <c r="C702" s="263"/>
      <c r="D702" s="305"/>
      <c r="E702" s="98" t="s">
        <v>563</v>
      </c>
      <c r="F702" s="175"/>
      <c r="G702" s="176"/>
      <c r="H702" s="517" t="s">
        <v>356</v>
      </c>
      <c r="I702" s="138" t="s">
        <v>371</v>
      </c>
      <c r="J702" s="91">
        <v>1</v>
      </c>
      <c r="K702" s="95">
        <v>0.5</v>
      </c>
      <c r="L702" s="95">
        <f t="shared" si="84"/>
        <v>0.5</v>
      </c>
      <c r="M702" s="1116" t="s">
        <v>1137</v>
      </c>
      <c r="N702" s="766" t="s">
        <v>1447</v>
      </c>
      <c r="O702" s="742"/>
    </row>
    <row r="703" spans="1:15" s="7" customFormat="1" ht="63">
      <c r="A703" s="81"/>
      <c r="B703" s="217"/>
      <c r="C703" s="263"/>
      <c r="D703" s="305"/>
      <c r="E703" s="1673" t="s">
        <v>564</v>
      </c>
      <c r="F703" s="1674"/>
      <c r="G703" s="1716"/>
      <c r="H703" s="517" t="s">
        <v>356</v>
      </c>
      <c r="I703" s="138" t="s">
        <v>371</v>
      </c>
      <c r="J703" s="91">
        <v>1</v>
      </c>
      <c r="K703" s="95">
        <v>0.5</v>
      </c>
      <c r="L703" s="95">
        <f t="shared" si="84"/>
        <v>0.5</v>
      </c>
      <c r="M703" s="1116" t="s">
        <v>1138</v>
      </c>
      <c r="N703" s="766" t="s">
        <v>1448</v>
      </c>
      <c r="O703" s="742"/>
    </row>
    <row r="704" spans="1:15" s="7" customFormat="1" ht="63">
      <c r="A704" s="81"/>
      <c r="B704" s="217"/>
      <c r="C704" s="263"/>
      <c r="D704" s="305"/>
      <c r="E704" s="1673" t="s">
        <v>565</v>
      </c>
      <c r="F704" s="1674"/>
      <c r="G704" s="1716"/>
      <c r="H704" s="517" t="s">
        <v>399</v>
      </c>
      <c r="I704" s="138" t="s">
        <v>371</v>
      </c>
      <c r="J704" s="91">
        <v>1</v>
      </c>
      <c r="K704" s="95">
        <v>0.5</v>
      </c>
      <c r="L704" s="95">
        <f t="shared" si="84"/>
        <v>0.5</v>
      </c>
      <c r="M704" s="1116" t="s">
        <v>1139</v>
      </c>
      <c r="N704" s="766" t="s">
        <v>1449</v>
      </c>
      <c r="O704" s="742"/>
    </row>
    <row r="705" spans="1:15" s="7" customFormat="1" ht="63">
      <c r="A705" s="81"/>
      <c r="B705" s="217"/>
      <c r="C705" s="263"/>
      <c r="D705" s="305"/>
      <c r="E705" s="98" t="s">
        <v>566</v>
      </c>
      <c r="F705" s="175"/>
      <c r="G705" s="176"/>
      <c r="H705" s="517" t="s">
        <v>361</v>
      </c>
      <c r="I705" s="138" t="s">
        <v>371</v>
      </c>
      <c r="J705" s="91">
        <v>1</v>
      </c>
      <c r="K705" s="95">
        <v>0.5</v>
      </c>
      <c r="L705" s="95">
        <f t="shared" si="84"/>
        <v>0.5</v>
      </c>
      <c r="M705" s="1116" t="s">
        <v>1140</v>
      </c>
      <c r="N705" s="766" t="s">
        <v>1450</v>
      </c>
      <c r="O705" s="742"/>
    </row>
    <row r="706" spans="1:15" s="7" customFormat="1" ht="63">
      <c r="A706" s="81"/>
      <c r="B706" s="217"/>
      <c r="C706" s="263"/>
      <c r="D706" s="305"/>
      <c r="E706" s="1673" t="s">
        <v>567</v>
      </c>
      <c r="F706" s="1674"/>
      <c r="G706" s="1716"/>
      <c r="H706" s="517" t="s">
        <v>361</v>
      </c>
      <c r="I706" s="138" t="s">
        <v>371</v>
      </c>
      <c r="J706" s="91">
        <v>1</v>
      </c>
      <c r="K706" s="95">
        <v>0.5</v>
      </c>
      <c r="L706" s="95">
        <f t="shared" si="84"/>
        <v>0.5</v>
      </c>
      <c r="M706" s="1116" t="s">
        <v>1141</v>
      </c>
      <c r="N706" s="766" t="s">
        <v>1451</v>
      </c>
      <c r="O706" s="742"/>
    </row>
    <row r="707" spans="1:15" s="7" customFormat="1" ht="63">
      <c r="A707" s="81"/>
      <c r="B707" s="217"/>
      <c r="C707" s="263"/>
      <c r="D707" s="305"/>
      <c r="E707" s="98" t="s">
        <v>568</v>
      </c>
      <c r="F707" s="175"/>
      <c r="G707" s="176"/>
      <c r="H707" s="517" t="s">
        <v>361</v>
      </c>
      <c r="I707" s="138" t="s">
        <v>371</v>
      </c>
      <c r="J707" s="91">
        <v>1</v>
      </c>
      <c r="K707" s="95">
        <v>0.5</v>
      </c>
      <c r="L707" s="95">
        <f t="shared" si="84"/>
        <v>0.5</v>
      </c>
      <c r="M707" s="1116" t="s">
        <v>1142</v>
      </c>
      <c r="N707" s="766" t="s">
        <v>1452</v>
      </c>
      <c r="O707" s="742"/>
    </row>
    <row r="708" spans="1:15" s="7" customFormat="1" ht="15" customHeight="1">
      <c r="A708" s="81"/>
      <c r="B708" s="217"/>
      <c r="C708" s="263"/>
      <c r="D708" s="547">
        <v>8</v>
      </c>
      <c r="E708" s="184" t="s">
        <v>315</v>
      </c>
      <c r="F708" s="1121"/>
      <c r="G708" s="1122"/>
      <c r="H708" s="535"/>
      <c r="I708" s="156"/>
      <c r="J708" s="150"/>
      <c r="K708" s="146"/>
      <c r="L708" s="146"/>
      <c r="M708" s="117"/>
      <c r="N708" s="738"/>
      <c r="O708" s="742"/>
    </row>
    <row r="709" spans="1:15" s="7" customFormat="1" ht="63">
      <c r="A709" s="81"/>
      <c r="B709" s="217"/>
      <c r="C709" s="263"/>
      <c r="D709" s="305"/>
      <c r="E709" s="98" t="s">
        <v>630</v>
      </c>
      <c r="F709" s="175"/>
      <c r="G709" s="176"/>
      <c r="H709" s="517" t="s">
        <v>400</v>
      </c>
      <c r="I709" s="138" t="s">
        <v>371</v>
      </c>
      <c r="J709" s="91">
        <v>1</v>
      </c>
      <c r="K709" s="95">
        <v>0.5</v>
      </c>
      <c r="L709" s="95">
        <f t="shared" si="84"/>
        <v>0.5</v>
      </c>
      <c r="M709" s="1116" t="s">
        <v>1143</v>
      </c>
      <c r="N709" s="766" t="s">
        <v>1453</v>
      </c>
      <c r="O709" s="742"/>
    </row>
    <row r="710" spans="1:15" s="7" customFormat="1" ht="75">
      <c r="A710" s="81"/>
      <c r="B710" s="217"/>
      <c r="C710" s="263"/>
      <c r="D710" s="305"/>
      <c r="E710" s="1673" t="s">
        <v>631</v>
      </c>
      <c r="F710" s="1674"/>
      <c r="G710" s="1716"/>
      <c r="H710" s="517" t="s">
        <v>359</v>
      </c>
      <c r="I710" s="138" t="s">
        <v>371</v>
      </c>
      <c r="J710" s="91">
        <v>1</v>
      </c>
      <c r="K710" s="95">
        <v>0.5</v>
      </c>
      <c r="L710" s="95">
        <f t="shared" si="84"/>
        <v>0.5</v>
      </c>
      <c r="M710" s="1116" t="s">
        <v>1144</v>
      </c>
      <c r="N710" s="766" t="s">
        <v>1454</v>
      </c>
      <c r="O710" s="742"/>
    </row>
    <row r="711" spans="1:15" s="7" customFormat="1" ht="63">
      <c r="A711" s="81"/>
      <c r="B711" s="217"/>
      <c r="C711" s="263"/>
      <c r="D711" s="305"/>
      <c r="E711" s="1673" t="s">
        <v>632</v>
      </c>
      <c r="F711" s="1674"/>
      <c r="G711" s="1716"/>
      <c r="H711" s="517" t="s">
        <v>359</v>
      </c>
      <c r="I711" s="138" t="s">
        <v>371</v>
      </c>
      <c r="J711" s="91">
        <v>1</v>
      </c>
      <c r="K711" s="95">
        <v>0.5</v>
      </c>
      <c r="L711" s="95">
        <f t="shared" si="84"/>
        <v>0.5</v>
      </c>
      <c r="M711" s="1116" t="s">
        <v>1145</v>
      </c>
      <c r="N711" s="766" t="s">
        <v>1455</v>
      </c>
      <c r="O711" s="742"/>
    </row>
    <row r="712" spans="1:15" s="7" customFormat="1" ht="63">
      <c r="A712" s="81"/>
      <c r="B712" s="217"/>
      <c r="C712" s="263"/>
      <c r="D712" s="305"/>
      <c r="E712" s="1673" t="s">
        <v>633</v>
      </c>
      <c r="F712" s="1674"/>
      <c r="G712" s="1716"/>
      <c r="H712" s="517" t="s">
        <v>357</v>
      </c>
      <c r="I712" s="138" t="s">
        <v>371</v>
      </c>
      <c r="J712" s="91">
        <v>1</v>
      </c>
      <c r="K712" s="95">
        <v>0.5</v>
      </c>
      <c r="L712" s="95">
        <f t="shared" si="84"/>
        <v>0.5</v>
      </c>
      <c r="M712" s="1116" t="s">
        <v>1146</v>
      </c>
      <c r="N712" s="766" t="s">
        <v>1456</v>
      </c>
      <c r="O712" s="742"/>
    </row>
    <row r="713" spans="1:15" s="7" customFormat="1" ht="63">
      <c r="A713" s="81"/>
      <c r="B713" s="217"/>
      <c r="C713" s="263"/>
      <c r="D713" s="305"/>
      <c r="E713" s="1673" t="s">
        <v>634</v>
      </c>
      <c r="F713" s="1674"/>
      <c r="G713" s="1716"/>
      <c r="H713" s="517" t="s">
        <v>358</v>
      </c>
      <c r="I713" s="138" t="s">
        <v>371</v>
      </c>
      <c r="J713" s="91">
        <v>1</v>
      </c>
      <c r="K713" s="95">
        <v>0.5</v>
      </c>
      <c r="L713" s="95">
        <f t="shared" si="84"/>
        <v>0.5</v>
      </c>
      <c r="M713" s="1116" t="s">
        <v>1147</v>
      </c>
      <c r="N713" s="766" t="s">
        <v>1457</v>
      </c>
      <c r="O713" s="742"/>
    </row>
    <row r="714" spans="1:15" s="7" customFormat="1" ht="63">
      <c r="A714" s="81"/>
      <c r="B714" s="217"/>
      <c r="C714" s="263"/>
      <c r="D714" s="305"/>
      <c r="E714" s="177" t="s">
        <v>635</v>
      </c>
      <c r="F714" s="175"/>
      <c r="G714" s="176"/>
      <c r="H714" s="517" t="s">
        <v>401</v>
      </c>
      <c r="I714" s="138" t="s">
        <v>371</v>
      </c>
      <c r="J714" s="91">
        <v>1</v>
      </c>
      <c r="K714" s="95">
        <v>0.5</v>
      </c>
      <c r="L714" s="95">
        <f t="shared" si="84"/>
        <v>0.5</v>
      </c>
      <c r="M714" s="1116" t="s">
        <v>1148</v>
      </c>
      <c r="N714" s="766" t="s">
        <v>1458</v>
      </c>
      <c r="O714" s="742"/>
    </row>
    <row r="715" spans="1:15" s="7" customFormat="1" ht="63">
      <c r="A715" s="81"/>
      <c r="B715" s="217"/>
      <c r="C715" s="263"/>
      <c r="D715" s="305"/>
      <c r="E715" s="1673" t="s">
        <v>637</v>
      </c>
      <c r="F715" s="1674"/>
      <c r="G715" s="1716"/>
      <c r="H715" s="517" t="s">
        <v>360</v>
      </c>
      <c r="I715" s="138" t="s">
        <v>371</v>
      </c>
      <c r="J715" s="91">
        <v>1</v>
      </c>
      <c r="K715" s="95">
        <v>0.5</v>
      </c>
      <c r="L715" s="95">
        <f t="shared" si="84"/>
        <v>0.5</v>
      </c>
      <c r="M715" s="1116" t="s">
        <v>1149</v>
      </c>
      <c r="N715" s="766" t="s">
        <v>1459</v>
      </c>
      <c r="O715" s="742"/>
    </row>
    <row r="716" spans="1:15" s="7" customFormat="1" ht="63">
      <c r="A716" s="81"/>
      <c r="B716" s="217"/>
      <c r="C716" s="263"/>
      <c r="D716" s="305"/>
      <c r="E716" s="98" t="s">
        <v>638</v>
      </c>
      <c r="F716" s="175"/>
      <c r="G716" s="176"/>
      <c r="H716" s="517" t="s">
        <v>360</v>
      </c>
      <c r="I716" s="138" t="s">
        <v>371</v>
      </c>
      <c r="J716" s="91">
        <v>1</v>
      </c>
      <c r="K716" s="95">
        <v>0.5</v>
      </c>
      <c r="L716" s="95">
        <f t="shared" si="84"/>
        <v>0.5</v>
      </c>
      <c r="M716" s="1116" t="s">
        <v>1150</v>
      </c>
      <c r="N716" s="766" t="s">
        <v>1460</v>
      </c>
      <c r="O716" s="742"/>
    </row>
    <row r="717" spans="1:15" s="7" customFormat="1" ht="15" customHeight="1">
      <c r="A717" s="81"/>
      <c r="B717" s="217"/>
      <c r="C717" s="263"/>
      <c r="D717" s="547">
        <v>9</v>
      </c>
      <c r="E717" s="184" t="s">
        <v>316</v>
      </c>
      <c r="F717" s="1121"/>
      <c r="G717" s="1122"/>
      <c r="H717" s="535"/>
      <c r="I717" s="156"/>
      <c r="J717" s="150"/>
      <c r="K717" s="146"/>
      <c r="L717" s="146"/>
      <c r="M717" s="117"/>
      <c r="N717" s="738"/>
      <c r="O717" s="742"/>
    </row>
    <row r="718" spans="1:15" s="7" customFormat="1" ht="63">
      <c r="A718" s="81"/>
      <c r="B718" s="217"/>
      <c r="C718" s="263"/>
      <c r="D718" s="305"/>
      <c r="E718" s="1673" t="s">
        <v>442</v>
      </c>
      <c r="F718" s="1674"/>
      <c r="G718" s="1716"/>
      <c r="H718" s="517" t="s">
        <v>362</v>
      </c>
      <c r="I718" s="138" t="s">
        <v>371</v>
      </c>
      <c r="J718" s="91">
        <v>1</v>
      </c>
      <c r="K718" s="95">
        <v>0.5</v>
      </c>
      <c r="L718" s="95">
        <f t="shared" si="84"/>
        <v>0.5</v>
      </c>
      <c r="M718" s="1116" t="s">
        <v>1151</v>
      </c>
      <c r="N718" s="766" t="s">
        <v>1461</v>
      </c>
      <c r="O718" s="742"/>
    </row>
    <row r="719" spans="1:15" s="7" customFormat="1" ht="63">
      <c r="A719" s="81"/>
      <c r="B719" s="217"/>
      <c r="C719" s="263"/>
      <c r="D719" s="305"/>
      <c r="E719" s="1673" t="s">
        <v>639</v>
      </c>
      <c r="F719" s="1674"/>
      <c r="G719" s="1716"/>
      <c r="H719" s="517" t="s">
        <v>405</v>
      </c>
      <c r="I719" s="138" t="s">
        <v>371</v>
      </c>
      <c r="J719" s="91">
        <v>1</v>
      </c>
      <c r="K719" s="95">
        <v>0.5</v>
      </c>
      <c r="L719" s="95">
        <f t="shared" si="84"/>
        <v>0.5</v>
      </c>
      <c r="M719" s="1116" t="s">
        <v>1152</v>
      </c>
      <c r="N719" s="766" t="s">
        <v>1462</v>
      </c>
      <c r="O719" s="742"/>
    </row>
    <row r="720" spans="1:15" s="7" customFormat="1" ht="75">
      <c r="A720" s="87"/>
      <c r="B720" s="134"/>
      <c r="C720" s="264"/>
      <c r="D720" s="302"/>
      <c r="E720" s="1673" t="s">
        <v>640</v>
      </c>
      <c r="F720" s="1674"/>
      <c r="G720" s="1716"/>
      <c r="H720" s="517" t="s">
        <v>406</v>
      </c>
      <c r="I720" s="138" t="s">
        <v>371</v>
      </c>
      <c r="J720" s="91">
        <v>1</v>
      </c>
      <c r="K720" s="95">
        <v>0.5</v>
      </c>
      <c r="L720" s="95">
        <f t="shared" si="84"/>
        <v>0.5</v>
      </c>
      <c r="M720" s="1116" t="s">
        <v>1153</v>
      </c>
      <c r="N720" s="766" t="s">
        <v>1463</v>
      </c>
      <c r="O720" s="742"/>
    </row>
    <row r="721" spans="1:15" s="7" customFormat="1" ht="16.5" customHeight="1">
      <c r="A721" s="81"/>
      <c r="B721" s="217"/>
      <c r="C721" s="263"/>
      <c r="D721" s="1334">
        <v>10</v>
      </c>
      <c r="E721" s="157" t="s">
        <v>317</v>
      </c>
      <c r="F721" s="160"/>
      <c r="G721" s="1303"/>
      <c r="H721" s="1327"/>
      <c r="I721" s="152"/>
      <c r="J721" s="150"/>
      <c r="K721" s="154"/>
      <c r="L721" s="146"/>
      <c r="M721" s="1116"/>
      <c r="N721" s="738"/>
      <c r="O721" s="742"/>
    </row>
    <row r="722" spans="1:15" s="7" customFormat="1" ht="63">
      <c r="A722" s="81"/>
      <c r="B722" s="217"/>
      <c r="C722" s="263"/>
      <c r="D722" s="305"/>
      <c r="E722" s="1673" t="s">
        <v>539</v>
      </c>
      <c r="F722" s="1674"/>
      <c r="G722" s="1716"/>
      <c r="H722" s="517" t="s">
        <v>411</v>
      </c>
      <c r="I722" s="138" t="s">
        <v>371</v>
      </c>
      <c r="J722" s="91">
        <v>1</v>
      </c>
      <c r="K722" s="95">
        <v>0.5</v>
      </c>
      <c r="L722" s="95">
        <f t="shared" si="84"/>
        <v>0.5</v>
      </c>
      <c r="M722" s="1116" t="s">
        <v>1154</v>
      </c>
      <c r="N722" s="766" t="s">
        <v>1464</v>
      </c>
      <c r="O722" s="742"/>
    </row>
    <row r="723" spans="1:15" s="7" customFormat="1" ht="63">
      <c r="A723" s="81"/>
      <c r="B723" s="217"/>
      <c r="C723" s="263"/>
      <c r="D723" s="305"/>
      <c r="E723" s="1815" t="s">
        <v>540</v>
      </c>
      <c r="F723" s="1816"/>
      <c r="G723" s="1817"/>
      <c r="H723" s="517" t="s">
        <v>407</v>
      </c>
      <c r="I723" s="138" t="s">
        <v>371</v>
      </c>
      <c r="J723" s="91">
        <v>1</v>
      </c>
      <c r="K723" s="95">
        <v>0.5</v>
      </c>
      <c r="L723" s="95">
        <f t="shared" si="84"/>
        <v>0.5</v>
      </c>
      <c r="M723" s="1116" t="s">
        <v>1155</v>
      </c>
      <c r="N723" s="766" t="s">
        <v>1465</v>
      </c>
      <c r="O723" s="742"/>
    </row>
    <row r="724" spans="1:15" s="7" customFormat="1" ht="63">
      <c r="A724" s="81"/>
      <c r="B724" s="217"/>
      <c r="C724" s="263"/>
      <c r="D724" s="305"/>
      <c r="E724" s="1815" t="s">
        <v>541</v>
      </c>
      <c r="F724" s="1816"/>
      <c r="G724" s="1817"/>
      <c r="H724" s="517" t="s">
        <v>363</v>
      </c>
      <c r="I724" s="138" t="s">
        <v>371</v>
      </c>
      <c r="J724" s="91">
        <v>1</v>
      </c>
      <c r="K724" s="95">
        <v>0.5</v>
      </c>
      <c r="L724" s="95">
        <f t="shared" ref="L724:L757" si="85">J724*K724</f>
        <v>0.5</v>
      </c>
      <c r="M724" s="1116" t="s">
        <v>1157</v>
      </c>
      <c r="N724" s="766" t="s">
        <v>1466</v>
      </c>
      <c r="O724" s="742"/>
    </row>
    <row r="725" spans="1:15" s="7" customFormat="1" ht="68.099999999999994" customHeight="1">
      <c r="A725" s="81"/>
      <c r="B725" s="217"/>
      <c r="C725" s="263"/>
      <c r="D725" s="305"/>
      <c r="E725" s="1815" t="s">
        <v>542</v>
      </c>
      <c r="F725" s="1816"/>
      <c r="G725" s="1817"/>
      <c r="H725" s="517" t="s">
        <v>408</v>
      </c>
      <c r="I725" s="138" t="s">
        <v>371</v>
      </c>
      <c r="J725" s="91">
        <v>1</v>
      </c>
      <c r="K725" s="95">
        <v>0.5</v>
      </c>
      <c r="L725" s="95">
        <f t="shared" si="85"/>
        <v>0.5</v>
      </c>
      <c r="M725" s="1116" t="s">
        <v>1156</v>
      </c>
      <c r="N725" s="766" t="s">
        <v>1467</v>
      </c>
      <c r="O725" s="742"/>
    </row>
    <row r="726" spans="1:15" s="7" customFormat="1" ht="75" customHeight="1">
      <c r="A726" s="81"/>
      <c r="B726" s="217"/>
      <c r="C726" s="263"/>
      <c r="D726" s="305"/>
      <c r="E726" s="1815" t="s">
        <v>543</v>
      </c>
      <c r="F726" s="1816"/>
      <c r="G726" s="1817"/>
      <c r="H726" s="517" t="s">
        <v>409</v>
      </c>
      <c r="I726" s="138" t="s">
        <v>371</v>
      </c>
      <c r="J726" s="91">
        <v>1</v>
      </c>
      <c r="K726" s="95">
        <v>0.5</v>
      </c>
      <c r="L726" s="95">
        <f t="shared" si="85"/>
        <v>0.5</v>
      </c>
      <c r="M726" s="1116" t="s">
        <v>1158</v>
      </c>
      <c r="N726" s="766" t="s">
        <v>1468</v>
      </c>
      <c r="O726" s="742"/>
    </row>
    <row r="727" spans="1:15" s="7" customFormat="1" ht="66" customHeight="1">
      <c r="A727" s="81"/>
      <c r="B727" s="217"/>
      <c r="C727" s="263"/>
      <c r="D727" s="305"/>
      <c r="E727" s="1815" t="s">
        <v>544</v>
      </c>
      <c r="F727" s="1816"/>
      <c r="G727" s="1817"/>
      <c r="H727" s="517" t="s">
        <v>407</v>
      </c>
      <c r="I727" s="138" t="s">
        <v>371</v>
      </c>
      <c r="J727" s="91">
        <v>1</v>
      </c>
      <c r="K727" s="95">
        <v>0.5</v>
      </c>
      <c r="L727" s="95">
        <f t="shared" si="85"/>
        <v>0.5</v>
      </c>
      <c r="M727" s="1116" t="s">
        <v>549</v>
      </c>
      <c r="N727" s="766" t="s">
        <v>1469</v>
      </c>
      <c r="O727" s="742"/>
    </row>
    <row r="728" spans="1:15" s="7" customFormat="1" ht="63">
      <c r="A728" s="81"/>
      <c r="B728" s="217"/>
      <c r="C728" s="263"/>
      <c r="D728" s="305"/>
      <c r="E728" s="1815" t="s">
        <v>545</v>
      </c>
      <c r="F728" s="1816"/>
      <c r="G728" s="1817"/>
      <c r="H728" s="517" t="s">
        <v>409</v>
      </c>
      <c r="I728" s="138" t="s">
        <v>371</v>
      </c>
      <c r="J728" s="91">
        <v>1</v>
      </c>
      <c r="K728" s="95">
        <v>0.5</v>
      </c>
      <c r="L728" s="95">
        <f t="shared" si="85"/>
        <v>0.5</v>
      </c>
      <c r="M728" s="1116" t="s">
        <v>1159</v>
      </c>
      <c r="N728" s="840" t="s">
        <v>1971</v>
      </c>
      <c r="O728" s="742"/>
    </row>
    <row r="729" spans="1:15" s="7" customFormat="1" ht="15" customHeight="1">
      <c r="A729" s="81"/>
      <c r="B729" s="217"/>
      <c r="C729" s="263"/>
      <c r="D729" s="547">
        <v>11</v>
      </c>
      <c r="E729" s="184" t="s">
        <v>318</v>
      </c>
      <c r="F729" s="160"/>
      <c r="G729" s="160"/>
      <c r="H729" s="535"/>
      <c r="I729" s="156"/>
      <c r="J729" s="150"/>
      <c r="K729" s="146"/>
      <c r="L729" s="146"/>
      <c r="M729" s="1116"/>
      <c r="N729" s="738"/>
      <c r="O729" s="742"/>
    </row>
    <row r="730" spans="1:15" s="7" customFormat="1" ht="63">
      <c r="A730" s="81"/>
      <c r="B730" s="217"/>
      <c r="C730" s="263"/>
      <c r="D730" s="305"/>
      <c r="E730" s="1673" t="s">
        <v>443</v>
      </c>
      <c r="F730" s="1674"/>
      <c r="G730" s="1716"/>
      <c r="H730" s="517" t="s">
        <v>364</v>
      </c>
      <c r="I730" s="138" t="s">
        <v>371</v>
      </c>
      <c r="J730" s="91">
        <v>1</v>
      </c>
      <c r="K730" s="95">
        <v>0.5</v>
      </c>
      <c r="L730" s="95">
        <f t="shared" si="85"/>
        <v>0.5</v>
      </c>
      <c r="M730" s="1102" t="s">
        <v>1160</v>
      </c>
      <c r="N730" s="766" t="s">
        <v>1470</v>
      </c>
      <c r="O730" s="742"/>
    </row>
    <row r="731" spans="1:15" s="7" customFormat="1" ht="63">
      <c r="A731" s="81"/>
      <c r="B731" s="217"/>
      <c r="C731" s="263"/>
      <c r="D731" s="305"/>
      <c r="E731" s="1673" t="s">
        <v>444</v>
      </c>
      <c r="F731" s="1674"/>
      <c r="G731" s="1716"/>
      <c r="H731" s="517" t="s">
        <v>364</v>
      </c>
      <c r="I731" s="138" t="s">
        <v>371</v>
      </c>
      <c r="J731" s="91">
        <v>1</v>
      </c>
      <c r="K731" s="95">
        <v>0.5</v>
      </c>
      <c r="L731" s="95">
        <f t="shared" si="85"/>
        <v>0.5</v>
      </c>
      <c r="M731" s="1102" t="s">
        <v>1161</v>
      </c>
      <c r="N731" s="766" t="s">
        <v>1471</v>
      </c>
      <c r="O731" s="742"/>
    </row>
    <row r="732" spans="1:15" s="7" customFormat="1" ht="63">
      <c r="A732" s="81"/>
      <c r="B732" s="217"/>
      <c r="C732" s="263"/>
      <c r="D732" s="305"/>
      <c r="E732" s="1673" t="s">
        <v>546</v>
      </c>
      <c r="F732" s="1674"/>
      <c r="G732" s="1716"/>
      <c r="H732" s="517" t="s">
        <v>370</v>
      </c>
      <c r="I732" s="138" t="s">
        <v>371</v>
      </c>
      <c r="J732" s="91">
        <v>1</v>
      </c>
      <c r="K732" s="95">
        <v>0.5</v>
      </c>
      <c r="L732" s="95">
        <f t="shared" si="85"/>
        <v>0.5</v>
      </c>
      <c r="M732" s="1116" t="s">
        <v>1885</v>
      </c>
      <c r="N732" s="766" t="s">
        <v>1472</v>
      </c>
      <c r="O732" s="742"/>
    </row>
    <row r="733" spans="1:15" s="7" customFormat="1" ht="63">
      <c r="A733" s="81"/>
      <c r="B733" s="217"/>
      <c r="C733" s="263"/>
      <c r="D733" s="305"/>
      <c r="E733" s="1673" t="s">
        <v>547</v>
      </c>
      <c r="F733" s="1674"/>
      <c r="G733" s="1716"/>
      <c r="H733" s="517" t="s">
        <v>370</v>
      </c>
      <c r="I733" s="138" t="s">
        <v>371</v>
      </c>
      <c r="J733" s="91">
        <v>1</v>
      </c>
      <c r="K733" s="95">
        <v>0.5</v>
      </c>
      <c r="L733" s="95">
        <f t="shared" si="85"/>
        <v>0.5</v>
      </c>
      <c r="M733" s="1116" t="s">
        <v>1162</v>
      </c>
      <c r="N733" s="766" t="s">
        <v>1473</v>
      </c>
      <c r="O733" s="742"/>
    </row>
    <row r="734" spans="1:15" s="7" customFormat="1" ht="75">
      <c r="A734" s="81"/>
      <c r="B734" s="217"/>
      <c r="C734" s="263"/>
      <c r="D734" s="305"/>
      <c r="E734" s="1673" t="s">
        <v>548</v>
      </c>
      <c r="F734" s="1674"/>
      <c r="G734" s="1716"/>
      <c r="H734" s="517" t="s">
        <v>529</v>
      </c>
      <c r="I734" s="138" t="s">
        <v>371</v>
      </c>
      <c r="J734" s="91">
        <v>1</v>
      </c>
      <c r="K734" s="95">
        <v>0.5</v>
      </c>
      <c r="L734" s="95">
        <f t="shared" si="85"/>
        <v>0.5</v>
      </c>
      <c r="M734" s="1116" t="s">
        <v>702</v>
      </c>
      <c r="N734" s="766" t="s">
        <v>1474</v>
      </c>
      <c r="O734" s="742"/>
    </row>
    <row r="735" spans="1:15" s="7" customFormat="1" ht="15.75">
      <c r="A735" s="81"/>
      <c r="B735" s="217"/>
      <c r="C735" s="263"/>
      <c r="D735" s="547">
        <v>12</v>
      </c>
      <c r="E735" s="184" t="s">
        <v>706</v>
      </c>
      <c r="F735" s="151"/>
      <c r="G735" s="149"/>
      <c r="H735" s="535"/>
      <c r="I735" s="156"/>
      <c r="J735" s="150"/>
      <c r="K735" s="146"/>
      <c r="L735" s="146"/>
      <c r="M735" s="1116"/>
      <c r="N735" s="738"/>
      <c r="O735" s="742"/>
    </row>
    <row r="736" spans="1:15" s="7" customFormat="1" ht="63">
      <c r="A736" s="81"/>
      <c r="B736" s="217"/>
      <c r="C736" s="263"/>
      <c r="D736" s="305"/>
      <c r="E736" s="1673" t="s">
        <v>733</v>
      </c>
      <c r="F736" s="1674"/>
      <c r="G736" s="1716"/>
      <c r="H736" s="517" t="s">
        <v>734</v>
      </c>
      <c r="I736" s="138" t="s">
        <v>371</v>
      </c>
      <c r="J736" s="91">
        <v>1</v>
      </c>
      <c r="K736" s="95">
        <v>0.5</v>
      </c>
      <c r="L736" s="95">
        <f t="shared" si="85"/>
        <v>0.5</v>
      </c>
      <c r="M736" s="1116" t="s">
        <v>1163</v>
      </c>
      <c r="N736" s="766" t="s">
        <v>1475</v>
      </c>
      <c r="O736" s="742"/>
    </row>
    <row r="737" spans="1:15" s="7" customFormat="1" ht="63">
      <c r="A737" s="81"/>
      <c r="B737" s="217"/>
      <c r="C737" s="263"/>
      <c r="D737" s="305"/>
      <c r="E737" s="1673" t="s">
        <v>739</v>
      </c>
      <c r="F737" s="1674"/>
      <c r="G737" s="1716"/>
      <c r="H737" s="517" t="s">
        <v>725</v>
      </c>
      <c r="I737" s="138" t="s">
        <v>371</v>
      </c>
      <c r="J737" s="91">
        <v>1</v>
      </c>
      <c r="K737" s="95">
        <v>0.5</v>
      </c>
      <c r="L737" s="95">
        <f t="shared" si="85"/>
        <v>0.5</v>
      </c>
      <c r="M737" s="1116" t="s">
        <v>1164</v>
      </c>
      <c r="N737" s="766" t="s">
        <v>1476</v>
      </c>
      <c r="O737" s="742"/>
    </row>
    <row r="738" spans="1:15" s="7" customFormat="1" ht="75">
      <c r="A738" s="81"/>
      <c r="B738" s="217"/>
      <c r="C738" s="263"/>
      <c r="D738" s="305"/>
      <c r="E738" s="1673" t="s">
        <v>740</v>
      </c>
      <c r="F738" s="1674"/>
      <c r="G738" s="1716"/>
      <c r="H738" s="517" t="s">
        <v>725</v>
      </c>
      <c r="I738" s="138" t="s">
        <v>371</v>
      </c>
      <c r="J738" s="91">
        <v>1</v>
      </c>
      <c r="K738" s="95">
        <v>0.5</v>
      </c>
      <c r="L738" s="95">
        <f t="shared" si="85"/>
        <v>0.5</v>
      </c>
      <c r="M738" s="1116" t="s">
        <v>1165</v>
      </c>
      <c r="N738" s="766" t="s">
        <v>1477</v>
      </c>
      <c r="O738" s="742"/>
    </row>
    <row r="739" spans="1:15" s="7" customFormat="1" ht="63">
      <c r="A739" s="81"/>
      <c r="B739" s="217"/>
      <c r="C739" s="263"/>
      <c r="D739" s="305"/>
      <c r="E739" s="1673" t="s">
        <v>741</v>
      </c>
      <c r="F739" s="1674"/>
      <c r="G739" s="1716"/>
      <c r="H739" s="517" t="s">
        <v>728</v>
      </c>
      <c r="I739" s="138" t="s">
        <v>371</v>
      </c>
      <c r="J739" s="91">
        <v>1</v>
      </c>
      <c r="K739" s="95">
        <v>0.5</v>
      </c>
      <c r="L739" s="95">
        <f t="shared" si="85"/>
        <v>0.5</v>
      </c>
      <c r="M739" s="1116" t="s">
        <v>1886</v>
      </c>
      <c r="N739" s="766" t="s">
        <v>1478</v>
      </c>
      <c r="O739" s="742"/>
    </row>
    <row r="740" spans="1:15" s="7" customFormat="1" ht="63">
      <c r="A740" s="81"/>
      <c r="B740" s="217"/>
      <c r="C740" s="263"/>
      <c r="D740" s="305"/>
      <c r="E740" s="1673" t="s">
        <v>742</v>
      </c>
      <c r="F740" s="1674"/>
      <c r="G740" s="1716"/>
      <c r="H740" s="517" t="s">
        <v>728</v>
      </c>
      <c r="I740" s="138" t="s">
        <v>371</v>
      </c>
      <c r="J740" s="91">
        <v>1</v>
      </c>
      <c r="K740" s="95">
        <v>0.5</v>
      </c>
      <c r="L740" s="95">
        <f t="shared" si="85"/>
        <v>0.5</v>
      </c>
      <c r="M740" s="1116" t="s">
        <v>1166</v>
      </c>
      <c r="N740" s="766" t="s">
        <v>1479</v>
      </c>
      <c r="O740" s="742"/>
    </row>
    <row r="741" spans="1:15" s="7" customFormat="1" ht="75">
      <c r="A741" s="81"/>
      <c r="B741" s="217"/>
      <c r="C741" s="263"/>
      <c r="D741" s="305"/>
      <c r="E741" s="1673" t="s">
        <v>743</v>
      </c>
      <c r="F741" s="1674"/>
      <c r="G741" s="1716"/>
      <c r="H741" s="517" t="s">
        <v>738</v>
      </c>
      <c r="I741" s="138" t="s">
        <v>371</v>
      </c>
      <c r="J741" s="91">
        <v>1</v>
      </c>
      <c r="K741" s="95">
        <v>0.5</v>
      </c>
      <c r="L741" s="95">
        <f t="shared" si="85"/>
        <v>0.5</v>
      </c>
      <c r="M741" s="1116" t="s">
        <v>1167</v>
      </c>
      <c r="N741" s="766" t="s">
        <v>1480</v>
      </c>
      <c r="O741" s="742"/>
    </row>
    <row r="742" spans="1:15" s="7" customFormat="1" ht="63">
      <c r="A742" s="81"/>
      <c r="B742" s="217"/>
      <c r="C742" s="263"/>
      <c r="D742" s="305"/>
      <c r="E742" s="177" t="s">
        <v>744</v>
      </c>
      <c r="F742" s="175"/>
      <c r="G742" s="176"/>
      <c r="H742" s="517" t="s">
        <v>732</v>
      </c>
      <c r="I742" s="138" t="s">
        <v>371</v>
      </c>
      <c r="J742" s="91">
        <v>1</v>
      </c>
      <c r="K742" s="95">
        <v>0.5</v>
      </c>
      <c r="L742" s="95">
        <f t="shared" si="85"/>
        <v>0.5</v>
      </c>
      <c r="M742" s="1116" t="s">
        <v>1168</v>
      </c>
      <c r="N742" s="766" t="s">
        <v>1481</v>
      </c>
      <c r="O742" s="742"/>
    </row>
    <row r="743" spans="1:15" s="7" customFormat="1" ht="63">
      <c r="A743" s="81"/>
      <c r="B743" s="217"/>
      <c r="C743" s="263"/>
      <c r="D743" s="305"/>
      <c r="E743" s="1673" t="s">
        <v>745</v>
      </c>
      <c r="F743" s="1674"/>
      <c r="G743" s="1716"/>
      <c r="H743" s="517" t="s">
        <v>732</v>
      </c>
      <c r="I743" s="138" t="s">
        <v>371</v>
      </c>
      <c r="J743" s="91">
        <v>1</v>
      </c>
      <c r="K743" s="95">
        <v>0.5</v>
      </c>
      <c r="L743" s="95">
        <f t="shared" si="85"/>
        <v>0.5</v>
      </c>
      <c r="M743" s="1116" t="s">
        <v>1887</v>
      </c>
      <c r="N743" s="766" t="s">
        <v>1482</v>
      </c>
      <c r="O743" s="742"/>
    </row>
    <row r="744" spans="1:15" s="7" customFormat="1" ht="63">
      <c r="A744" s="81"/>
      <c r="B744" s="217"/>
      <c r="C744" s="263"/>
      <c r="D744" s="305"/>
      <c r="E744" s="1673" t="s">
        <v>746</v>
      </c>
      <c r="F744" s="1674"/>
      <c r="G744" s="1716"/>
      <c r="H744" s="517" t="s">
        <v>735</v>
      </c>
      <c r="I744" s="138" t="s">
        <v>371</v>
      </c>
      <c r="J744" s="91">
        <v>1</v>
      </c>
      <c r="K744" s="95">
        <v>0.5</v>
      </c>
      <c r="L744" s="95">
        <f t="shared" si="85"/>
        <v>0.5</v>
      </c>
      <c r="M744" s="1116" t="s">
        <v>1888</v>
      </c>
      <c r="N744" s="766" t="s">
        <v>1483</v>
      </c>
      <c r="O744" s="742"/>
    </row>
    <row r="745" spans="1:15" s="7" customFormat="1" ht="63">
      <c r="A745" s="81"/>
      <c r="B745" s="217"/>
      <c r="C745" s="263"/>
      <c r="D745" s="305"/>
      <c r="E745" s="1673" t="s">
        <v>747</v>
      </c>
      <c r="F745" s="1674"/>
      <c r="G745" s="1716"/>
      <c r="H745" s="517" t="s">
        <v>735</v>
      </c>
      <c r="I745" s="138" t="s">
        <v>371</v>
      </c>
      <c r="J745" s="91">
        <v>1</v>
      </c>
      <c r="K745" s="95">
        <v>0.5</v>
      </c>
      <c r="L745" s="95">
        <f t="shared" si="85"/>
        <v>0.5</v>
      </c>
      <c r="M745" s="1116" t="s">
        <v>1889</v>
      </c>
      <c r="N745" s="766" t="s">
        <v>1484</v>
      </c>
      <c r="O745" s="742"/>
    </row>
    <row r="746" spans="1:15" s="7" customFormat="1" ht="63">
      <c r="A746" s="81"/>
      <c r="B746" s="217"/>
      <c r="C746" s="263"/>
      <c r="D746" s="305"/>
      <c r="E746" s="1673" t="s">
        <v>862</v>
      </c>
      <c r="F746" s="1674"/>
      <c r="G746" s="1716"/>
      <c r="H746" s="517" t="s">
        <v>729</v>
      </c>
      <c r="I746" s="138" t="s">
        <v>371</v>
      </c>
      <c r="J746" s="91">
        <v>1</v>
      </c>
      <c r="K746" s="95">
        <v>0.5</v>
      </c>
      <c r="L746" s="95">
        <f t="shared" si="85"/>
        <v>0.5</v>
      </c>
      <c r="M746" s="1116" t="s">
        <v>1890</v>
      </c>
      <c r="N746" s="766" t="s">
        <v>1485</v>
      </c>
      <c r="O746" s="742"/>
    </row>
    <row r="747" spans="1:15" s="7" customFormat="1" ht="63">
      <c r="A747" s="81"/>
      <c r="B747" s="217"/>
      <c r="C747" s="263"/>
      <c r="D747" s="305"/>
      <c r="E747" s="1673" t="s">
        <v>863</v>
      </c>
      <c r="F747" s="1674"/>
      <c r="G747" s="1716"/>
      <c r="H747" s="517" t="s">
        <v>729</v>
      </c>
      <c r="I747" s="138" t="s">
        <v>371</v>
      </c>
      <c r="J747" s="91">
        <v>1</v>
      </c>
      <c r="K747" s="95">
        <v>0.5</v>
      </c>
      <c r="L747" s="95">
        <f t="shared" si="85"/>
        <v>0.5</v>
      </c>
      <c r="M747" s="1116" t="s">
        <v>1891</v>
      </c>
      <c r="N747" s="766" t="s">
        <v>1486</v>
      </c>
      <c r="O747" s="742"/>
    </row>
    <row r="748" spans="1:15" s="7" customFormat="1" ht="15.75">
      <c r="A748" s="81"/>
      <c r="B748" s="217"/>
      <c r="C748" s="263"/>
      <c r="D748" s="305"/>
      <c r="E748" s="177"/>
      <c r="F748" s="175"/>
      <c r="G748" s="176"/>
      <c r="H748" s="517"/>
      <c r="I748" s="138"/>
      <c r="J748" s="91"/>
      <c r="K748" s="95"/>
      <c r="L748" s="95"/>
      <c r="M748" s="1116"/>
      <c r="N748" s="738"/>
      <c r="O748" s="742"/>
    </row>
    <row r="749" spans="1:15" s="7" customFormat="1" ht="15.75">
      <c r="A749" s="81"/>
      <c r="B749" s="217"/>
      <c r="C749" s="263"/>
      <c r="D749" s="547">
        <v>13</v>
      </c>
      <c r="E749" s="184" t="s">
        <v>709</v>
      </c>
      <c r="F749" s="151"/>
      <c r="G749" s="149"/>
      <c r="H749" s="535"/>
      <c r="I749" s="156"/>
      <c r="J749" s="150"/>
      <c r="K749" s="146"/>
      <c r="L749" s="146"/>
      <c r="M749" s="1116"/>
      <c r="N749" s="738"/>
      <c r="O749" s="742"/>
    </row>
    <row r="750" spans="1:15" s="7" customFormat="1" ht="75">
      <c r="A750" s="81"/>
      <c r="B750" s="217"/>
      <c r="C750" s="263"/>
      <c r="D750" s="305"/>
      <c r="E750" s="177" t="s">
        <v>1183</v>
      </c>
      <c r="F750" s="175"/>
      <c r="G750" s="176"/>
      <c r="H750" s="517" t="s">
        <v>756</v>
      </c>
      <c r="I750" s="138" t="s">
        <v>371</v>
      </c>
      <c r="J750" s="91">
        <v>1</v>
      </c>
      <c r="K750" s="95">
        <v>0.5</v>
      </c>
      <c r="L750" s="95">
        <f t="shared" si="85"/>
        <v>0.5</v>
      </c>
      <c r="M750" s="1116" t="s">
        <v>1892</v>
      </c>
      <c r="N750" s="766" t="s">
        <v>1487</v>
      </c>
      <c r="O750" s="742"/>
    </row>
    <row r="751" spans="1:15" s="7" customFormat="1" ht="63">
      <c r="A751" s="81"/>
      <c r="B751" s="217"/>
      <c r="C751" s="263"/>
      <c r="D751" s="305"/>
      <c r="E751" s="1673" t="s">
        <v>1184</v>
      </c>
      <c r="F751" s="1674"/>
      <c r="G751" s="1716"/>
      <c r="H751" s="517" t="s">
        <v>759</v>
      </c>
      <c r="I751" s="138" t="s">
        <v>371</v>
      </c>
      <c r="J751" s="91">
        <v>1</v>
      </c>
      <c r="K751" s="95">
        <v>0.5</v>
      </c>
      <c r="L751" s="95">
        <f t="shared" si="85"/>
        <v>0.5</v>
      </c>
      <c r="M751" s="1116" t="s">
        <v>1893</v>
      </c>
      <c r="N751" s="766" t="s">
        <v>1488</v>
      </c>
      <c r="O751" s="742"/>
    </row>
    <row r="752" spans="1:15" s="7" customFormat="1" ht="63">
      <c r="A752" s="81"/>
      <c r="B752" s="217"/>
      <c r="C752" s="263"/>
      <c r="D752" s="305"/>
      <c r="E752" s="1673" t="s">
        <v>1185</v>
      </c>
      <c r="F752" s="1674"/>
      <c r="G752" s="1716"/>
      <c r="H752" s="517" t="s">
        <v>757</v>
      </c>
      <c r="I752" s="138" t="s">
        <v>371</v>
      </c>
      <c r="J752" s="91">
        <v>1</v>
      </c>
      <c r="K752" s="95">
        <v>0.5</v>
      </c>
      <c r="L752" s="95">
        <f t="shared" si="85"/>
        <v>0.5</v>
      </c>
      <c r="M752" s="1116" t="s">
        <v>1894</v>
      </c>
      <c r="N752" s="766" t="s">
        <v>1489</v>
      </c>
      <c r="O752" s="742"/>
    </row>
    <row r="753" spans="1:15" s="7" customFormat="1" ht="63">
      <c r="A753" s="81"/>
      <c r="B753" s="217"/>
      <c r="C753" s="263"/>
      <c r="D753" s="305"/>
      <c r="E753" s="1673" t="s">
        <v>1186</v>
      </c>
      <c r="F753" s="1674"/>
      <c r="G753" s="1716"/>
      <c r="H753" s="517" t="s">
        <v>758</v>
      </c>
      <c r="I753" s="138" t="s">
        <v>371</v>
      </c>
      <c r="J753" s="91">
        <v>1</v>
      </c>
      <c r="K753" s="95">
        <v>0.5</v>
      </c>
      <c r="L753" s="95">
        <f t="shared" si="85"/>
        <v>0.5</v>
      </c>
      <c r="M753" s="1116" t="s">
        <v>1895</v>
      </c>
      <c r="N753" s="766" t="s">
        <v>1490</v>
      </c>
      <c r="O753" s="742"/>
    </row>
    <row r="754" spans="1:15" s="7" customFormat="1" ht="15.75">
      <c r="A754" s="81"/>
      <c r="B754" s="217"/>
      <c r="C754" s="263"/>
      <c r="D754" s="547">
        <v>14</v>
      </c>
      <c r="E754" s="184" t="s">
        <v>750</v>
      </c>
      <c r="F754" s="151"/>
      <c r="G754" s="149"/>
      <c r="H754" s="535"/>
      <c r="I754" s="156"/>
      <c r="J754" s="150"/>
      <c r="K754" s="146"/>
      <c r="L754" s="146"/>
      <c r="M754" s="1116"/>
      <c r="N754" s="738"/>
      <c r="O754" s="742"/>
    </row>
    <row r="755" spans="1:15" s="7" customFormat="1" ht="63">
      <c r="A755" s="81"/>
      <c r="B755" s="217"/>
      <c r="C755" s="263"/>
      <c r="D755" s="305"/>
      <c r="E755" s="1673" t="s">
        <v>722</v>
      </c>
      <c r="F755" s="1674"/>
      <c r="G755" s="1716"/>
      <c r="H755" s="517" t="s">
        <v>760</v>
      </c>
      <c r="I755" s="138" t="s">
        <v>371</v>
      </c>
      <c r="J755" s="91">
        <v>1</v>
      </c>
      <c r="K755" s="95">
        <v>0.5</v>
      </c>
      <c r="L755" s="95">
        <f t="shared" si="85"/>
        <v>0.5</v>
      </c>
      <c r="M755" s="1116" t="s">
        <v>1896</v>
      </c>
      <c r="N755" s="766" t="s">
        <v>1491</v>
      </c>
      <c r="O755" s="742"/>
    </row>
    <row r="756" spans="1:15" s="7" customFormat="1" ht="15.75">
      <c r="A756" s="81"/>
      <c r="B756" s="217"/>
      <c r="C756" s="263"/>
      <c r="D756" s="547">
        <v>15</v>
      </c>
      <c r="E756" s="184" t="s">
        <v>807</v>
      </c>
      <c r="F756" s="1121"/>
      <c r="G756" s="1122"/>
      <c r="H756" s="535"/>
      <c r="I756" s="156"/>
      <c r="J756" s="150"/>
      <c r="K756" s="146"/>
      <c r="L756" s="146"/>
      <c r="M756" s="1116"/>
      <c r="N756" s="738"/>
      <c r="O756" s="742"/>
    </row>
    <row r="757" spans="1:15" s="7" customFormat="1" ht="75">
      <c r="A757" s="81"/>
      <c r="B757" s="217"/>
      <c r="C757" s="263"/>
      <c r="D757" s="305"/>
      <c r="E757" s="1673" t="s">
        <v>870</v>
      </c>
      <c r="F757" s="1674"/>
      <c r="G757" s="1716"/>
      <c r="H757" s="517" t="s">
        <v>871</v>
      </c>
      <c r="I757" s="138" t="s">
        <v>371</v>
      </c>
      <c r="J757" s="91">
        <v>1</v>
      </c>
      <c r="K757" s="95">
        <v>0.5</v>
      </c>
      <c r="L757" s="95">
        <f t="shared" si="85"/>
        <v>0.5</v>
      </c>
      <c r="M757" s="1116" t="s">
        <v>1897</v>
      </c>
      <c r="N757" s="766" t="s">
        <v>1492</v>
      </c>
      <c r="O757" s="742"/>
    </row>
    <row r="758" spans="1:15" s="7" customFormat="1" ht="15.75">
      <c r="A758" s="81"/>
      <c r="B758" s="673"/>
      <c r="C758" s="263"/>
      <c r="D758" s="547">
        <v>16</v>
      </c>
      <c r="E758" s="184" t="s">
        <v>875</v>
      </c>
      <c r="F758" s="1121"/>
      <c r="G758" s="1122"/>
      <c r="H758" s="535"/>
      <c r="I758" s="156"/>
      <c r="J758" s="150"/>
      <c r="K758" s="146"/>
      <c r="L758" s="154"/>
      <c r="M758" s="1116"/>
      <c r="N758" s="738"/>
      <c r="O758" s="742"/>
    </row>
    <row r="759" spans="1:15" s="7" customFormat="1" ht="15.75">
      <c r="A759" s="81"/>
      <c r="B759" s="673"/>
      <c r="C759" s="263"/>
      <c r="D759" s="305"/>
      <c r="E759" s="674"/>
      <c r="F759" s="675"/>
      <c r="G759" s="676"/>
      <c r="H759" s="517"/>
      <c r="I759" s="138"/>
      <c r="J759" s="91"/>
      <c r="K759" s="95"/>
      <c r="L759" s="837"/>
      <c r="M759" s="1116"/>
      <c r="N759" s="738"/>
      <c r="O759" s="742"/>
    </row>
    <row r="760" spans="1:15" s="7" customFormat="1" ht="15.75">
      <c r="A760" s="81"/>
      <c r="B760" s="673"/>
      <c r="C760" s="263"/>
      <c r="D760" s="305"/>
      <c r="E760" s="674"/>
      <c r="F760" s="675"/>
      <c r="G760" s="676"/>
      <c r="H760" s="517"/>
      <c r="I760" s="138"/>
      <c r="J760" s="91"/>
      <c r="K760" s="95"/>
      <c r="L760" s="837"/>
      <c r="M760" s="1116"/>
      <c r="N760" s="738"/>
      <c r="O760" s="742"/>
    </row>
    <row r="761" spans="1:15" s="7" customFormat="1" ht="63">
      <c r="A761" s="81"/>
      <c r="B761" s="673"/>
      <c r="C761" s="263"/>
      <c r="D761" s="305"/>
      <c r="E761" s="1673" t="s">
        <v>1281</v>
      </c>
      <c r="F761" s="1674"/>
      <c r="G761" s="1716"/>
      <c r="H761" s="517" t="s">
        <v>1283</v>
      </c>
      <c r="I761" s="138" t="s">
        <v>371</v>
      </c>
      <c r="J761" s="91">
        <v>1</v>
      </c>
      <c r="K761" s="95">
        <v>0.5</v>
      </c>
      <c r="L761" s="95">
        <f t="shared" ref="L761:L762" si="86">J761*K761</f>
        <v>0.5</v>
      </c>
      <c r="M761" s="1116" t="s">
        <v>1282</v>
      </c>
      <c r="N761" s="766" t="s">
        <v>1445</v>
      </c>
      <c r="O761" s="742"/>
    </row>
    <row r="762" spans="1:15" s="7" customFormat="1" ht="63">
      <c r="A762" s="81"/>
      <c r="B762" s="673"/>
      <c r="C762" s="263"/>
      <c r="D762" s="305"/>
      <c r="E762" s="674" t="s">
        <v>2002</v>
      </c>
      <c r="F762" s="675"/>
      <c r="G762" s="676"/>
      <c r="H762" s="517" t="s">
        <v>1279</v>
      </c>
      <c r="I762" s="138" t="s">
        <v>371</v>
      </c>
      <c r="J762" s="91">
        <v>1</v>
      </c>
      <c r="K762" s="95">
        <v>0.5</v>
      </c>
      <c r="L762" s="95">
        <f t="shared" si="86"/>
        <v>0.5</v>
      </c>
      <c r="M762" s="1116" t="s">
        <v>1280</v>
      </c>
      <c r="N762" s="766" t="s">
        <v>1493</v>
      </c>
      <c r="O762" s="742"/>
    </row>
    <row r="763" spans="1:15" s="7" customFormat="1" ht="15.75">
      <c r="A763" s="81"/>
      <c r="B763" s="217"/>
      <c r="C763" s="263"/>
      <c r="D763" s="547">
        <v>17</v>
      </c>
      <c r="E763" s="184" t="s">
        <v>1237</v>
      </c>
      <c r="F763" s="1121"/>
      <c r="G763" s="1122"/>
      <c r="H763" s="535"/>
      <c r="I763" s="156"/>
      <c r="J763" s="150"/>
      <c r="K763" s="146"/>
      <c r="L763" s="154"/>
      <c r="M763" s="1116"/>
      <c r="N763" s="738"/>
      <c r="O763" s="742"/>
    </row>
    <row r="764" spans="1:15" s="7" customFormat="1" ht="15.75">
      <c r="A764" s="81"/>
      <c r="B764" s="217"/>
      <c r="C764" s="263"/>
      <c r="D764" s="305"/>
      <c r="E764" s="177"/>
      <c r="F764" s="175"/>
      <c r="G764" s="176"/>
      <c r="H764" s="517"/>
      <c r="I764" s="138"/>
      <c r="J764" s="91"/>
      <c r="K764" s="95"/>
      <c r="L764" s="837"/>
      <c r="M764" s="1116"/>
      <c r="N764" s="738"/>
      <c r="O764" s="742"/>
    </row>
    <row r="765" spans="1:15" s="7" customFormat="1" ht="78.75">
      <c r="A765" s="81"/>
      <c r="B765" s="673"/>
      <c r="C765" s="263"/>
      <c r="D765" s="305"/>
      <c r="E765" s="687" t="s">
        <v>1296</v>
      </c>
      <c r="F765" s="677"/>
      <c r="G765" s="676"/>
      <c r="H765" s="517" t="s">
        <v>1297</v>
      </c>
      <c r="I765" s="138" t="s">
        <v>371</v>
      </c>
      <c r="J765" s="91">
        <v>1</v>
      </c>
      <c r="K765" s="95">
        <v>0.5</v>
      </c>
      <c r="L765" s="95">
        <f t="shared" ref="L765:L768" si="87">J765*K765</f>
        <v>0.5</v>
      </c>
      <c r="M765" s="1116" t="s">
        <v>1298</v>
      </c>
      <c r="N765" s="766" t="s">
        <v>1494</v>
      </c>
      <c r="O765" s="742"/>
    </row>
    <row r="766" spans="1:15" s="7" customFormat="1" ht="78.75">
      <c r="A766" s="81"/>
      <c r="B766" s="673"/>
      <c r="C766" s="263"/>
      <c r="D766" s="305"/>
      <c r="E766" s="687" t="s">
        <v>1302</v>
      </c>
      <c r="F766" s="677"/>
      <c r="G766" s="676"/>
      <c r="H766" s="517" t="s">
        <v>1265</v>
      </c>
      <c r="I766" s="138" t="s">
        <v>371</v>
      </c>
      <c r="J766" s="91">
        <v>1</v>
      </c>
      <c r="K766" s="95">
        <v>0.5</v>
      </c>
      <c r="L766" s="95">
        <f t="shared" si="87"/>
        <v>0.5</v>
      </c>
      <c r="M766" s="1116" t="s">
        <v>1299</v>
      </c>
      <c r="N766" s="766" t="s">
        <v>1495</v>
      </c>
      <c r="O766" s="742"/>
    </row>
    <row r="767" spans="1:15" s="7" customFormat="1" ht="78.75">
      <c r="A767" s="81"/>
      <c r="B767" s="673"/>
      <c r="C767" s="263"/>
      <c r="D767" s="305"/>
      <c r="E767" s="100" t="s">
        <v>1303</v>
      </c>
      <c r="F767" s="677"/>
      <c r="G767" s="676"/>
      <c r="H767" s="128" t="s">
        <v>1287</v>
      </c>
      <c r="I767" s="138" t="s">
        <v>371</v>
      </c>
      <c r="J767" s="91">
        <v>1</v>
      </c>
      <c r="K767" s="95">
        <v>0.5</v>
      </c>
      <c r="L767" s="95">
        <f t="shared" si="87"/>
        <v>0.5</v>
      </c>
      <c r="M767" s="1116" t="s">
        <v>1291</v>
      </c>
      <c r="N767" s="766" t="s">
        <v>1496</v>
      </c>
      <c r="O767" s="742"/>
    </row>
    <row r="768" spans="1:15" s="7" customFormat="1" ht="78.75">
      <c r="A768" s="81"/>
      <c r="B768" s="673"/>
      <c r="C768" s="263"/>
      <c r="D768" s="305"/>
      <c r="E768" s="1673" t="s">
        <v>1300</v>
      </c>
      <c r="F768" s="1674"/>
      <c r="G768" s="1716"/>
      <c r="H768" s="128" t="s">
        <v>1266</v>
      </c>
      <c r="I768" s="138" t="s">
        <v>371</v>
      </c>
      <c r="J768" s="91">
        <v>1</v>
      </c>
      <c r="K768" s="95">
        <v>0.5</v>
      </c>
      <c r="L768" s="95">
        <f t="shared" si="87"/>
        <v>0.5</v>
      </c>
      <c r="M768" s="1116" t="s">
        <v>1301</v>
      </c>
      <c r="N768" s="766" t="s">
        <v>1497</v>
      </c>
      <c r="O768" s="742"/>
    </row>
    <row r="769" spans="1:15" s="7" customFormat="1" ht="15.75">
      <c r="A769" s="81"/>
      <c r="B769" s="673"/>
      <c r="D769" s="547">
        <v>18</v>
      </c>
      <c r="E769" s="184" t="s">
        <v>1345</v>
      </c>
      <c r="F769" s="1121"/>
      <c r="G769" s="1122"/>
      <c r="H769" s="1276"/>
      <c r="I769" s="156"/>
      <c r="J769" s="150"/>
      <c r="K769" s="146"/>
      <c r="L769" s="154"/>
      <c r="M769" s="1116"/>
      <c r="N769" s="738"/>
      <c r="O769" s="123"/>
    </row>
    <row r="770" spans="1:15" s="7" customFormat="1" ht="81.95" customHeight="1">
      <c r="A770" s="81"/>
      <c r="B770" s="673"/>
      <c r="C770" s="899"/>
      <c r="D770" s="305"/>
      <c r="E770" s="1736" t="s">
        <v>2005</v>
      </c>
      <c r="F770" s="1737"/>
      <c r="G770" s="1738"/>
      <c r="H770" s="128" t="s">
        <v>2003</v>
      </c>
      <c r="I770" s="138" t="s">
        <v>371</v>
      </c>
      <c r="J770" s="91">
        <v>1</v>
      </c>
      <c r="K770" s="95">
        <v>0.5</v>
      </c>
      <c r="L770" s="95">
        <f t="shared" ref="L770" si="88">J770*K770</f>
        <v>0.5</v>
      </c>
      <c r="M770" s="1116" t="s">
        <v>2004</v>
      </c>
      <c r="N770" s="1526" t="s">
        <v>2261</v>
      </c>
      <c r="O770" s="1532"/>
    </row>
    <row r="771" spans="1:15" s="7" customFormat="1" ht="81.95" customHeight="1">
      <c r="A771" s="81"/>
      <c r="B771" s="862"/>
      <c r="C771" s="898"/>
      <c r="D771" s="305"/>
      <c r="E771" s="1901" t="s">
        <v>2010</v>
      </c>
      <c r="F771" s="1902"/>
      <c r="G771" s="1903"/>
      <c r="H771" s="900" t="s">
        <v>2006</v>
      </c>
      <c r="I771" s="138" t="s">
        <v>371</v>
      </c>
      <c r="J771" s="91">
        <v>1</v>
      </c>
      <c r="K771" s="95">
        <v>0.5</v>
      </c>
      <c r="L771" s="95">
        <f t="shared" ref="L771" si="89">J771*K771</f>
        <v>0.5</v>
      </c>
      <c r="M771" s="1116" t="s">
        <v>2007</v>
      </c>
      <c r="N771" s="1526" t="s">
        <v>2262</v>
      </c>
      <c r="O771" s="123"/>
    </row>
    <row r="772" spans="1:15" s="7" customFormat="1" ht="21.95" customHeight="1">
      <c r="A772" s="81"/>
      <c r="B772" s="862"/>
      <c r="C772" s="898"/>
      <c r="D772" s="547">
        <v>19</v>
      </c>
      <c r="E772" s="184" t="s">
        <v>1976</v>
      </c>
      <c r="F772" s="1335"/>
      <c r="G772" s="1336"/>
      <c r="H772" s="1337"/>
      <c r="I772" s="156"/>
      <c r="J772" s="150"/>
      <c r="K772" s="146"/>
      <c r="L772" s="146"/>
      <c r="M772" s="1116"/>
      <c r="N772" s="880"/>
      <c r="O772" s="123"/>
    </row>
    <row r="773" spans="1:15" s="7" customFormat="1" ht="81.95" customHeight="1">
      <c r="A773" s="81"/>
      <c r="B773" s="862"/>
      <c r="C773" s="898"/>
      <c r="D773" s="305"/>
      <c r="E773" s="1673" t="s">
        <v>2011</v>
      </c>
      <c r="F773" s="1674"/>
      <c r="G773" s="1716"/>
      <c r="H773" s="900" t="s">
        <v>2008</v>
      </c>
      <c r="I773" s="138" t="s">
        <v>371</v>
      </c>
      <c r="J773" s="91">
        <v>1</v>
      </c>
      <c r="K773" s="95">
        <v>0.5</v>
      </c>
      <c r="L773" s="95">
        <f t="shared" ref="L773" si="90">J773*K773</f>
        <v>0.5</v>
      </c>
      <c r="M773" s="1116" t="s">
        <v>2009</v>
      </c>
      <c r="N773" s="1526" t="s">
        <v>2263</v>
      </c>
      <c r="O773" s="123"/>
    </row>
    <row r="774" spans="1:15" s="7" customFormat="1" ht="81.95" customHeight="1">
      <c r="A774" s="81"/>
      <c r="B774" s="862"/>
      <c r="C774" s="898"/>
      <c r="D774" s="305"/>
      <c r="E774" s="1673" t="s">
        <v>2014</v>
      </c>
      <c r="F774" s="1674"/>
      <c r="G774" s="1716"/>
      <c r="H774" s="900" t="s">
        <v>2012</v>
      </c>
      <c r="I774" s="138" t="s">
        <v>371</v>
      </c>
      <c r="J774" s="91">
        <v>1</v>
      </c>
      <c r="K774" s="95">
        <v>0.5</v>
      </c>
      <c r="L774" s="95">
        <f t="shared" ref="L774" si="91">J774*K774</f>
        <v>0.5</v>
      </c>
      <c r="M774" s="1116" t="s">
        <v>2013</v>
      </c>
      <c r="N774" s="1526" t="s">
        <v>2264</v>
      </c>
      <c r="O774" s="123"/>
    </row>
    <row r="775" spans="1:15" s="7" customFormat="1" ht="81.95" customHeight="1">
      <c r="A775" s="81"/>
      <c r="B775" s="862"/>
      <c r="C775" s="898"/>
      <c r="D775" s="305"/>
      <c r="E775" s="1648" t="s">
        <v>2018</v>
      </c>
      <c r="F775" s="1649"/>
      <c r="G775" s="1650"/>
      <c r="H775" s="900" t="s">
        <v>2016</v>
      </c>
      <c r="I775" s="138" t="s">
        <v>371</v>
      </c>
      <c r="J775" s="91">
        <v>1</v>
      </c>
      <c r="K775" s="95">
        <v>0.5</v>
      </c>
      <c r="L775" s="95">
        <f t="shared" ref="L775" si="92">J775*K775</f>
        <v>0.5</v>
      </c>
      <c r="M775" s="1116" t="s">
        <v>2015</v>
      </c>
      <c r="N775" s="1526" t="s">
        <v>2265</v>
      </c>
      <c r="O775" s="123"/>
    </row>
    <row r="776" spans="1:15" s="7" customFormat="1" ht="81.95" customHeight="1">
      <c r="A776" s="81"/>
      <c r="B776" s="862"/>
      <c r="C776" s="898"/>
      <c r="D776" s="305"/>
      <c r="E776" s="1673" t="s">
        <v>2019</v>
      </c>
      <c r="F776" s="1674"/>
      <c r="G776" s="1716"/>
      <c r="H776" s="900" t="s">
        <v>1991</v>
      </c>
      <c r="I776" s="138" t="s">
        <v>371</v>
      </c>
      <c r="J776" s="91">
        <v>1</v>
      </c>
      <c r="K776" s="95">
        <v>0.5</v>
      </c>
      <c r="L776" s="95">
        <f t="shared" ref="L776" si="93">J776*K776</f>
        <v>0.5</v>
      </c>
      <c r="M776" s="1116" t="s">
        <v>2017</v>
      </c>
      <c r="N776" s="1526" t="s">
        <v>2266</v>
      </c>
      <c r="O776" s="123"/>
    </row>
    <row r="777" spans="1:15" s="7" customFormat="1" ht="81.95" customHeight="1">
      <c r="A777" s="81"/>
      <c r="B777" s="862"/>
      <c r="C777" s="898"/>
      <c r="D777" s="305"/>
      <c r="E777" s="1673" t="s">
        <v>2020</v>
      </c>
      <c r="F777" s="1674"/>
      <c r="G777" s="1716"/>
      <c r="H777" s="900" t="s">
        <v>1997</v>
      </c>
      <c r="I777" s="138" t="s">
        <v>371</v>
      </c>
      <c r="J777" s="91">
        <v>1</v>
      </c>
      <c r="K777" s="95">
        <v>0.5</v>
      </c>
      <c r="L777" s="95">
        <f t="shared" ref="L777" si="94">J777*K777</f>
        <v>0.5</v>
      </c>
      <c r="M777" s="1116" t="s">
        <v>2021</v>
      </c>
      <c r="N777" s="1526" t="s">
        <v>2267</v>
      </c>
      <c r="O777" s="123"/>
    </row>
    <row r="778" spans="1:15" s="7" customFormat="1" ht="81.95" customHeight="1">
      <c r="A778" s="81"/>
      <c r="B778" s="862"/>
      <c r="C778" s="898"/>
      <c r="D778" s="305"/>
      <c r="E778" s="1736" t="s">
        <v>2022</v>
      </c>
      <c r="F778" s="1737"/>
      <c r="G778" s="1738"/>
      <c r="H778" s="900" t="s">
        <v>2023</v>
      </c>
      <c r="I778" s="138" t="s">
        <v>371</v>
      </c>
      <c r="J778" s="91">
        <v>1</v>
      </c>
      <c r="K778" s="95">
        <v>0.5</v>
      </c>
      <c r="L778" s="95">
        <f t="shared" ref="L778" si="95">J778*K778</f>
        <v>0.5</v>
      </c>
      <c r="M778" s="1116" t="s">
        <v>2024</v>
      </c>
      <c r="N778" s="1526" t="s">
        <v>2268</v>
      </c>
      <c r="O778" s="123"/>
    </row>
    <row r="779" spans="1:15" s="7" customFormat="1" ht="81.95" customHeight="1">
      <c r="A779" s="81"/>
      <c r="B779" s="862"/>
      <c r="C779" s="898"/>
      <c r="D779" s="305"/>
      <c r="E779" s="1673" t="s">
        <v>2025</v>
      </c>
      <c r="F779" s="1674"/>
      <c r="G779" s="1716"/>
      <c r="H779" s="900" t="s">
        <v>2026</v>
      </c>
      <c r="I779" s="138" t="s">
        <v>371</v>
      </c>
      <c r="J779" s="91">
        <v>1</v>
      </c>
      <c r="K779" s="95">
        <v>0.5</v>
      </c>
      <c r="L779" s="95">
        <f t="shared" ref="L779" si="96">J779*K779</f>
        <v>0.5</v>
      </c>
      <c r="M779" s="1116" t="s">
        <v>2027</v>
      </c>
      <c r="N779" s="1526" t="s">
        <v>2269</v>
      </c>
      <c r="O779" s="123"/>
    </row>
    <row r="780" spans="1:15" s="7" customFormat="1" ht="21.95" customHeight="1">
      <c r="A780" s="81"/>
      <c r="B780" s="1427"/>
      <c r="C780" s="898"/>
      <c r="D780" s="547">
        <v>20</v>
      </c>
      <c r="E780" s="1449" t="s">
        <v>2597</v>
      </c>
      <c r="F780" s="1335"/>
      <c r="G780" s="1336"/>
      <c r="H780" s="1337"/>
      <c r="I780" s="156"/>
      <c r="J780" s="150"/>
      <c r="K780" s="146"/>
      <c r="L780" s="146"/>
      <c r="M780" s="1450"/>
      <c r="N780" s="880"/>
      <c r="O780" s="123"/>
    </row>
    <row r="781" spans="1:15" s="7" customFormat="1" ht="78.75">
      <c r="A781" s="84"/>
      <c r="B781" s="1427"/>
      <c r="C781" s="162"/>
      <c r="D781" s="1452"/>
      <c r="E781" s="1704" t="s">
        <v>2685</v>
      </c>
      <c r="F781" s="1750"/>
      <c r="G781" s="1751"/>
      <c r="H781" s="165" t="s">
        <v>2686</v>
      </c>
      <c r="I781" s="97" t="s">
        <v>371</v>
      </c>
      <c r="J781" s="91">
        <v>1</v>
      </c>
      <c r="K781" s="95">
        <v>0.5</v>
      </c>
      <c r="L781" s="95">
        <f t="shared" ref="L781:L782" si="97">J781*K781</f>
        <v>0.5</v>
      </c>
      <c r="M781" s="1450" t="s">
        <v>2687</v>
      </c>
      <c r="N781" s="1526" t="s">
        <v>2695</v>
      </c>
      <c r="O781" s="123"/>
    </row>
    <row r="782" spans="1:15" s="7" customFormat="1" ht="78.75">
      <c r="A782" s="84"/>
      <c r="B782" s="1427"/>
      <c r="C782" s="896"/>
      <c r="D782" s="1452"/>
      <c r="E782" s="1704" t="s">
        <v>2659</v>
      </c>
      <c r="F782" s="1750"/>
      <c r="G782" s="1751"/>
      <c r="H782" s="897" t="s">
        <v>2688</v>
      </c>
      <c r="I782" s="97" t="s">
        <v>371</v>
      </c>
      <c r="J782" s="91">
        <v>1</v>
      </c>
      <c r="K782" s="95">
        <v>0.5</v>
      </c>
      <c r="L782" s="95">
        <f t="shared" si="97"/>
        <v>0.5</v>
      </c>
      <c r="M782" s="1450" t="s">
        <v>2689</v>
      </c>
      <c r="N782" s="1526" t="s">
        <v>2696</v>
      </c>
      <c r="O782" s="123"/>
    </row>
    <row r="783" spans="1:15" s="7" customFormat="1" ht="78.75">
      <c r="A783" s="84"/>
      <c r="B783" s="1427"/>
      <c r="C783" s="162"/>
      <c r="D783" s="1452"/>
      <c r="E783" s="1704" t="s">
        <v>2660</v>
      </c>
      <c r="F783" s="1750"/>
      <c r="G783" s="1751"/>
      <c r="H783" s="165" t="s">
        <v>2690</v>
      </c>
      <c r="I783" s="97" t="s">
        <v>371</v>
      </c>
      <c r="J783" s="91">
        <v>1</v>
      </c>
      <c r="K783" s="95">
        <v>0.5</v>
      </c>
      <c r="L783" s="95">
        <f t="shared" ref="L783" si="98">J783*K783</f>
        <v>0.5</v>
      </c>
      <c r="M783" s="1450" t="s">
        <v>2691</v>
      </c>
      <c r="N783" s="1526" t="s">
        <v>2697</v>
      </c>
      <c r="O783" s="123"/>
    </row>
    <row r="784" spans="1:15" s="7" customFormat="1" ht="78.75">
      <c r="A784" s="84"/>
      <c r="B784" s="1427"/>
      <c r="C784" s="896"/>
      <c r="D784" s="1452"/>
      <c r="E784" s="1704" t="s">
        <v>2694</v>
      </c>
      <c r="F784" s="1750"/>
      <c r="G784" s="1751"/>
      <c r="H784" s="897" t="s">
        <v>2692</v>
      </c>
      <c r="I784" s="97" t="s">
        <v>371</v>
      </c>
      <c r="J784" s="91">
        <v>1</v>
      </c>
      <c r="K784" s="95">
        <v>0.5</v>
      </c>
      <c r="L784" s="95">
        <f t="shared" ref="L784" si="99">J784*K784</f>
        <v>0.5</v>
      </c>
      <c r="M784" s="1450" t="s">
        <v>2693</v>
      </c>
      <c r="N784" s="1526" t="s">
        <v>2698</v>
      </c>
      <c r="O784" s="123"/>
    </row>
    <row r="785" spans="1:15" s="7" customFormat="1" ht="15.95" customHeight="1">
      <c r="A785" s="81"/>
      <c r="B785" s="862"/>
      <c r="C785" s="898"/>
      <c r="D785" s="305"/>
      <c r="E785" s="866"/>
      <c r="F785" s="867"/>
      <c r="G785" s="868"/>
      <c r="H785" s="900"/>
      <c r="I785" s="138"/>
      <c r="J785" s="91"/>
      <c r="K785" s="95"/>
      <c r="L785" s="873"/>
      <c r="M785" s="1116"/>
      <c r="N785" s="880"/>
      <c r="O785" s="123"/>
    </row>
    <row r="786" spans="1:15" s="7" customFormat="1" ht="15.95" customHeight="1">
      <c r="A786" s="81"/>
      <c r="B786" s="862"/>
      <c r="C786" s="898"/>
      <c r="D786" s="305"/>
      <c r="E786" s="866"/>
      <c r="F786" s="867"/>
      <c r="G786" s="868"/>
      <c r="H786" s="900"/>
      <c r="I786" s="138"/>
      <c r="J786" s="91"/>
      <c r="K786" s="95"/>
      <c r="L786" s="873"/>
      <c r="M786" s="1116"/>
      <c r="N786" s="880"/>
      <c r="O786" s="123"/>
    </row>
    <row r="787" spans="1:15" s="7" customFormat="1" ht="15.95" customHeight="1">
      <c r="A787" s="81"/>
      <c r="B787" s="217"/>
      <c r="C787" s="263"/>
      <c r="D787" s="302"/>
      <c r="E787" s="1673"/>
      <c r="F787" s="1674"/>
      <c r="G787" s="1716"/>
      <c r="H787" s="128"/>
      <c r="I787" s="138"/>
      <c r="J787" s="91"/>
      <c r="K787" s="95"/>
      <c r="L787" s="679"/>
      <c r="M787" s="1116"/>
      <c r="N787" s="738"/>
      <c r="O787" s="123"/>
    </row>
    <row r="788" spans="1:15" s="7" customFormat="1" ht="21" customHeight="1">
      <c r="A788" s="81"/>
      <c r="B788" s="984" t="s">
        <v>98</v>
      </c>
      <c r="C788" s="1803" t="s">
        <v>99</v>
      </c>
      <c r="D788" s="1804"/>
      <c r="E788" s="1804"/>
      <c r="F788" s="1804"/>
      <c r="G788" s="1805"/>
      <c r="H788" s="990"/>
      <c r="I788" s="991"/>
      <c r="J788" s="988"/>
      <c r="K788" s="987"/>
      <c r="L788" s="989">
        <f>SUM(L790)</f>
        <v>44</v>
      </c>
      <c r="M788" s="1432"/>
      <c r="N788" s="738"/>
      <c r="O788" s="123"/>
    </row>
    <row r="789" spans="1:15" s="7" customFormat="1" ht="59.1" customHeight="1">
      <c r="A789" s="81"/>
      <c r="B789" s="134"/>
      <c r="C789" s="194"/>
      <c r="D789" s="1673" t="s">
        <v>100</v>
      </c>
      <c r="E789" s="1674"/>
      <c r="F789" s="1674"/>
      <c r="G789" s="1716"/>
      <c r="H789" s="262"/>
      <c r="I789" s="97"/>
      <c r="J789" s="91"/>
      <c r="K789" s="95"/>
      <c r="L789" s="124"/>
      <c r="M789" s="117"/>
      <c r="N789" s="738"/>
      <c r="O789" s="123"/>
    </row>
    <row r="790" spans="1:15" s="7" customFormat="1" ht="15.75">
      <c r="A790" s="81"/>
      <c r="B790" s="217"/>
      <c r="C790" s="174"/>
      <c r="D790" s="189" t="s">
        <v>481</v>
      </c>
      <c r="E790" s="175"/>
      <c r="F790" s="175"/>
      <c r="G790" s="176"/>
      <c r="H790" s="262"/>
      <c r="I790" s="97"/>
      <c r="J790" s="91"/>
      <c r="K790" s="95"/>
      <c r="L790" s="994">
        <f>SUM(L791:L814)</f>
        <v>44</v>
      </c>
      <c r="M790" s="117"/>
      <c r="N790" s="738"/>
      <c r="O790" s="123"/>
    </row>
    <row r="791" spans="1:15" s="7" customFormat="1" ht="32.1" customHeight="1">
      <c r="A791" s="81"/>
      <c r="B791" s="217"/>
      <c r="C791" s="174"/>
      <c r="D791" s="733">
        <v>1</v>
      </c>
      <c r="E791" s="1734" t="s">
        <v>301</v>
      </c>
      <c r="F791" s="1734"/>
      <c r="G791" s="1735"/>
      <c r="H791" s="1880" t="s">
        <v>1173</v>
      </c>
      <c r="I791" s="97" t="s">
        <v>1169</v>
      </c>
      <c r="J791" s="91">
        <v>1</v>
      </c>
      <c r="K791" s="95">
        <v>2</v>
      </c>
      <c r="L791" s="95">
        <f>J791*K791</f>
        <v>2</v>
      </c>
      <c r="M791" s="1757" t="s">
        <v>1170</v>
      </c>
      <c r="N791" s="1755" t="s">
        <v>1498</v>
      </c>
      <c r="O791" s="742"/>
    </row>
    <row r="792" spans="1:15" s="7" customFormat="1" ht="32.1" customHeight="1">
      <c r="A792" s="81"/>
      <c r="B792" s="217"/>
      <c r="C792" s="174"/>
      <c r="D792" s="733">
        <f>D791+1</f>
        <v>2</v>
      </c>
      <c r="E792" s="1734" t="s">
        <v>302</v>
      </c>
      <c r="F792" s="1734"/>
      <c r="G792" s="1735"/>
      <c r="H792" s="1881"/>
      <c r="I792" s="97" t="s">
        <v>1169</v>
      </c>
      <c r="J792" s="91">
        <v>1</v>
      </c>
      <c r="K792" s="95">
        <v>2</v>
      </c>
      <c r="L792" s="95">
        <f t="shared" ref="L792:L808" si="100">J792*K792</f>
        <v>2</v>
      </c>
      <c r="M792" s="1758"/>
      <c r="N792" s="1756"/>
      <c r="O792" s="742"/>
    </row>
    <row r="793" spans="1:15" s="7" customFormat="1" ht="32.1" customHeight="1">
      <c r="A793" s="81"/>
      <c r="B793" s="217"/>
      <c r="C793" s="174"/>
      <c r="D793" s="733">
        <f t="shared" ref="D793:D810" si="101">D792+1</f>
        <v>3</v>
      </c>
      <c r="E793" s="1734" t="s">
        <v>303</v>
      </c>
      <c r="F793" s="1734"/>
      <c r="G793" s="1735"/>
      <c r="H793" s="1880" t="s">
        <v>1174</v>
      </c>
      <c r="I793" s="97" t="s">
        <v>1169</v>
      </c>
      <c r="J793" s="91">
        <v>1</v>
      </c>
      <c r="K793" s="95">
        <v>2</v>
      </c>
      <c r="L793" s="95">
        <f t="shared" si="100"/>
        <v>2</v>
      </c>
      <c r="M793" s="1757" t="s">
        <v>1171</v>
      </c>
      <c r="N793" s="1755" t="s">
        <v>1499</v>
      </c>
      <c r="O793" s="742"/>
    </row>
    <row r="794" spans="1:15" s="7" customFormat="1" ht="32.1" customHeight="1">
      <c r="A794" s="81"/>
      <c r="B794" s="217"/>
      <c r="C794" s="174"/>
      <c r="D794" s="733">
        <f t="shared" si="101"/>
        <v>4</v>
      </c>
      <c r="E794" s="1734" t="s">
        <v>305</v>
      </c>
      <c r="F794" s="1734"/>
      <c r="G794" s="1735"/>
      <c r="H794" s="1881"/>
      <c r="I794" s="97" t="s">
        <v>1169</v>
      </c>
      <c r="J794" s="91">
        <v>1</v>
      </c>
      <c r="K794" s="95">
        <v>2</v>
      </c>
      <c r="L794" s="95">
        <f t="shared" si="100"/>
        <v>2</v>
      </c>
      <c r="M794" s="1758"/>
      <c r="N794" s="1756"/>
      <c r="O794" s="742"/>
    </row>
    <row r="795" spans="1:15" s="7" customFormat="1" ht="32.1" customHeight="1">
      <c r="A795" s="81"/>
      <c r="B795" s="217"/>
      <c r="C795" s="174"/>
      <c r="D795" s="733">
        <f t="shared" si="101"/>
        <v>5</v>
      </c>
      <c r="E795" s="1734" t="s">
        <v>306</v>
      </c>
      <c r="F795" s="1734"/>
      <c r="G795" s="1735"/>
      <c r="H795" s="1880" t="s">
        <v>1175</v>
      </c>
      <c r="I795" s="97" t="s">
        <v>1169</v>
      </c>
      <c r="J795" s="91">
        <v>1</v>
      </c>
      <c r="K795" s="95">
        <v>2</v>
      </c>
      <c r="L795" s="95">
        <f t="shared" si="100"/>
        <v>2</v>
      </c>
      <c r="M795" s="1757" t="s">
        <v>1172</v>
      </c>
      <c r="N795" s="1755" t="s">
        <v>1500</v>
      </c>
      <c r="O795" s="742"/>
    </row>
    <row r="796" spans="1:15" s="7" customFormat="1" ht="32.1" customHeight="1">
      <c r="A796" s="81"/>
      <c r="B796" s="217"/>
      <c r="C796" s="174"/>
      <c r="D796" s="733">
        <f t="shared" si="101"/>
        <v>6</v>
      </c>
      <c r="E796" s="1734" t="s">
        <v>312</v>
      </c>
      <c r="F796" s="1734"/>
      <c r="G796" s="1735"/>
      <c r="H796" s="1881"/>
      <c r="I796" s="97" t="s">
        <v>1169</v>
      </c>
      <c r="J796" s="91">
        <v>1</v>
      </c>
      <c r="K796" s="95">
        <v>2</v>
      </c>
      <c r="L796" s="95">
        <f t="shared" si="100"/>
        <v>2</v>
      </c>
      <c r="M796" s="1758"/>
      <c r="N796" s="1756"/>
      <c r="O796" s="742"/>
    </row>
    <row r="797" spans="1:15" s="7" customFormat="1" ht="32.1" customHeight="1">
      <c r="A797" s="81"/>
      <c r="B797" s="217"/>
      <c r="C797" s="174"/>
      <c r="D797" s="733">
        <f t="shared" si="101"/>
        <v>7</v>
      </c>
      <c r="E797" s="1734" t="s">
        <v>293</v>
      </c>
      <c r="F797" s="1734"/>
      <c r="G797" s="1735"/>
      <c r="H797" s="1880" t="s">
        <v>491</v>
      </c>
      <c r="I797" s="97" t="s">
        <v>1169</v>
      </c>
      <c r="J797" s="91">
        <v>1</v>
      </c>
      <c r="K797" s="95">
        <v>2</v>
      </c>
      <c r="L797" s="95">
        <f t="shared" si="100"/>
        <v>2</v>
      </c>
      <c r="M797" s="1757" t="s">
        <v>703</v>
      </c>
      <c r="N797" s="1755" t="s">
        <v>1501</v>
      </c>
      <c r="O797" s="742"/>
    </row>
    <row r="798" spans="1:15" s="7" customFormat="1" ht="32.1" customHeight="1">
      <c r="A798" s="81"/>
      <c r="B798" s="217"/>
      <c r="C798" s="174"/>
      <c r="D798" s="733">
        <f t="shared" si="101"/>
        <v>8</v>
      </c>
      <c r="E798" s="1734" t="s">
        <v>315</v>
      </c>
      <c r="F798" s="1734"/>
      <c r="G798" s="1735"/>
      <c r="H798" s="1881"/>
      <c r="I798" s="97" t="s">
        <v>1169</v>
      </c>
      <c r="J798" s="91">
        <v>1</v>
      </c>
      <c r="K798" s="95">
        <v>2</v>
      </c>
      <c r="L798" s="95">
        <f t="shared" si="100"/>
        <v>2</v>
      </c>
      <c r="M798" s="1758"/>
      <c r="N798" s="1756"/>
      <c r="O798" s="742"/>
    </row>
    <row r="799" spans="1:15" s="7" customFormat="1" ht="32.1" customHeight="1">
      <c r="A799" s="81"/>
      <c r="B799" s="217"/>
      <c r="C799" s="174"/>
      <c r="D799" s="733">
        <f t="shared" si="101"/>
        <v>9</v>
      </c>
      <c r="E799" s="1734" t="s">
        <v>316</v>
      </c>
      <c r="F799" s="1734"/>
      <c r="G799" s="1735"/>
      <c r="H799" s="1880" t="s">
        <v>490</v>
      </c>
      <c r="I799" s="97" t="s">
        <v>1169</v>
      </c>
      <c r="J799" s="91">
        <v>1</v>
      </c>
      <c r="K799" s="95">
        <v>2</v>
      </c>
      <c r="L799" s="95">
        <f t="shared" si="100"/>
        <v>2</v>
      </c>
      <c r="M799" s="1757" t="s">
        <v>704</v>
      </c>
      <c r="N799" s="1755" t="s">
        <v>1502</v>
      </c>
      <c r="O799" s="742"/>
    </row>
    <row r="800" spans="1:15" s="7" customFormat="1" ht="32.1" customHeight="1">
      <c r="A800" s="81"/>
      <c r="B800" s="217"/>
      <c r="C800" s="174"/>
      <c r="D800" s="733">
        <f t="shared" si="101"/>
        <v>10</v>
      </c>
      <c r="E800" s="1734" t="s">
        <v>317</v>
      </c>
      <c r="F800" s="1734"/>
      <c r="G800" s="1735"/>
      <c r="H800" s="1881"/>
      <c r="I800" s="97" t="s">
        <v>1169</v>
      </c>
      <c r="J800" s="91">
        <v>1</v>
      </c>
      <c r="K800" s="95">
        <v>2</v>
      </c>
      <c r="L800" s="95">
        <f t="shared" si="100"/>
        <v>2</v>
      </c>
      <c r="M800" s="1758"/>
      <c r="N800" s="1756"/>
      <c r="O800" s="742"/>
    </row>
    <row r="801" spans="1:16" s="7" customFormat="1" ht="32.1" customHeight="1">
      <c r="A801" s="81"/>
      <c r="B801" s="217"/>
      <c r="C801" s="174"/>
      <c r="D801" s="733">
        <f t="shared" si="101"/>
        <v>11</v>
      </c>
      <c r="E801" s="1734" t="s">
        <v>318</v>
      </c>
      <c r="F801" s="1734"/>
      <c r="G801" s="1735"/>
      <c r="H801" s="1880" t="s">
        <v>748</v>
      </c>
      <c r="I801" s="97" t="s">
        <v>1169</v>
      </c>
      <c r="J801" s="91">
        <v>1</v>
      </c>
      <c r="K801" s="95">
        <v>2</v>
      </c>
      <c r="L801" s="95">
        <f t="shared" si="100"/>
        <v>2</v>
      </c>
      <c r="M801" s="1757" t="s">
        <v>705</v>
      </c>
      <c r="N801" s="1755" t="s">
        <v>1503</v>
      </c>
      <c r="O801" s="742"/>
    </row>
    <row r="802" spans="1:16" s="7" customFormat="1" ht="32.1" customHeight="1">
      <c r="A802" s="81"/>
      <c r="B802" s="217"/>
      <c r="C802" s="174"/>
      <c r="D802" s="733">
        <f t="shared" si="101"/>
        <v>12</v>
      </c>
      <c r="E802" s="1734" t="s">
        <v>706</v>
      </c>
      <c r="F802" s="1734"/>
      <c r="G802" s="1735"/>
      <c r="H802" s="1881"/>
      <c r="I802" s="97" t="s">
        <v>1169</v>
      </c>
      <c r="J802" s="91">
        <v>1</v>
      </c>
      <c r="K802" s="95">
        <v>2</v>
      </c>
      <c r="L802" s="95">
        <f t="shared" si="100"/>
        <v>2</v>
      </c>
      <c r="M802" s="1758"/>
      <c r="N802" s="1756"/>
      <c r="O802" s="742"/>
    </row>
    <row r="803" spans="1:16" s="7" customFormat="1" ht="32.1" customHeight="1">
      <c r="A803" s="81"/>
      <c r="B803" s="217"/>
      <c r="C803" s="174"/>
      <c r="D803" s="733">
        <f t="shared" si="101"/>
        <v>13</v>
      </c>
      <c r="E803" s="1734" t="s">
        <v>709</v>
      </c>
      <c r="F803" s="1734"/>
      <c r="G803" s="1735"/>
      <c r="H803" s="245"/>
      <c r="I803" s="97" t="s">
        <v>1169</v>
      </c>
      <c r="J803" s="91">
        <v>1</v>
      </c>
      <c r="K803" s="95">
        <v>2</v>
      </c>
      <c r="L803" s="95">
        <f t="shared" si="100"/>
        <v>2</v>
      </c>
      <c r="M803" s="890" t="s">
        <v>1344</v>
      </c>
      <c r="N803" s="128"/>
      <c r="O803" s="742"/>
    </row>
    <row r="804" spans="1:16" s="7" customFormat="1" ht="47.25">
      <c r="A804" s="81"/>
      <c r="B804" s="217"/>
      <c r="C804" s="174"/>
      <c r="D804" s="733">
        <f t="shared" si="101"/>
        <v>14</v>
      </c>
      <c r="E804" s="1734" t="s">
        <v>750</v>
      </c>
      <c r="F804" s="1734"/>
      <c r="G804" s="1735"/>
      <c r="H804" s="245"/>
      <c r="I804" s="97" t="s">
        <v>1169</v>
      </c>
      <c r="J804" s="91">
        <v>1</v>
      </c>
      <c r="K804" s="95">
        <v>2</v>
      </c>
      <c r="L804" s="95">
        <f t="shared" si="100"/>
        <v>2</v>
      </c>
      <c r="M804" s="890" t="s">
        <v>1344</v>
      </c>
      <c r="N804" s="128"/>
      <c r="O804" s="742"/>
    </row>
    <row r="805" spans="1:16" s="7" customFormat="1" ht="63">
      <c r="A805" s="81"/>
      <c r="B805" s="217"/>
      <c r="C805" s="174"/>
      <c r="D805" s="733">
        <f t="shared" si="101"/>
        <v>15</v>
      </c>
      <c r="E805" s="1734" t="s">
        <v>784</v>
      </c>
      <c r="F805" s="1734"/>
      <c r="G805" s="1735"/>
      <c r="I805" s="97" t="s">
        <v>1169</v>
      </c>
      <c r="J805" s="91">
        <v>1</v>
      </c>
      <c r="K805" s="95">
        <v>2</v>
      </c>
      <c r="L805" s="95">
        <f t="shared" si="100"/>
        <v>2</v>
      </c>
      <c r="M805" s="839" t="s">
        <v>1972</v>
      </c>
      <c r="N805" s="853" t="s">
        <v>1973</v>
      </c>
      <c r="O805" s="742"/>
    </row>
    <row r="806" spans="1:16" s="7" customFormat="1" ht="63.95" customHeight="1">
      <c r="A806" s="81"/>
      <c r="B806" s="217"/>
      <c r="C806" s="174"/>
      <c r="D806" s="733">
        <f t="shared" si="101"/>
        <v>16</v>
      </c>
      <c r="E806" s="1734" t="s">
        <v>796</v>
      </c>
      <c r="F806" s="1734"/>
      <c r="G806" s="1735"/>
      <c r="H806" s="245" t="s">
        <v>1176</v>
      </c>
      <c r="I806" s="97" t="s">
        <v>1169</v>
      </c>
      <c r="J806" s="91">
        <v>1</v>
      </c>
      <c r="K806" s="95">
        <v>2</v>
      </c>
      <c r="L806" s="95">
        <f t="shared" si="100"/>
        <v>2</v>
      </c>
      <c r="M806" s="839" t="s">
        <v>878</v>
      </c>
      <c r="N806" s="780" t="s">
        <v>1504</v>
      </c>
      <c r="O806" s="742"/>
    </row>
    <row r="807" spans="1:16" s="7" customFormat="1" ht="78.95" customHeight="1">
      <c r="A807" s="81"/>
      <c r="B807" s="217"/>
      <c r="C807" s="174"/>
      <c r="D807" s="733">
        <f t="shared" si="101"/>
        <v>17</v>
      </c>
      <c r="E807" s="1734" t="s">
        <v>807</v>
      </c>
      <c r="F807" s="1734"/>
      <c r="G807" s="1735"/>
      <c r="H807" s="267"/>
      <c r="I807" s="97" t="s">
        <v>1169</v>
      </c>
      <c r="J807" s="91">
        <v>1</v>
      </c>
      <c r="K807" s="95">
        <v>2</v>
      </c>
      <c r="L807" s="95">
        <f t="shared" si="100"/>
        <v>2</v>
      </c>
      <c r="M807" s="839" t="s">
        <v>1974</v>
      </c>
      <c r="N807" s="741" t="s">
        <v>1975</v>
      </c>
      <c r="O807" s="742"/>
    </row>
    <row r="808" spans="1:16" s="7" customFormat="1" ht="69.95" customHeight="1">
      <c r="A808" s="81"/>
      <c r="B808" s="217"/>
      <c r="C808" s="174"/>
      <c r="D808" s="733">
        <f t="shared" si="101"/>
        <v>18</v>
      </c>
      <c r="E808" s="1734" t="s">
        <v>875</v>
      </c>
      <c r="F808" s="1734"/>
      <c r="G808" s="1735"/>
      <c r="H808" s="781" t="s">
        <v>1962</v>
      </c>
      <c r="I808" s="97" t="s">
        <v>1169</v>
      </c>
      <c r="J808" s="91">
        <v>1</v>
      </c>
      <c r="K808" s="95">
        <v>2</v>
      </c>
      <c r="L808" s="95">
        <f t="shared" si="100"/>
        <v>2</v>
      </c>
      <c r="M808" s="1089" t="s">
        <v>1961</v>
      </c>
      <c r="N808" s="741" t="s">
        <v>1965</v>
      </c>
      <c r="O808" s="742"/>
      <c r="P808" s="7" t="s">
        <v>1968</v>
      </c>
    </row>
    <row r="809" spans="1:16" s="7" customFormat="1" ht="63.95" customHeight="1">
      <c r="A809" s="81"/>
      <c r="B809" s="217"/>
      <c r="C809" s="174"/>
      <c r="D809" s="733">
        <f t="shared" si="101"/>
        <v>19</v>
      </c>
      <c r="E809" s="1734" t="s">
        <v>1237</v>
      </c>
      <c r="F809" s="1734"/>
      <c r="G809" s="1735"/>
      <c r="H809" s="781" t="s">
        <v>1963</v>
      </c>
      <c r="I809" s="97" t="s">
        <v>1169</v>
      </c>
      <c r="J809" s="91">
        <v>1</v>
      </c>
      <c r="K809" s="95">
        <v>2</v>
      </c>
      <c r="L809" s="95">
        <f t="shared" ref="L809" si="102">J809*K809</f>
        <v>2</v>
      </c>
      <c r="M809" s="1089" t="s">
        <v>1900</v>
      </c>
      <c r="N809" s="741" t="s">
        <v>1966</v>
      </c>
      <c r="O809" s="742"/>
      <c r="P809" s="7" t="s">
        <v>249</v>
      </c>
    </row>
    <row r="810" spans="1:16" s="7" customFormat="1" ht="84.95" customHeight="1">
      <c r="A810" s="81"/>
      <c r="B810" s="217"/>
      <c r="C810" s="174"/>
      <c r="D810" s="733">
        <f t="shared" si="101"/>
        <v>20</v>
      </c>
      <c r="E810" s="1734" t="s">
        <v>1345</v>
      </c>
      <c r="F810" s="1734"/>
      <c r="G810" s="1735"/>
      <c r="H810" s="781" t="s">
        <v>1964</v>
      </c>
      <c r="I810" s="97" t="s">
        <v>1169</v>
      </c>
      <c r="J810" s="91">
        <v>1</v>
      </c>
      <c r="K810" s="95">
        <v>2</v>
      </c>
      <c r="L810" s="95">
        <f t="shared" ref="L810" si="103">J810*K810</f>
        <v>2</v>
      </c>
      <c r="M810" s="1089" t="s">
        <v>1960</v>
      </c>
      <c r="N810" s="741" t="s">
        <v>1967</v>
      </c>
      <c r="O810" s="742"/>
      <c r="P810" s="7" t="s">
        <v>249</v>
      </c>
    </row>
    <row r="811" spans="1:16" s="7" customFormat="1" ht="84.95" customHeight="1">
      <c r="A811" s="81"/>
      <c r="B811" s="777"/>
      <c r="C811" s="779"/>
      <c r="D811" s="778">
        <v>21</v>
      </c>
      <c r="E811" s="1734" t="s">
        <v>1976</v>
      </c>
      <c r="F811" s="1734"/>
      <c r="G811" s="1735"/>
      <c r="H811" s="928" t="s">
        <v>2042</v>
      </c>
      <c r="I811" s="97" t="s">
        <v>1169</v>
      </c>
      <c r="J811" s="91">
        <v>1</v>
      </c>
      <c r="K811" s="95">
        <v>2</v>
      </c>
      <c r="L811" s="95">
        <f t="shared" ref="L811" si="104">J811*K811</f>
        <v>2</v>
      </c>
      <c r="M811" s="1089" t="s">
        <v>2208</v>
      </c>
      <c r="N811" s="741" t="s">
        <v>2270</v>
      </c>
      <c r="O811" s="742"/>
    </row>
    <row r="812" spans="1:16" s="7" customFormat="1" ht="84.95" customHeight="1">
      <c r="A812" s="81"/>
      <c r="B812" s="1389"/>
      <c r="C812" s="1392"/>
      <c r="D812" s="1391">
        <v>22</v>
      </c>
      <c r="E812" s="1734" t="s">
        <v>2467</v>
      </c>
      <c r="F812" s="1734"/>
      <c r="G812" s="1735"/>
      <c r="H812" s="1411" t="s">
        <v>2513</v>
      </c>
      <c r="I812" s="97" t="s">
        <v>1169</v>
      </c>
      <c r="J812" s="91">
        <v>1</v>
      </c>
      <c r="K812" s="95">
        <v>2</v>
      </c>
      <c r="L812" s="95">
        <f t="shared" ref="L812" si="105">J812*K812</f>
        <v>2</v>
      </c>
      <c r="M812" s="1401" t="s">
        <v>2514</v>
      </c>
      <c r="N812" s="741" t="s">
        <v>2515</v>
      </c>
      <c r="O812" s="742"/>
    </row>
    <row r="813" spans="1:16" s="7" customFormat="1" ht="38.1" customHeight="1">
      <c r="A813" s="81"/>
      <c r="B813" s="902"/>
      <c r="C813" s="903"/>
      <c r="D813" s="914"/>
      <c r="E813" s="1438"/>
      <c r="F813" s="926"/>
      <c r="G813" s="927"/>
      <c r="H813" s="632"/>
      <c r="I813" s="97" t="s">
        <v>1169</v>
      </c>
      <c r="J813" s="91"/>
      <c r="K813" s="95"/>
      <c r="L813" s="95"/>
      <c r="M813" s="1089"/>
      <c r="N813" s="128"/>
      <c r="O813" s="742"/>
    </row>
    <row r="814" spans="1:16" s="7" customFormat="1" ht="32.1" customHeight="1">
      <c r="A814" s="81"/>
      <c r="B814" s="217"/>
      <c r="C814" s="174"/>
      <c r="D814" s="739"/>
      <c r="E814" s="734"/>
      <c r="F814" s="734"/>
      <c r="G814" s="736"/>
      <c r="H814" s="262"/>
      <c r="I814" s="97" t="s">
        <v>1169</v>
      </c>
      <c r="J814" s="91"/>
      <c r="K814" s="95"/>
      <c r="L814" s="95"/>
      <c r="M814" s="117"/>
      <c r="N814" s="128"/>
      <c r="O814" s="742"/>
    </row>
    <row r="815" spans="1:16" s="7" customFormat="1" ht="21" customHeight="1">
      <c r="A815" s="81"/>
      <c r="B815" s="984" t="s">
        <v>17</v>
      </c>
      <c r="C815" s="1803" t="s">
        <v>101</v>
      </c>
      <c r="D815" s="1804"/>
      <c r="E815" s="1804"/>
      <c r="F815" s="1804"/>
      <c r="G815" s="1805"/>
      <c r="H815" s="992"/>
      <c r="I815" s="993"/>
      <c r="J815" s="988"/>
      <c r="K815" s="987"/>
      <c r="L815" s="987">
        <v>0</v>
      </c>
      <c r="M815" s="1457"/>
      <c r="N815" s="738"/>
      <c r="O815" s="742"/>
    </row>
    <row r="816" spans="1:16" s="7" customFormat="1" ht="38.1" customHeight="1">
      <c r="A816" s="81"/>
      <c r="B816" s="134"/>
      <c r="C816" s="194"/>
      <c r="D816" s="1673" t="s">
        <v>102</v>
      </c>
      <c r="E816" s="1674"/>
      <c r="F816" s="1674"/>
      <c r="G816" s="1716"/>
      <c r="H816" s="262"/>
      <c r="I816" s="97"/>
      <c r="J816" s="91"/>
      <c r="K816" s="95"/>
      <c r="L816" s="95"/>
      <c r="M816" s="1100"/>
      <c r="N816" s="738"/>
      <c r="O816" s="742"/>
    </row>
    <row r="817" spans="1:15" s="7" customFormat="1" ht="21" customHeight="1">
      <c r="A817" s="81"/>
      <c r="B817" s="984" t="s">
        <v>103</v>
      </c>
      <c r="C817" s="1803" t="s">
        <v>104</v>
      </c>
      <c r="D817" s="1804"/>
      <c r="E817" s="1804"/>
      <c r="F817" s="1804"/>
      <c r="G817" s="1805"/>
      <c r="H817" s="992"/>
      <c r="I817" s="993"/>
      <c r="J817" s="988"/>
      <c r="K817" s="987"/>
      <c r="L817" s="989">
        <f>SUM(L818:L820)</f>
        <v>0.625</v>
      </c>
      <c r="M817" s="1457"/>
      <c r="N817" s="738"/>
      <c r="O817" s="742"/>
    </row>
    <row r="818" spans="1:15" s="7" customFormat="1" ht="21" customHeight="1">
      <c r="A818" s="81"/>
      <c r="B818" s="217"/>
      <c r="C818" s="132">
        <v>1</v>
      </c>
      <c r="D818" s="1673" t="s">
        <v>105</v>
      </c>
      <c r="E818" s="1674"/>
      <c r="F818" s="1674"/>
      <c r="G818" s="1716"/>
      <c r="H818" s="262"/>
      <c r="I818" s="97"/>
      <c r="J818" s="91"/>
      <c r="K818" s="95"/>
      <c r="L818" s="95"/>
      <c r="M818" s="117"/>
      <c r="N818" s="738"/>
      <c r="O818" s="742"/>
    </row>
    <row r="819" spans="1:15" s="7" customFormat="1" ht="33.75" customHeight="1">
      <c r="A819" s="81"/>
      <c r="B819" s="134"/>
      <c r="C819" s="132">
        <v>2</v>
      </c>
      <c r="D819" s="1673" t="s">
        <v>192</v>
      </c>
      <c r="E819" s="1674"/>
      <c r="F819" s="1674"/>
      <c r="G819" s="1716"/>
      <c r="H819" s="112"/>
      <c r="I819" s="97"/>
      <c r="J819" s="91"/>
      <c r="K819" s="95"/>
      <c r="L819" s="142"/>
      <c r="M819" s="117"/>
      <c r="O819" s="742"/>
    </row>
    <row r="820" spans="1:15" s="7" customFormat="1" ht="69" customHeight="1">
      <c r="A820" s="81"/>
      <c r="B820" s="217"/>
      <c r="C820" s="192"/>
      <c r="D820" s="1673" t="s">
        <v>433</v>
      </c>
      <c r="E820" s="1674"/>
      <c r="F820" s="1674"/>
      <c r="G820" s="1716"/>
      <c r="H820" s="262" t="s">
        <v>301</v>
      </c>
      <c r="I820" s="97" t="s">
        <v>480</v>
      </c>
      <c r="J820" s="91">
        <v>1</v>
      </c>
      <c r="K820" s="95">
        <v>5</v>
      </c>
      <c r="L820" s="107">
        <f>J820*K820/8</f>
        <v>0.625</v>
      </c>
      <c r="M820" s="1116" t="s">
        <v>1970</v>
      </c>
      <c r="N820" s="840" t="s">
        <v>1969</v>
      </c>
      <c r="O820" s="742"/>
    </row>
    <row r="821" spans="1:15" s="7" customFormat="1" ht="20.100000000000001" customHeight="1">
      <c r="A821" s="81"/>
      <c r="B821" s="984" t="s">
        <v>6</v>
      </c>
      <c r="C821" s="1803" t="s">
        <v>106</v>
      </c>
      <c r="D821" s="1804"/>
      <c r="E821" s="1804"/>
      <c r="F821" s="1804"/>
      <c r="G821" s="1805"/>
      <c r="H821" s="992"/>
      <c r="I821" s="993"/>
      <c r="J821" s="988"/>
      <c r="K821" s="987"/>
      <c r="L821" s="987">
        <v>0</v>
      </c>
      <c r="M821" s="1457"/>
      <c r="N821" s="738"/>
      <c r="O821" s="742"/>
    </row>
    <row r="822" spans="1:15" s="7" customFormat="1" ht="48" customHeight="1">
      <c r="A822" s="81"/>
      <c r="B822" s="134"/>
      <c r="C822" s="194"/>
      <c r="D822" s="1673" t="s">
        <v>107</v>
      </c>
      <c r="E822" s="1674"/>
      <c r="F822" s="1674"/>
      <c r="G822" s="1716"/>
      <c r="H822" s="262"/>
      <c r="I822" s="97"/>
      <c r="J822" s="91"/>
      <c r="K822" s="95"/>
      <c r="L822" s="95"/>
      <c r="M822" s="1100"/>
      <c r="N822" s="738"/>
      <c r="O822" s="742"/>
    </row>
    <row r="823" spans="1:15" s="7" customFormat="1" ht="32.25" customHeight="1">
      <c r="A823" s="81"/>
      <c r="B823" s="984" t="s">
        <v>108</v>
      </c>
      <c r="C823" s="1803" t="s">
        <v>109</v>
      </c>
      <c r="D823" s="1804"/>
      <c r="E823" s="1804"/>
      <c r="F823" s="1804"/>
      <c r="G823" s="1805"/>
      <c r="H823" s="992"/>
      <c r="I823" s="993"/>
      <c r="J823" s="988"/>
      <c r="K823" s="987"/>
      <c r="L823" s="989">
        <f>SUM(L824+L825+L826+L827+L828+L829+L830+L832)</f>
        <v>66</v>
      </c>
      <c r="M823" s="1100"/>
      <c r="N823" s="738"/>
      <c r="O823" s="742"/>
    </row>
    <row r="824" spans="1:15" s="7" customFormat="1" ht="20.100000000000001" customHeight="1">
      <c r="A824" s="81"/>
      <c r="B824" s="217"/>
      <c r="C824" s="132">
        <v>1</v>
      </c>
      <c r="D824" s="1673" t="s">
        <v>110</v>
      </c>
      <c r="E824" s="1674"/>
      <c r="F824" s="1674"/>
      <c r="G824" s="1716"/>
      <c r="H824" s="262"/>
      <c r="I824" s="97"/>
      <c r="J824" s="91"/>
      <c r="K824" s="95"/>
      <c r="L824" s="95"/>
      <c r="M824" s="117"/>
      <c r="N824" s="738"/>
      <c r="O824" s="742"/>
    </row>
    <row r="825" spans="1:15" s="7" customFormat="1" ht="54.95" customHeight="1">
      <c r="A825" s="81"/>
      <c r="B825" s="217"/>
      <c r="C825" s="132">
        <v>2</v>
      </c>
      <c r="D825" s="1721" t="s">
        <v>916</v>
      </c>
      <c r="E825" s="1722"/>
      <c r="F825" s="1722"/>
      <c r="G825" s="1827"/>
      <c r="H825" s="262"/>
      <c r="I825" s="97"/>
      <c r="J825" s="91"/>
      <c r="K825" s="95"/>
      <c r="L825" s="95"/>
      <c r="M825" s="117"/>
      <c r="N825" s="738"/>
      <c r="O825" s="742"/>
    </row>
    <row r="826" spans="1:15" s="7" customFormat="1" ht="48.95" customHeight="1">
      <c r="A826" s="81"/>
      <c r="B826" s="217"/>
      <c r="C826" s="132">
        <v>3</v>
      </c>
      <c r="D826" s="1673" t="s">
        <v>917</v>
      </c>
      <c r="E826" s="1674"/>
      <c r="F826" s="1674"/>
      <c r="G826" s="1716"/>
      <c r="H826" s="262"/>
      <c r="I826" s="97"/>
      <c r="J826" s="91"/>
      <c r="K826" s="95"/>
      <c r="L826" s="95"/>
      <c r="M826" s="117"/>
      <c r="N826" s="738"/>
      <c r="O826" s="742"/>
    </row>
    <row r="827" spans="1:15" s="7" customFormat="1" ht="53.1" customHeight="1">
      <c r="A827" s="81"/>
      <c r="B827" s="217"/>
      <c r="C827" s="132">
        <v>4</v>
      </c>
      <c r="D827" s="1673" t="s">
        <v>113</v>
      </c>
      <c r="E827" s="1674"/>
      <c r="F827" s="1674"/>
      <c r="G827" s="1716"/>
      <c r="H827" s="262"/>
      <c r="I827" s="97"/>
      <c r="J827" s="91"/>
      <c r="K827" s="95"/>
      <c r="L827" s="95"/>
      <c r="M827" s="117"/>
      <c r="N827" s="738"/>
      <c r="O827" s="742"/>
    </row>
    <row r="828" spans="1:15" s="7" customFormat="1" ht="23.1" customHeight="1">
      <c r="A828" s="81"/>
      <c r="B828" s="217"/>
      <c r="C828" s="132">
        <v>5</v>
      </c>
      <c r="D828" s="1673" t="s">
        <v>114</v>
      </c>
      <c r="E828" s="1674"/>
      <c r="F828" s="1674"/>
      <c r="G828" s="1716"/>
      <c r="H828" s="262"/>
      <c r="I828" s="97"/>
      <c r="J828" s="91"/>
      <c r="K828" s="95"/>
      <c r="L828" s="95"/>
      <c r="M828" s="117"/>
      <c r="N828" s="738"/>
      <c r="O828" s="742"/>
    </row>
    <row r="829" spans="1:15" s="7" customFormat="1" ht="72.95" customHeight="1">
      <c r="A829" s="87"/>
      <c r="B829" s="134"/>
      <c r="C829" s="132">
        <v>6</v>
      </c>
      <c r="D829" s="1673" t="s">
        <v>1177</v>
      </c>
      <c r="E829" s="1674"/>
      <c r="F829" s="1674"/>
      <c r="G829" s="1716"/>
      <c r="H829" s="262"/>
      <c r="I829" s="97"/>
      <c r="J829" s="91"/>
      <c r="K829" s="95"/>
      <c r="L829" s="95"/>
      <c r="M829" s="117"/>
      <c r="N829" s="738"/>
      <c r="O829" s="742"/>
    </row>
    <row r="830" spans="1:15" s="7" customFormat="1" ht="87.95" customHeight="1">
      <c r="A830" s="81"/>
      <c r="B830" s="217"/>
      <c r="C830" s="134">
        <v>7</v>
      </c>
      <c r="D830" s="1794" t="s">
        <v>1178</v>
      </c>
      <c r="E830" s="1795"/>
      <c r="F830" s="1795"/>
      <c r="G830" s="1796"/>
      <c r="H830" s="262"/>
      <c r="I830" s="97"/>
      <c r="J830" s="91"/>
      <c r="K830" s="95"/>
      <c r="L830" s="124">
        <f>L831</f>
        <v>24</v>
      </c>
      <c r="M830" s="117"/>
      <c r="N830" s="738"/>
      <c r="O830" s="742"/>
    </row>
    <row r="831" spans="1:15" s="7" customFormat="1" ht="68.099999999999994" customHeight="1">
      <c r="A831" s="81"/>
      <c r="B831" s="217"/>
      <c r="C831" s="132">
        <v>8</v>
      </c>
      <c r="D831" s="1673" t="s">
        <v>2699</v>
      </c>
      <c r="E831" s="1674"/>
      <c r="F831" s="1674"/>
      <c r="G831" s="1716"/>
      <c r="H831" s="262" t="s">
        <v>422</v>
      </c>
      <c r="I831" s="97" t="s">
        <v>421</v>
      </c>
      <c r="J831" s="91">
        <v>8</v>
      </c>
      <c r="K831" s="95">
        <v>3</v>
      </c>
      <c r="L831" s="95">
        <f>J831*K831</f>
        <v>24</v>
      </c>
      <c r="M831" s="1116" t="s">
        <v>749</v>
      </c>
      <c r="N831" s="766" t="s">
        <v>1505</v>
      </c>
      <c r="O831" s="742"/>
    </row>
    <row r="832" spans="1:15" s="7" customFormat="1" ht="68.099999999999994" customHeight="1">
      <c r="A832" s="81"/>
      <c r="B832" s="134"/>
      <c r="C832" s="132">
        <v>9</v>
      </c>
      <c r="D832" s="1794" t="s">
        <v>918</v>
      </c>
      <c r="E832" s="1795"/>
      <c r="F832" s="1795"/>
      <c r="G832" s="1796"/>
      <c r="H832" s="123"/>
      <c r="I832" s="123"/>
      <c r="J832" s="91"/>
      <c r="K832" s="95"/>
      <c r="L832" s="124">
        <f>SUM(L833:L835)</f>
        <v>42</v>
      </c>
      <c r="M832" s="117"/>
      <c r="N832" s="738"/>
      <c r="O832" s="742"/>
    </row>
    <row r="833" spans="1:15" s="7" customFormat="1" ht="72.95" customHeight="1">
      <c r="A833" s="81"/>
      <c r="B833" s="217"/>
      <c r="C833" s="192">
        <v>10</v>
      </c>
      <c r="D833" s="1673" t="s">
        <v>2700</v>
      </c>
      <c r="E833" s="1674"/>
      <c r="F833" s="1674"/>
      <c r="G833" s="1716"/>
      <c r="H833" s="262" t="s">
        <v>374</v>
      </c>
      <c r="I833" s="97" t="s">
        <v>421</v>
      </c>
      <c r="J833" s="91">
        <v>8</v>
      </c>
      <c r="K833" s="95">
        <v>3</v>
      </c>
      <c r="L833" s="95">
        <f>J833*K833</f>
        <v>24</v>
      </c>
      <c r="M833" s="1116" t="s">
        <v>593</v>
      </c>
      <c r="N833" s="766" t="s">
        <v>1506</v>
      </c>
      <c r="O833" s="742"/>
    </row>
    <row r="834" spans="1:15" s="7" customFormat="1" ht="63.95" customHeight="1">
      <c r="A834" s="81"/>
      <c r="B834" s="217"/>
      <c r="C834" s="192"/>
      <c r="D834" s="1673" t="s">
        <v>2701</v>
      </c>
      <c r="E834" s="1674"/>
      <c r="F834" s="1674"/>
      <c r="G834" s="1716"/>
      <c r="H834" s="262" t="s">
        <v>919</v>
      </c>
      <c r="I834" s="97" t="s">
        <v>421</v>
      </c>
      <c r="J834" s="91">
        <v>6</v>
      </c>
      <c r="K834" s="95">
        <v>3</v>
      </c>
      <c r="L834" s="95">
        <f>J834*K834</f>
        <v>18</v>
      </c>
      <c r="M834" s="1116" t="s">
        <v>1179</v>
      </c>
      <c r="N834" s="766" t="s">
        <v>1507</v>
      </c>
      <c r="O834" s="742"/>
    </row>
    <row r="835" spans="1:15" s="7" customFormat="1" ht="15.75">
      <c r="A835" s="81"/>
      <c r="B835" s="217"/>
      <c r="C835" s="192"/>
      <c r="D835" s="187"/>
      <c r="E835" s="187"/>
      <c r="F835" s="187"/>
      <c r="G835" s="188"/>
      <c r="H835" s="262"/>
      <c r="I835" s="97"/>
      <c r="J835" s="91"/>
      <c r="K835" s="95"/>
      <c r="L835" s="124"/>
      <c r="M835" s="1116"/>
      <c r="N835" s="738"/>
      <c r="O835" s="123"/>
    </row>
    <row r="836" spans="1:15" s="7" customFormat="1" ht="36.950000000000003" customHeight="1">
      <c r="A836" s="81"/>
      <c r="B836" s="984" t="s">
        <v>117</v>
      </c>
      <c r="C836" s="1803" t="s">
        <v>118</v>
      </c>
      <c r="D836" s="1804"/>
      <c r="E836" s="1804"/>
      <c r="F836" s="1804"/>
      <c r="G836" s="1805"/>
      <c r="H836" s="992"/>
      <c r="I836" s="993"/>
      <c r="J836" s="988"/>
      <c r="K836" s="987"/>
      <c r="L836" s="987"/>
      <c r="M836" s="117"/>
      <c r="N836" s="738"/>
      <c r="O836" s="123"/>
    </row>
    <row r="837" spans="1:15" s="7" customFormat="1" ht="15" customHeight="1">
      <c r="A837" s="81"/>
      <c r="B837" s="217"/>
      <c r="C837" s="132">
        <v>1</v>
      </c>
      <c r="D837" s="1673" t="s">
        <v>119</v>
      </c>
      <c r="E837" s="1674"/>
      <c r="F837" s="1674"/>
      <c r="G837" s="1716"/>
      <c r="H837" s="262"/>
      <c r="I837" s="97"/>
      <c r="J837" s="91"/>
      <c r="K837" s="95"/>
      <c r="L837" s="95"/>
      <c r="M837" s="117"/>
      <c r="N837" s="738"/>
      <c r="O837" s="123"/>
    </row>
    <row r="838" spans="1:15" s="7" customFormat="1" ht="15" customHeight="1">
      <c r="A838" s="85"/>
      <c r="B838" s="134"/>
      <c r="C838" s="132">
        <v>2</v>
      </c>
      <c r="D838" s="1673" t="s">
        <v>120</v>
      </c>
      <c r="E838" s="1674"/>
      <c r="F838" s="1674"/>
      <c r="G838" s="1716"/>
      <c r="H838" s="262"/>
      <c r="I838" s="97"/>
      <c r="J838" s="91"/>
      <c r="K838" s="95"/>
      <c r="L838" s="95"/>
      <c r="M838" s="117"/>
      <c r="N838" s="738"/>
      <c r="O838" s="123"/>
    </row>
    <row r="839" spans="1:15" s="7" customFormat="1" ht="47.1" customHeight="1">
      <c r="A839" s="85"/>
      <c r="B839" s="984" t="s">
        <v>121</v>
      </c>
      <c r="C839" s="1848" t="s">
        <v>122</v>
      </c>
      <c r="D839" s="1849"/>
      <c r="E839" s="1849"/>
      <c r="F839" s="1849"/>
      <c r="G839" s="1850"/>
      <c r="H839" s="995"/>
      <c r="I839" s="996"/>
      <c r="J839" s="997"/>
      <c r="K839" s="998"/>
      <c r="L839" s="998"/>
      <c r="M839" s="616"/>
      <c r="N839" s="738"/>
      <c r="O839" s="123"/>
    </row>
    <row r="840" spans="1:15" s="7" customFormat="1" ht="15" customHeight="1">
      <c r="A840" s="85"/>
      <c r="B840" s="217"/>
      <c r="C840" s="132">
        <v>1</v>
      </c>
      <c r="D840" s="1673" t="s">
        <v>123</v>
      </c>
      <c r="E840" s="1674"/>
      <c r="F840" s="1674"/>
      <c r="G840" s="1716"/>
      <c r="H840" s="269"/>
      <c r="I840" s="97"/>
      <c r="J840" s="91"/>
      <c r="K840" s="95"/>
      <c r="L840" s="95"/>
      <c r="M840" s="117"/>
      <c r="N840" s="738"/>
      <c r="O840" s="123"/>
    </row>
    <row r="841" spans="1:15" s="7" customFormat="1" ht="15" customHeight="1">
      <c r="A841" s="85"/>
      <c r="B841" s="134"/>
      <c r="C841" s="132">
        <v>2</v>
      </c>
      <c r="D841" s="1673" t="s">
        <v>124</v>
      </c>
      <c r="E841" s="1674"/>
      <c r="F841" s="1674"/>
      <c r="G841" s="1716"/>
      <c r="H841" s="269"/>
      <c r="I841" s="97"/>
      <c r="J841" s="91"/>
      <c r="K841" s="95"/>
      <c r="L841" s="95"/>
      <c r="M841" s="117"/>
      <c r="N841" s="738"/>
      <c r="O841" s="123"/>
    </row>
    <row r="842" spans="1:15" ht="45" customHeight="1">
      <c r="A842" s="86"/>
      <c r="B842" s="985" t="s">
        <v>132</v>
      </c>
      <c r="C842" s="1831" t="s">
        <v>193</v>
      </c>
      <c r="D842" s="1832"/>
      <c r="E842" s="1832"/>
      <c r="F842" s="1832"/>
      <c r="G842" s="1833"/>
      <c r="H842" s="999"/>
      <c r="I842" s="1000"/>
      <c r="J842" s="1001"/>
      <c r="K842" s="1002"/>
      <c r="L842" s="1003"/>
      <c r="M842" s="119"/>
      <c r="N842" s="767"/>
      <c r="O842" s="578"/>
    </row>
    <row r="843" spans="1:15" ht="15" customHeight="1">
      <c r="A843" s="86"/>
      <c r="B843" s="271"/>
      <c r="C843" s="272" t="s">
        <v>21</v>
      </c>
      <c r="D843" s="1828" t="s">
        <v>125</v>
      </c>
      <c r="E843" s="1829"/>
      <c r="F843" s="1829"/>
      <c r="G843" s="1830"/>
      <c r="H843" s="270"/>
      <c r="I843" s="183"/>
      <c r="J843" s="179"/>
      <c r="K843" s="181"/>
      <c r="L843" s="247"/>
      <c r="M843" s="119"/>
      <c r="N843" s="767"/>
      <c r="O843" s="578"/>
    </row>
    <row r="844" spans="1:15" ht="15" customHeight="1">
      <c r="A844" s="86"/>
      <c r="B844" s="273"/>
      <c r="C844" s="272" t="s">
        <v>23</v>
      </c>
      <c r="D844" s="1828" t="s">
        <v>126</v>
      </c>
      <c r="E844" s="1829"/>
      <c r="F844" s="1829"/>
      <c r="G844" s="1830"/>
      <c r="H844" s="270"/>
      <c r="I844" s="183"/>
      <c r="J844" s="179"/>
      <c r="K844" s="181"/>
      <c r="L844" s="247"/>
      <c r="M844" s="119"/>
      <c r="N844" s="767"/>
      <c r="O844" s="578"/>
    </row>
    <row r="845" spans="1:15" ht="15" customHeight="1">
      <c r="A845" s="82"/>
      <c r="B845" s="207"/>
      <c r="C845" s="272" t="s">
        <v>29</v>
      </c>
      <c r="D845" s="1828" t="s">
        <v>127</v>
      </c>
      <c r="E845" s="1829"/>
      <c r="F845" s="1829"/>
      <c r="G845" s="1830"/>
      <c r="H845" s="262"/>
      <c r="I845" s="97"/>
      <c r="J845" s="91"/>
      <c r="K845" s="95"/>
      <c r="L845" s="139"/>
      <c r="M845" s="117"/>
      <c r="N845" s="767"/>
      <c r="O845" s="578"/>
    </row>
    <row r="846" spans="1:15" ht="15" customHeight="1">
      <c r="A846" s="82"/>
      <c r="B846" s="271"/>
      <c r="C846" s="272" t="s">
        <v>40</v>
      </c>
      <c r="D846" s="1828" t="s">
        <v>128</v>
      </c>
      <c r="E846" s="1829"/>
      <c r="F846" s="1829"/>
      <c r="G846" s="1830"/>
      <c r="H846" s="262"/>
      <c r="I846" s="97"/>
      <c r="J846" s="91"/>
      <c r="K846" s="95"/>
      <c r="L846" s="139"/>
      <c r="M846" s="117"/>
      <c r="N846" s="767"/>
      <c r="O846" s="578"/>
    </row>
    <row r="847" spans="1:15" ht="15" customHeight="1">
      <c r="A847" s="82"/>
      <c r="B847" s="271"/>
      <c r="C847" s="272" t="s">
        <v>42</v>
      </c>
      <c r="D847" s="1828" t="s">
        <v>129</v>
      </c>
      <c r="E847" s="1829"/>
      <c r="F847" s="1829"/>
      <c r="G847" s="1830"/>
      <c r="H847" s="262"/>
      <c r="I847" s="97"/>
      <c r="J847" s="91"/>
      <c r="K847" s="95"/>
      <c r="L847" s="139"/>
      <c r="M847" s="117"/>
      <c r="N847" s="767"/>
      <c r="O847" s="578"/>
    </row>
    <row r="848" spans="1:15" ht="15" customHeight="1">
      <c r="A848" s="86"/>
      <c r="B848" s="207"/>
      <c r="C848" s="272" t="s">
        <v>44</v>
      </c>
      <c r="D848" s="1828" t="s">
        <v>130</v>
      </c>
      <c r="E848" s="1829"/>
      <c r="F848" s="1829"/>
      <c r="G848" s="1830"/>
      <c r="H848" s="262"/>
      <c r="I848" s="97"/>
      <c r="J848" s="91"/>
      <c r="K848" s="95"/>
      <c r="L848" s="139"/>
      <c r="M848" s="117"/>
      <c r="N848" s="767"/>
      <c r="O848" s="578"/>
    </row>
    <row r="849" spans="1:15" ht="15" customHeight="1">
      <c r="A849" s="82"/>
      <c r="B849" s="274"/>
      <c r="C849" s="272" t="s">
        <v>46</v>
      </c>
      <c r="D849" s="1828" t="s">
        <v>131</v>
      </c>
      <c r="E849" s="1829"/>
      <c r="F849" s="1829"/>
      <c r="G849" s="1830"/>
      <c r="H849" s="262"/>
      <c r="I849" s="97"/>
      <c r="J849" s="91"/>
      <c r="K849" s="95"/>
      <c r="L849" s="139"/>
      <c r="M849" s="117"/>
      <c r="N849" s="767"/>
      <c r="O849" s="578"/>
    </row>
    <row r="850" spans="1:15" s="7" customFormat="1" ht="18.75" customHeight="1">
      <c r="A850" s="79"/>
      <c r="B850" s="123"/>
      <c r="C850" s="1824" t="s">
        <v>221</v>
      </c>
      <c r="D850" s="1825"/>
      <c r="E850" s="1825"/>
      <c r="F850" s="1825"/>
      <c r="G850" s="1825"/>
      <c r="H850" s="1825"/>
      <c r="I850" s="1825"/>
      <c r="J850" s="1826"/>
      <c r="K850" s="94">
        <f>SUM(K22:K849)</f>
        <v>633</v>
      </c>
      <c r="L850" s="94">
        <f>SUM(L28+L256+L366+L374+L543+L788+L815+L817+L821+L823+L836+L839+L842)</f>
        <v>552.45833333333326</v>
      </c>
      <c r="M850" s="117"/>
      <c r="N850" s="737"/>
      <c r="O850" s="123"/>
    </row>
    <row r="851" spans="1:15" ht="15" customHeight="1">
      <c r="A851" s="74"/>
      <c r="B851" s="208"/>
      <c r="C851" s="275"/>
      <c r="D851" s="275"/>
      <c r="E851" s="275"/>
      <c r="F851" s="275"/>
      <c r="G851" s="275"/>
      <c r="H851" s="276"/>
      <c r="I851" s="275"/>
      <c r="J851" s="275"/>
      <c r="K851" s="277"/>
      <c r="L851" s="277"/>
      <c r="M851" s="208"/>
      <c r="N851" s="768"/>
      <c r="O851" s="137"/>
    </row>
    <row r="852" spans="1:15" ht="15" customHeight="1">
      <c r="A852" s="7" t="s">
        <v>222</v>
      </c>
      <c r="B852" s="112"/>
      <c r="C852" s="278"/>
      <c r="D852" s="278"/>
      <c r="E852" s="278"/>
      <c r="F852" s="112"/>
      <c r="G852" s="112"/>
      <c r="H852" s="279"/>
      <c r="I852" s="280"/>
      <c r="J852" s="281"/>
      <c r="K852" s="281"/>
      <c r="L852" s="281"/>
      <c r="M852" s="208"/>
      <c r="N852" s="768"/>
      <c r="O852" s="137"/>
    </row>
    <row r="853" spans="1:15" ht="15" customHeight="1">
      <c r="A853" s="7"/>
      <c r="B853" s="112"/>
      <c r="C853" s="278"/>
      <c r="D853" s="278"/>
      <c r="E853" s="278"/>
      <c r="F853" s="112"/>
      <c r="G853" s="112"/>
      <c r="H853" s="282"/>
      <c r="I853" s="280"/>
      <c r="J853" s="281"/>
      <c r="K853" s="281"/>
      <c r="L853" s="281"/>
      <c r="M853" s="112"/>
      <c r="N853" s="768"/>
      <c r="O853" s="137"/>
    </row>
    <row r="854" spans="1:15" ht="15" customHeight="1">
      <c r="A854" s="7"/>
      <c r="B854" s="112"/>
      <c r="C854" s="278"/>
      <c r="D854" s="278"/>
      <c r="E854" s="278"/>
      <c r="F854" s="112"/>
      <c r="G854" s="112"/>
      <c r="H854" s="282"/>
      <c r="I854" s="280"/>
      <c r="J854" s="283" t="str">
        <f>DUPAK!I244</f>
        <v>Padang, 1 Februari 2021</v>
      </c>
      <c r="K854" s="281"/>
      <c r="L854" s="281"/>
      <c r="M854" s="112"/>
      <c r="N854" s="768"/>
      <c r="O854" s="137"/>
    </row>
    <row r="855" spans="1:15" ht="15" customHeight="1">
      <c r="A855" s="7"/>
      <c r="B855" s="112"/>
      <c r="C855" s="278"/>
      <c r="D855" s="278"/>
      <c r="E855" s="278"/>
      <c r="F855" s="112"/>
      <c r="G855" s="112"/>
      <c r="H855" s="282"/>
      <c r="I855" s="280"/>
      <c r="J855" s="283" t="s">
        <v>288</v>
      </c>
      <c r="K855" s="281"/>
      <c r="L855" s="281"/>
      <c r="M855" s="112"/>
      <c r="N855" s="768"/>
      <c r="O855" s="137"/>
    </row>
    <row r="856" spans="1:15" ht="15" customHeight="1">
      <c r="A856" s="7"/>
      <c r="B856" s="112"/>
      <c r="C856" s="278"/>
      <c r="D856" s="278"/>
      <c r="E856" s="278"/>
      <c r="F856" s="112"/>
      <c r="G856" s="112"/>
      <c r="H856" s="282"/>
      <c r="I856" s="280"/>
      <c r="J856" s="283"/>
      <c r="K856" s="281"/>
      <c r="L856" s="281"/>
      <c r="M856" s="112"/>
      <c r="N856" s="768"/>
      <c r="O856" s="137"/>
    </row>
    <row r="857" spans="1:15" ht="15" customHeight="1">
      <c r="A857" s="7"/>
      <c r="B857" s="112"/>
      <c r="C857" s="278"/>
      <c r="D857" s="278"/>
      <c r="E857" s="278"/>
      <c r="F857" s="112"/>
      <c r="G857" s="112"/>
      <c r="H857" s="282"/>
      <c r="I857" s="280"/>
      <c r="J857" s="283"/>
      <c r="K857" s="281"/>
      <c r="L857" s="281"/>
      <c r="M857" s="112"/>
      <c r="N857" s="768"/>
      <c r="O857" s="137"/>
    </row>
    <row r="858" spans="1:15" ht="15" customHeight="1">
      <c r="A858" s="7"/>
      <c r="B858" s="112"/>
      <c r="C858" s="278"/>
      <c r="D858" s="278"/>
      <c r="E858" s="278"/>
      <c r="F858" s="112"/>
      <c r="G858" s="112"/>
      <c r="H858" s="282"/>
      <c r="I858" s="280"/>
      <c r="J858" s="283"/>
      <c r="K858" s="284"/>
      <c r="L858" s="284"/>
      <c r="M858" s="1111"/>
      <c r="N858" s="768"/>
      <c r="O858" s="137"/>
    </row>
    <row r="859" spans="1:15" ht="15" customHeight="1">
      <c r="A859" s="7"/>
      <c r="B859" s="112"/>
      <c r="C859" s="278"/>
      <c r="D859" s="278"/>
      <c r="E859" s="278"/>
      <c r="F859" s="112"/>
      <c r="G859" s="112"/>
      <c r="H859" s="282"/>
      <c r="I859" s="280"/>
      <c r="J859" s="283"/>
      <c r="K859" s="284"/>
      <c r="L859" s="284"/>
      <c r="M859" s="1111"/>
      <c r="N859" s="768"/>
      <c r="O859" s="137"/>
    </row>
    <row r="860" spans="1:15" ht="15" customHeight="1">
      <c r="A860" s="7"/>
      <c r="B860" s="112"/>
      <c r="C860" s="278"/>
      <c r="D860" s="278"/>
      <c r="E860" s="278"/>
      <c r="F860" s="112"/>
      <c r="G860" s="112"/>
      <c r="H860" s="282"/>
      <c r="I860" s="280"/>
      <c r="J860" s="286" t="str">
        <f>G5</f>
        <v>Dr. Mai Efdi</v>
      </c>
      <c r="K860" s="281"/>
      <c r="L860" s="281"/>
      <c r="M860" s="112"/>
      <c r="N860" s="768"/>
      <c r="O860" s="137"/>
    </row>
    <row r="861" spans="1:15" ht="15" customHeight="1">
      <c r="A861" s="7"/>
      <c r="B861" s="112"/>
      <c r="C861" s="278"/>
      <c r="D861" s="278"/>
      <c r="E861" s="278"/>
      <c r="F861" s="112"/>
      <c r="G861" s="112"/>
      <c r="H861" s="282"/>
      <c r="I861" s="280"/>
      <c r="J861" s="287" t="str">
        <f>"NIP. " &amp; G6</f>
        <v>NIP. 197205301999031003</v>
      </c>
      <c r="K861" s="275"/>
      <c r="L861" s="275"/>
      <c r="M861" s="1112"/>
      <c r="N861" s="768"/>
      <c r="O861" s="137"/>
    </row>
    <row r="862" spans="1:15" ht="15" customHeight="1">
      <c r="B862" s="137"/>
      <c r="C862" s="137"/>
      <c r="D862" s="137"/>
      <c r="E862" s="137"/>
      <c r="F862" s="137"/>
      <c r="G862" s="137"/>
      <c r="H862" s="282"/>
      <c r="I862" s="137"/>
      <c r="J862" s="288"/>
      <c r="K862" s="288"/>
      <c r="L862" s="288"/>
      <c r="M862" s="112"/>
      <c r="N862" s="768"/>
      <c r="O862" s="137"/>
    </row>
  </sheetData>
  <mergeCells count="737">
    <mergeCell ref="J331:J332"/>
    <mergeCell ref="K331:K332"/>
    <mergeCell ref="L331:L332"/>
    <mergeCell ref="H240:H251"/>
    <mergeCell ref="H252:H253"/>
    <mergeCell ref="H227:H236"/>
    <mergeCell ref="E781:G781"/>
    <mergeCell ref="E782:G782"/>
    <mergeCell ref="K309:K311"/>
    <mergeCell ref="D351:G351"/>
    <mergeCell ref="D350:G350"/>
    <mergeCell ref="E579:G579"/>
    <mergeCell ref="E580:G580"/>
    <mergeCell ref="E609:G609"/>
    <mergeCell ref="E610:G610"/>
    <mergeCell ref="E665:G665"/>
    <mergeCell ref="E660:G660"/>
    <mergeCell ref="E630:G630"/>
    <mergeCell ref="E557:G557"/>
    <mergeCell ref="E559:G559"/>
    <mergeCell ref="E603:G603"/>
    <mergeCell ref="E605:G605"/>
    <mergeCell ref="E671:G671"/>
    <mergeCell ref="D294:G294"/>
    <mergeCell ref="E783:G783"/>
    <mergeCell ref="E784:G784"/>
    <mergeCell ref="E533:G533"/>
    <mergeCell ref="E534:G534"/>
    <mergeCell ref="E535:G535"/>
    <mergeCell ref="D297:G297"/>
    <mergeCell ref="D298:G298"/>
    <mergeCell ref="E240:G240"/>
    <mergeCell ref="E247:G247"/>
    <mergeCell ref="D317:G317"/>
    <mergeCell ref="D295:G295"/>
    <mergeCell ref="E530:G530"/>
    <mergeCell ref="D321:I321"/>
    <mergeCell ref="E606:G606"/>
    <mergeCell ref="E607:G607"/>
    <mergeCell ref="E501:G501"/>
    <mergeCell ref="E693:G693"/>
    <mergeCell ref="E691:G691"/>
    <mergeCell ref="E689:G689"/>
    <mergeCell ref="E648:G648"/>
    <mergeCell ref="I350:I352"/>
    <mergeCell ref="D342:G342"/>
    <mergeCell ref="D334:G334"/>
    <mergeCell ref="I303:I304"/>
    <mergeCell ref="N252:N253"/>
    <mergeCell ref="M249:M251"/>
    <mergeCell ref="N249:N251"/>
    <mergeCell ref="M252:M253"/>
    <mergeCell ref="E253:G253"/>
    <mergeCell ref="E254:I254"/>
    <mergeCell ref="E248:G248"/>
    <mergeCell ref="E249:G249"/>
    <mergeCell ref="E250:G250"/>
    <mergeCell ref="E251:G251"/>
    <mergeCell ref="M240:M248"/>
    <mergeCell ref="E242:G242"/>
    <mergeCell ref="E243:G243"/>
    <mergeCell ref="E244:G244"/>
    <mergeCell ref="E245:G245"/>
    <mergeCell ref="E246:G246"/>
    <mergeCell ref="E811:G811"/>
    <mergeCell ref="E108:I108"/>
    <mergeCell ref="E114:I114"/>
    <mergeCell ref="E120:I120"/>
    <mergeCell ref="E128:I128"/>
    <mergeCell ref="E137:I137"/>
    <mergeCell ref="E153:I153"/>
    <mergeCell ref="E164:I164"/>
    <mergeCell ref="E177:I177"/>
    <mergeCell ref="E189:I189"/>
    <mergeCell ref="E778:G778"/>
    <mergeCell ref="E779:G779"/>
    <mergeCell ref="E770:G770"/>
    <mergeCell ref="E771:G771"/>
    <mergeCell ref="E773:G773"/>
    <mergeCell ref="E774:G774"/>
    <mergeCell ref="E775:G775"/>
    <mergeCell ref="E776:G776"/>
    <mergeCell ref="E777:G777"/>
    <mergeCell ref="D326:G326"/>
    <mergeCell ref="D327:G327"/>
    <mergeCell ref="D324:G324"/>
    <mergeCell ref="E673:G673"/>
    <mergeCell ref="E646:G646"/>
    <mergeCell ref="H179:H187"/>
    <mergeCell ref="E188:G188"/>
    <mergeCell ref="D80:G80"/>
    <mergeCell ref="D83:G83"/>
    <mergeCell ref="E99:G99"/>
    <mergeCell ref="D121:G121"/>
    <mergeCell ref="H139:H147"/>
    <mergeCell ref="E140:G140"/>
    <mergeCell ref="E142:G142"/>
    <mergeCell ref="H166:H173"/>
    <mergeCell ref="E172:G172"/>
    <mergeCell ref="E173:G173"/>
    <mergeCell ref="E174:G174"/>
    <mergeCell ref="E166:G166"/>
    <mergeCell ref="E167:G167"/>
    <mergeCell ref="E168:G168"/>
    <mergeCell ref="E170:G170"/>
    <mergeCell ref="E156:G156"/>
    <mergeCell ref="E157:G157"/>
    <mergeCell ref="E158:G158"/>
    <mergeCell ref="H155:H162"/>
    <mergeCell ref="E107:G107"/>
    <mergeCell ref="H92:H95"/>
    <mergeCell ref="E97:I97"/>
    <mergeCell ref="H191:H197"/>
    <mergeCell ref="H203:H211"/>
    <mergeCell ref="E220:G220"/>
    <mergeCell ref="E221:G221"/>
    <mergeCell ref="E228:G228"/>
    <mergeCell ref="E199:G199"/>
    <mergeCell ref="E200:G200"/>
    <mergeCell ref="E213:I213"/>
    <mergeCell ref="E218:G218"/>
    <mergeCell ref="J293:J295"/>
    <mergeCell ref="J306:J307"/>
    <mergeCell ref="I297:I298"/>
    <mergeCell ref="J297:J298"/>
    <mergeCell ref="E224:G224"/>
    <mergeCell ref="E255:G255"/>
    <mergeCell ref="E223:G223"/>
    <mergeCell ref="I293:I295"/>
    <mergeCell ref="D239:G239"/>
    <mergeCell ref="E241:G241"/>
    <mergeCell ref="E252:G252"/>
    <mergeCell ref="E225:I225"/>
    <mergeCell ref="I260:I262"/>
    <mergeCell ref="I276:I279"/>
    <mergeCell ref="J265:J267"/>
    <mergeCell ref="E237:G237"/>
    <mergeCell ref="E238:I238"/>
    <mergeCell ref="E227:G227"/>
    <mergeCell ref="L281:L282"/>
    <mergeCell ref="J284:J285"/>
    <mergeCell ref="K284:K285"/>
    <mergeCell ref="L284:L285"/>
    <mergeCell ref="M199:M200"/>
    <mergeCell ref="I265:I267"/>
    <mergeCell ref="E201:I201"/>
    <mergeCell ref="E215:G215"/>
    <mergeCell ref="E216:G216"/>
    <mergeCell ref="E217:G217"/>
    <mergeCell ref="D278:G278"/>
    <mergeCell ref="J260:J262"/>
    <mergeCell ref="L260:L262"/>
    <mergeCell ref="I281:I282"/>
    <mergeCell ref="I284:I285"/>
    <mergeCell ref="D202:G202"/>
    <mergeCell ref="E204:G204"/>
    <mergeCell ref="E203:G203"/>
    <mergeCell ref="E219:G219"/>
    <mergeCell ref="I323:I327"/>
    <mergeCell ref="E371:G371"/>
    <mergeCell ref="E369:G369"/>
    <mergeCell ref="D370:G370"/>
    <mergeCell ref="D355:G355"/>
    <mergeCell ref="E402:G402"/>
    <mergeCell ref="E505:G505"/>
    <mergeCell ref="D368:G368"/>
    <mergeCell ref="E397:G397"/>
    <mergeCell ref="E408:G408"/>
    <mergeCell ref="E478:G478"/>
    <mergeCell ref="E434:G434"/>
    <mergeCell ref="E440:G440"/>
    <mergeCell ref="E425:G425"/>
    <mergeCell ref="D344:G344"/>
    <mergeCell ref="E381:G381"/>
    <mergeCell ref="E428:G428"/>
    <mergeCell ref="D445:G445"/>
    <mergeCell ref="E431:G431"/>
    <mergeCell ref="E494:G494"/>
    <mergeCell ref="E497:G497"/>
    <mergeCell ref="I331:I332"/>
    <mergeCell ref="D833:G833"/>
    <mergeCell ref="D831:G831"/>
    <mergeCell ref="E171:G171"/>
    <mergeCell ref="D270:G270"/>
    <mergeCell ref="D266:G266"/>
    <mergeCell ref="D323:G323"/>
    <mergeCell ref="D325:G325"/>
    <mergeCell ref="D331:G331"/>
    <mergeCell ref="D332:G332"/>
    <mergeCell ref="D828:G828"/>
    <mergeCell ref="E805:G805"/>
    <mergeCell ref="E806:G806"/>
    <mergeCell ref="E807:G807"/>
    <mergeCell ref="E804:G804"/>
    <mergeCell ref="D346:G346"/>
    <mergeCell ref="E737:G737"/>
    <mergeCell ref="E730:G730"/>
    <mergeCell ref="E728:G728"/>
    <mergeCell ref="E727:G727"/>
    <mergeCell ref="E726:G726"/>
    <mergeCell ref="E582:G582"/>
    <mergeCell ref="E561:G561"/>
    <mergeCell ref="E527:G527"/>
    <mergeCell ref="E583:G583"/>
    <mergeCell ref="J323:J327"/>
    <mergeCell ref="D830:G830"/>
    <mergeCell ref="D832:G832"/>
    <mergeCell ref="E796:G796"/>
    <mergeCell ref="E798:G798"/>
    <mergeCell ref="E791:G791"/>
    <mergeCell ref="E793:G793"/>
    <mergeCell ref="E799:G799"/>
    <mergeCell ref="E802:G802"/>
    <mergeCell ref="E792:G792"/>
    <mergeCell ref="E794:G794"/>
    <mergeCell ref="D820:G820"/>
    <mergeCell ref="E745:G745"/>
    <mergeCell ref="H801:H802"/>
    <mergeCell ref="H799:H800"/>
    <mergeCell ref="E736:G736"/>
    <mergeCell ref="E720:G720"/>
    <mergeCell ref="E787:G787"/>
    <mergeCell ref="H797:H798"/>
    <mergeCell ref="E566:G566"/>
    <mergeCell ref="H793:H794"/>
    <mergeCell ref="H795:H796"/>
    <mergeCell ref="I357:I358"/>
    <mergeCell ref="J357:J358"/>
    <mergeCell ref="I313:I317"/>
    <mergeCell ref="K313:K317"/>
    <mergeCell ref="L313:L317"/>
    <mergeCell ref="I270:I271"/>
    <mergeCell ref="L265:L267"/>
    <mergeCell ref="J309:J311"/>
    <mergeCell ref="J303:J304"/>
    <mergeCell ref="I306:I307"/>
    <mergeCell ref="L309:L311"/>
    <mergeCell ref="J313:J317"/>
    <mergeCell ref="K297:K298"/>
    <mergeCell ref="L297:L298"/>
    <mergeCell ref="K276:K279"/>
    <mergeCell ref="I309:I311"/>
    <mergeCell ref="K270:K271"/>
    <mergeCell ref="L270:L271"/>
    <mergeCell ref="K265:K267"/>
    <mergeCell ref="K293:K295"/>
    <mergeCell ref="L293:L295"/>
    <mergeCell ref="I287:I291"/>
    <mergeCell ref="J287:J291"/>
    <mergeCell ref="K287:K291"/>
    <mergeCell ref="L287:L291"/>
    <mergeCell ref="J270:J271"/>
    <mergeCell ref="K357:K358"/>
    <mergeCell ref="L357:L358"/>
    <mergeCell ref="J350:J352"/>
    <mergeCell ref="K350:K352"/>
    <mergeCell ref="L350:L352"/>
    <mergeCell ref="L360:L363"/>
    <mergeCell ref="I360:I363"/>
    <mergeCell ref="J360:J363"/>
    <mergeCell ref="H791:H792"/>
    <mergeCell ref="I354:I355"/>
    <mergeCell ref="J354:J355"/>
    <mergeCell ref="K354:K355"/>
    <mergeCell ref="L354:L355"/>
    <mergeCell ref="E43:G43"/>
    <mergeCell ref="E44:G44"/>
    <mergeCell ref="E113:G113"/>
    <mergeCell ref="H84:H87"/>
    <mergeCell ref="D138:G138"/>
    <mergeCell ref="D154:G154"/>
    <mergeCell ref="E74:G74"/>
    <mergeCell ref="E76:G76"/>
    <mergeCell ref="E77:G77"/>
    <mergeCell ref="E78:G78"/>
    <mergeCell ref="E52:I52"/>
    <mergeCell ref="E60:I60"/>
    <mergeCell ref="E65:I65"/>
    <mergeCell ref="E72:I72"/>
    <mergeCell ref="E79:I79"/>
    <mergeCell ref="E82:I82"/>
    <mergeCell ref="E90:I90"/>
    <mergeCell ref="E81:G81"/>
    <mergeCell ref="H149:H152"/>
    <mergeCell ref="E152:G152"/>
    <mergeCell ref="E75:G75"/>
    <mergeCell ref="E123:G123"/>
    <mergeCell ref="E147:G147"/>
    <mergeCell ref="E148:G148"/>
    <mergeCell ref="E768:G768"/>
    <mergeCell ref="E479:G479"/>
    <mergeCell ref="E407:G407"/>
    <mergeCell ref="E514:G514"/>
    <mergeCell ref="E547:G547"/>
    <mergeCell ref="E486:G486"/>
    <mergeCell ref="E410:G410"/>
    <mergeCell ref="E411:G411"/>
    <mergeCell ref="E413:G413"/>
    <mergeCell ref="E416:G416"/>
    <mergeCell ref="E719:G719"/>
    <mergeCell ref="E718:G718"/>
    <mergeCell ref="E715:G715"/>
    <mergeCell ref="E713:G713"/>
    <mergeCell ref="E712:G712"/>
    <mergeCell ref="E711:G711"/>
    <mergeCell ref="E602:G602"/>
    <mergeCell ref="E652:G652"/>
    <mergeCell ref="E506:G506"/>
    <mergeCell ref="E507:G507"/>
    <mergeCell ref="E509:G509"/>
    <mergeCell ref="E510:G510"/>
    <mergeCell ref="E512:G512"/>
    <mergeCell ref="E548:G548"/>
    <mergeCell ref="E731:G731"/>
    <mergeCell ref="E738:G738"/>
    <mergeCell ref="E739:G739"/>
    <mergeCell ref="E740:G740"/>
    <mergeCell ref="E741:G741"/>
    <mergeCell ref="E743:G743"/>
    <mergeCell ref="E687:G687"/>
    <mergeCell ref="E725:G725"/>
    <mergeCell ref="E724:G724"/>
    <mergeCell ref="E723:G723"/>
    <mergeCell ref="E722:G722"/>
    <mergeCell ref="E710:G710"/>
    <mergeCell ref="E706:G706"/>
    <mergeCell ref="E704:G704"/>
    <mergeCell ref="E703:G703"/>
    <mergeCell ref="E699:G699"/>
    <mergeCell ref="E694:G694"/>
    <mergeCell ref="A1:M1"/>
    <mergeCell ref="A2:M2"/>
    <mergeCell ref="G11:J11"/>
    <mergeCell ref="B19:G19"/>
    <mergeCell ref="M46:M48"/>
    <mergeCell ref="H46:H48"/>
    <mergeCell ref="M30:M35"/>
    <mergeCell ref="M38:M40"/>
    <mergeCell ref="H30:H35"/>
    <mergeCell ref="D26:G26"/>
    <mergeCell ref="M43:M45"/>
    <mergeCell ref="D23:G23"/>
    <mergeCell ref="D24:G24"/>
    <mergeCell ref="G13:M13"/>
    <mergeCell ref="H43:H45"/>
    <mergeCell ref="E48:G48"/>
    <mergeCell ref="E47:G47"/>
    <mergeCell ref="D29:G29"/>
    <mergeCell ref="E46:G46"/>
    <mergeCell ref="E45:G45"/>
    <mergeCell ref="G5:J5"/>
    <mergeCell ref="G6:J6"/>
    <mergeCell ref="G7:J7"/>
    <mergeCell ref="G8:M8"/>
    <mergeCell ref="E34:G34"/>
    <mergeCell ref="H38:H40"/>
    <mergeCell ref="G14:M14"/>
    <mergeCell ref="B20:G20"/>
    <mergeCell ref="E30:G30"/>
    <mergeCell ref="E31:G31"/>
    <mergeCell ref="E32:G32"/>
    <mergeCell ref="E33:G33"/>
    <mergeCell ref="E38:G38"/>
    <mergeCell ref="E39:G39"/>
    <mergeCell ref="D37:G37"/>
    <mergeCell ref="E40:G40"/>
    <mergeCell ref="E35:G35"/>
    <mergeCell ref="E36:I36"/>
    <mergeCell ref="G12:K12"/>
    <mergeCell ref="C28:K28"/>
    <mergeCell ref="E64:G64"/>
    <mergeCell ref="E67:G67"/>
    <mergeCell ref="E71:G71"/>
    <mergeCell ref="D42:G42"/>
    <mergeCell ref="D50:G50"/>
    <mergeCell ref="C284:C285"/>
    <mergeCell ref="E399:G399"/>
    <mergeCell ref="H116:H119"/>
    <mergeCell ref="E41:I41"/>
    <mergeCell ref="E49:I49"/>
    <mergeCell ref="D165:G165"/>
    <mergeCell ref="E160:G160"/>
    <mergeCell ref="E162:G162"/>
    <mergeCell ref="E159:G159"/>
    <mergeCell ref="E135:G135"/>
    <mergeCell ref="E149:G149"/>
    <mergeCell ref="D109:G109"/>
    <mergeCell ref="E110:G110"/>
    <mergeCell ref="E112:G112"/>
    <mergeCell ref="D53:G53"/>
    <mergeCell ref="E163:G163"/>
    <mergeCell ref="D129:G129"/>
    <mergeCell ref="M54:M57"/>
    <mergeCell ref="E58:G58"/>
    <mergeCell ref="H67:H70"/>
    <mergeCell ref="H62:H64"/>
    <mergeCell ref="E62:G62"/>
    <mergeCell ref="E68:G68"/>
    <mergeCell ref="E69:G69"/>
    <mergeCell ref="H74:H77"/>
    <mergeCell ref="H54:H57"/>
    <mergeCell ref="E54:G54"/>
    <mergeCell ref="E55:G55"/>
    <mergeCell ref="E56:G56"/>
    <mergeCell ref="E57:G57"/>
    <mergeCell ref="M74:M77"/>
    <mergeCell ref="E70:G70"/>
    <mergeCell ref="E59:G59"/>
    <mergeCell ref="M62:M64"/>
    <mergeCell ref="M67:M70"/>
    <mergeCell ref="D840:G840"/>
    <mergeCell ref="D841:G841"/>
    <mergeCell ref="D829:G829"/>
    <mergeCell ref="D616:G616"/>
    <mergeCell ref="B27:G27"/>
    <mergeCell ref="D367:G367"/>
    <mergeCell ref="C366:G366"/>
    <mergeCell ref="E446:G446"/>
    <mergeCell ref="E454:G454"/>
    <mergeCell ref="E470:G470"/>
    <mergeCell ref="E541:G541"/>
    <mergeCell ref="C543:G543"/>
    <mergeCell ref="D544:G544"/>
    <mergeCell ref="E617:G617"/>
    <mergeCell ref="E624:G624"/>
    <mergeCell ref="E658:G658"/>
    <mergeCell ref="D375:G375"/>
    <mergeCell ref="C374:G374"/>
    <mergeCell ref="E390:G390"/>
    <mergeCell ref="E373:G373"/>
    <mergeCell ref="C839:G839"/>
    <mergeCell ref="D826:G826"/>
    <mergeCell ref="D827:G827"/>
    <mergeCell ref="D834:G834"/>
    <mergeCell ref="C850:J850"/>
    <mergeCell ref="C788:G788"/>
    <mergeCell ref="D789:G789"/>
    <mergeCell ref="C815:G815"/>
    <mergeCell ref="D816:G816"/>
    <mergeCell ref="C817:G817"/>
    <mergeCell ref="D818:G818"/>
    <mergeCell ref="D819:G819"/>
    <mergeCell ref="C821:G821"/>
    <mergeCell ref="D822:G822"/>
    <mergeCell ref="C823:G823"/>
    <mergeCell ref="D824:G824"/>
    <mergeCell ref="D825:G825"/>
    <mergeCell ref="C836:G836"/>
    <mergeCell ref="D837:G837"/>
    <mergeCell ref="D838:G838"/>
    <mergeCell ref="D845:G845"/>
    <mergeCell ref="D846:G846"/>
    <mergeCell ref="D847:G847"/>
    <mergeCell ref="D848:G848"/>
    <mergeCell ref="D849:G849"/>
    <mergeCell ref="D843:G843"/>
    <mergeCell ref="D844:G844"/>
    <mergeCell ref="C842:G842"/>
    <mergeCell ref="E103:I103"/>
    <mergeCell ref="E84:G84"/>
    <mergeCell ref="E88:G88"/>
    <mergeCell ref="E89:G89"/>
    <mergeCell ref="D91:G91"/>
    <mergeCell ref="H99:H101"/>
    <mergeCell ref="H105:H107"/>
    <mergeCell ref="E93:G93"/>
    <mergeCell ref="E100:G100"/>
    <mergeCell ref="E101:G101"/>
    <mergeCell ref="D104:G104"/>
    <mergeCell ref="E105:G105"/>
    <mergeCell ref="E106:G106"/>
    <mergeCell ref="D98:G98"/>
    <mergeCell ref="E95:G95"/>
    <mergeCell ref="E102:G102"/>
    <mergeCell ref="E85:G85"/>
    <mergeCell ref="E86:G86"/>
    <mergeCell ref="E92:G92"/>
    <mergeCell ref="E87:G87"/>
    <mergeCell ref="H126:H127"/>
    <mergeCell ref="H122:H125"/>
    <mergeCell ref="E124:G124"/>
    <mergeCell ref="E122:G122"/>
    <mergeCell ref="E125:G125"/>
    <mergeCell ref="H110:H112"/>
    <mergeCell ref="E119:G119"/>
    <mergeCell ref="E134:G134"/>
    <mergeCell ref="E131:G131"/>
    <mergeCell ref="E132:G132"/>
    <mergeCell ref="E133:G133"/>
    <mergeCell ref="D115:G115"/>
    <mergeCell ref="E795:G795"/>
    <mergeCell ref="E797:G797"/>
    <mergeCell ref="J276:J279"/>
    <mergeCell ref="L276:L279"/>
    <mergeCell ref="K303:K304"/>
    <mergeCell ref="L303:L304"/>
    <mergeCell ref="K306:K307"/>
    <mergeCell ref="L306:L307"/>
    <mergeCell ref="J281:J282"/>
    <mergeCell ref="K281:K282"/>
    <mergeCell ref="D347:G347"/>
    <mergeCell ref="D348:G348"/>
    <mergeCell ref="D336:G336"/>
    <mergeCell ref="E757:G757"/>
    <mergeCell ref="E734:G734"/>
    <mergeCell ref="E376:G376"/>
    <mergeCell ref="E401:G401"/>
    <mergeCell ref="E398:G398"/>
    <mergeCell ref="E751:G751"/>
    <mergeCell ref="E752:G752"/>
    <mergeCell ref="E753:G753"/>
    <mergeCell ref="E670:G670"/>
    <mergeCell ref="E733:G733"/>
    <mergeCell ref="E732:G732"/>
    <mergeCell ref="E642:G642"/>
    <mergeCell ref="E645:G645"/>
    <mergeCell ref="E586:G586"/>
    <mergeCell ref="E587:G587"/>
    <mergeCell ref="E592:G592"/>
    <mergeCell ref="E593:G593"/>
    <mergeCell ref="E595:G595"/>
    <mergeCell ref="E598:G598"/>
    <mergeCell ref="E621:G621"/>
    <mergeCell ref="E644:G644"/>
    <mergeCell ref="E613:G613"/>
    <mergeCell ref="E614:G614"/>
    <mergeCell ref="E612:G612"/>
    <mergeCell ref="E641:G641"/>
    <mergeCell ref="E635:G635"/>
    <mergeCell ref="E637:G637"/>
    <mergeCell ref="E633:G633"/>
    <mergeCell ref="E532:G532"/>
    <mergeCell ref="E536:G536"/>
    <mergeCell ref="E417:G417"/>
    <mergeCell ref="E418:G418"/>
    <mergeCell ref="E421:G421"/>
    <mergeCell ref="E448:G448"/>
    <mergeCell ref="E456:G456"/>
    <mergeCell ref="E529:G529"/>
    <mergeCell ref="E451:G451"/>
    <mergeCell ref="E491:G491"/>
    <mergeCell ref="E503:G503"/>
    <mergeCell ref="E504:G504"/>
    <mergeCell ref="E516:G516"/>
    <mergeCell ref="E499:G499"/>
    <mergeCell ref="E500:G500"/>
    <mergeCell ref="E576:G576"/>
    <mergeCell ref="E143:G143"/>
    <mergeCell ref="E94:G94"/>
    <mergeCell ref="E96:G96"/>
    <mergeCell ref="L334:L340"/>
    <mergeCell ref="I334:I340"/>
    <mergeCell ref="J334:J340"/>
    <mergeCell ref="E631:G631"/>
    <mergeCell ref="E632:G632"/>
    <mergeCell ref="E405:G405"/>
    <mergeCell ref="K334:K340"/>
    <mergeCell ref="I344:I348"/>
    <mergeCell ref="E176:G176"/>
    <mergeCell ref="C256:G256"/>
    <mergeCell ref="C344:C348"/>
    <mergeCell ref="C281:C282"/>
    <mergeCell ref="E111:G111"/>
    <mergeCell ref="E116:G116"/>
    <mergeCell ref="E130:G130"/>
    <mergeCell ref="H130:H134"/>
    <mergeCell ref="E118:G118"/>
    <mergeCell ref="E117:G117"/>
    <mergeCell ref="E126:G126"/>
    <mergeCell ref="E127:G127"/>
    <mergeCell ref="N84:N87"/>
    <mergeCell ref="N92:N95"/>
    <mergeCell ref="N99:N101"/>
    <mergeCell ref="N105:N107"/>
    <mergeCell ref="N110:N112"/>
    <mergeCell ref="N116:N119"/>
    <mergeCell ref="N122:N125"/>
    <mergeCell ref="N126:N127"/>
    <mergeCell ref="N130:N134"/>
    <mergeCell ref="M166:M173"/>
    <mergeCell ref="M175:M176"/>
    <mergeCell ref="M116:M119"/>
    <mergeCell ref="M122:M125"/>
    <mergeCell ref="M110:M112"/>
    <mergeCell ref="M130:M134"/>
    <mergeCell ref="M126:M127"/>
    <mergeCell ref="M105:M107"/>
    <mergeCell ref="M92:M95"/>
    <mergeCell ref="M155:M162"/>
    <mergeCell ref="M149:M152"/>
    <mergeCell ref="M84:M87"/>
    <mergeCell ref="M99:M101"/>
    <mergeCell ref="M191:M197"/>
    <mergeCell ref="K260:K262"/>
    <mergeCell ref="N240:N248"/>
    <mergeCell ref="E185:G185"/>
    <mergeCell ref="N30:N35"/>
    <mergeCell ref="N38:N40"/>
    <mergeCell ref="N43:N45"/>
    <mergeCell ref="N46:N48"/>
    <mergeCell ref="N54:N57"/>
    <mergeCell ref="N62:N64"/>
    <mergeCell ref="N67:N70"/>
    <mergeCell ref="N74:N77"/>
    <mergeCell ref="E51:G51"/>
    <mergeCell ref="E63:G63"/>
    <mergeCell ref="D61:G61"/>
    <mergeCell ref="D66:G66"/>
    <mergeCell ref="D73:G73"/>
    <mergeCell ref="E161:G161"/>
    <mergeCell ref="E144:G144"/>
    <mergeCell ref="E145:G145"/>
    <mergeCell ref="E151:G151"/>
    <mergeCell ref="E146:G146"/>
    <mergeCell ref="E136:G136"/>
    <mergeCell ref="E141:G141"/>
    <mergeCell ref="E150:G150"/>
    <mergeCell ref="D345:G345"/>
    <mergeCell ref="E205:G205"/>
    <mergeCell ref="E208:G208"/>
    <mergeCell ref="E209:G209"/>
    <mergeCell ref="E212:G212"/>
    <mergeCell ref="E206:G206"/>
    <mergeCell ref="E207:G207"/>
    <mergeCell ref="E210:G210"/>
    <mergeCell ref="E211:G211"/>
    <mergeCell ref="D214:G214"/>
    <mergeCell ref="E198:G198"/>
    <mergeCell ref="E196:G196"/>
    <mergeCell ref="D309:G309"/>
    <mergeCell ref="N139:N147"/>
    <mergeCell ref="N149:N152"/>
    <mergeCell ref="N155:N162"/>
    <mergeCell ref="M139:M147"/>
    <mergeCell ref="E222:G222"/>
    <mergeCell ref="D178:G178"/>
    <mergeCell ref="E179:G179"/>
    <mergeCell ref="E180:G180"/>
    <mergeCell ref="E181:G181"/>
    <mergeCell ref="E186:G186"/>
    <mergeCell ref="D190:G190"/>
    <mergeCell ref="H215:H221"/>
    <mergeCell ref="E169:G169"/>
    <mergeCell ref="E175:G175"/>
    <mergeCell ref="N166:N173"/>
    <mergeCell ref="M179:M187"/>
    <mergeCell ref="M215:M221"/>
    <mergeCell ref="H175:H176"/>
    <mergeCell ref="E197:G197"/>
    <mergeCell ref="E182:G182"/>
    <mergeCell ref="E183:G183"/>
    <mergeCell ref="E184:G184"/>
    <mergeCell ref="E155:G155"/>
    <mergeCell ref="E139:G139"/>
    <mergeCell ref="E545:G545"/>
    <mergeCell ref="N179:N187"/>
    <mergeCell ref="N191:N197"/>
    <mergeCell ref="N199:N200"/>
    <mergeCell ref="N203:N209"/>
    <mergeCell ref="N175:N176"/>
    <mergeCell ref="N210:N211"/>
    <mergeCell ref="M203:M209"/>
    <mergeCell ref="M210:M211"/>
    <mergeCell ref="E537:G537"/>
    <mergeCell ref="N215:N221"/>
    <mergeCell ref="D226:G226"/>
    <mergeCell ref="E187:G187"/>
    <mergeCell ref="E194:G194"/>
    <mergeCell ref="L344:L348"/>
    <mergeCell ref="J344:J348"/>
    <mergeCell ref="K344:K348"/>
    <mergeCell ref="E195:G195"/>
    <mergeCell ref="E193:G193"/>
    <mergeCell ref="E191:G191"/>
    <mergeCell ref="E192:G192"/>
    <mergeCell ref="K323:K327"/>
    <mergeCell ref="L323:L327"/>
    <mergeCell ref="E489:G489"/>
    <mergeCell ref="E803:G803"/>
    <mergeCell ref="E746:G746"/>
    <mergeCell ref="E747:G747"/>
    <mergeCell ref="E688:G688"/>
    <mergeCell ref="K360:K363"/>
    <mergeCell ref="E483:G483"/>
    <mergeCell ref="E403:G403"/>
    <mergeCell ref="E432:G432"/>
    <mergeCell ref="E433:G433"/>
    <mergeCell ref="E761:G761"/>
    <mergeCell ref="E744:G744"/>
    <mergeCell ref="E686:G686"/>
    <mergeCell ref="E755:G755"/>
    <mergeCell ref="E649:G649"/>
    <mergeCell ref="E650:G650"/>
    <mergeCell ref="E553:G553"/>
    <mergeCell ref="E572:G572"/>
    <mergeCell ref="E521:G521"/>
    <mergeCell ref="E523:G523"/>
    <mergeCell ref="E524:G524"/>
    <mergeCell ref="E526:G526"/>
    <mergeCell ref="E801:G801"/>
    <mergeCell ref="E800:G800"/>
    <mergeCell ref="E626:G626"/>
    <mergeCell ref="N793:N794"/>
    <mergeCell ref="N795:N796"/>
    <mergeCell ref="N797:N798"/>
    <mergeCell ref="N799:N800"/>
    <mergeCell ref="N801:N802"/>
    <mergeCell ref="M791:M792"/>
    <mergeCell ref="M801:M802"/>
    <mergeCell ref="M793:M794"/>
    <mergeCell ref="M795:M796"/>
    <mergeCell ref="M799:M800"/>
    <mergeCell ref="M797:M798"/>
    <mergeCell ref="E812:G812"/>
    <mergeCell ref="E531:G531"/>
    <mergeCell ref="M223:M224"/>
    <mergeCell ref="N223:N224"/>
    <mergeCell ref="M228:M233"/>
    <mergeCell ref="N228:N233"/>
    <mergeCell ref="M234:M236"/>
    <mergeCell ref="N234:N236"/>
    <mergeCell ref="E437:G437"/>
    <mergeCell ref="E439:G439"/>
    <mergeCell ref="E231:G231"/>
    <mergeCell ref="E232:G232"/>
    <mergeCell ref="E233:G233"/>
    <mergeCell ref="E234:G234"/>
    <mergeCell ref="E235:G235"/>
    <mergeCell ref="E236:G236"/>
    <mergeCell ref="E229:G229"/>
    <mergeCell ref="E230:G230"/>
    <mergeCell ref="E810:G810"/>
    <mergeCell ref="D284:G284"/>
    <mergeCell ref="D311:G311"/>
    <mergeCell ref="E809:G809"/>
    <mergeCell ref="E808:G808"/>
    <mergeCell ref="N791:N792"/>
  </mergeCells>
  <phoneticPr fontId="33" type="noConversion"/>
  <hyperlinks>
    <hyperlink ref="N619" r:id="rId1"/>
    <hyperlink ref="N621" r:id="rId2"/>
    <hyperlink ref="N626" r:id="rId3"/>
    <hyperlink ref="N628" r:id="rId4"/>
    <hyperlink ref="N630" r:id="rId5"/>
    <hyperlink ref="N631" r:id="rId6"/>
    <hyperlink ref="N697" r:id="rId7"/>
    <hyperlink ref="N695" r:id="rId8"/>
    <hyperlink ref="N698" r:id="rId9"/>
    <hyperlink ref="N694" r:id="rId10"/>
    <hyperlink ref="N693" r:id="rId11"/>
    <hyperlink ref="N691" r:id="rId12"/>
    <hyperlink ref="N692" r:id="rId13"/>
    <hyperlink ref="N689" r:id="rId14"/>
    <hyperlink ref="N688" r:id="rId15"/>
    <hyperlink ref="N687" r:id="rId16"/>
    <hyperlink ref="N677" r:id="rId17"/>
    <hyperlink ref="N678" r:id="rId18"/>
    <hyperlink ref="N679" r:id="rId19"/>
    <hyperlink ref="N680" r:id="rId20"/>
    <hyperlink ref="N682" r:id="rId21"/>
    <hyperlink ref="N683" r:id="rId22"/>
    <hyperlink ref="N684" r:id="rId23"/>
    <hyperlink ref="N685" r:id="rId24"/>
    <hyperlink ref="N686" r:id="rId25"/>
    <hyperlink ref="N633" r:id="rId26"/>
    <hyperlink ref="N632" r:id="rId27"/>
    <hyperlink ref="N635" r:id="rId28"/>
    <hyperlink ref="N637" r:id="rId29"/>
    <hyperlink ref="N641" r:id="rId30"/>
    <hyperlink ref="N642" r:id="rId31"/>
    <hyperlink ref="N644" r:id="rId32"/>
    <hyperlink ref="N645" r:id="rId33"/>
    <hyperlink ref="N646" r:id="rId34"/>
    <hyperlink ref="N648" r:id="rId35"/>
    <hyperlink ref="N649" r:id="rId36"/>
    <hyperlink ref="N650" r:id="rId37"/>
    <hyperlink ref="N652" r:id="rId38"/>
    <hyperlink ref="N654" r:id="rId39"/>
    <hyperlink ref="N655" r:id="rId40"/>
    <hyperlink ref="N656" r:id="rId41"/>
    <hyperlink ref="N660" r:id="rId42"/>
    <hyperlink ref="N661" r:id="rId43"/>
    <hyperlink ref="N662" r:id="rId44"/>
    <hyperlink ref="N663" r:id="rId45"/>
    <hyperlink ref="N664" r:id="rId46"/>
    <hyperlink ref="N665" r:id="rId47"/>
    <hyperlink ref="N666" r:id="rId48"/>
    <hyperlink ref="N667" r:id="rId49"/>
    <hyperlink ref="N668" r:id="rId50"/>
    <hyperlink ref="N670" r:id="rId51"/>
    <hyperlink ref="N671" r:id="rId52"/>
    <hyperlink ref="N672" r:id="rId53"/>
    <hyperlink ref="N673" r:id="rId54"/>
    <hyperlink ref="N674" r:id="rId55"/>
    <hyperlink ref="N675" r:id="rId56"/>
    <hyperlink ref="N699" r:id="rId57"/>
    <hyperlink ref="N701" r:id="rId58"/>
    <hyperlink ref="N702" r:id="rId59"/>
    <hyperlink ref="N703" r:id="rId60"/>
    <hyperlink ref="N704" r:id="rId61"/>
    <hyperlink ref="N705" r:id="rId62"/>
    <hyperlink ref="N706" r:id="rId63"/>
    <hyperlink ref="N707" r:id="rId64"/>
    <hyperlink ref="N709" r:id="rId65"/>
    <hyperlink ref="N710" r:id="rId66"/>
    <hyperlink ref="N711" r:id="rId67"/>
    <hyperlink ref="N712" r:id="rId68"/>
    <hyperlink ref="N713" r:id="rId69"/>
    <hyperlink ref="N714" r:id="rId70"/>
    <hyperlink ref="N715" r:id="rId71"/>
    <hyperlink ref="N716" r:id="rId72"/>
    <hyperlink ref="N718" r:id="rId73"/>
    <hyperlink ref="N719" r:id="rId74"/>
    <hyperlink ref="N720" r:id="rId75"/>
    <hyperlink ref="N722" r:id="rId76"/>
    <hyperlink ref="N723" r:id="rId77"/>
    <hyperlink ref="N724" r:id="rId78"/>
    <hyperlink ref="N725" r:id="rId79"/>
    <hyperlink ref="N726" r:id="rId80"/>
    <hyperlink ref="N727" r:id="rId81"/>
    <hyperlink ref="N730" r:id="rId82"/>
    <hyperlink ref="N731" r:id="rId83"/>
    <hyperlink ref="N732" r:id="rId84"/>
    <hyperlink ref="N733" r:id="rId85"/>
    <hyperlink ref="N734" r:id="rId86"/>
    <hyperlink ref="N736" r:id="rId87"/>
    <hyperlink ref="N737" r:id="rId88"/>
    <hyperlink ref="N738" r:id="rId89"/>
    <hyperlink ref="N739" r:id="rId90"/>
    <hyperlink ref="N740" r:id="rId91"/>
    <hyperlink ref="N741" r:id="rId92"/>
    <hyperlink ref="N742" r:id="rId93"/>
    <hyperlink ref="N743" r:id="rId94"/>
    <hyperlink ref="N744" r:id="rId95"/>
    <hyperlink ref="N745" r:id="rId96"/>
    <hyperlink ref="N746" r:id="rId97"/>
    <hyperlink ref="N747" r:id="rId98"/>
    <hyperlink ref="N750" r:id="rId99"/>
    <hyperlink ref="N751" r:id="rId100"/>
    <hyperlink ref="N752" r:id="rId101"/>
    <hyperlink ref="N753" r:id="rId102"/>
    <hyperlink ref="N755" r:id="rId103"/>
    <hyperlink ref="N757" r:id="rId104"/>
    <hyperlink ref="N761" r:id="rId105"/>
    <hyperlink ref="N762" r:id="rId106"/>
    <hyperlink ref="N765" r:id="rId107"/>
    <hyperlink ref="N766" r:id="rId108"/>
    <hyperlink ref="N767" r:id="rId109"/>
    <hyperlink ref="N768" r:id="rId110"/>
    <hyperlink ref="N791" r:id="rId111"/>
    <hyperlink ref="N793" r:id="rId112"/>
    <hyperlink ref="N795" r:id="rId113"/>
    <hyperlink ref="N797" r:id="rId114"/>
    <hyperlink ref="N799" r:id="rId115"/>
    <hyperlink ref="N801" r:id="rId116"/>
    <hyperlink ref="N831" r:id="rId117"/>
    <hyperlink ref="N833" r:id="rId118"/>
    <hyperlink ref="N834" r:id="rId119"/>
    <hyperlink ref="N30" r:id="rId120"/>
    <hyperlink ref="N38" r:id="rId121"/>
    <hyperlink ref="N46" r:id="rId122"/>
    <hyperlink ref="N43" r:id="rId123"/>
    <hyperlink ref="N51" r:id="rId124"/>
    <hyperlink ref="N54" r:id="rId125"/>
    <hyperlink ref="N58" r:id="rId126"/>
    <hyperlink ref="N59" r:id="rId127"/>
    <hyperlink ref="N62" r:id="rId128"/>
    <hyperlink ref="N67" r:id="rId129"/>
    <hyperlink ref="N71" r:id="rId130"/>
    <hyperlink ref="N74" r:id="rId131"/>
    <hyperlink ref="N78" r:id="rId132"/>
    <hyperlink ref="N81" r:id="rId133"/>
    <hyperlink ref="N84" r:id="rId134"/>
    <hyperlink ref="N88" r:id="rId135"/>
    <hyperlink ref="N89" r:id="rId136"/>
    <hyperlink ref="N92" r:id="rId137"/>
    <hyperlink ref="N96" r:id="rId138"/>
    <hyperlink ref="N99" r:id="rId139"/>
    <hyperlink ref="N102" r:id="rId140"/>
    <hyperlink ref="N105" r:id="rId141"/>
    <hyperlink ref="N110" r:id="rId142"/>
    <hyperlink ref="N113" r:id="rId143"/>
    <hyperlink ref="N116" r:id="rId144"/>
    <hyperlink ref="N122" r:id="rId145"/>
    <hyperlink ref="N126" r:id="rId146"/>
    <hyperlink ref="N130" r:id="rId147"/>
    <hyperlink ref="N135" r:id="rId148"/>
    <hyperlink ref="N136" r:id="rId149"/>
    <hyperlink ref="N139" r:id="rId150"/>
    <hyperlink ref="N148" r:id="rId151"/>
    <hyperlink ref="N149" r:id="rId152"/>
    <hyperlink ref="N155" r:id="rId153"/>
    <hyperlink ref="N163" r:id="rId154"/>
    <hyperlink ref="N166" r:id="rId155"/>
    <hyperlink ref="N174" r:id="rId156"/>
    <hyperlink ref="N175" r:id="rId157"/>
    <hyperlink ref="N179" r:id="rId158"/>
    <hyperlink ref="N188" r:id="rId159"/>
    <hyperlink ref="N191" r:id="rId160"/>
    <hyperlink ref="N198" r:id="rId161"/>
    <hyperlink ref="N199" r:id="rId162"/>
    <hyperlink ref="N260" r:id="rId163"/>
    <hyperlink ref="N261" r:id="rId164"/>
    <hyperlink ref="N262" r:id="rId165"/>
    <hyperlink ref="N265" r:id="rId166"/>
    <hyperlink ref="N266" r:id="rId167"/>
    <hyperlink ref="N267" r:id="rId168"/>
    <hyperlink ref="N270" r:id="rId169"/>
    <hyperlink ref="N271" r:id="rId170"/>
    <hyperlink ref="N274" r:id="rId171"/>
    <hyperlink ref="N276" r:id="rId172"/>
    <hyperlink ref="N277" r:id="rId173"/>
    <hyperlink ref="N278" r:id="rId174"/>
    <hyperlink ref="N279" r:id="rId175"/>
    <hyperlink ref="N284" r:id="rId176"/>
    <hyperlink ref="N285" r:id="rId177"/>
    <hyperlink ref="N287" r:id="rId178"/>
    <hyperlink ref="N288" r:id="rId179"/>
    <hyperlink ref="N289" r:id="rId180"/>
    <hyperlink ref="N290" r:id="rId181"/>
    <hyperlink ref="N291" r:id="rId182"/>
    <hyperlink ref="N304" r:id="rId183"/>
    <hyperlink ref="N303" r:id="rId184"/>
    <hyperlink ref="N317" r:id="rId185"/>
    <hyperlink ref="N306" r:id="rId186"/>
    <hyperlink ref="N307" r:id="rId187"/>
    <hyperlink ref="N323" r:id="rId188"/>
    <hyperlink ref="N324" r:id="rId189"/>
    <hyperlink ref="N325" r:id="rId190"/>
    <hyperlink ref="N326" r:id="rId191"/>
    <hyperlink ref="N327" r:id="rId192"/>
    <hyperlink ref="N329" r:id="rId193"/>
    <hyperlink ref="N331" r:id="rId194"/>
    <hyperlink ref="N332" r:id="rId195"/>
    <hyperlink ref="N334" r:id="rId196"/>
    <hyperlink ref="N335" r:id="rId197"/>
    <hyperlink ref="N336" r:id="rId198"/>
    <hyperlink ref="N337" r:id="rId199"/>
    <hyperlink ref="N338" r:id="rId200"/>
    <hyperlink ref="N339" r:id="rId201"/>
    <hyperlink ref="N340" r:id="rId202"/>
    <hyperlink ref="N342" r:id="rId203"/>
    <hyperlink ref="N344" r:id="rId204"/>
    <hyperlink ref="N345" r:id="rId205"/>
    <hyperlink ref="N346" r:id="rId206"/>
    <hyperlink ref="N347" r:id="rId207"/>
    <hyperlink ref="N348" r:id="rId208"/>
    <hyperlink ref="N350" r:id="rId209"/>
    <hyperlink ref="N351" r:id="rId210"/>
    <hyperlink ref="N352" r:id="rId211"/>
    <hyperlink ref="N354" r:id="rId212"/>
    <hyperlink ref="N355" r:id="rId213"/>
    <hyperlink ref="N371" r:id="rId214"/>
    <hyperlink ref="N373" r:id="rId215"/>
    <hyperlink ref="N369" r:id="rId216"/>
    <hyperlink ref="N383" r:id="rId217"/>
    <hyperlink ref="N384" r:id="rId218"/>
    <hyperlink ref="N392" r:id="rId219"/>
    <hyperlink ref="N394" r:id="rId220"/>
    <hyperlink ref="N396" r:id="rId221"/>
    <hyperlink ref="N398" r:id="rId222"/>
    <hyperlink ref="N400" r:id="rId223"/>
    <hyperlink ref="N402" r:id="rId224"/>
    <hyperlink ref="N405" r:id="rId225"/>
    <hyperlink ref="N407" r:id="rId226"/>
    <hyperlink ref="N410" r:id="rId227"/>
    <hyperlink ref="N411" r:id="rId228"/>
    <hyperlink ref="N413" r:id="rId229"/>
    <hyperlink ref="N416" r:id="rId230"/>
    <hyperlink ref="N417" r:id="rId231"/>
    <hyperlink ref="N418" r:id="rId232"/>
    <hyperlink ref="N421" r:id="rId233"/>
    <hyperlink ref="N424" r:id="rId234"/>
    <hyperlink ref="N425" r:id="rId235"/>
    <hyperlink ref="N451" r:id="rId236"/>
    <hyperlink ref="N448" r:id="rId237"/>
    <hyperlink ref="N456" r:id="rId238"/>
    <hyperlink ref="N458" r:id="rId239"/>
    <hyperlink ref="N464" r:id="rId240"/>
    <hyperlink ref="N472" r:id="rId241"/>
    <hyperlink ref="N473" r:id="rId242"/>
    <hyperlink ref="N475" r:id="rId243"/>
    <hyperlink ref="N477" r:id="rId244"/>
    <hyperlink ref="N478" r:id="rId245"/>
    <hyperlink ref="N479" r:id="rId246"/>
    <hyperlink ref="N481" r:id="rId247"/>
    <hyperlink ref="N482" r:id="rId248"/>
    <hyperlink ref="N483" r:id="rId249"/>
    <hyperlink ref="N485" r:id="rId250"/>
    <hyperlink ref="N486" r:id="rId251"/>
    <hyperlink ref="N487" r:id="rId252"/>
    <hyperlink ref="N489" r:id="rId253"/>
    <hyperlink ref="N490" r:id="rId254"/>
    <hyperlink ref="N491" r:id="rId255"/>
    <hyperlink ref="N492" r:id="rId256"/>
    <hyperlink ref="N494" r:id="rId257"/>
    <hyperlink ref="N495" r:id="rId258"/>
    <hyperlink ref="N497" r:id="rId259"/>
    <hyperlink ref="N499" r:id="rId260"/>
    <hyperlink ref="N500" r:id="rId261"/>
    <hyperlink ref="N501" r:id="rId262"/>
    <hyperlink ref="N503" r:id="rId263"/>
    <hyperlink ref="N504" r:id="rId264"/>
    <hyperlink ref="N505" r:id="rId265"/>
    <hyperlink ref="N506" r:id="rId266"/>
    <hyperlink ref="N507" r:id="rId267"/>
    <hyperlink ref="N509" r:id="rId268"/>
    <hyperlink ref="N510" r:id="rId269"/>
    <hyperlink ref="N512" r:id="rId270"/>
    <hyperlink ref="N514" r:id="rId271"/>
    <hyperlink ref="N516" r:id="rId272"/>
    <hyperlink ref="N519" r:id="rId273"/>
    <hyperlink ref="N547" r:id="rId274"/>
    <hyperlink ref="N548" r:id="rId275"/>
    <hyperlink ref="N550" r:id="rId276"/>
    <hyperlink ref="N555" r:id="rId277"/>
    <hyperlink ref="N557" r:id="rId278"/>
    <hyperlink ref="N559" r:id="rId279"/>
    <hyperlink ref="N561" r:id="rId280"/>
    <hyperlink ref="N566" r:id="rId281"/>
    <hyperlink ref="N574" r:id="rId282"/>
    <hyperlink ref="N576" r:id="rId283"/>
    <hyperlink ref="N578" r:id="rId284"/>
    <hyperlink ref="N579" r:id="rId285"/>
    <hyperlink ref="N580" r:id="rId286"/>
    <hyperlink ref="N582" r:id="rId287"/>
    <hyperlink ref="N583" r:id="rId288"/>
    <hyperlink ref="N584" r:id="rId289"/>
    <hyperlink ref="N586" r:id="rId290"/>
    <hyperlink ref="N587" r:id="rId291"/>
    <hyperlink ref="N589" r:id="rId292"/>
    <hyperlink ref="N591" r:id="rId293"/>
    <hyperlink ref="N592" r:id="rId294"/>
    <hyperlink ref="N593" r:id="rId295"/>
    <hyperlink ref="N595" r:id="rId296"/>
    <hyperlink ref="N598" r:id="rId297"/>
    <hyperlink ref="N600" r:id="rId298"/>
    <hyperlink ref="N602" r:id="rId299"/>
    <hyperlink ref="N603" r:id="rId300"/>
    <hyperlink ref="N604" r:id="rId301"/>
    <hyperlink ref="N605" r:id="rId302"/>
    <hyperlink ref="N311" r:id="rId303"/>
    <hyperlink ref="N310" r:id="rId304"/>
    <hyperlink ref="N309" r:id="rId305"/>
    <hyperlink ref="N315" r:id="rId306"/>
    <hyperlink ref="N313" r:id="rId307"/>
    <hyperlink ref="N314" r:id="rId308"/>
    <hyperlink ref="N316" r:id="rId309"/>
    <hyperlink ref="N203" r:id="rId310"/>
    <hyperlink ref="N210" r:id="rId311"/>
    <hyperlink ref="N806" r:id="rId312"/>
    <hyperlink ref="N808" r:id="rId313"/>
    <hyperlink ref="N809" r:id="rId314"/>
    <hyperlink ref="N810" r:id="rId315"/>
    <hyperlink ref="N820" r:id="rId316"/>
    <hyperlink ref="N728" r:id="rId317"/>
    <hyperlink ref="N805" r:id="rId318"/>
    <hyperlink ref="N807" r:id="rId319"/>
    <hyperlink ref="N429" r:id="rId320"/>
    <hyperlink ref="N517" r:id="rId321"/>
    <hyperlink ref="N522" r:id="rId322"/>
    <hyperlink ref="N525" r:id="rId323"/>
    <hyperlink ref="N528" r:id="rId324"/>
    <hyperlink ref="N422" r:id="rId325"/>
    <hyperlink ref="N513" r:id="rId326"/>
    <hyperlink ref="N770" r:id="rId327"/>
    <hyperlink ref="N212" r:id="rId328"/>
    <hyperlink ref="N215" r:id="rId329"/>
    <hyperlink ref="N222" r:id="rId330"/>
    <hyperlink ref="N223" r:id="rId331"/>
    <hyperlink ref="N228" r:id="rId332"/>
    <hyperlink ref="N234" r:id="rId333"/>
    <hyperlink ref="N237" r:id="rId334"/>
    <hyperlink ref="N240" r:id="rId335"/>
    <hyperlink ref="N249" r:id="rId336"/>
    <hyperlink ref="N252" r:id="rId337"/>
    <hyperlink ref="N281" r:id="rId338"/>
    <hyperlink ref="N282" r:id="rId339"/>
    <hyperlink ref="N293" r:id="rId340"/>
    <hyperlink ref="N294" r:id="rId341"/>
    <hyperlink ref="N295" r:id="rId342"/>
    <hyperlink ref="N297" r:id="rId343"/>
    <hyperlink ref="N298" r:id="rId344"/>
    <hyperlink ref="N357" r:id="rId345"/>
    <hyperlink ref="N358" r:id="rId346"/>
    <hyperlink ref="N360" r:id="rId347"/>
    <hyperlink ref="N361" r:id="rId348"/>
    <hyperlink ref="N362" r:id="rId349"/>
    <hyperlink ref="N363" r:id="rId350"/>
    <hyperlink ref="N378" r:id="rId351"/>
    <hyperlink ref="N379" r:id="rId352"/>
    <hyperlink ref="N385" r:id="rId353"/>
    <hyperlink ref="N387" r:id="rId354"/>
    <hyperlink ref="N388" r:id="rId355"/>
    <hyperlink ref="N408" r:id="rId356"/>
    <hyperlink ref="N419" r:id="rId357"/>
    <hyperlink ref="N426" r:id="rId358"/>
    <hyperlink ref="N428" r:id="rId359"/>
    <hyperlink ref="N431" r:id="rId360"/>
    <hyperlink ref="N432" r:id="rId361"/>
    <hyperlink ref="N433" r:id="rId362"/>
    <hyperlink ref="N434" r:id="rId363"/>
    <hyperlink ref="N435" r:id="rId364"/>
    <hyperlink ref="N437" r:id="rId365"/>
    <hyperlink ref="N439" r:id="rId366"/>
    <hyperlink ref="N440" r:id="rId367"/>
    <hyperlink ref="N449" r:id="rId368"/>
    <hyperlink ref="N452" r:id="rId369"/>
    <hyperlink ref="N459" r:id="rId370"/>
    <hyperlink ref="N461" r:id="rId371"/>
    <hyperlink ref="N462" r:id="rId372"/>
    <hyperlink ref="N465" r:id="rId373"/>
    <hyperlink ref="N521" r:id="rId374"/>
    <hyperlink ref="N524" r:id="rId375"/>
    <hyperlink ref="N527" r:id="rId376"/>
    <hyperlink ref="N529" r:id="rId377"/>
    <hyperlink ref="N531" r:id="rId378"/>
    <hyperlink ref="N532" r:id="rId379"/>
    <hyperlink ref="N534" r:id="rId380"/>
    <hyperlink ref="N535" r:id="rId381"/>
    <hyperlink ref="N606" r:id="rId382"/>
    <hyperlink ref="N607" r:id="rId383"/>
    <hyperlink ref="N609" r:id="rId384"/>
    <hyperlink ref="N610" r:id="rId385"/>
    <hyperlink ref="N612" r:id="rId386"/>
    <hyperlink ref="N771" r:id="rId387"/>
    <hyperlink ref="N773" r:id="rId388"/>
    <hyperlink ref="N774" r:id="rId389"/>
    <hyperlink ref="N775" r:id="rId390"/>
    <hyperlink ref="N776" r:id="rId391"/>
    <hyperlink ref="N777" r:id="rId392"/>
    <hyperlink ref="N778" r:id="rId393"/>
    <hyperlink ref="N779" r:id="rId394"/>
    <hyperlink ref="N781" r:id="rId395"/>
    <hyperlink ref="N782" r:id="rId396"/>
    <hyperlink ref="N783" r:id="rId397"/>
    <hyperlink ref="N784" r:id="rId398"/>
    <hyperlink ref="N811" r:id="rId399"/>
    <hyperlink ref="N812" r:id="rId400"/>
  </hyperlinks>
  <pageMargins left="0.45" right="0" top="0.34" bottom="0" header="0.31" footer="0.31"/>
  <pageSetup paperSize="9" scale="90" firstPageNumber="56" orientation="portrait" useFirstPageNumber="1" horizontalDpi="300" verticalDpi="300" r:id="rId401"/>
  <headerFooter>
    <oddFooter>&amp;C&amp;P</oddFooter>
  </headerFooter>
  <rowBreaks count="11" manualBreakCount="11">
    <brk id="41" max="12" man="1"/>
    <brk id="90" max="12" man="1"/>
    <brk id="299" max="12" man="1"/>
    <brk id="369" max="12" man="1"/>
    <brk id="475" max="12" man="1"/>
    <brk id="571" max="12" man="1"/>
    <brk id="633" max="12" man="1"/>
    <brk id="675" max="12" man="1"/>
    <brk id="695" max="12" man="1"/>
    <brk id="720" max="12" man="1"/>
    <brk id="814" max="1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18"/>
  <sheetViews>
    <sheetView showGridLines="0" tabSelected="1" view="pageBreakPreview" topLeftCell="A7" zoomScale="80" zoomScaleSheetLayoutView="80" workbookViewId="0">
      <selection activeCell="N21" sqref="N21"/>
    </sheetView>
  </sheetViews>
  <sheetFormatPr defaultColWidth="8.85546875" defaultRowHeight="15" customHeight="1"/>
  <cols>
    <col min="1" max="1" width="4.42578125" style="137" customWidth="1"/>
    <col min="2" max="3" width="3.140625" style="137" customWidth="1"/>
    <col min="4" max="4" width="2.85546875" style="137" customWidth="1"/>
    <col min="5" max="5" width="3.85546875" style="137" customWidth="1"/>
    <col min="6" max="6" width="25.85546875" style="137" customWidth="1"/>
    <col min="7" max="7" width="1.85546875" style="137" customWidth="1"/>
    <col min="8" max="8" width="7.42578125" style="137" customWidth="1"/>
    <col min="9" max="9" width="55.42578125" style="137" customWidth="1"/>
    <col min="10" max="10" width="8.85546875" style="624" customWidth="1"/>
    <col min="11" max="11" width="8.42578125" style="137" customWidth="1"/>
    <col min="12" max="12" width="10.28515625" style="137" customWidth="1"/>
    <col min="13" max="13" width="9.85546875" style="137" customWidth="1"/>
    <col min="14" max="14" width="12.7109375" style="137" customWidth="1"/>
    <col min="15" max="15" width="22.28515625" style="137" customWidth="1"/>
    <col min="16" max="16" width="28.28515625" style="137" customWidth="1"/>
    <col min="17" max="17" width="11" style="1016" customWidth="1"/>
    <col min="18" max="18" width="15.28515625" style="1016" customWidth="1"/>
    <col min="19" max="19" width="9" style="1016" customWidth="1"/>
    <col min="20" max="16384" width="8.85546875" style="137"/>
  </cols>
  <sheetData>
    <row r="1" spans="1:15" ht="15" customHeight="1">
      <c r="A1" s="1862" t="s">
        <v>207</v>
      </c>
      <c r="B1" s="1862"/>
      <c r="C1" s="1862"/>
      <c r="D1" s="1862"/>
      <c r="E1" s="1862"/>
      <c r="F1" s="1862"/>
      <c r="G1" s="1862"/>
      <c r="H1" s="1862"/>
      <c r="I1" s="1862"/>
      <c r="J1" s="1862"/>
      <c r="K1" s="1862"/>
      <c r="L1" s="1862"/>
      <c r="M1" s="1862"/>
      <c r="N1" s="1862"/>
      <c r="O1" s="1862"/>
    </row>
    <row r="2" spans="1:15" ht="15" customHeight="1">
      <c r="A2" s="1862" t="s">
        <v>229</v>
      </c>
      <c r="B2" s="1862"/>
      <c r="C2" s="1862"/>
      <c r="D2" s="1862"/>
      <c r="E2" s="1862"/>
      <c r="F2" s="1862"/>
      <c r="G2" s="1862"/>
      <c r="H2" s="1862"/>
      <c r="I2" s="1862"/>
      <c r="J2" s="1862"/>
      <c r="K2" s="1862"/>
      <c r="L2" s="1862"/>
      <c r="M2" s="1862"/>
      <c r="N2" s="1862"/>
      <c r="O2" s="1862"/>
    </row>
    <row r="3" spans="1:15" ht="15" customHeight="1">
      <c r="A3" s="112"/>
      <c r="B3" s="112"/>
      <c r="C3" s="112"/>
      <c r="D3" s="112"/>
      <c r="E3" s="112"/>
      <c r="F3" s="112"/>
      <c r="G3" s="112"/>
      <c r="H3" s="112"/>
      <c r="I3" s="112"/>
      <c r="J3" s="282"/>
      <c r="K3" s="280"/>
      <c r="L3" s="112"/>
      <c r="M3" s="281"/>
      <c r="N3" s="281"/>
      <c r="O3" s="112"/>
    </row>
    <row r="4" spans="1:15" ht="15" customHeight="1">
      <c r="A4" s="99" t="s">
        <v>208</v>
      </c>
      <c r="B4" s="99"/>
      <c r="C4" s="292"/>
      <c r="D4" s="504"/>
      <c r="E4" s="504"/>
      <c r="F4" s="504"/>
      <c r="G4" s="504"/>
      <c r="H4" s="504"/>
      <c r="I4" s="292"/>
      <c r="J4" s="294"/>
      <c r="K4" s="503"/>
      <c r="L4" s="292"/>
      <c r="M4" s="281"/>
      <c r="N4" s="281"/>
      <c r="O4" s="112"/>
    </row>
    <row r="5" spans="1:15" ht="15" customHeight="1">
      <c r="A5" s="292"/>
      <c r="B5" s="292"/>
      <c r="C5" s="292" t="s">
        <v>209</v>
      </c>
      <c r="D5" s="292"/>
      <c r="E5" s="292"/>
      <c r="H5" s="292" t="s">
        <v>210</v>
      </c>
      <c r="I5" s="1863" t="str">
        <f>PENDIDIKAN!G5</f>
        <v>Dr. Mai Efdi</v>
      </c>
      <c r="J5" s="1863"/>
      <c r="K5" s="1863"/>
      <c r="L5" s="1863"/>
      <c r="M5" s="281"/>
      <c r="N5" s="281"/>
      <c r="O5" s="112"/>
    </row>
    <row r="6" spans="1:15" ht="15" customHeight="1">
      <c r="A6" s="292"/>
      <c r="B6" s="292"/>
      <c r="C6" s="292" t="s">
        <v>211</v>
      </c>
      <c r="D6" s="292"/>
      <c r="E6" s="292"/>
      <c r="H6" s="292" t="s">
        <v>210</v>
      </c>
      <c r="I6" s="1861" t="str">
        <f>PENDIDIKAN!G6</f>
        <v>197205301999031003</v>
      </c>
      <c r="J6" s="1861"/>
      <c r="K6" s="1861"/>
      <c r="L6" s="1861"/>
      <c r="M6" s="281"/>
      <c r="N6" s="281"/>
      <c r="O6" s="112"/>
    </row>
    <row r="7" spans="1:15" ht="15" customHeight="1">
      <c r="A7" s="292"/>
      <c r="B7" s="292"/>
      <c r="C7" s="292" t="s">
        <v>212</v>
      </c>
      <c r="D7" s="292"/>
      <c r="E7" s="292"/>
      <c r="H7" s="292" t="s">
        <v>210</v>
      </c>
      <c r="I7" s="1861" t="str">
        <f>PENDIDIKAN!G7</f>
        <v>Penata Tingkat 1/IIId</v>
      </c>
      <c r="J7" s="1861"/>
      <c r="K7" s="1861"/>
      <c r="L7" s="1861"/>
      <c r="M7" s="281"/>
      <c r="N7" s="281"/>
      <c r="O7" s="112"/>
    </row>
    <row r="8" spans="1:15" ht="15" customHeight="1">
      <c r="A8" s="292"/>
      <c r="B8" s="292"/>
      <c r="C8" s="292" t="s">
        <v>287</v>
      </c>
      <c r="D8" s="292"/>
      <c r="E8" s="292"/>
      <c r="H8" s="292" t="s">
        <v>210</v>
      </c>
      <c r="I8" s="1861" t="str">
        <f>PENDIDIKAN!G8</f>
        <v>Lektor Kepala</v>
      </c>
      <c r="J8" s="1861"/>
      <c r="K8" s="1861"/>
      <c r="L8" s="1861"/>
      <c r="M8" s="1861"/>
      <c r="N8" s="1861"/>
      <c r="O8" s="1861"/>
    </row>
    <row r="9" spans="1:15" ht="15" customHeight="1">
      <c r="A9" s="292"/>
      <c r="B9" s="292"/>
      <c r="C9" s="292" t="s">
        <v>214</v>
      </c>
      <c r="D9" s="292"/>
      <c r="E9" s="292"/>
      <c r="H9" s="292" t="s">
        <v>210</v>
      </c>
      <c r="I9" s="99" t="str">
        <f>PENDIDIKAN!G9</f>
        <v>FMIPA Universitas Andalas</v>
      </c>
      <c r="J9" s="99"/>
      <c r="K9" s="99"/>
      <c r="L9" s="99"/>
      <c r="M9" s="99"/>
      <c r="N9" s="99"/>
      <c r="O9" s="112"/>
    </row>
    <row r="10" spans="1:15" ht="15" customHeight="1">
      <c r="A10" s="99" t="s">
        <v>215</v>
      </c>
      <c r="B10" s="99"/>
      <c r="C10" s="292"/>
      <c r="D10" s="504"/>
      <c r="E10" s="504"/>
      <c r="H10" s="504"/>
      <c r="I10" s="292"/>
      <c r="J10" s="294"/>
      <c r="K10" s="503"/>
      <c r="L10" s="292"/>
      <c r="M10" s="281"/>
      <c r="N10" s="281"/>
      <c r="O10" s="112"/>
    </row>
    <row r="11" spans="1:15" ht="15" customHeight="1">
      <c r="A11" s="292"/>
      <c r="B11" s="292"/>
      <c r="C11" s="292" t="s">
        <v>216</v>
      </c>
      <c r="D11" s="292"/>
      <c r="E11" s="292"/>
      <c r="H11" s="292" t="s">
        <v>210</v>
      </c>
      <c r="I11" s="1863" t="str">
        <f>PENDIDIKAN!G11</f>
        <v>Dr. Afrizal, MS</v>
      </c>
      <c r="J11" s="1863"/>
      <c r="K11" s="1863"/>
      <c r="L11" s="1863"/>
      <c r="M11" s="281"/>
      <c r="N11" s="281"/>
      <c r="O11" s="112"/>
    </row>
    <row r="12" spans="1:15" ht="15" customHeight="1">
      <c r="A12" s="292"/>
      <c r="B12" s="292"/>
      <c r="C12" s="292" t="s">
        <v>217</v>
      </c>
      <c r="D12" s="292"/>
      <c r="E12" s="292"/>
      <c r="H12" s="292" t="s">
        <v>210</v>
      </c>
      <c r="I12" s="1861" t="str">
        <f>PENDIDIKAN!G12</f>
        <v>196002091987031004 / 0009026011</v>
      </c>
      <c r="J12" s="1861"/>
      <c r="K12" s="1861"/>
      <c r="L12" s="1861"/>
      <c r="M12" s="281"/>
      <c r="N12" s="281"/>
      <c r="O12" s="112"/>
    </row>
    <row r="13" spans="1:15" ht="15" customHeight="1">
      <c r="A13" s="292"/>
      <c r="B13" s="292"/>
      <c r="C13" s="292" t="s">
        <v>212</v>
      </c>
      <c r="D13" s="292"/>
      <c r="E13" s="292"/>
      <c r="H13" s="292" t="s">
        <v>210</v>
      </c>
      <c r="I13" s="1861" t="str">
        <f>PENDIDIKAN!G13</f>
        <v>Pembina Tingkat I / IV b / 01 April 2011</v>
      </c>
      <c r="J13" s="1861"/>
      <c r="K13" s="1861"/>
      <c r="L13" s="1861"/>
      <c r="M13" s="1861"/>
      <c r="N13" s="1861"/>
      <c r="O13" s="1861"/>
    </row>
    <row r="14" spans="1:15" ht="15" customHeight="1">
      <c r="A14" s="292"/>
      <c r="B14" s="292"/>
      <c r="C14" s="292" t="s">
        <v>213</v>
      </c>
      <c r="D14" s="292"/>
      <c r="E14" s="292"/>
      <c r="H14" s="292" t="s">
        <v>210</v>
      </c>
      <c r="I14" s="1861" t="str">
        <f>PENDIDIKAN!G14</f>
        <v>Lektor Kepala/1 Agustus 2010</v>
      </c>
      <c r="J14" s="1861"/>
      <c r="K14" s="1861"/>
      <c r="L14" s="1861"/>
      <c r="M14" s="1861"/>
      <c r="N14" s="1861"/>
      <c r="O14" s="1861"/>
    </row>
    <row r="15" spans="1:15" ht="15" customHeight="1">
      <c r="A15" s="292"/>
      <c r="B15" s="292"/>
      <c r="C15" s="292" t="s">
        <v>214</v>
      </c>
      <c r="D15" s="292"/>
      <c r="E15" s="292"/>
      <c r="H15" s="292" t="s">
        <v>210</v>
      </c>
      <c r="I15" s="99" t="str">
        <f>PENDIDIKAN!G15</f>
        <v>FMIPA Universitas Andalas</v>
      </c>
      <c r="J15" s="99"/>
      <c r="K15" s="99"/>
      <c r="L15" s="99"/>
      <c r="M15" s="99"/>
      <c r="N15" s="99"/>
      <c r="O15" s="112"/>
    </row>
    <row r="16" spans="1:15" ht="15" customHeight="1">
      <c r="A16" s="292"/>
      <c r="B16" s="292"/>
      <c r="C16" s="292"/>
      <c r="D16" s="292"/>
      <c r="E16" s="292"/>
      <c r="F16" s="292"/>
      <c r="G16" s="292"/>
      <c r="H16" s="292"/>
      <c r="I16" s="292"/>
      <c r="J16" s="294"/>
      <c r="K16" s="503"/>
      <c r="L16" s="292"/>
      <c r="M16" s="281"/>
      <c r="N16" s="281"/>
      <c r="O16" s="112"/>
    </row>
    <row r="17" spans="1:19" ht="15" customHeight="1">
      <c r="A17" s="514" t="s">
        <v>230</v>
      </c>
      <c r="B17" s="514"/>
      <c r="C17" s="504"/>
      <c r="D17" s="504"/>
      <c r="E17" s="504"/>
      <c r="F17" s="504"/>
      <c r="G17" s="504"/>
      <c r="H17" s="504"/>
      <c r="I17" s="504"/>
      <c r="J17" s="298"/>
      <c r="K17" s="504"/>
      <c r="L17" s="504"/>
      <c r="M17" s="281"/>
      <c r="N17" s="281"/>
      <c r="O17" s="112"/>
    </row>
    <row r="18" spans="1:19" ht="15" customHeight="1">
      <c r="A18" s="513"/>
      <c r="B18" s="513"/>
      <c r="C18" s="605"/>
      <c r="D18" s="605"/>
      <c r="E18" s="605"/>
      <c r="F18" s="605"/>
      <c r="G18" s="605"/>
      <c r="H18" s="605"/>
      <c r="I18" s="605"/>
      <c r="J18" s="606"/>
      <c r="K18" s="607"/>
      <c r="L18" s="608"/>
      <c r="M18" s="281"/>
      <c r="N18" s="281"/>
      <c r="O18" s="112"/>
    </row>
    <row r="19" spans="1:19" ht="75" customHeight="1">
      <c r="A19" s="195" t="s">
        <v>218</v>
      </c>
      <c r="B19" s="1864" t="s">
        <v>224</v>
      </c>
      <c r="C19" s="1865"/>
      <c r="D19" s="1865"/>
      <c r="E19" s="1865"/>
      <c r="F19" s="1865"/>
      <c r="G19" s="1865"/>
      <c r="H19" s="1865"/>
      <c r="I19" s="1865"/>
      <c r="J19" s="196" t="s">
        <v>219</v>
      </c>
      <c r="K19" s="195" t="s">
        <v>225</v>
      </c>
      <c r="L19" s="195" t="s">
        <v>226</v>
      </c>
      <c r="M19" s="195" t="s">
        <v>227</v>
      </c>
      <c r="N19" s="195" t="s">
        <v>228</v>
      </c>
      <c r="O19" s="720" t="s">
        <v>1366</v>
      </c>
      <c r="P19" s="1018" t="s">
        <v>2129</v>
      </c>
      <c r="Q19" s="1017"/>
      <c r="R19" s="1017"/>
      <c r="S19" s="1017"/>
    </row>
    <row r="20" spans="1:19" ht="15" customHeight="1">
      <c r="A20" s="197">
        <v>1</v>
      </c>
      <c r="B20" s="1824">
        <v>2</v>
      </c>
      <c r="C20" s="1825"/>
      <c r="D20" s="1825"/>
      <c r="E20" s="1825"/>
      <c r="F20" s="1825"/>
      <c r="G20" s="1825"/>
      <c r="H20" s="1825"/>
      <c r="I20" s="1825"/>
      <c r="J20" s="198">
        <v>3</v>
      </c>
      <c r="K20" s="195">
        <v>4</v>
      </c>
      <c r="L20" s="197">
        <v>5</v>
      </c>
      <c r="M20" s="197">
        <v>6</v>
      </c>
      <c r="N20" s="197">
        <v>7</v>
      </c>
      <c r="O20" s="197">
        <v>8</v>
      </c>
      <c r="P20" s="578"/>
    </row>
    <row r="21" spans="1:19" ht="20.100000000000001" customHeight="1">
      <c r="A21" s="576" t="s">
        <v>9</v>
      </c>
      <c r="B21" s="1949" t="s">
        <v>184</v>
      </c>
      <c r="C21" s="1950"/>
      <c r="D21" s="1950"/>
      <c r="E21" s="1950"/>
      <c r="F21" s="1950"/>
      <c r="G21" s="1950"/>
      <c r="H21" s="1950"/>
      <c r="I21" s="1951"/>
      <c r="J21" s="262"/>
      <c r="K21" s="97"/>
      <c r="L21" s="91"/>
      <c r="M21" s="123"/>
      <c r="N21" s="850">
        <f>SUM(N22+N491+N493+N495+N502)</f>
        <v>150.92000000000002</v>
      </c>
      <c r="O21" s="578"/>
      <c r="P21" s="1481"/>
    </row>
    <row r="22" spans="1:19" ht="20.100000000000001" customHeight="1">
      <c r="A22" s="579"/>
      <c r="B22" s="1235" t="s">
        <v>11</v>
      </c>
      <c r="C22" s="1952" t="s">
        <v>133</v>
      </c>
      <c r="D22" s="1953"/>
      <c r="E22" s="1953"/>
      <c r="F22" s="1953"/>
      <c r="G22" s="1953"/>
      <c r="H22" s="1953"/>
      <c r="I22" s="1954"/>
      <c r="J22" s="1236"/>
      <c r="K22" s="1237"/>
      <c r="L22" s="1238"/>
      <c r="M22" s="1239"/>
      <c r="N22" s="1240">
        <f>SUM(N23+N407+N484)</f>
        <v>150.92000000000002</v>
      </c>
      <c r="O22" s="1241"/>
      <c r="P22" s="578"/>
    </row>
    <row r="23" spans="1:19" ht="20.100000000000001" customHeight="1">
      <c r="A23" s="579"/>
      <c r="B23" s="205"/>
      <c r="C23" s="1223">
        <v>1</v>
      </c>
      <c r="D23" s="1956" t="s">
        <v>2109</v>
      </c>
      <c r="E23" s="1957"/>
      <c r="F23" s="1957"/>
      <c r="G23" s="1957"/>
      <c r="H23" s="1957"/>
      <c r="I23" s="1958"/>
      <c r="J23" s="1147"/>
      <c r="K23" s="1148"/>
      <c r="L23" s="1149"/>
      <c r="M23" s="1150"/>
      <c r="N23" s="1151">
        <f>SUM(N24+N27+N30)</f>
        <v>129.18</v>
      </c>
      <c r="O23" s="1152"/>
      <c r="P23" s="578"/>
    </row>
    <row r="24" spans="1:19" ht="21" customHeight="1">
      <c r="A24" s="579"/>
      <c r="B24" s="205"/>
      <c r="C24" s="610"/>
      <c r="D24" s="1004" t="s">
        <v>0</v>
      </c>
      <c r="E24" s="1005" t="s">
        <v>2110</v>
      </c>
      <c r="F24" s="1006"/>
      <c r="G24" s="1006"/>
      <c r="H24" s="1006"/>
      <c r="I24" s="1007"/>
      <c r="J24" s="1153"/>
      <c r="K24" s="163"/>
      <c r="L24" s="150"/>
      <c r="M24" s="146"/>
      <c r="N24" s="146">
        <f>SUM(N25+N26)</f>
        <v>0</v>
      </c>
      <c r="O24" s="1155"/>
      <c r="P24" s="578"/>
    </row>
    <row r="25" spans="1:19" ht="21" customHeight="1">
      <c r="A25" s="579"/>
      <c r="B25" s="500"/>
      <c r="C25" s="162"/>
      <c r="D25" s="205"/>
      <c r="E25" s="1012" t="s">
        <v>134</v>
      </c>
      <c r="F25" s="1955" t="s">
        <v>135</v>
      </c>
      <c r="G25" s="1955"/>
      <c r="H25" s="1955"/>
      <c r="I25" s="1955"/>
      <c r="J25" s="1156"/>
      <c r="K25" s="993"/>
      <c r="L25" s="988"/>
      <c r="M25" s="1039"/>
      <c r="N25" s="1039"/>
      <c r="O25" s="1039"/>
      <c r="P25" s="578"/>
    </row>
    <row r="26" spans="1:19" ht="21" customHeight="1">
      <c r="A26" s="579"/>
      <c r="B26" s="500"/>
      <c r="C26" s="162"/>
      <c r="D26" s="502"/>
      <c r="E26" s="1012" t="s">
        <v>136</v>
      </c>
      <c r="F26" s="1955" t="s">
        <v>137</v>
      </c>
      <c r="G26" s="1955"/>
      <c r="H26" s="1955"/>
      <c r="I26" s="1955"/>
      <c r="J26" s="1156"/>
      <c r="K26" s="993"/>
      <c r="L26" s="988"/>
      <c r="M26" s="1039"/>
      <c r="N26" s="1039"/>
      <c r="O26" s="1039"/>
      <c r="P26" s="578"/>
    </row>
    <row r="27" spans="1:19" ht="41.1" customHeight="1">
      <c r="A27" s="579"/>
      <c r="B27" s="902"/>
      <c r="C27" s="162"/>
      <c r="D27" s="1013" t="s">
        <v>22</v>
      </c>
      <c r="E27" s="1959" t="s">
        <v>2140</v>
      </c>
      <c r="F27" s="1960"/>
      <c r="G27" s="1960"/>
      <c r="H27" s="1960"/>
      <c r="I27" s="1961"/>
      <c r="J27" s="1159"/>
      <c r="K27" s="163"/>
      <c r="L27" s="150"/>
      <c r="M27" s="146"/>
      <c r="N27" s="146">
        <f>SUM(N28+N29)</f>
        <v>0</v>
      </c>
      <c r="O27" s="1154"/>
      <c r="P27" s="578"/>
    </row>
    <row r="28" spans="1:19" ht="21" customHeight="1">
      <c r="A28" s="579"/>
      <c r="B28" s="500"/>
      <c r="C28" s="162"/>
      <c r="D28" s="338"/>
      <c r="E28" s="1008" t="s">
        <v>134</v>
      </c>
      <c r="F28" s="1009" t="s">
        <v>138</v>
      </c>
      <c r="G28" s="1010"/>
      <c r="H28" s="1010"/>
      <c r="I28" s="1011"/>
      <c r="J28" s="1156"/>
      <c r="K28" s="993"/>
      <c r="L28" s="988"/>
      <c r="M28" s="1039"/>
      <c r="N28" s="1039"/>
      <c r="O28" s="1039"/>
      <c r="P28" s="578"/>
    </row>
    <row r="29" spans="1:19" ht="21" customHeight="1">
      <c r="A29" s="579"/>
      <c r="B29" s="902"/>
      <c r="C29" s="162"/>
      <c r="D29" s="205"/>
      <c r="E29" s="1008" t="s">
        <v>136</v>
      </c>
      <c r="F29" s="1009" t="s">
        <v>141</v>
      </c>
      <c r="G29" s="1010"/>
      <c r="H29" s="1010"/>
      <c r="I29" s="1011"/>
      <c r="J29" s="1156"/>
      <c r="K29" s="993"/>
      <c r="L29" s="988"/>
      <c r="M29" s="1039"/>
      <c r="N29" s="1039"/>
      <c r="O29" s="1039"/>
      <c r="P29" s="578"/>
    </row>
    <row r="30" spans="1:19" ht="21" customHeight="1">
      <c r="A30" s="579"/>
      <c r="B30" s="902"/>
      <c r="C30" s="162"/>
      <c r="D30" s="1020" t="s">
        <v>26</v>
      </c>
      <c r="E30" s="1962" t="s">
        <v>2111</v>
      </c>
      <c r="F30" s="1962"/>
      <c r="G30" s="1962"/>
      <c r="H30" s="1962"/>
      <c r="I30" s="1962"/>
      <c r="J30" s="1159"/>
      <c r="K30" s="163"/>
      <c r="L30" s="150"/>
      <c r="M30" s="1154"/>
      <c r="N30" s="1154">
        <f>SUM(N31+N314+N337+N338+N373+N374)</f>
        <v>129.18</v>
      </c>
      <c r="O30" s="1154"/>
      <c r="P30" s="1219" t="s">
        <v>2412</v>
      </c>
    </row>
    <row r="31" spans="1:19" ht="21" customHeight="1">
      <c r="A31" s="579"/>
      <c r="B31" s="500"/>
      <c r="C31" s="515"/>
      <c r="D31" s="902"/>
      <c r="E31" s="1021" t="s">
        <v>134</v>
      </c>
      <c r="F31" s="1936" t="s">
        <v>2112</v>
      </c>
      <c r="G31" s="1936"/>
      <c r="H31" s="1936"/>
      <c r="I31" s="1936"/>
      <c r="J31" s="1156"/>
      <c r="K31" s="993"/>
      <c r="L31" s="988"/>
      <c r="M31" s="989">
        <f>SUM(M32:M291)</f>
        <v>418</v>
      </c>
      <c r="N31" s="849">
        <f>SUM(N32:N313)</f>
        <v>117.26</v>
      </c>
      <c r="O31" s="1039"/>
      <c r="P31" s="1219" t="s">
        <v>2413</v>
      </c>
    </row>
    <row r="32" spans="1:19" ht="51" customHeight="1">
      <c r="A32" s="579"/>
      <c r="B32" s="902"/>
      <c r="C32" s="931"/>
      <c r="D32" s="902"/>
      <c r="E32" s="1436" t="s">
        <v>2127</v>
      </c>
      <c r="F32" s="906" t="s">
        <v>2128</v>
      </c>
      <c r="G32" s="907" t="s">
        <v>210</v>
      </c>
      <c r="H32" s="1674" t="s">
        <v>2134</v>
      </c>
      <c r="I32" s="1716"/>
      <c r="J32" s="269" t="s">
        <v>434</v>
      </c>
      <c r="K32" s="97" t="s">
        <v>1220</v>
      </c>
      <c r="L32" s="91">
        <v>1</v>
      </c>
      <c r="M32" s="1144">
        <v>34</v>
      </c>
      <c r="N32" s="989">
        <f>(20.58+20.34)/2</f>
        <v>20.46</v>
      </c>
      <c r="O32" s="102">
        <v>20.46</v>
      </c>
      <c r="P32" s="1137" t="s">
        <v>2091</v>
      </c>
    </row>
    <row r="33" spans="1:16" ht="21" customHeight="1">
      <c r="A33" s="579"/>
      <c r="B33" s="902"/>
      <c r="C33" s="931"/>
      <c r="D33" s="902"/>
      <c r="E33" s="934"/>
      <c r="F33" s="906" t="s">
        <v>2113</v>
      </c>
      <c r="G33" s="907" t="s">
        <v>210</v>
      </c>
      <c r="H33" s="921" t="s">
        <v>2169</v>
      </c>
      <c r="I33" s="920"/>
      <c r="J33" s="611"/>
      <c r="K33" s="97"/>
      <c r="L33" s="91"/>
      <c r="M33" s="1129"/>
      <c r="N33" s="850"/>
      <c r="O33" s="123"/>
      <c r="P33" s="1137" t="s">
        <v>2091</v>
      </c>
    </row>
    <row r="34" spans="1:16" ht="21" customHeight="1">
      <c r="A34" s="579"/>
      <c r="B34" s="902"/>
      <c r="C34" s="931"/>
      <c r="D34" s="902"/>
      <c r="E34" s="934"/>
      <c r="F34" s="906" t="s">
        <v>2114</v>
      </c>
      <c r="G34" s="907" t="s">
        <v>210</v>
      </c>
      <c r="H34" s="916" t="s">
        <v>2131</v>
      </c>
      <c r="I34" s="929"/>
      <c r="J34" s="611"/>
      <c r="K34" s="97"/>
      <c r="L34" s="91"/>
      <c r="M34" s="1129"/>
      <c r="N34" s="850"/>
      <c r="O34" s="123"/>
      <c r="P34" s="1137" t="s">
        <v>2091</v>
      </c>
    </row>
    <row r="35" spans="1:16" ht="21" customHeight="1">
      <c r="A35" s="579"/>
      <c r="B35" s="902"/>
      <c r="C35" s="931"/>
      <c r="D35" s="902"/>
      <c r="E35" s="934"/>
      <c r="F35" s="906" t="s">
        <v>2115</v>
      </c>
      <c r="G35" s="907" t="s">
        <v>210</v>
      </c>
      <c r="H35" s="916">
        <v>37</v>
      </c>
      <c r="I35" s="905"/>
      <c r="J35" s="611"/>
      <c r="K35" s="97"/>
      <c r="L35" s="91"/>
      <c r="M35" s="1129"/>
      <c r="N35" s="850"/>
      <c r="O35" s="123"/>
      <c r="P35" s="1137" t="s">
        <v>2091</v>
      </c>
    </row>
    <row r="36" spans="1:16" ht="21" customHeight="1">
      <c r="A36" s="579"/>
      <c r="B36" s="902"/>
      <c r="C36" s="931"/>
      <c r="D36" s="902"/>
      <c r="E36" s="934"/>
      <c r="F36" s="906" t="s">
        <v>2116</v>
      </c>
      <c r="G36" s="907" t="s">
        <v>210</v>
      </c>
      <c r="H36" s="1022" t="s">
        <v>2132</v>
      </c>
      <c r="I36" s="905"/>
      <c r="J36" s="611"/>
      <c r="K36" s="97"/>
      <c r="L36" s="91"/>
      <c r="M36" s="1129"/>
      <c r="N36" s="850"/>
      <c r="O36" s="123"/>
      <c r="P36" s="1137" t="s">
        <v>2314</v>
      </c>
    </row>
    <row r="37" spans="1:16" ht="21" customHeight="1">
      <c r="A37" s="579"/>
      <c r="B37" s="902"/>
      <c r="C37" s="931"/>
      <c r="D37" s="902"/>
      <c r="E37" s="934"/>
      <c r="F37" s="906" t="s">
        <v>2117</v>
      </c>
      <c r="G37" s="907" t="s">
        <v>210</v>
      </c>
      <c r="H37" s="1022">
        <v>2015</v>
      </c>
      <c r="I37" s="905"/>
      <c r="J37" s="611"/>
      <c r="K37" s="97"/>
      <c r="L37" s="91"/>
      <c r="M37" s="1129"/>
      <c r="N37" s="850"/>
      <c r="O37" s="123"/>
      <c r="P37" s="1137" t="s">
        <v>2091</v>
      </c>
    </row>
    <row r="38" spans="1:16" ht="21" customHeight="1">
      <c r="A38" s="579"/>
      <c r="B38" s="902"/>
      <c r="C38" s="931"/>
      <c r="D38" s="902"/>
      <c r="E38" s="934"/>
      <c r="F38" s="906" t="s">
        <v>2118</v>
      </c>
      <c r="G38" s="907" t="s">
        <v>210</v>
      </c>
      <c r="H38" s="916" t="s">
        <v>2135</v>
      </c>
      <c r="I38" s="905"/>
      <c r="J38" s="611"/>
      <c r="K38" s="97"/>
      <c r="L38" s="91"/>
      <c r="M38" s="1129"/>
      <c r="N38" s="850"/>
      <c r="O38" s="123"/>
      <c r="P38" s="1137" t="s">
        <v>2091</v>
      </c>
    </row>
    <row r="39" spans="1:16" ht="21" customHeight="1">
      <c r="A39" s="579"/>
      <c r="B39" s="902"/>
      <c r="C39" s="931"/>
      <c r="D39" s="902"/>
      <c r="E39" s="934"/>
      <c r="F39" s="906" t="s">
        <v>2119</v>
      </c>
      <c r="G39" s="907" t="s">
        <v>210</v>
      </c>
      <c r="H39" s="916" t="s">
        <v>2133</v>
      </c>
      <c r="I39" s="905"/>
      <c r="J39" s="611"/>
      <c r="K39" s="97"/>
      <c r="L39" s="91"/>
      <c r="M39" s="1129"/>
      <c r="N39" s="850"/>
      <c r="O39" s="123"/>
      <c r="P39" s="1137" t="s">
        <v>2091</v>
      </c>
    </row>
    <row r="40" spans="1:16" ht="21" customHeight="1">
      <c r="A40" s="579"/>
      <c r="B40" s="902"/>
      <c r="C40" s="931"/>
      <c r="D40" s="902"/>
      <c r="E40" s="934"/>
      <c r="F40" s="906" t="s">
        <v>2120</v>
      </c>
      <c r="G40" s="907" t="s">
        <v>210</v>
      </c>
      <c r="H40" s="1030" t="s">
        <v>2226</v>
      </c>
      <c r="I40" s="905"/>
      <c r="J40" s="611"/>
      <c r="K40" s="97"/>
      <c r="L40" s="91"/>
      <c r="M40" s="1129"/>
      <c r="N40" s="850"/>
      <c r="O40" s="123"/>
      <c r="P40" s="1137" t="s">
        <v>2091</v>
      </c>
    </row>
    <row r="41" spans="1:16" ht="21" customHeight="1">
      <c r="A41" s="579"/>
      <c r="B41" s="902"/>
      <c r="C41" s="931"/>
      <c r="D41" s="902"/>
      <c r="E41" s="934"/>
      <c r="F41" s="906" t="s">
        <v>2121</v>
      </c>
      <c r="G41" s="907" t="s">
        <v>210</v>
      </c>
      <c r="H41" s="1035" t="s">
        <v>2224</v>
      </c>
      <c r="I41" s="905"/>
      <c r="J41" s="611"/>
      <c r="K41" s="97"/>
      <c r="L41" s="91"/>
      <c r="M41" s="1129"/>
      <c r="N41" s="850"/>
      <c r="O41" s="123"/>
      <c r="P41" s="1137" t="s">
        <v>2315</v>
      </c>
    </row>
    <row r="42" spans="1:16" ht="21" customHeight="1">
      <c r="A42" s="579"/>
      <c r="B42" s="902"/>
      <c r="C42" s="931"/>
      <c r="D42" s="902"/>
      <c r="E42" s="934"/>
      <c r="F42" s="906" t="s">
        <v>2122</v>
      </c>
      <c r="G42" s="1036" t="s">
        <v>210</v>
      </c>
      <c r="H42" s="1051" t="s">
        <v>2225</v>
      </c>
      <c r="I42" s="917"/>
      <c r="J42" s="611"/>
      <c r="K42" s="97"/>
      <c r="L42" s="91"/>
      <c r="M42" s="1129"/>
      <c r="N42" s="850"/>
      <c r="O42" s="123"/>
      <c r="P42" s="1137" t="s">
        <v>2316</v>
      </c>
    </row>
    <row r="43" spans="1:16" ht="21" customHeight="1">
      <c r="A43" s="579"/>
      <c r="B43" s="902"/>
      <c r="C43" s="931"/>
      <c r="D43" s="902"/>
      <c r="E43" s="934"/>
      <c r="F43" s="906" t="s">
        <v>1902</v>
      </c>
      <c r="G43" s="907" t="s">
        <v>210</v>
      </c>
      <c r="H43" s="1963" t="s">
        <v>1367</v>
      </c>
      <c r="I43" s="1964"/>
      <c r="J43" s="611"/>
      <c r="K43" s="97"/>
      <c r="L43" s="91"/>
      <c r="M43" s="1129"/>
      <c r="N43" s="850"/>
      <c r="O43" s="123"/>
      <c r="P43" s="1137" t="s">
        <v>2317</v>
      </c>
    </row>
    <row r="44" spans="1:16" ht="21" customHeight="1">
      <c r="A44" s="579"/>
      <c r="B44" s="902"/>
      <c r="C44" s="931"/>
      <c r="D44" s="902"/>
      <c r="E44" s="934"/>
      <c r="F44" s="906" t="s">
        <v>2143</v>
      </c>
      <c r="G44" s="911" t="s">
        <v>210</v>
      </c>
      <c r="H44" s="916" t="s">
        <v>2547</v>
      </c>
      <c r="I44" s="905"/>
      <c r="J44" s="611"/>
      <c r="K44" s="97"/>
      <c r="L44" s="91"/>
      <c r="M44" s="1129"/>
      <c r="N44" s="850"/>
      <c r="O44" s="123"/>
      <c r="P44" s="1137" t="s">
        <v>2414</v>
      </c>
    </row>
    <row r="45" spans="1:16" ht="21" customHeight="1">
      <c r="A45" s="579"/>
      <c r="B45" s="902"/>
      <c r="C45" s="931"/>
      <c r="D45" s="902"/>
      <c r="E45" s="934"/>
      <c r="F45" s="906" t="s">
        <v>2142</v>
      </c>
      <c r="G45" s="907" t="s">
        <v>210</v>
      </c>
      <c r="H45" s="1037" t="s">
        <v>2224</v>
      </c>
      <c r="I45" s="905"/>
      <c r="J45" s="611"/>
      <c r="K45" s="97"/>
      <c r="L45" s="91"/>
      <c r="M45" s="1129"/>
      <c r="N45" s="850"/>
      <c r="O45" s="123"/>
      <c r="P45" s="1137" t="s">
        <v>2415</v>
      </c>
    </row>
    <row r="46" spans="1:16" ht="21" customHeight="1">
      <c r="A46" s="579"/>
      <c r="B46" s="902"/>
      <c r="C46" s="931"/>
      <c r="D46" s="902"/>
      <c r="E46" s="934"/>
      <c r="F46" s="906" t="s">
        <v>1365</v>
      </c>
      <c r="G46" s="907" t="s">
        <v>210</v>
      </c>
      <c r="H46" s="1505" t="s">
        <v>2604</v>
      </c>
      <c r="I46" s="905"/>
      <c r="J46" s="611"/>
      <c r="K46" s="97"/>
      <c r="L46" s="91"/>
      <c r="M46" s="1129"/>
      <c r="N46" s="850"/>
      <c r="O46" s="123"/>
      <c r="P46" s="1137" t="s">
        <v>2318</v>
      </c>
    </row>
    <row r="47" spans="1:16" ht="29.1" customHeight="1">
      <c r="A47" s="579"/>
      <c r="B47" s="902"/>
      <c r="C47" s="931"/>
      <c r="D47" s="902"/>
      <c r="E47" s="934"/>
      <c r="F47" s="906" t="s">
        <v>2141</v>
      </c>
      <c r="G47" s="907" t="s">
        <v>210</v>
      </c>
      <c r="H47" s="1527" t="s">
        <v>2532</v>
      </c>
      <c r="I47" s="905"/>
      <c r="J47" s="611"/>
      <c r="K47" s="97"/>
      <c r="L47" s="91"/>
      <c r="M47" s="1129"/>
      <c r="N47" s="850"/>
      <c r="O47" s="123"/>
      <c r="P47" s="1137" t="s">
        <v>2416</v>
      </c>
    </row>
    <row r="48" spans="1:16" ht="21" customHeight="1">
      <c r="A48" s="579"/>
      <c r="B48" s="902"/>
      <c r="C48" s="931"/>
      <c r="D48" s="902"/>
      <c r="E48" s="934"/>
      <c r="F48" s="906" t="s">
        <v>2123</v>
      </c>
      <c r="G48" s="907" t="s">
        <v>210</v>
      </c>
      <c r="H48" s="1050" t="s">
        <v>2227</v>
      </c>
      <c r="I48" s="905"/>
      <c r="J48" s="611"/>
      <c r="K48" s="97"/>
      <c r="L48" s="91"/>
      <c r="M48" s="1129"/>
      <c r="N48" s="850"/>
      <c r="O48" s="123"/>
      <c r="P48" s="1137" t="s">
        <v>2417</v>
      </c>
    </row>
    <row r="49" spans="1:17" ht="30" customHeight="1">
      <c r="A49" s="579"/>
      <c r="B49" s="902"/>
      <c r="C49" s="931"/>
      <c r="D49" s="902"/>
      <c r="E49" s="934"/>
      <c r="F49" s="906" t="s">
        <v>2124</v>
      </c>
      <c r="G49" s="907" t="s">
        <v>210</v>
      </c>
      <c r="H49" s="1527" t="s">
        <v>2458</v>
      </c>
      <c r="I49" s="905"/>
      <c r="J49" s="611"/>
      <c r="K49" s="97"/>
      <c r="L49" s="91"/>
      <c r="M49" s="1129"/>
      <c r="N49" s="850"/>
      <c r="O49" s="123"/>
      <c r="P49" s="1137" t="s">
        <v>2418</v>
      </c>
    </row>
    <row r="50" spans="1:17" ht="27.95" customHeight="1">
      <c r="A50" s="579"/>
      <c r="B50" s="902"/>
      <c r="C50" s="931"/>
      <c r="D50" s="902"/>
      <c r="E50" s="934"/>
      <c r="F50" s="906" t="s">
        <v>2125</v>
      </c>
      <c r="G50" s="907" t="s">
        <v>210</v>
      </c>
      <c r="H50" s="916" t="s">
        <v>2463</v>
      </c>
      <c r="I50" s="905"/>
      <c r="J50" s="611"/>
      <c r="K50" s="97"/>
      <c r="L50" s="91"/>
      <c r="M50" s="1129"/>
      <c r="N50" s="850"/>
      <c r="O50" s="123"/>
      <c r="P50" s="1137" t="s">
        <v>2319</v>
      </c>
    </row>
    <row r="51" spans="1:17" ht="21" customHeight="1">
      <c r="A51" s="579"/>
      <c r="B51" s="902"/>
      <c r="C51" s="931"/>
      <c r="D51" s="902"/>
      <c r="E51" s="934"/>
      <c r="F51" s="906" t="s">
        <v>2126</v>
      </c>
      <c r="G51" s="907" t="s">
        <v>210</v>
      </c>
      <c r="H51" s="916" t="s">
        <v>2224</v>
      </c>
      <c r="I51" s="905"/>
      <c r="J51" s="611"/>
      <c r="K51" s="97"/>
      <c r="L51" s="91"/>
      <c r="M51" s="1129"/>
      <c r="N51" s="850"/>
      <c r="O51" s="123"/>
      <c r="P51" s="1137" t="s">
        <v>2320</v>
      </c>
    </row>
    <row r="52" spans="1:17" ht="42.95" customHeight="1">
      <c r="A52" s="579"/>
      <c r="B52" s="902"/>
      <c r="C52" s="931"/>
      <c r="D52" s="902"/>
      <c r="E52" s="1436" t="s">
        <v>2130</v>
      </c>
      <c r="F52" s="906" t="s">
        <v>2128</v>
      </c>
      <c r="G52" s="907" t="s">
        <v>210</v>
      </c>
      <c r="H52" s="1674" t="s">
        <v>2139</v>
      </c>
      <c r="I52" s="1716"/>
      <c r="J52" s="269" t="s">
        <v>434</v>
      </c>
      <c r="K52" s="97" t="s">
        <v>1220</v>
      </c>
      <c r="L52" s="91">
        <v>1</v>
      </c>
      <c r="M52" s="1144">
        <v>30</v>
      </c>
      <c r="N52" s="989">
        <f>(7.04+6.43)/2</f>
        <v>6.7349999999999994</v>
      </c>
      <c r="O52" s="989">
        <f>0.2*29</f>
        <v>5.8000000000000007</v>
      </c>
      <c r="P52" s="1137" t="s">
        <v>2091</v>
      </c>
      <c r="Q52" s="208" t="s">
        <v>1259</v>
      </c>
    </row>
    <row r="53" spans="1:17" ht="23.1" customHeight="1">
      <c r="A53" s="579"/>
      <c r="B53" s="902"/>
      <c r="C53" s="931"/>
      <c r="D53" s="902"/>
      <c r="E53" s="934"/>
      <c r="F53" s="906" t="s">
        <v>2113</v>
      </c>
      <c r="G53" s="907" t="s">
        <v>210</v>
      </c>
      <c r="H53" s="921" t="s">
        <v>2168</v>
      </c>
      <c r="I53" s="920"/>
      <c r="J53" s="611"/>
      <c r="K53" s="97"/>
      <c r="L53" s="91"/>
      <c r="M53" s="1129"/>
      <c r="N53" s="850"/>
      <c r="O53" s="123"/>
      <c r="P53" s="1137" t="s">
        <v>2091</v>
      </c>
    </row>
    <row r="54" spans="1:17" ht="21" customHeight="1">
      <c r="A54" s="579"/>
      <c r="B54" s="902"/>
      <c r="C54" s="931"/>
      <c r="D54" s="902"/>
      <c r="E54" s="934"/>
      <c r="F54" s="906" t="s">
        <v>2114</v>
      </c>
      <c r="G54" s="907" t="s">
        <v>210</v>
      </c>
      <c r="H54" s="916" t="s">
        <v>2136</v>
      </c>
      <c r="I54" s="929"/>
      <c r="J54" s="611"/>
      <c r="K54" s="97"/>
      <c r="L54" s="91"/>
      <c r="M54" s="1129"/>
      <c r="N54" s="850"/>
      <c r="O54" s="123"/>
      <c r="P54" s="1137" t="s">
        <v>2091</v>
      </c>
    </row>
    <row r="55" spans="1:17" ht="21" customHeight="1">
      <c r="A55" s="579"/>
      <c r="B55" s="902"/>
      <c r="C55" s="931"/>
      <c r="D55" s="902"/>
      <c r="E55" s="934"/>
      <c r="F55" s="906" t="s">
        <v>2115</v>
      </c>
      <c r="G55" s="907" t="s">
        <v>210</v>
      </c>
      <c r="H55" s="916">
        <v>7</v>
      </c>
      <c r="I55" s="905"/>
      <c r="J55" s="611"/>
      <c r="K55" s="97"/>
      <c r="L55" s="91"/>
      <c r="M55" s="1129"/>
      <c r="N55" s="850"/>
      <c r="O55" s="123"/>
      <c r="P55" s="1137" t="s">
        <v>2091</v>
      </c>
    </row>
    <row r="56" spans="1:17" ht="21" customHeight="1">
      <c r="A56" s="579"/>
      <c r="B56" s="902"/>
      <c r="C56" s="931"/>
      <c r="D56" s="902"/>
      <c r="E56" s="934"/>
      <c r="F56" s="906" t="s">
        <v>2116</v>
      </c>
      <c r="G56" s="907" t="s">
        <v>210</v>
      </c>
      <c r="H56" s="1022">
        <v>10</v>
      </c>
      <c r="I56" s="905"/>
      <c r="J56" s="611"/>
      <c r="K56" s="97"/>
      <c r="L56" s="91"/>
      <c r="M56" s="1129"/>
      <c r="N56" s="850"/>
      <c r="O56" s="123"/>
      <c r="P56" s="1137" t="s">
        <v>2314</v>
      </c>
    </row>
    <row r="57" spans="1:17" ht="21" customHeight="1">
      <c r="A57" s="579"/>
      <c r="B57" s="902"/>
      <c r="C57" s="931"/>
      <c r="D57" s="902"/>
      <c r="E57" s="934"/>
      <c r="F57" s="906" t="s">
        <v>2117</v>
      </c>
      <c r="G57" s="907" t="s">
        <v>210</v>
      </c>
      <c r="H57" s="1022">
        <v>2015</v>
      </c>
      <c r="I57" s="905"/>
      <c r="J57" s="611"/>
      <c r="K57" s="97"/>
      <c r="L57" s="91"/>
      <c r="M57" s="1129"/>
      <c r="N57" s="850"/>
      <c r="O57" s="123"/>
      <c r="P57" s="1137" t="s">
        <v>2091</v>
      </c>
    </row>
    <row r="58" spans="1:17" ht="21" customHeight="1">
      <c r="A58" s="579"/>
      <c r="B58" s="902"/>
      <c r="C58" s="931"/>
      <c r="D58" s="902"/>
      <c r="E58" s="934"/>
      <c r="F58" s="906" t="s">
        <v>2118</v>
      </c>
      <c r="G58" s="907" t="s">
        <v>210</v>
      </c>
      <c r="H58" s="916" t="s">
        <v>2137</v>
      </c>
      <c r="I58" s="905"/>
      <c r="J58" s="611"/>
      <c r="K58" s="97"/>
      <c r="L58" s="91"/>
      <c r="M58" s="1129"/>
      <c r="N58" s="850"/>
      <c r="O58" s="123"/>
      <c r="P58" s="1137" t="s">
        <v>2091</v>
      </c>
    </row>
    <row r="59" spans="1:17" ht="21" customHeight="1">
      <c r="A59" s="579"/>
      <c r="B59" s="902"/>
      <c r="C59" s="931"/>
      <c r="D59" s="902"/>
      <c r="E59" s="934"/>
      <c r="F59" s="906" t="s">
        <v>2119</v>
      </c>
      <c r="G59" s="907" t="s">
        <v>210</v>
      </c>
      <c r="H59" s="916" t="s">
        <v>2138</v>
      </c>
      <c r="I59" s="905"/>
      <c r="J59" s="611"/>
      <c r="K59" s="97"/>
      <c r="L59" s="91"/>
      <c r="M59" s="1129"/>
      <c r="N59" s="850"/>
      <c r="O59" s="123"/>
      <c r="P59" s="1137" t="s">
        <v>2091</v>
      </c>
    </row>
    <row r="60" spans="1:17" ht="21" customHeight="1">
      <c r="A60" s="579"/>
      <c r="B60" s="902"/>
      <c r="C60" s="931"/>
      <c r="D60" s="902"/>
      <c r="E60" s="934"/>
      <c r="F60" s="906" t="s">
        <v>2120</v>
      </c>
      <c r="G60" s="907" t="s">
        <v>210</v>
      </c>
      <c r="H60" s="916" t="s">
        <v>2229</v>
      </c>
      <c r="I60" s="905"/>
      <c r="J60" s="611"/>
      <c r="K60" s="97"/>
      <c r="L60" s="91"/>
      <c r="M60" s="1129"/>
      <c r="N60" s="850"/>
      <c r="O60" s="123"/>
      <c r="P60" s="1137" t="s">
        <v>2091</v>
      </c>
    </row>
    <row r="61" spans="1:17" ht="21" customHeight="1">
      <c r="A61" s="579"/>
      <c r="B61" s="902"/>
      <c r="C61" s="931"/>
      <c r="D61" s="902"/>
      <c r="E61" s="934"/>
      <c r="F61" s="906" t="s">
        <v>2121</v>
      </c>
      <c r="G61" s="907" t="s">
        <v>210</v>
      </c>
      <c r="H61" s="1022" t="s">
        <v>2224</v>
      </c>
      <c r="I61" s="905"/>
      <c r="J61" s="611"/>
      <c r="K61" s="97"/>
      <c r="L61" s="91"/>
      <c r="M61" s="1129"/>
      <c r="N61" s="850"/>
      <c r="O61" s="123"/>
      <c r="P61" s="1137" t="s">
        <v>2315</v>
      </c>
    </row>
    <row r="62" spans="1:17" ht="21" customHeight="1">
      <c r="A62" s="579"/>
      <c r="B62" s="902"/>
      <c r="C62" s="931"/>
      <c r="D62" s="902"/>
      <c r="E62" s="934"/>
      <c r="F62" s="906" t="s">
        <v>2122</v>
      </c>
      <c r="G62" s="907" t="s">
        <v>210</v>
      </c>
      <c r="H62" s="1058" t="s">
        <v>2230</v>
      </c>
      <c r="I62" s="1047"/>
      <c r="J62" s="611"/>
      <c r="K62" s="97"/>
      <c r="L62" s="91"/>
      <c r="M62" s="1129"/>
      <c r="N62" s="850"/>
      <c r="O62" s="123"/>
      <c r="P62" s="1137" t="s">
        <v>2316</v>
      </c>
    </row>
    <row r="63" spans="1:17" ht="42.95" customHeight="1">
      <c r="A63" s="579"/>
      <c r="B63" s="902"/>
      <c r="C63" s="931"/>
      <c r="D63" s="902"/>
      <c r="E63" s="934"/>
      <c r="F63" s="906" t="s">
        <v>1902</v>
      </c>
      <c r="G63" s="907" t="s">
        <v>210</v>
      </c>
      <c r="H63" s="1927" t="s">
        <v>1368</v>
      </c>
      <c r="I63" s="1927"/>
      <c r="J63" s="1057"/>
      <c r="K63" s="97"/>
      <c r="L63" s="91"/>
      <c r="M63" s="1129"/>
      <c r="N63" s="850"/>
      <c r="O63" s="123"/>
      <c r="P63" s="1137" t="s">
        <v>2317</v>
      </c>
    </row>
    <row r="64" spans="1:17" ht="21" customHeight="1">
      <c r="A64" s="579"/>
      <c r="B64" s="902"/>
      <c r="C64" s="931"/>
      <c r="D64" s="902"/>
      <c r="E64" s="934"/>
      <c r="F64" s="906" t="s">
        <v>2143</v>
      </c>
      <c r="G64" s="907" t="s">
        <v>210</v>
      </c>
      <c r="H64" s="1049" t="s">
        <v>2548</v>
      </c>
      <c r="I64" s="1046"/>
      <c r="J64" s="611"/>
      <c r="K64" s="97"/>
      <c r="L64" s="91"/>
      <c r="M64" s="1129"/>
      <c r="N64" s="850"/>
      <c r="O64" s="123"/>
      <c r="P64" s="1137" t="s">
        <v>2414</v>
      </c>
    </row>
    <row r="65" spans="1:16" ht="29.1" customHeight="1">
      <c r="A65" s="579"/>
      <c r="B65" s="902"/>
      <c r="C65" s="931"/>
      <c r="D65" s="902"/>
      <c r="E65" s="934"/>
      <c r="F65" s="906" t="s">
        <v>2142</v>
      </c>
      <c r="G65" s="907" t="s">
        <v>210</v>
      </c>
      <c r="H65" s="916" t="s">
        <v>2224</v>
      </c>
      <c r="I65" s="905"/>
      <c r="J65" s="611"/>
      <c r="K65" s="97"/>
      <c r="L65" s="91"/>
      <c r="M65" s="1129"/>
      <c r="N65" s="850"/>
      <c r="O65" s="123"/>
      <c r="P65" s="1137" t="s">
        <v>2415</v>
      </c>
    </row>
    <row r="66" spans="1:16" ht="21" customHeight="1">
      <c r="A66" s="579"/>
      <c r="B66" s="902"/>
      <c r="C66" s="931"/>
      <c r="D66" s="902"/>
      <c r="E66" s="934"/>
      <c r="F66" s="906" t="s">
        <v>1365</v>
      </c>
      <c r="G66" s="907" t="s">
        <v>210</v>
      </c>
      <c r="H66" s="1505" t="s">
        <v>2618</v>
      </c>
      <c r="I66" s="905"/>
      <c r="J66" s="611"/>
      <c r="K66" s="97"/>
      <c r="L66" s="91"/>
      <c r="M66" s="1129"/>
      <c r="N66" s="850"/>
      <c r="O66" s="123"/>
      <c r="P66" s="1137" t="s">
        <v>2318</v>
      </c>
    </row>
    <row r="67" spans="1:16" ht="29.1" customHeight="1">
      <c r="A67" s="579"/>
      <c r="B67" s="902"/>
      <c r="C67" s="931"/>
      <c r="D67" s="902"/>
      <c r="E67" s="934"/>
      <c r="F67" s="906" t="s">
        <v>2141</v>
      </c>
      <c r="G67" s="907" t="s">
        <v>210</v>
      </c>
      <c r="H67" s="1527" t="s">
        <v>2536</v>
      </c>
      <c r="I67" s="905"/>
      <c r="J67" s="611"/>
      <c r="K67" s="97"/>
      <c r="L67" s="91"/>
      <c r="M67" s="1129"/>
      <c r="N67" s="850"/>
      <c r="O67" s="123"/>
      <c r="P67" s="1137" t="s">
        <v>2416</v>
      </c>
    </row>
    <row r="68" spans="1:16" ht="21" customHeight="1">
      <c r="A68" s="579"/>
      <c r="B68" s="902"/>
      <c r="C68" s="931"/>
      <c r="D68" s="902"/>
      <c r="E68" s="934"/>
      <c r="F68" s="906" t="s">
        <v>2123</v>
      </c>
      <c r="G68" s="907" t="s">
        <v>210</v>
      </c>
      <c r="H68" s="1050" t="s">
        <v>2228</v>
      </c>
      <c r="I68" s="905"/>
      <c r="J68" s="611"/>
      <c r="K68" s="97"/>
      <c r="L68" s="91"/>
      <c r="M68" s="1129"/>
      <c r="N68" s="850"/>
      <c r="O68" s="123"/>
      <c r="P68" s="1137" t="s">
        <v>2417</v>
      </c>
    </row>
    <row r="69" spans="1:16" ht="30" customHeight="1">
      <c r="A69" s="579"/>
      <c r="B69" s="902"/>
      <c r="C69" s="931"/>
      <c r="D69" s="902"/>
      <c r="E69" s="934"/>
      <c r="F69" s="906" t="s">
        <v>2124</v>
      </c>
      <c r="G69" s="907" t="s">
        <v>210</v>
      </c>
      <c r="H69" s="916" t="s">
        <v>2224</v>
      </c>
      <c r="I69" s="905"/>
      <c r="J69" s="611"/>
      <c r="K69" s="97"/>
      <c r="L69" s="91"/>
      <c r="M69" s="1129"/>
      <c r="N69" s="850"/>
      <c r="O69" s="123"/>
      <c r="P69" s="1137" t="s">
        <v>2418</v>
      </c>
    </row>
    <row r="70" spans="1:16" ht="33.950000000000003" customHeight="1">
      <c r="A70" s="579"/>
      <c r="B70" s="902"/>
      <c r="C70" s="931"/>
      <c r="D70" s="902"/>
      <c r="E70" s="934"/>
      <c r="F70" s="906" t="s">
        <v>2125</v>
      </c>
      <c r="G70" s="907" t="s">
        <v>210</v>
      </c>
      <c r="H70" s="916" t="s">
        <v>2463</v>
      </c>
      <c r="I70" s="905"/>
      <c r="J70" s="611"/>
      <c r="K70" s="97"/>
      <c r="L70" s="91"/>
      <c r="M70" s="1129"/>
      <c r="N70" s="850"/>
      <c r="O70" s="123"/>
      <c r="P70" s="1137" t="s">
        <v>2319</v>
      </c>
    </row>
    <row r="71" spans="1:16" ht="21" customHeight="1">
      <c r="A71" s="579"/>
      <c r="B71" s="902"/>
      <c r="C71" s="931"/>
      <c r="D71" s="902"/>
      <c r="E71" s="934"/>
      <c r="F71" s="906" t="s">
        <v>2126</v>
      </c>
      <c r="G71" s="907" t="s">
        <v>210</v>
      </c>
      <c r="H71" s="1531" t="s">
        <v>2646</v>
      </c>
      <c r="I71" s="905"/>
      <c r="J71" s="611"/>
      <c r="K71" s="97"/>
      <c r="L71" s="91"/>
      <c r="M71" s="1129"/>
      <c r="N71" s="850"/>
      <c r="O71" s="123"/>
      <c r="P71" s="1137" t="s">
        <v>2320</v>
      </c>
    </row>
    <row r="72" spans="1:16" ht="35.1" customHeight="1">
      <c r="A72" s="579"/>
      <c r="B72" s="902"/>
      <c r="C72" s="931"/>
      <c r="D72" s="902"/>
      <c r="E72" s="1436" t="s">
        <v>2144</v>
      </c>
      <c r="F72" s="906" t="s">
        <v>2128</v>
      </c>
      <c r="G72" s="907" t="s">
        <v>210</v>
      </c>
      <c r="H72" s="1674" t="s">
        <v>2146</v>
      </c>
      <c r="I72" s="1716"/>
      <c r="J72" s="269" t="s">
        <v>434</v>
      </c>
      <c r="K72" s="97" t="s">
        <v>1220</v>
      </c>
      <c r="L72" s="91">
        <v>1</v>
      </c>
      <c r="M72" s="1144">
        <v>30</v>
      </c>
      <c r="N72" s="989">
        <f>(3.9+6.94)/2</f>
        <v>5.42</v>
      </c>
      <c r="O72" s="989">
        <f>0.2*29</f>
        <v>5.8000000000000007</v>
      </c>
      <c r="P72" s="1137" t="s">
        <v>2091</v>
      </c>
    </row>
    <row r="73" spans="1:16" ht="23.1" customHeight="1">
      <c r="A73" s="579"/>
      <c r="B73" s="902"/>
      <c r="C73" s="931"/>
      <c r="D73" s="902"/>
      <c r="E73" s="934"/>
      <c r="F73" s="906" t="s">
        <v>2113</v>
      </c>
      <c r="G73" s="907" t="s">
        <v>210</v>
      </c>
      <c r="H73" s="921" t="s">
        <v>2167</v>
      </c>
      <c r="I73" s="920"/>
      <c r="J73" s="611"/>
      <c r="K73" s="97"/>
      <c r="L73" s="91"/>
      <c r="M73" s="1129"/>
      <c r="N73" s="850"/>
      <c r="O73" s="123"/>
      <c r="P73" s="1137" t="s">
        <v>2091</v>
      </c>
    </row>
    <row r="74" spans="1:16" ht="21" customHeight="1">
      <c r="A74" s="579"/>
      <c r="B74" s="902"/>
      <c r="C74" s="931"/>
      <c r="D74" s="902"/>
      <c r="E74" s="934"/>
      <c r="F74" s="906" t="s">
        <v>2114</v>
      </c>
      <c r="G74" s="907" t="s">
        <v>210</v>
      </c>
      <c r="H74" s="916" t="s">
        <v>2136</v>
      </c>
      <c r="I74" s="929"/>
      <c r="J74" s="611"/>
      <c r="K74" s="97"/>
      <c r="L74" s="91"/>
      <c r="M74" s="1129"/>
      <c r="N74" s="850"/>
      <c r="O74" s="123"/>
      <c r="P74" s="1137" t="s">
        <v>2091</v>
      </c>
    </row>
    <row r="75" spans="1:16" ht="21" customHeight="1">
      <c r="A75" s="579"/>
      <c r="B75" s="902"/>
      <c r="C75" s="931"/>
      <c r="D75" s="902"/>
      <c r="E75" s="934"/>
      <c r="F75" s="906" t="s">
        <v>2115</v>
      </c>
      <c r="G75" s="907" t="s">
        <v>210</v>
      </c>
      <c r="H75" s="916">
        <v>7</v>
      </c>
      <c r="I75" s="905"/>
      <c r="J75" s="611"/>
      <c r="K75" s="97"/>
      <c r="L75" s="91"/>
      <c r="M75" s="1129"/>
      <c r="N75" s="850"/>
      <c r="O75" s="123"/>
      <c r="P75" s="1137" t="s">
        <v>2091</v>
      </c>
    </row>
    <row r="76" spans="1:16" ht="21" customHeight="1">
      <c r="A76" s="579"/>
      <c r="B76" s="902"/>
      <c r="C76" s="931"/>
      <c r="D76" s="902"/>
      <c r="E76" s="934"/>
      <c r="F76" s="906" t="s">
        <v>2116</v>
      </c>
      <c r="G76" s="907" t="s">
        <v>210</v>
      </c>
      <c r="H76" s="1022">
        <v>12</v>
      </c>
      <c r="I76" s="905"/>
      <c r="J76" s="611"/>
      <c r="K76" s="97"/>
      <c r="L76" s="91"/>
      <c r="M76" s="1129"/>
      <c r="N76" s="850"/>
      <c r="O76" s="123"/>
      <c r="P76" s="1137" t="s">
        <v>2314</v>
      </c>
    </row>
    <row r="77" spans="1:16" ht="21" customHeight="1">
      <c r="A77" s="579"/>
      <c r="B77" s="902"/>
      <c r="C77" s="931"/>
      <c r="D77" s="902"/>
      <c r="E77" s="934"/>
      <c r="F77" s="906" t="s">
        <v>2117</v>
      </c>
      <c r="G77" s="907" t="s">
        <v>210</v>
      </c>
      <c r="H77" s="1022">
        <v>2015</v>
      </c>
      <c r="I77" s="905"/>
      <c r="J77" s="611"/>
      <c r="K77" s="97"/>
      <c r="L77" s="91"/>
      <c r="M77" s="1129"/>
      <c r="N77" s="850"/>
      <c r="O77" s="123"/>
      <c r="P77" s="1137" t="s">
        <v>2091</v>
      </c>
    </row>
    <row r="78" spans="1:16" ht="21" customHeight="1">
      <c r="A78" s="579"/>
      <c r="B78" s="902"/>
      <c r="C78" s="931"/>
      <c r="D78" s="902"/>
      <c r="E78" s="934"/>
      <c r="F78" s="906" t="s">
        <v>2118</v>
      </c>
      <c r="G78" s="907" t="s">
        <v>210</v>
      </c>
      <c r="H78" s="916" t="s">
        <v>2145</v>
      </c>
      <c r="I78" s="905"/>
      <c r="J78" s="611"/>
      <c r="K78" s="97"/>
      <c r="L78" s="91"/>
      <c r="M78" s="1129"/>
      <c r="N78" s="850"/>
      <c r="O78" s="123"/>
      <c r="P78" s="1137" t="s">
        <v>2091</v>
      </c>
    </row>
    <row r="79" spans="1:16" ht="21" customHeight="1">
      <c r="A79" s="579"/>
      <c r="B79" s="902"/>
      <c r="C79" s="931"/>
      <c r="D79" s="902"/>
      <c r="E79" s="934"/>
      <c r="F79" s="906" t="s">
        <v>2119</v>
      </c>
      <c r="G79" s="907" t="s">
        <v>210</v>
      </c>
      <c r="H79" s="916" t="s">
        <v>2147</v>
      </c>
      <c r="I79" s="905"/>
      <c r="J79" s="611"/>
      <c r="K79" s="97"/>
      <c r="L79" s="91"/>
      <c r="M79" s="1129"/>
      <c r="N79" s="850"/>
      <c r="O79" s="123"/>
      <c r="P79" s="1137" t="s">
        <v>2091</v>
      </c>
    </row>
    <row r="80" spans="1:16" ht="21" customHeight="1">
      <c r="A80" s="579"/>
      <c r="B80" s="902"/>
      <c r="C80" s="931"/>
      <c r="D80" s="902"/>
      <c r="E80" s="934"/>
      <c r="F80" s="906" t="s">
        <v>2120</v>
      </c>
      <c r="G80" s="907" t="s">
        <v>210</v>
      </c>
      <c r="H80" s="1381" t="s">
        <v>2229</v>
      </c>
      <c r="I80" s="1106"/>
      <c r="J80" s="611"/>
      <c r="K80" s="97"/>
      <c r="L80" s="91"/>
      <c r="M80" s="1129"/>
      <c r="N80" s="850"/>
      <c r="O80" s="123"/>
      <c r="P80" s="1137" t="s">
        <v>2091</v>
      </c>
    </row>
    <row r="81" spans="1:16" ht="21" customHeight="1">
      <c r="A81" s="579"/>
      <c r="B81" s="902"/>
      <c r="C81" s="931"/>
      <c r="D81" s="902"/>
      <c r="E81" s="934"/>
      <c r="F81" s="906" t="s">
        <v>2121</v>
      </c>
      <c r="G81" s="907" t="s">
        <v>210</v>
      </c>
      <c r="H81" s="1022" t="s">
        <v>2224</v>
      </c>
      <c r="I81" s="1082"/>
      <c r="J81" s="1057"/>
      <c r="K81" s="97"/>
      <c r="L81" s="91"/>
      <c r="M81" s="1129"/>
      <c r="N81" s="850"/>
      <c r="O81" s="123"/>
      <c r="P81" s="1137" t="s">
        <v>2315</v>
      </c>
    </row>
    <row r="82" spans="1:16" ht="21" customHeight="1">
      <c r="A82" s="579"/>
      <c r="B82" s="902"/>
      <c r="C82" s="931"/>
      <c r="D82" s="902"/>
      <c r="E82" s="934"/>
      <c r="F82" s="906" t="s">
        <v>2122</v>
      </c>
      <c r="G82" s="907" t="s">
        <v>210</v>
      </c>
      <c r="H82" s="1382" t="s">
        <v>2230</v>
      </c>
      <c r="I82" s="1084"/>
      <c r="J82" s="1383"/>
      <c r="K82" s="97"/>
      <c r="L82" s="91"/>
      <c r="M82" s="1129"/>
      <c r="N82" s="850"/>
      <c r="O82" s="123"/>
      <c r="P82" s="1137" t="s">
        <v>2316</v>
      </c>
    </row>
    <row r="83" spans="1:16" ht="30.95" customHeight="1">
      <c r="A83" s="579"/>
      <c r="B83" s="902"/>
      <c r="C83" s="931"/>
      <c r="D83" s="902"/>
      <c r="E83" s="934"/>
      <c r="F83" s="906" t="s">
        <v>1902</v>
      </c>
      <c r="G83" s="907" t="s">
        <v>210</v>
      </c>
      <c r="H83" s="1927" t="s">
        <v>1369</v>
      </c>
      <c r="I83" s="1928"/>
      <c r="J83" s="1383"/>
      <c r="K83" s="97"/>
      <c r="L83" s="91"/>
      <c r="M83" s="1129"/>
      <c r="N83" s="850"/>
      <c r="O83" s="123"/>
      <c r="P83" s="1137" t="s">
        <v>2317</v>
      </c>
    </row>
    <row r="84" spans="1:16" ht="21" customHeight="1">
      <c r="A84" s="579"/>
      <c r="B84" s="902"/>
      <c r="C84" s="931"/>
      <c r="D84" s="902"/>
      <c r="E84" s="934"/>
      <c r="F84" s="906" t="s">
        <v>2143</v>
      </c>
      <c r="G84" s="907" t="s">
        <v>210</v>
      </c>
      <c r="H84" s="1128" t="s">
        <v>2548</v>
      </c>
      <c r="I84" s="1095"/>
      <c r="J84" s="611"/>
      <c r="K84" s="97"/>
      <c r="L84" s="91"/>
      <c r="M84" s="1129"/>
      <c r="N84" s="850"/>
      <c r="O84" s="123"/>
      <c r="P84" s="1137" t="s">
        <v>2414</v>
      </c>
    </row>
    <row r="85" spans="1:16" ht="29.1" customHeight="1">
      <c r="A85" s="579"/>
      <c r="B85" s="902"/>
      <c r="C85" s="931"/>
      <c r="D85" s="902"/>
      <c r="E85" s="934"/>
      <c r="F85" s="906" t="s">
        <v>2142</v>
      </c>
      <c r="G85" s="907" t="s">
        <v>210</v>
      </c>
      <c r="H85" s="916" t="s">
        <v>2224</v>
      </c>
      <c r="I85" s="905"/>
      <c r="J85" s="611"/>
      <c r="K85" s="97"/>
      <c r="L85" s="91"/>
      <c r="M85" s="1129"/>
      <c r="N85" s="850"/>
      <c r="O85" s="123"/>
      <c r="P85" s="1137" t="s">
        <v>2415</v>
      </c>
    </row>
    <row r="86" spans="1:16" ht="21" customHeight="1">
      <c r="A86" s="579"/>
      <c r="B86" s="902"/>
      <c r="C86" s="931"/>
      <c r="D86" s="902"/>
      <c r="E86" s="934"/>
      <c r="F86" s="906" t="s">
        <v>1365</v>
      </c>
      <c r="G86" s="907" t="s">
        <v>210</v>
      </c>
      <c r="H86" s="1505" t="s">
        <v>2620</v>
      </c>
      <c r="I86" s="905"/>
      <c r="J86" s="611"/>
      <c r="K86" s="97"/>
      <c r="L86" s="91"/>
      <c r="M86" s="1129"/>
      <c r="N86" s="850"/>
      <c r="O86" s="123"/>
      <c r="P86" s="1137" t="s">
        <v>2318</v>
      </c>
    </row>
    <row r="87" spans="1:16" ht="29.1" customHeight="1">
      <c r="A87" s="579"/>
      <c r="B87" s="902"/>
      <c r="C87" s="931"/>
      <c r="D87" s="902"/>
      <c r="E87" s="934"/>
      <c r="F87" s="906" t="s">
        <v>2141</v>
      </c>
      <c r="G87" s="907" t="s">
        <v>210</v>
      </c>
      <c r="H87" s="1527" t="s">
        <v>2544</v>
      </c>
      <c r="I87" s="905"/>
      <c r="J87" s="611"/>
      <c r="K87" s="97"/>
      <c r="L87" s="91"/>
      <c r="M87" s="1129"/>
      <c r="N87" s="850"/>
      <c r="O87" s="123"/>
      <c r="P87" s="1137" t="s">
        <v>2416</v>
      </c>
    </row>
    <row r="88" spans="1:16" ht="21" customHeight="1">
      <c r="A88" s="579"/>
      <c r="B88" s="902"/>
      <c r="C88" s="931"/>
      <c r="D88" s="902"/>
      <c r="E88" s="934"/>
      <c r="F88" s="906" t="s">
        <v>2123</v>
      </c>
      <c r="G88" s="907" t="s">
        <v>210</v>
      </c>
      <c r="H88" s="1050" t="s">
        <v>2228</v>
      </c>
      <c r="I88" s="905"/>
      <c r="J88" s="611"/>
      <c r="K88" s="97"/>
      <c r="L88" s="91"/>
      <c r="M88" s="1129"/>
      <c r="N88" s="850"/>
      <c r="O88" s="123"/>
      <c r="P88" s="1137" t="s">
        <v>2417</v>
      </c>
    </row>
    <row r="89" spans="1:16" ht="30" customHeight="1">
      <c r="A89" s="579"/>
      <c r="B89" s="902"/>
      <c r="C89" s="931"/>
      <c r="D89" s="902"/>
      <c r="E89" s="934"/>
      <c r="F89" s="906" t="s">
        <v>2124</v>
      </c>
      <c r="G89" s="907" t="s">
        <v>210</v>
      </c>
      <c r="H89" s="916" t="s">
        <v>2224</v>
      </c>
      <c r="I89" s="905"/>
      <c r="J89" s="611"/>
      <c r="K89" s="97"/>
      <c r="L89" s="91"/>
      <c r="M89" s="1129"/>
      <c r="N89" s="850"/>
      <c r="O89" s="123"/>
      <c r="P89" s="1137" t="s">
        <v>2418</v>
      </c>
    </row>
    <row r="90" spans="1:16" ht="33.950000000000003" customHeight="1">
      <c r="A90" s="579"/>
      <c r="B90" s="902"/>
      <c r="C90" s="931"/>
      <c r="D90" s="902"/>
      <c r="E90" s="934"/>
      <c r="F90" s="906" t="s">
        <v>2125</v>
      </c>
      <c r="G90" s="907" t="s">
        <v>210</v>
      </c>
      <c r="H90" s="916" t="s">
        <v>2463</v>
      </c>
      <c r="I90" s="905"/>
      <c r="J90" s="611"/>
      <c r="K90" s="97"/>
      <c r="L90" s="91"/>
      <c r="M90" s="1129"/>
      <c r="N90" s="850"/>
      <c r="O90" s="123"/>
      <c r="P90" s="1137" t="s">
        <v>2319</v>
      </c>
    </row>
    <row r="91" spans="1:16" ht="21" customHeight="1">
      <c r="A91" s="579"/>
      <c r="B91" s="902"/>
      <c r="C91" s="931"/>
      <c r="D91" s="902"/>
      <c r="E91" s="934"/>
      <c r="F91" s="906" t="s">
        <v>2126</v>
      </c>
      <c r="G91" s="907" t="s">
        <v>210</v>
      </c>
      <c r="H91" s="1527" t="s">
        <v>2646</v>
      </c>
      <c r="I91" s="905"/>
      <c r="J91" s="611"/>
      <c r="K91" s="97"/>
      <c r="L91" s="91"/>
      <c r="M91" s="1129"/>
      <c r="N91" s="850"/>
      <c r="O91" s="123"/>
      <c r="P91" s="1137" t="s">
        <v>2320</v>
      </c>
    </row>
    <row r="92" spans="1:16" ht="35.1" customHeight="1">
      <c r="A92" s="579"/>
      <c r="B92" s="902"/>
      <c r="C92" s="931"/>
      <c r="D92" s="902"/>
      <c r="E92" s="1436" t="s">
        <v>2148</v>
      </c>
      <c r="F92" s="906" t="s">
        <v>2128</v>
      </c>
      <c r="G92" s="907" t="s">
        <v>210</v>
      </c>
      <c r="H92" s="1674" t="s">
        <v>2151</v>
      </c>
      <c r="I92" s="1716"/>
      <c r="J92" s="269" t="s">
        <v>762</v>
      </c>
      <c r="K92" s="97" t="s">
        <v>1220</v>
      </c>
      <c r="L92" s="91">
        <v>1</v>
      </c>
      <c r="M92" s="1144">
        <v>30</v>
      </c>
      <c r="N92" s="989">
        <f>(1.57+2.57)/2</f>
        <v>2.0699999999999998</v>
      </c>
      <c r="O92" s="989">
        <f>(0.4*29)/5</f>
        <v>2.3200000000000003</v>
      </c>
      <c r="P92" s="1137" t="s">
        <v>2091</v>
      </c>
    </row>
    <row r="93" spans="1:16" ht="35.1" customHeight="1">
      <c r="A93" s="579"/>
      <c r="B93" s="902"/>
      <c r="C93" s="931"/>
      <c r="D93" s="902"/>
      <c r="E93" s="934"/>
      <c r="F93" s="906" t="s">
        <v>2113</v>
      </c>
      <c r="G93" s="907" t="s">
        <v>210</v>
      </c>
      <c r="H93" s="1674" t="s">
        <v>2166</v>
      </c>
      <c r="I93" s="1716"/>
      <c r="J93" s="611"/>
      <c r="K93" s="97"/>
      <c r="L93" s="91"/>
      <c r="M93" s="1129"/>
      <c r="N93" s="850"/>
      <c r="O93" s="123"/>
      <c r="P93" s="1137" t="s">
        <v>2091</v>
      </c>
    </row>
    <row r="94" spans="1:16" ht="21" customHeight="1">
      <c r="A94" s="579"/>
      <c r="B94" s="902"/>
      <c r="C94" s="931"/>
      <c r="D94" s="902"/>
      <c r="E94" s="934"/>
      <c r="F94" s="906" t="s">
        <v>2114</v>
      </c>
      <c r="G94" s="907" t="s">
        <v>210</v>
      </c>
      <c r="H94" s="916" t="s">
        <v>2136</v>
      </c>
      <c r="I94" s="929"/>
      <c r="J94" s="611"/>
      <c r="K94" s="97"/>
      <c r="L94" s="91"/>
      <c r="M94" s="1129"/>
      <c r="N94" s="850"/>
      <c r="O94" s="123"/>
      <c r="P94" s="1137" t="s">
        <v>2091</v>
      </c>
    </row>
    <row r="95" spans="1:16" ht="21" customHeight="1">
      <c r="A95" s="579"/>
      <c r="B95" s="902"/>
      <c r="C95" s="931"/>
      <c r="D95" s="902"/>
      <c r="E95" s="934"/>
      <c r="F95" s="906" t="s">
        <v>2115</v>
      </c>
      <c r="G95" s="907" t="s">
        <v>210</v>
      </c>
      <c r="H95" s="916">
        <v>8</v>
      </c>
      <c r="I95" s="905"/>
      <c r="J95" s="611"/>
      <c r="K95" s="97"/>
      <c r="L95" s="91"/>
      <c r="M95" s="1129"/>
      <c r="N95" s="850"/>
      <c r="O95" s="123"/>
      <c r="P95" s="1137" t="s">
        <v>2091</v>
      </c>
    </row>
    <row r="96" spans="1:16" ht="21" customHeight="1">
      <c r="A96" s="579"/>
      <c r="B96" s="902"/>
      <c r="C96" s="931"/>
      <c r="D96" s="902"/>
      <c r="E96" s="934"/>
      <c r="F96" s="906" t="s">
        <v>2116</v>
      </c>
      <c r="G96" s="907" t="s">
        <v>210</v>
      </c>
      <c r="H96" s="1022">
        <v>8</v>
      </c>
      <c r="I96" s="905"/>
      <c r="J96" s="611"/>
      <c r="K96" s="97"/>
      <c r="L96" s="91"/>
      <c r="M96" s="1129"/>
      <c r="N96" s="850"/>
      <c r="O96" s="123"/>
      <c r="P96" s="1137" t="s">
        <v>2314</v>
      </c>
    </row>
    <row r="97" spans="1:16" ht="21" customHeight="1">
      <c r="A97" s="579"/>
      <c r="B97" s="902"/>
      <c r="C97" s="931"/>
      <c r="D97" s="902"/>
      <c r="E97" s="934"/>
      <c r="F97" s="906" t="s">
        <v>2117</v>
      </c>
      <c r="G97" s="907" t="s">
        <v>210</v>
      </c>
      <c r="H97" s="1022">
        <v>2016</v>
      </c>
      <c r="I97" s="905"/>
      <c r="J97" s="611"/>
      <c r="K97" s="97"/>
      <c r="L97" s="91"/>
      <c r="M97" s="1129"/>
      <c r="N97" s="850"/>
      <c r="O97" s="123"/>
      <c r="P97" s="1137" t="s">
        <v>2091</v>
      </c>
    </row>
    <row r="98" spans="1:16" ht="21" customHeight="1">
      <c r="A98" s="579"/>
      <c r="B98" s="902"/>
      <c r="C98" s="931"/>
      <c r="D98" s="902"/>
      <c r="E98" s="934"/>
      <c r="F98" s="906" t="s">
        <v>2118</v>
      </c>
      <c r="G98" s="907" t="s">
        <v>210</v>
      </c>
      <c r="H98" s="916" t="s">
        <v>2150</v>
      </c>
      <c r="I98" s="905"/>
      <c r="J98" s="611"/>
      <c r="K98" s="97"/>
      <c r="L98" s="91"/>
      <c r="M98" s="1129"/>
      <c r="N98" s="850"/>
      <c r="O98" s="123"/>
      <c r="P98" s="1137" t="s">
        <v>2091</v>
      </c>
    </row>
    <row r="99" spans="1:16" ht="21" customHeight="1">
      <c r="A99" s="579"/>
      <c r="B99" s="902"/>
      <c r="C99" s="931"/>
      <c r="D99" s="902"/>
      <c r="E99" s="934"/>
      <c r="F99" s="906" t="s">
        <v>2119</v>
      </c>
      <c r="G99" s="907" t="s">
        <v>210</v>
      </c>
      <c r="H99" s="916" t="s">
        <v>2147</v>
      </c>
      <c r="I99" s="905"/>
      <c r="J99" s="611"/>
      <c r="K99" s="97"/>
      <c r="L99" s="91"/>
      <c r="M99" s="1129"/>
      <c r="N99" s="850"/>
      <c r="O99" s="123"/>
      <c r="P99" s="1137" t="s">
        <v>2091</v>
      </c>
    </row>
    <row r="100" spans="1:16" ht="21" customHeight="1">
      <c r="A100" s="579"/>
      <c r="B100" s="902"/>
      <c r="C100" s="931"/>
      <c r="D100" s="902"/>
      <c r="E100" s="934"/>
      <c r="F100" s="906" t="s">
        <v>2120</v>
      </c>
      <c r="G100" s="907" t="s">
        <v>210</v>
      </c>
      <c r="H100" s="916" t="s">
        <v>2229</v>
      </c>
      <c r="I100" s="905"/>
      <c r="J100" s="611"/>
      <c r="K100" s="97"/>
      <c r="L100" s="91"/>
      <c r="M100" s="1129"/>
      <c r="N100" s="850"/>
      <c r="O100" s="123"/>
      <c r="P100" s="1137" t="s">
        <v>2091</v>
      </c>
    </row>
    <row r="101" spans="1:16" ht="21" customHeight="1">
      <c r="A101" s="579"/>
      <c r="B101" s="902"/>
      <c r="C101" s="931"/>
      <c r="D101" s="902"/>
      <c r="E101" s="934"/>
      <c r="F101" s="906" t="s">
        <v>2121</v>
      </c>
      <c r="G101" s="907" t="s">
        <v>210</v>
      </c>
      <c r="H101" s="1022" t="s">
        <v>2224</v>
      </c>
      <c r="I101" s="905"/>
      <c r="J101" s="611"/>
      <c r="K101" s="97"/>
      <c r="L101" s="91"/>
      <c r="M101" s="1129"/>
      <c r="N101" s="850"/>
      <c r="O101" s="123"/>
      <c r="P101" s="1137" t="s">
        <v>2315</v>
      </c>
    </row>
    <row r="102" spans="1:16" ht="21" customHeight="1">
      <c r="A102" s="579"/>
      <c r="B102" s="902"/>
      <c r="C102" s="931"/>
      <c r="D102" s="902"/>
      <c r="E102" s="934"/>
      <c r="F102" s="906" t="s">
        <v>2122</v>
      </c>
      <c r="G102" s="907" t="s">
        <v>210</v>
      </c>
      <c r="H102" s="1050" t="s">
        <v>2230</v>
      </c>
      <c r="I102" s="905"/>
      <c r="J102" s="611"/>
      <c r="K102" s="97"/>
      <c r="L102" s="91"/>
      <c r="M102" s="1129"/>
      <c r="N102" s="850"/>
      <c r="O102" s="123"/>
      <c r="P102" s="1137" t="s">
        <v>2316</v>
      </c>
    </row>
    <row r="103" spans="1:16" ht="30" customHeight="1">
      <c r="A103" s="579"/>
      <c r="B103" s="902"/>
      <c r="C103" s="931"/>
      <c r="D103" s="902"/>
      <c r="E103" s="934"/>
      <c r="F103" s="906" t="s">
        <v>1902</v>
      </c>
      <c r="G103" s="907" t="s">
        <v>210</v>
      </c>
      <c r="H103" s="1528" t="s">
        <v>2706</v>
      </c>
      <c r="I103" s="1483"/>
      <c r="J103" s="611"/>
      <c r="K103" s="97"/>
      <c r="L103" s="91"/>
      <c r="M103" s="1129"/>
      <c r="N103" s="850"/>
      <c r="O103" s="123"/>
      <c r="P103" s="1137" t="s">
        <v>2317</v>
      </c>
    </row>
    <row r="104" spans="1:16" ht="21" customHeight="1">
      <c r="A104" s="579"/>
      <c r="B104" s="902"/>
      <c r="C104" s="931"/>
      <c r="D104" s="902"/>
      <c r="E104" s="934"/>
      <c r="F104" s="906" t="s">
        <v>2143</v>
      </c>
      <c r="G104" s="907" t="s">
        <v>210</v>
      </c>
      <c r="H104" s="916" t="s">
        <v>2549</v>
      </c>
      <c r="I104" s="905"/>
      <c r="J104" s="611"/>
      <c r="K104" s="97"/>
      <c r="L104" s="91"/>
      <c r="M104" s="1129"/>
      <c r="N104" s="850"/>
      <c r="O104" s="123"/>
      <c r="P104" s="1137" t="s">
        <v>2414</v>
      </c>
    </row>
    <row r="105" spans="1:16" ht="29.1" customHeight="1">
      <c r="A105" s="579"/>
      <c r="B105" s="902"/>
      <c r="C105" s="931"/>
      <c r="D105" s="902"/>
      <c r="E105" s="934"/>
      <c r="F105" s="906" t="s">
        <v>2142</v>
      </c>
      <c r="G105" s="907" t="s">
        <v>210</v>
      </c>
      <c r="H105" s="916" t="s">
        <v>2224</v>
      </c>
      <c r="I105" s="905"/>
      <c r="J105" s="611"/>
      <c r="K105" s="97"/>
      <c r="L105" s="91"/>
      <c r="M105" s="1129"/>
      <c r="N105" s="850"/>
      <c r="O105" s="123"/>
      <c r="P105" s="1137" t="s">
        <v>2415</v>
      </c>
    </row>
    <row r="106" spans="1:16" ht="21" customHeight="1">
      <c r="A106" s="579"/>
      <c r="B106" s="902"/>
      <c r="C106" s="931"/>
      <c r="D106" s="902"/>
      <c r="E106" s="934"/>
      <c r="F106" s="906" t="s">
        <v>1365</v>
      </c>
      <c r="G106" s="907" t="s">
        <v>210</v>
      </c>
      <c r="H106" s="1505" t="s">
        <v>2612</v>
      </c>
      <c r="I106" s="905"/>
      <c r="J106" s="611"/>
      <c r="K106" s="97"/>
      <c r="L106" s="91"/>
      <c r="M106" s="1129"/>
      <c r="N106" s="850"/>
      <c r="O106" s="123"/>
      <c r="P106" s="1137" t="s">
        <v>2318</v>
      </c>
    </row>
    <row r="107" spans="1:16" ht="29.1" customHeight="1">
      <c r="A107" s="579"/>
      <c r="B107" s="902"/>
      <c r="C107" s="931"/>
      <c r="D107" s="902"/>
      <c r="E107" s="934"/>
      <c r="F107" s="906" t="s">
        <v>2141</v>
      </c>
      <c r="G107" s="907" t="s">
        <v>210</v>
      </c>
      <c r="H107" s="1527" t="s">
        <v>2534</v>
      </c>
      <c r="I107" s="905"/>
      <c r="J107" s="611"/>
      <c r="K107" s="97"/>
      <c r="L107" s="91"/>
      <c r="M107" s="1129"/>
      <c r="N107" s="850"/>
      <c r="O107" s="123"/>
      <c r="P107" s="1137" t="s">
        <v>2416</v>
      </c>
    </row>
    <row r="108" spans="1:16" ht="21" customHeight="1">
      <c r="A108" s="579"/>
      <c r="B108" s="902"/>
      <c r="C108" s="931"/>
      <c r="D108" s="902"/>
      <c r="E108" s="934"/>
      <c r="F108" s="906" t="s">
        <v>2123</v>
      </c>
      <c r="G108" s="907" t="s">
        <v>210</v>
      </c>
      <c r="H108" s="1050" t="s">
        <v>2228</v>
      </c>
      <c r="I108" s="905"/>
      <c r="J108" s="611"/>
      <c r="K108" s="97"/>
      <c r="L108" s="91"/>
      <c r="M108" s="1129"/>
      <c r="N108" s="850"/>
      <c r="O108" s="123"/>
      <c r="P108" s="1137" t="s">
        <v>2417</v>
      </c>
    </row>
    <row r="109" spans="1:16" ht="30" customHeight="1">
      <c r="A109" s="579"/>
      <c r="B109" s="902"/>
      <c r="C109" s="931"/>
      <c r="D109" s="902"/>
      <c r="E109" s="934"/>
      <c r="F109" s="906" t="s">
        <v>2124</v>
      </c>
      <c r="G109" s="907" t="s">
        <v>210</v>
      </c>
      <c r="H109" s="916" t="s">
        <v>2224</v>
      </c>
      <c r="I109" s="905"/>
      <c r="J109" s="611"/>
      <c r="K109" s="97"/>
      <c r="L109" s="91"/>
      <c r="M109" s="1129"/>
      <c r="N109" s="850"/>
      <c r="O109" s="123"/>
      <c r="P109" s="1137" t="s">
        <v>2418</v>
      </c>
    </row>
    <row r="110" spans="1:16" ht="33.950000000000003" customHeight="1">
      <c r="A110" s="579"/>
      <c r="B110" s="902"/>
      <c r="C110" s="931"/>
      <c r="D110" s="902"/>
      <c r="E110" s="934"/>
      <c r="F110" s="906" t="s">
        <v>2125</v>
      </c>
      <c r="G110" s="907" t="s">
        <v>210</v>
      </c>
      <c r="H110" s="916" t="s">
        <v>2463</v>
      </c>
      <c r="I110" s="905"/>
      <c r="J110" s="611"/>
      <c r="K110" s="97"/>
      <c r="L110" s="91"/>
      <c r="M110" s="1129"/>
      <c r="N110" s="850"/>
      <c r="O110" s="123"/>
      <c r="P110" s="1137" t="s">
        <v>2319</v>
      </c>
    </row>
    <row r="111" spans="1:16" ht="21" customHeight="1">
      <c r="A111" s="579"/>
      <c r="B111" s="902"/>
      <c r="C111" s="931"/>
      <c r="D111" s="902"/>
      <c r="E111" s="934"/>
      <c r="F111" s="906" t="s">
        <v>2126</v>
      </c>
      <c r="G111" s="907" t="s">
        <v>210</v>
      </c>
      <c r="H111" s="1497" t="s">
        <v>2646</v>
      </c>
      <c r="I111" s="905"/>
      <c r="J111" s="611"/>
      <c r="K111" s="97"/>
      <c r="L111" s="91"/>
      <c r="M111" s="1129"/>
      <c r="N111" s="850"/>
      <c r="O111" s="123"/>
      <c r="P111" s="1137" t="s">
        <v>2320</v>
      </c>
    </row>
    <row r="112" spans="1:16" ht="54" customHeight="1">
      <c r="A112" s="579"/>
      <c r="B112" s="902"/>
      <c r="C112" s="931"/>
      <c r="D112" s="902"/>
      <c r="E112" s="1436" t="s">
        <v>2149</v>
      </c>
      <c r="F112" s="906" t="s">
        <v>2128</v>
      </c>
      <c r="G112" s="907" t="s">
        <v>210</v>
      </c>
      <c r="H112" s="1674" t="s">
        <v>2154</v>
      </c>
      <c r="I112" s="1716"/>
      <c r="J112" s="269" t="s">
        <v>762</v>
      </c>
      <c r="K112" s="97" t="s">
        <v>1220</v>
      </c>
      <c r="L112" s="91">
        <v>1</v>
      </c>
      <c r="M112" s="1144">
        <v>30</v>
      </c>
      <c r="N112" s="989">
        <f>(3.21+3.48)/2</f>
        <v>3.3449999999999998</v>
      </c>
      <c r="O112" s="989">
        <f>(0.4*29)/4</f>
        <v>2.9000000000000004</v>
      </c>
      <c r="P112" s="1137" t="s">
        <v>2091</v>
      </c>
    </row>
    <row r="113" spans="1:16" ht="36.950000000000003" customHeight="1">
      <c r="A113" s="579"/>
      <c r="B113" s="902"/>
      <c r="C113" s="931"/>
      <c r="D113" s="902"/>
      <c r="E113" s="934"/>
      <c r="F113" s="906" t="s">
        <v>2113</v>
      </c>
      <c r="G113" s="907" t="s">
        <v>210</v>
      </c>
      <c r="H113" s="1674" t="s">
        <v>2165</v>
      </c>
      <c r="I113" s="1716"/>
      <c r="J113" s="611"/>
      <c r="K113" s="97"/>
      <c r="L113" s="91"/>
      <c r="M113" s="1129"/>
      <c r="N113" s="850"/>
      <c r="O113" s="123"/>
      <c r="P113" s="1137" t="s">
        <v>2091</v>
      </c>
    </row>
    <row r="114" spans="1:16" ht="21" customHeight="1">
      <c r="A114" s="579"/>
      <c r="B114" s="902"/>
      <c r="C114" s="931"/>
      <c r="D114" s="902"/>
      <c r="E114" s="934"/>
      <c r="F114" s="906" t="s">
        <v>2114</v>
      </c>
      <c r="G114" s="907" t="s">
        <v>210</v>
      </c>
      <c r="H114" s="916" t="s">
        <v>2136</v>
      </c>
      <c r="I114" s="929"/>
      <c r="J114" s="611"/>
      <c r="K114" s="97"/>
      <c r="L114" s="91"/>
      <c r="M114" s="1129"/>
      <c r="N114" s="850"/>
      <c r="O114" s="123"/>
      <c r="P114" s="1137" t="s">
        <v>2091</v>
      </c>
    </row>
    <row r="115" spans="1:16" ht="21" customHeight="1">
      <c r="A115" s="579"/>
      <c r="B115" s="902"/>
      <c r="C115" s="931"/>
      <c r="D115" s="902"/>
      <c r="E115" s="934"/>
      <c r="F115" s="906" t="s">
        <v>2115</v>
      </c>
      <c r="G115" s="907" t="s">
        <v>210</v>
      </c>
      <c r="H115" s="916">
        <v>8</v>
      </c>
      <c r="I115" s="905"/>
      <c r="J115" s="611"/>
      <c r="K115" s="97"/>
      <c r="L115" s="91"/>
      <c r="M115" s="1129"/>
      <c r="N115" s="850"/>
      <c r="O115" s="123"/>
      <c r="P115" s="1137" t="s">
        <v>2091</v>
      </c>
    </row>
    <row r="116" spans="1:16" ht="21" customHeight="1">
      <c r="A116" s="579"/>
      <c r="B116" s="902"/>
      <c r="C116" s="931"/>
      <c r="D116" s="902"/>
      <c r="E116" s="934"/>
      <c r="F116" s="906" t="s">
        <v>2116</v>
      </c>
      <c r="G116" s="907" t="s">
        <v>210</v>
      </c>
      <c r="H116" s="1022">
        <v>6</v>
      </c>
      <c r="I116" s="905"/>
      <c r="J116" s="611"/>
      <c r="K116" s="97"/>
      <c r="L116" s="91"/>
      <c r="M116" s="1129"/>
      <c r="N116" s="850"/>
      <c r="O116" s="123"/>
      <c r="P116" s="1137" t="s">
        <v>2314</v>
      </c>
    </row>
    <row r="117" spans="1:16" ht="21" customHeight="1">
      <c r="A117" s="579"/>
      <c r="B117" s="902"/>
      <c r="C117" s="931"/>
      <c r="D117" s="902"/>
      <c r="E117" s="934"/>
      <c r="F117" s="906" t="s">
        <v>2117</v>
      </c>
      <c r="G117" s="907" t="s">
        <v>210</v>
      </c>
      <c r="H117" s="1022">
        <v>2016</v>
      </c>
      <c r="I117" s="905"/>
      <c r="J117" s="611"/>
      <c r="K117" s="97"/>
      <c r="L117" s="91"/>
      <c r="M117" s="1129"/>
      <c r="N117" s="850"/>
      <c r="O117" s="123"/>
      <c r="P117" s="1137" t="s">
        <v>2091</v>
      </c>
    </row>
    <row r="118" spans="1:16" ht="21" customHeight="1">
      <c r="A118" s="579"/>
      <c r="B118" s="902"/>
      <c r="C118" s="931"/>
      <c r="D118" s="902"/>
      <c r="E118" s="934"/>
      <c r="F118" s="906" t="s">
        <v>2118</v>
      </c>
      <c r="G118" s="907" t="s">
        <v>210</v>
      </c>
      <c r="H118" s="916" t="s">
        <v>2153</v>
      </c>
      <c r="I118" s="905"/>
      <c r="J118" s="611"/>
      <c r="K118" s="97"/>
      <c r="L118" s="91"/>
      <c r="M118" s="1129"/>
      <c r="N118" s="850"/>
      <c r="O118" s="123"/>
      <c r="P118" s="1137" t="s">
        <v>2091</v>
      </c>
    </row>
    <row r="119" spans="1:16" ht="21" customHeight="1">
      <c r="A119" s="579"/>
      <c r="B119" s="902"/>
      <c r="C119" s="931"/>
      <c r="D119" s="902"/>
      <c r="E119" s="934"/>
      <c r="F119" s="906" t="s">
        <v>2119</v>
      </c>
      <c r="G119" s="907" t="s">
        <v>210</v>
      </c>
      <c r="H119" s="916" t="s">
        <v>2147</v>
      </c>
      <c r="I119" s="905"/>
      <c r="J119" s="611"/>
      <c r="K119" s="97"/>
      <c r="L119" s="91"/>
      <c r="M119" s="1129"/>
      <c r="N119" s="850"/>
      <c r="O119" s="123"/>
      <c r="P119" s="1137" t="s">
        <v>2091</v>
      </c>
    </row>
    <row r="120" spans="1:16" ht="21" customHeight="1">
      <c r="A120" s="579"/>
      <c r="B120" s="902"/>
      <c r="C120" s="931"/>
      <c r="D120" s="902"/>
      <c r="E120" s="934"/>
      <c r="F120" s="906" t="s">
        <v>2120</v>
      </c>
      <c r="G120" s="907" t="s">
        <v>210</v>
      </c>
      <c r="H120" s="916" t="s">
        <v>2229</v>
      </c>
      <c r="I120" s="905"/>
      <c r="J120" s="611"/>
      <c r="K120" s="97"/>
      <c r="L120" s="91"/>
      <c r="M120" s="1129"/>
      <c r="N120" s="850"/>
      <c r="O120" s="123"/>
      <c r="P120" s="1137" t="s">
        <v>2091</v>
      </c>
    </row>
    <row r="121" spans="1:16" ht="21" customHeight="1">
      <c r="A121" s="579"/>
      <c r="B121" s="902"/>
      <c r="C121" s="931"/>
      <c r="D121" s="902"/>
      <c r="E121" s="934"/>
      <c r="F121" s="906" t="s">
        <v>2121</v>
      </c>
      <c r="G121" s="907" t="s">
        <v>210</v>
      </c>
      <c r="H121" s="1022" t="s">
        <v>2224</v>
      </c>
      <c r="I121" s="905"/>
      <c r="J121" s="611"/>
      <c r="K121" s="97"/>
      <c r="L121" s="91"/>
      <c r="M121" s="1129"/>
      <c r="N121" s="850"/>
      <c r="O121" s="123"/>
      <c r="P121" s="1137" t="s">
        <v>2315</v>
      </c>
    </row>
    <row r="122" spans="1:16" ht="21" customHeight="1">
      <c r="A122" s="579"/>
      <c r="B122" s="902"/>
      <c r="C122" s="931"/>
      <c r="D122" s="902"/>
      <c r="E122" s="934"/>
      <c r="F122" s="906" t="s">
        <v>2122</v>
      </c>
      <c r="G122" s="907" t="s">
        <v>210</v>
      </c>
      <c r="H122" s="1058" t="s">
        <v>2230</v>
      </c>
      <c r="I122" s="1053"/>
      <c r="J122" s="611"/>
      <c r="K122" s="97"/>
      <c r="L122" s="91"/>
      <c r="M122" s="1129"/>
      <c r="N122" s="850"/>
      <c r="O122" s="123"/>
      <c r="P122" s="1137" t="s">
        <v>2316</v>
      </c>
    </row>
    <row r="123" spans="1:16" ht="39" customHeight="1">
      <c r="A123" s="579"/>
      <c r="B123" s="902"/>
      <c r="C123" s="931"/>
      <c r="D123" s="902"/>
      <c r="E123" s="934"/>
      <c r="F123" s="906" t="s">
        <v>1902</v>
      </c>
      <c r="G123" s="907" t="s">
        <v>210</v>
      </c>
      <c r="H123" s="1927" t="s">
        <v>1370</v>
      </c>
      <c r="I123" s="1928"/>
      <c r="J123" s="1057"/>
      <c r="K123" s="97"/>
      <c r="L123" s="91"/>
      <c r="M123" s="1129"/>
      <c r="N123" s="850"/>
      <c r="O123" s="123"/>
      <c r="P123" s="1137" t="s">
        <v>2317</v>
      </c>
    </row>
    <row r="124" spans="1:16" ht="21" customHeight="1">
      <c r="A124" s="579"/>
      <c r="B124" s="902"/>
      <c r="C124" s="931"/>
      <c r="D124" s="902"/>
      <c r="E124" s="934"/>
      <c r="F124" s="906" t="s">
        <v>2143</v>
      </c>
      <c r="G124" s="907" t="s">
        <v>210</v>
      </c>
      <c r="H124" s="1054" t="s">
        <v>2549</v>
      </c>
      <c r="I124" s="1052"/>
      <c r="J124" s="611"/>
      <c r="K124" s="97"/>
      <c r="L124" s="91"/>
      <c r="M124" s="1129"/>
      <c r="N124" s="850"/>
      <c r="O124" s="123"/>
      <c r="P124" s="1137" t="s">
        <v>2414</v>
      </c>
    </row>
    <row r="125" spans="1:16" ht="29.1" customHeight="1">
      <c r="A125" s="579"/>
      <c r="B125" s="902"/>
      <c r="C125" s="931"/>
      <c r="D125" s="902"/>
      <c r="E125" s="934"/>
      <c r="F125" s="906" t="s">
        <v>2142</v>
      </c>
      <c r="G125" s="907" t="s">
        <v>210</v>
      </c>
      <c r="H125" s="916" t="s">
        <v>2224</v>
      </c>
      <c r="I125" s="905"/>
      <c r="J125" s="611"/>
      <c r="K125" s="97"/>
      <c r="L125" s="91"/>
      <c r="M125" s="1129"/>
      <c r="N125" s="850"/>
      <c r="O125" s="123"/>
      <c r="P125" s="1137" t="s">
        <v>2415</v>
      </c>
    </row>
    <row r="126" spans="1:16" ht="21" customHeight="1">
      <c r="A126" s="579"/>
      <c r="B126" s="902"/>
      <c r="C126" s="931"/>
      <c r="D126" s="902"/>
      <c r="E126" s="934"/>
      <c r="F126" s="906" t="s">
        <v>1365</v>
      </c>
      <c r="G126" s="907" t="s">
        <v>210</v>
      </c>
      <c r="H126" s="1505" t="s">
        <v>2617</v>
      </c>
      <c r="I126" s="905"/>
      <c r="J126" s="611"/>
      <c r="K126" s="97"/>
      <c r="L126" s="91"/>
      <c r="M126" s="1129"/>
      <c r="N126" s="850"/>
      <c r="O126" s="123"/>
      <c r="P126" s="1137" t="s">
        <v>2318</v>
      </c>
    </row>
    <row r="127" spans="1:16" ht="29.1" customHeight="1">
      <c r="A127" s="579"/>
      <c r="B127" s="902"/>
      <c r="C127" s="931"/>
      <c r="D127" s="902"/>
      <c r="E127" s="934"/>
      <c r="F127" s="906" t="s">
        <v>2141</v>
      </c>
      <c r="G127" s="907" t="s">
        <v>210</v>
      </c>
      <c r="H127" s="1527" t="s">
        <v>2535</v>
      </c>
      <c r="I127" s="905"/>
      <c r="J127" s="611"/>
      <c r="K127" s="97"/>
      <c r="L127" s="91"/>
      <c r="M127" s="1129"/>
      <c r="N127" s="850"/>
      <c r="O127" s="123"/>
      <c r="P127" s="1137" t="s">
        <v>2416</v>
      </c>
    </row>
    <row r="128" spans="1:16" ht="21" customHeight="1">
      <c r="A128" s="579"/>
      <c r="B128" s="902"/>
      <c r="C128" s="931"/>
      <c r="D128" s="902"/>
      <c r="E128" s="934"/>
      <c r="F128" s="906" t="s">
        <v>2123</v>
      </c>
      <c r="G128" s="907" t="s">
        <v>210</v>
      </c>
      <c r="H128" s="1050" t="s">
        <v>2228</v>
      </c>
      <c r="I128" s="905"/>
      <c r="J128" s="611"/>
      <c r="K128" s="97"/>
      <c r="L128" s="91"/>
      <c r="M128" s="1129"/>
      <c r="N128" s="850"/>
      <c r="O128" s="123"/>
      <c r="P128" s="1137" t="s">
        <v>2417</v>
      </c>
    </row>
    <row r="129" spans="1:16" ht="30" customHeight="1">
      <c r="A129" s="579"/>
      <c r="B129" s="902"/>
      <c r="C129" s="931"/>
      <c r="D129" s="902"/>
      <c r="E129" s="934"/>
      <c r="F129" s="906" t="s">
        <v>2124</v>
      </c>
      <c r="G129" s="907" t="s">
        <v>210</v>
      </c>
      <c r="H129" s="916" t="s">
        <v>2224</v>
      </c>
      <c r="I129" s="905"/>
      <c r="J129" s="611"/>
      <c r="K129" s="97"/>
      <c r="L129" s="91"/>
      <c r="M129" s="1129"/>
      <c r="N129" s="850"/>
      <c r="O129" s="123"/>
      <c r="P129" s="1137" t="s">
        <v>2418</v>
      </c>
    </row>
    <row r="130" spans="1:16" ht="33.950000000000003" customHeight="1">
      <c r="A130" s="579"/>
      <c r="B130" s="902"/>
      <c r="C130" s="931"/>
      <c r="D130" s="902"/>
      <c r="E130" s="934"/>
      <c r="F130" s="906" t="s">
        <v>2125</v>
      </c>
      <c r="G130" s="907" t="s">
        <v>210</v>
      </c>
      <c r="H130" s="916" t="s">
        <v>2463</v>
      </c>
      <c r="I130" s="905"/>
      <c r="J130" s="611"/>
      <c r="K130" s="97"/>
      <c r="L130" s="91"/>
      <c r="M130" s="1129"/>
      <c r="N130" s="850"/>
      <c r="O130" s="123"/>
      <c r="P130" s="1137" t="s">
        <v>2319</v>
      </c>
    </row>
    <row r="131" spans="1:16" ht="21" customHeight="1">
      <c r="A131" s="579"/>
      <c r="B131" s="902"/>
      <c r="C131" s="931"/>
      <c r="D131" s="902"/>
      <c r="E131" s="934"/>
      <c r="F131" s="906" t="s">
        <v>2126</v>
      </c>
      <c r="G131" s="907" t="s">
        <v>210</v>
      </c>
      <c r="H131" s="1531" t="s">
        <v>2646</v>
      </c>
      <c r="I131" s="905"/>
      <c r="J131" s="611"/>
      <c r="K131" s="97"/>
      <c r="L131" s="91"/>
      <c r="M131" s="1129"/>
      <c r="N131" s="850"/>
      <c r="O131" s="123"/>
      <c r="P131" s="1137" t="s">
        <v>2320</v>
      </c>
    </row>
    <row r="132" spans="1:16" ht="54" customHeight="1">
      <c r="A132" s="579"/>
      <c r="B132" s="902"/>
      <c r="C132" s="931"/>
      <c r="D132" s="902"/>
      <c r="E132" s="1436" t="s">
        <v>2152</v>
      </c>
      <c r="F132" s="906" t="s">
        <v>2128</v>
      </c>
      <c r="G132" s="907" t="s">
        <v>210</v>
      </c>
      <c r="H132" s="1674" t="s">
        <v>2158</v>
      </c>
      <c r="I132" s="1716"/>
      <c r="J132" s="269" t="s">
        <v>762</v>
      </c>
      <c r="K132" s="97" t="s">
        <v>1220</v>
      </c>
      <c r="L132" s="91">
        <v>1</v>
      </c>
      <c r="M132" s="1144">
        <v>30</v>
      </c>
      <c r="N132" s="989">
        <f>(1.94+1.93)/2</f>
        <v>1.9350000000000001</v>
      </c>
      <c r="O132" s="989">
        <f>(0.4*29)/4</f>
        <v>2.9000000000000004</v>
      </c>
      <c r="P132" s="1137" t="s">
        <v>2091</v>
      </c>
    </row>
    <row r="133" spans="1:16" ht="36.950000000000003" customHeight="1">
      <c r="A133" s="579"/>
      <c r="B133" s="902"/>
      <c r="C133" s="931"/>
      <c r="D133" s="902"/>
      <c r="E133" s="934"/>
      <c r="F133" s="906" t="s">
        <v>2113</v>
      </c>
      <c r="G133" s="907" t="s">
        <v>210</v>
      </c>
      <c r="H133" s="1674" t="s">
        <v>2164</v>
      </c>
      <c r="I133" s="1716"/>
      <c r="J133" s="611"/>
      <c r="K133" s="97"/>
      <c r="L133" s="91"/>
      <c r="M133" s="1129"/>
      <c r="N133" s="850"/>
      <c r="O133" s="123"/>
      <c r="P133" s="1137" t="s">
        <v>2091</v>
      </c>
    </row>
    <row r="134" spans="1:16" ht="21" customHeight="1">
      <c r="A134" s="579"/>
      <c r="B134" s="902"/>
      <c r="C134" s="931"/>
      <c r="D134" s="902"/>
      <c r="E134" s="934"/>
      <c r="F134" s="906" t="s">
        <v>2114</v>
      </c>
      <c r="G134" s="907" t="s">
        <v>210</v>
      </c>
      <c r="H134" s="916" t="s">
        <v>2155</v>
      </c>
      <c r="I134" s="929"/>
      <c r="J134" s="611"/>
      <c r="K134" s="97"/>
      <c r="L134" s="91"/>
      <c r="M134" s="1129"/>
      <c r="N134" s="850"/>
      <c r="O134" s="123"/>
      <c r="P134" s="1137" t="s">
        <v>2091</v>
      </c>
    </row>
    <row r="135" spans="1:16" ht="21" customHeight="1">
      <c r="A135" s="579"/>
      <c r="B135" s="902"/>
      <c r="C135" s="931"/>
      <c r="D135" s="902"/>
      <c r="E135" s="934"/>
      <c r="F135" s="906" t="s">
        <v>2115</v>
      </c>
      <c r="G135" s="907" t="s">
        <v>210</v>
      </c>
      <c r="H135" s="916">
        <v>8</v>
      </c>
      <c r="I135" s="905"/>
      <c r="J135" s="611"/>
      <c r="K135" s="97"/>
      <c r="L135" s="91"/>
      <c r="M135" s="1129"/>
      <c r="N135" s="850"/>
      <c r="O135" s="123"/>
      <c r="P135" s="1137" t="s">
        <v>2091</v>
      </c>
    </row>
    <row r="136" spans="1:16" ht="21" customHeight="1">
      <c r="A136" s="579"/>
      <c r="B136" s="902"/>
      <c r="C136" s="931"/>
      <c r="D136" s="902"/>
      <c r="E136" s="934"/>
      <c r="F136" s="906" t="s">
        <v>2116</v>
      </c>
      <c r="G136" s="907" t="s">
        <v>210</v>
      </c>
      <c r="H136" s="1022">
        <v>19</v>
      </c>
      <c r="I136" s="905"/>
      <c r="J136" s="611"/>
      <c r="K136" s="97"/>
      <c r="L136" s="91"/>
      <c r="M136" s="1129"/>
      <c r="N136" s="850"/>
      <c r="O136" s="123"/>
      <c r="P136" s="1137" t="s">
        <v>2314</v>
      </c>
    </row>
    <row r="137" spans="1:16" ht="21" customHeight="1">
      <c r="A137" s="579"/>
      <c r="B137" s="902"/>
      <c r="C137" s="931"/>
      <c r="D137" s="902"/>
      <c r="E137" s="934"/>
      <c r="F137" s="906" t="s">
        <v>2117</v>
      </c>
      <c r="G137" s="907" t="s">
        <v>210</v>
      </c>
      <c r="H137" s="1022">
        <v>2016</v>
      </c>
      <c r="I137" s="905"/>
      <c r="J137" s="611"/>
      <c r="K137" s="97"/>
      <c r="L137" s="91"/>
      <c r="M137" s="1129"/>
      <c r="N137" s="850"/>
      <c r="O137" s="123"/>
      <c r="P137" s="1137" t="s">
        <v>2091</v>
      </c>
    </row>
    <row r="138" spans="1:16" ht="21" customHeight="1">
      <c r="A138" s="579"/>
      <c r="B138" s="902"/>
      <c r="C138" s="931"/>
      <c r="D138" s="902"/>
      <c r="E138" s="934"/>
      <c r="F138" s="906" t="s">
        <v>2118</v>
      </c>
      <c r="G138" s="907" t="s">
        <v>210</v>
      </c>
      <c r="H138" s="916" t="s">
        <v>2156</v>
      </c>
      <c r="I138" s="905"/>
      <c r="J138" s="611"/>
      <c r="K138" s="97"/>
      <c r="L138" s="91"/>
      <c r="M138" s="1129"/>
      <c r="N138" s="850"/>
      <c r="O138" s="123"/>
      <c r="P138" s="1137" t="s">
        <v>2091</v>
      </c>
    </row>
    <row r="139" spans="1:16" ht="21" customHeight="1">
      <c r="A139" s="579"/>
      <c r="B139" s="902"/>
      <c r="C139" s="931"/>
      <c r="D139" s="902"/>
      <c r="E139" s="934"/>
      <c r="F139" s="906" t="s">
        <v>2119</v>
      </c>
      <c r="G139" s="907" t="s">
        <v>210</v>
      </c>
      <c r="H139" s="916" t="s">
        <v>2157</v>
      </c>
      <c r="I139" s="905"/>
      <c r="J139" s="611"/>
      <c r="K139" s="97"/>
      <c r="L139" s="91"/>
      <c r="M139" s="1129"/>
      <c r="N139" s="850"/>
      <c r="O139" s="123"/>
      <c r="P139" s="1137" t="s">
        <v>2091</v>
      </c>
    </row>
    <row r="140" spans="1:16" ht="21" customHeight="1">
      <c r="A140" s="579"/>
      <c r="B140" s="902"/>
      <c r="C140" s="931"/>
      <c r="D140" s="902"/>
      <c r="E140" s="934"/>
      <c r="F140" s="906" t="s">
        <v>2120</v>
      </c>
      <c r="G140" s="907" t="s">
        <v>210</v>
      </c>
      <c r="H140" s="1038" t="s">
        <v>2231</v>
      </c>
      <c r="I140" s="905"/>
      <c r="J140" s="611"/>
      <c r="K140" s="97"/>
      <c r="L140" s="91"/>
      <c r="M140" s="1129"/>
      <c r="N140" s="850"/>
      <c r="O140" s="123"/>
      <c r="P140" s="1137" t="s">
        <v>2091</v>
      </c>
    </row>
    <row r="141" spans="1:16" ht="21" customHeight="1">
      <c r="A141" s="579"/>
      <c r="B141" s="902"/>
      <c r="C141" s="931"/>
      <c r="D141" s="902"/>
      <c r="E141" s="934"/>
      <c r="F141" s="906" t="s">
        <v>2121</v>
      </c>
      <c r="G141" s="907" t="s">
        <v>210</v>
      </c>
      <c r="H141" s="916" t="s">
        <v>2224</v>
      </c>
      <c r="I141" s="905"/>
      <c r="J141" s="611"/>
      <c r="K141" s="97"/>
      <c r="L141" s="91"/>
      <c r="M141" s="1129"/>
      <c r="N141" s="850"/>
      <c r="O141" s="123"/>
      <c r="P141" s="1137" t="s">
        <v>2315</v>
      </c>
    </row>
    <row r="142" spans="1:16" ht="21" customHeight="1">
      <c r="A142" s="579"/>
      <c r="B142" s="902"/>
      <c r="C142" s="931"/>
      <c r="D142" s="902"/>
      <c r="E142" s="934"/>
      <c r="F142" s="906" t="s">
        <v>2122</v>
      </c>
      <c r="G142" s="907" t="s">
        <v>210</v>
      </c>
      <c r="H142" s="1934" t="s">
        <v>2279</v>
      </c>
      <c r="I142" s="1935"/>
      <c r="J142" s="611"/>
      <c r="K142" s="97"/>
      <c r="L142" s="91"/>
      <c r="M142" s="1129"/>
      <c r="N142" s="850"/>
      <c r="O142" s="123"/>
      <c r="P142" s="1137" t="s">
        <v>2316</v>
      </c>
    </row>
    <row r="143" spans="1:16" ht="54" customHeight="1">
      <c r="A143" s="579"/>
      <c r="B143" s="902"/>
      <c r="C143" s="931"/>
      <c r="D143" s="902"/>
      <c r="E143" s="934"/>
      <c r="F143" s="906" t="s">
        <v>1902</v>
      </c>
      <c r="G143" s="907" t="s">
        <v>210</v>
      </c>
      <c r="H143" s="1932" t="s">
        <v>1372</v>
      </c>
      <c r="I143" s="1933"/>
      <c r="J143" s="611"/>
      <c r="K143" s="97"/>
      <c r="L143" s="91"/>
      <c r="M143" s="1129"/>
      <c r="N143" s="850"/>
      <c r="O143" s="123"/>
      <c r="P143" s="1137" t="s">
        <v>2317</v>
      </c>
    </row>
    <row r="144" spans="1:16" ht="21" customHeight="1">
      <c r="A144" s="579"/>
      <c r="B144" s="902"/>
      <c r="C144" s="931"/>
      <c r="D144" s="902"/>
      <c r="E144" s="934"/>
      <c r="F144" s="906" t="s">
        <v>2143</v>
      </c>
      <c r="G144" s="907" t="s">
        <v>210</v>
      </c>
      <c r="H144" s="1040" t="s">
        <v>2550</v>
      </c>
      <c r="I144" s="905"/>
      <c r="J144" s="611"/>
      <c r="K144" s="97"/>
      <c r="L144" s="91"/>
      <c r="M144" s="1129"/>
      <c r="N144" s="850"/>
      <c r="O144" s="123"/>
      <c r="P144" s="1137" t="s">
        <v>2414</v>
      </c>
    </row>
    <row r="145" spans="1:16" ht="29.1" customHeight="1">
      <c r="A145" s="579"/>
      <c r="B145" s="902"/>
      <c r="C145" s="931"/>
      <c r="D145" s="902"/>
      <c r="E145" s="934"/>
      <c r="F145" s="906" t="s">
        <v>2142</v>
      </c>
      <c r="G145" s="907" t="s">
        <v>210</v>
      </c>
      <c r="H145" s="916" t="s">
        <v>2224</v>
      </c>
      <c r="I145" s="905"/>
      <c r="J145" s="611"/>
      <c r="K145" s="97"/>
      <c r="L145" s="91"/>
      <c r="M145" s="1129"/>
      <c r="N145" s="850"/>
      <c r="O145" s="123"/>
      <c r="P145" s="1137" t="s">
        <v>2415</v>
      </c>
    </row>
    <row r="146" spans="1:16" ht="21" customHeight="1">
      <c r="A146" s="579"/>
      <c r="B146" s="902"/>
      <c r="C146" s="931"/>
      <c r="D146" s="902"/>
      <c r="E146" s="934"/>
      <c r="F146" s="906" t="s">
        <v>1365</v>
      </c>
      <c r="G146" s="907" t="s">
        <v>210</v>
      </c>
      <c r="H146" s="1505" t="s">
        <v>2626</v>
      </c>
      <c r="I146" s="905"/>
      <c r="J146" s="611"/>
      <c r="K146" s="97"/>
      <c r="L146" s="91"/>
      <c r="M146" s="1129"/>
      <c r="N146" s="850"/>
      <c r="O146" s="123"/>
      <c r="P146" s="1137" t="s">
        <v>2318</v>
      </c>
    </row>
    <row r="147" spans="1:16" ht="29.1" customHeight="1">
      <c r="A147" s="579"/>
      <c r="B147" s="902"/>
      <c r="C147" s="931"/>
      <c r="D147" s="902"/>
      <c r="E147" s="934"/>
      <c r="F147" s="906" t="s">
        <v>2141</v>
      </c>
      <c r="G147" s="907" t="s">
        <v>210</v>
      </c>
      <c r="H147" s="1527" t="s">
        <v>2540</v>
      </c>
      <c r="I147" s="905"/>
      <c r="J147" s="611"/>
      <c r="K147" s="97"/>
      <c r="L147" s="91"/>
      <c r="M147" s="1129"/>
      <c r="N147" s="850"/>
      <c r="O147" s="123"/>
      <c r="P147" s="1137" t="s">
        <v>2416</v>
      </c>
    </row>
    <row r="148" spans="1:16" ht="21" customHeight="1">
      <c r="A148" s="579"/>
      <c r="B148" s="902"/>
      <c r="C148" s="931"/>
      <c r="D148" s="902"/>
      <c r="E148" s="934"/>
      <c r="F148" s="906" t="s">
        <v>2123</v>
      </c>
      <c r="G148" s="907" t="s">
        <v>210</v>
      </c>
      <c r="H148" s="1934" t="s">
        <v>2278</v>
      </c>
      <c r="I148" s="1935"/>
      <c r="J148" s="611"/>
      <c r="K148" s="97"/>
      <c r="L148" s="91"/>
      <c r="M148" s="1129"/>
      <c r="N148" s="850"/>
      <c r="O148" s="123"/>
      <c r="P148" s="1137" t="s">
        <v>2417</v>
      </c>
    </row>
    <row r="149" spans="1:16" ht="30" customHeight="1">
      <c r="A149" s="579"/>
      <c r="B149" s="902"/>
      <c r="C149" s="931"/>
      <c r="D149" s="902"/>
      <c r="E149" s="934"/>
      <c r="F149" s="906" t="s">
        <v>2124</v>
      </c>
      <c r="G149" s="907" t="s">
        <v>210</v>
      </c>
      <c r="H149" s="916" t="s">
        <v>2224</v>
      </c>
      <c r="I149" s="905"/>
      <c r="J149" s="611"/>
      <c r="K149" s="97"/>
      <c r="L149" s="91"/>
      <c r="M149" s="1129"/>
      <c r="N149" s="850"/>
      <c r="O149" s="123"/>
      <c r="P149" s="1137" t="s">
        <v>2418</v>
      </c>
    </row>
    <row r="150" spans="1:16" ht="33.950000000000003" customHeight="1">
      <c r="A150" s="579"/>
      <c r="B150" s="902"/>
      <c r="C150" s="931"/>
      <c r="D150" s="902"/>
      <c r="E150" s="934"/>
      <c r="F150" s="906" t="s">
        <v>2125</v>
      </c>
      <c r="G150" s="907" t="s">
        <v>210</v>
      </c>
      <c r="H150" s="916" t="s">
        <v>2463</v>
      </c>
      <c r="I150" s="905"/>
      <c r="J150" s="611"/>
      <c r="K150" s="97"/>
      <c r="L150" s="91"/>
      <c r="M150" s="1129"/>
      <c r="N150" s="850"/>
      <c r="O150" s="123"/>
      <c r="P150" s="1137" t="s">
        <v>2319</v>
      </c>
    </row>
    <row r="151" spans="1:16" ht="21" customHeight="1">
      <c r="A151" s="579"/>
      <c r="B151" s="902"/>
      <c r="C151" s="931"/>
      <c r="D151" s="902"/>
      <c r="E151" s="934"/>
      <c r="F151" s="906" t="s">
        <v>2126</v>
      </c>
      <c r="G151" s="907" t="s">
        <v>210</v>
      </c>
      <c r="H151" s="1261" t="s">
        <v>2646</v>
      </c>
      <c r="I151" s="905"/>
      <c r="J151" s="611"/>
      <c r="K151" s="97"/>
      <c r="L151" s="91"/>
      <c r="M151" s="1129"/>
      <c r="N151" s="850"/>
      <c r="O151" s="123"/>
      <c r="P151" s="1137" t="s">
        <v>2320</v>
      </c>
    </row>
    <row r="152" spans="1:16" ht="54" customHeight="1">
      <c r="A152" s="579"/>
      <c r="B152" s="902"/>
      <c r="C152" s="931"/>
      <c r="D152" s="902"/>
      <c r="E152" s="1436" t="s">
        <v>2159</v>
      </c>
      <c r="F152" s="906" t="s">
        <v>2128</v>
      </c>
      <c r="G152" s="907" t="s">
        <v>210</v>
      </c>
      <c r="H152" s="1674" t="s">
        <v>2162</v>
      </c>
      <c r="I152" s="1716"/>
      <c r="J152" s="269" t="s">
        <v>761</v>
      </c>
      <c r="K152" s="97" t="s">
        <v>1220</v>
      </c>
      <c r="L152" s="91">
        <v>1</v>
      </c>
      <c r="M152" s="1144">
        <v>30</v>
      </c>
      <c r="N152" s="989">
        <f>(3.89+3.94)/2</f>
        <v>3.915</v>
      </c>
      <c r="O152" s="989">
        <f>(0.4*29)/2</f>
        <v>5.8000000000000007</v>
      </c>
      <c r="P152" s="1137" t="s">
        <v>2091</v>
      </c>
    </row>
    <row r="153" spans="1:16" ht="36.950000000000003" customHeight="1">
      <c r="A153" s="579"/>
      <c r="B153" s="902"/>
      <c r="C153" s="931"/>
      <c r="D153" s="902"/>
      <c r="E153" s="934"/>
      <c r="F153" s="906" t="s">
        <v>2113</v>
      </c>
      <c r="G153" s="907" t="s">
        <v>210</v>
      </c>
      <c r="H153" s="1674" t="s">
        <v>2163</v>
      </c>
      <c r="I153" s="1716"/>
      <c r="J153" s="611"/>
      <c r="K153" s="97"/>
      <c r="L153" s="91"/>
      <c r="M153" s="1129"/>
      <c r="N153" s="850"/>
      <c r="O153" s="123"/>
      <c r="P153" s="1137" t="s">
        <v>2091</v>
      </c>
    </row>
    <row r="154" spans="1:16" ht="21" customHeight="1">
      <c r="A154" s="579"/>
      <c r="B154" s="902"/>
      <c r="C154" s="931"/>
      <c r="D154" s="902"/>
      <c r="E154" s="934"/>
      <c r="F154" s="906" t="s">
        <v>2114</v>
      </c>
      <c r="G154" s="907" t="s">
        <v>210</v>
      </c>
      <c r="H154" s="916" t="s">
        <v>2136</v>
      </c>
      <c r="I154" s="929"/>
      <c r="J154" s="611"/>
      <c r="K154" s="97"/>
      <c r="L154" s="91"/>
      <c r="M154" s="1129"/>
      <c r="N154" s="850"/>
      <c r="O154" s="123"/>
      <c r="P154" s="1137" t="s">
        <v>2091</v>
      </c>
    </row>
    <row r="155" spans="1:16" ht="21" customHeight="1">
      <c r="A155" s="579"/>
      <c r="B155" s="902"/>
      <c r="C155" s="931"/>
      <c r="D155" s="902"/>
      <c r="E155" s="934"/>
      <c r="F155" s="906" t="s">
        <v>2115</v>
      </c>
      <c r="G155" s="907" t="s">
        <v>210</v>
      </c>
      <c r="H155" s="916">
        <v>9</v>
      </c>
      <c r="I155" s="905"/>
      <c r="J155" s="611"/>
      <c r="K155" s="97"/>
      <c r="L155" s="91"/>
      <c r="M155" s="1129"/>
      <c r="N155" s="850"/>
      <c r="O155" s="123"/>
      <c r="P155" s="1137" t="s">
        <v>2091</v>
      </c>
    </row>
    <row r="156" spans="1:16" ht="21" customHeight="1">
      <c r="A156" s="579"/>
      <c r="B156" s="902"/>
      <c r="C156" s="931"/>
      <c r="D156" s="902"/>
      <c r="E156" s="934"/>
      <c r="F156" s="906" t="s">
        <v>2116</v>
      </c>
      <c r="G156" s="907" t="s">
        <v>210</v>
      </c>
      <c r="H156" s="1022">
        <v>11</v>
      </c>
      <c r="I156" s="905"/>
      <c r="J156" s="611"/>
      <c r="K156" s="97"/>
      <c r="L156" s="91"/>
      <c r="M156" s="1129"/>
      <c r="N156" s="850"/>
      <c r="O156" s="123"/>
      <c r="P156" s="1137" t="s">
        <v>2314</v>
      </c>
    </row>
    <row r="157" spans="1:16" ht="21" customHeight="1">
      <c r="A157" s="579"/>
      <c r="B157" s="902"/>
      <c r="C157" s="931"/>
      <c r="D157" s="902"/>
      <c r="E157" s="934"/>
      <c r="F157" s="906" t="s">
        <v>2117</v>
      </c>
      <c r="G157" s="907" t="s">
        <v>210</v>
      </c>
      <c r="H157" s="1022">
        <v>2017</v>
      </c>
      <c r="I157" s="905"/>
      <c r="J157" s="611"/>
      <c r="K157" s="97"/>
      <c r="L157" s="91"/>
      <c r="M157" s="1129"/>
      <c r="N157" s="850"/>
      <c r="O157" s="123"/>
      <c r="P157" s="1137" t="s">
        <v>2091</v>
      </c>
    </row>
    <row r="158" spans="1:16" ht="21" customHeight="1">
      <c r="A158" s="579"/>
      <c r="B158" s="902"/>
      <c r="C158" s="931"/>
      <c r="D158" s="902"/>
      <c r="E158" s="934"/>
      <c r="F158" s="906" t="s">
        <v>2118</v>
      </c>
      <c r="G158" s="907" t="s">
        <v>210</v>
      </c>
      <c r="H158" s="916" t="s">
        <v>2161</v>
      </c>
      <c r="I158" s="905"/>
      <c r="J158" s="611"/>
      <c r="K158" s="97"/>
      <c r="L158" s="91"/>
      <c r="M158" s="1129"/>
      <c r="N158" s="850"/>
      <c r="O158" s="123"/>
      <c r="P158" s="1137" t="s">
        <v>2091</v>
      </c>
    </row>
    <row r="159" spans="1:16" ht="21" customHeight="1">
      <c r="A159" s="579"/>
      <c r="B159" s="902"/>
      <c r="C159" s="931"/>
      <c r="D159" s="902"/>
      <c r="E159" s="934"/>
      <c r="F159" s="906" t="s">
        <v>2119</v>
      </c>
      <c r="G159" s="907" t="s">
        <v>210</v>
      </c>
      <c r="H159" s="916" t="s">
        <v>2147</v>
      </c>
      <c r="I159" s="905"/>
      <c r="J159" s="611"/>
      <c r="K159" s="97"/>
      <c r="L159" s="91"/>
      <c r="M159" s="1129"/>
      <c r="N159" s="850"/>
      <c r="O159" s="123"/>
      <c r="P159" s="1137" t="s">
        <v>2091</v>
      </c>
    </row>
    <row r="160" spans="1:16" ht="21" customHeight="1">
      <c r="A160" s="579"/>
      <c r="B160" s="902"/>
      <c r="C160" s="931"/>
      <c r="D160" s="902"/>
      <c r="E160" s="934"/>
      <c r="F160" s="906" t="s">
        <v>2120</v>
      </c>
      <c r="G160" s="907" t="s">
        <v>210</v>
      </c>
      <c r="H160" s="916" t="s">
        <v>2229</v>
      </c>
      <c r="I160" s="905"/>
      <c r="J160" s="611"/>
      <c r="K160" s="97"/>
      <c r="L160" s="91"/>
      <c r="M160" s="1129"/>
      <c r="N160" s="850"/>
      <c r="O160" s="123"/>
      <c r="P160" s="1137" t="s">
        <v>2091</v>
      </c>
    </row>
    <row r="161" spans="1:16" ht="21" customHeight="1">
      <c r="A161" s="579"/>
      <c r="B161" s="902"/>
      <c r="C161" s="931"/>
      <c r="D161" s="902"/>
      <c r="E161" s="934"/>
      <c r="F161" s="906" t="s">
        <v>2121</v>
      </c>
      <c r="G161" s="907" t="s">
        <v>210</v>
      </c>
      <c r="H161" s="1022" t="s">
        <v>2224</v>
      </c>
      <c r="I161" s="905"/>
      <c r="J161" s="611"/>
      <c r="K161" s="97"/>
      <c r="L161" s="91"/>
      <c r="M161" s="1129"/>
      <c r="N161" s="850"/>
      <c r="O161" s="123"/>
      <c r="P161" s="1137" t="s">
        <v>2315</v>
      </c>
    </row>
    <row r="162" spans="1:16" ht="21" customHeight="1">
      <c r="A162" s="579"/>
      <c r="B162" s="902"/>
      <c r="C162" s="931"/>
      <c r="D162" s="902"/>
      <c r="E162" s="934"/>
      <c r="F162" s="906" t="s">
        <v>2122</v>
      </c>
      <c r="G162" s="907" t="s">
        <v>210</v>
      </c>
      <c r="H162" s="1060" t="s">
        <v>2230</v>
      </c>
      <c r="I162" s="905"/>
      <c r="J162" s="611"/>
      <c r="K162" s="97"/>
      <c r="L162" s="91"/>
      <c r="M162" s="1129"/>
      <c r="N162" s="850"/>
      <c r="O162" s="123"/>
      <c r="P162" s="1137" t="s">
        <v>2316</v>
      </c>
    </row>
    <row r="163" spans="1:16" ht="21" customHeight="1">
      <c r="A163" s="579"/>
      <c r="B163" s="902"/>
      <c r="C163" s="931"/>
      <c r="D163" s="902"/>
      <c r="E163" s="934"/>
      <c r="F163" s="906" t="s">
        <v>1902</v>
      </c>
      <c r="G163" s="907" t="s">
        <v>210</v>
      </c>
      <c r="H163" s="1023" t="s">
        <v>1371</v>
      </c>
      <c r="I163" s="905"/>
      <c r="J163" s="611"/>
      <c r="K163" s="97"/>
      <c r="L163" s="91"/>
      <c r="M163" s="1129"/>
      <c r="N163" s="850"/>
      <c r="O163" s="123"/>
      <c r="P163" s="1137" t="s">
        <v>2317</v>
      </c>
    </row>
    <row r="164" spans="1:16" ht="21" customHeight="1">
      <c r="A164" s="579"/>
      <c r="B164" s="902"/>
      <c r="C164" s="931"/>
      <c r="D164" s="902"/>
      <c r="E164" s="934"/>
      <c r="F164" s="906" t="s">
        <v>2143</v>
      </c>
      <c r="G164" s="907" t="s">
        <v>210</v>
      </c>
      <c r="H164" s="916" t="s">
        <v>2551</v>
      </c>
      <c r="I164" s="905"/>
      <c r="J164" s="611"/>
      <c r="K164" s="97"/>
      <c r="L164" s="91"/>
      <c r="M164" s="1129"/>
      <c r="N164" s="850"/>
      <c r="O164" s="123"/>
      <c r="P164" s="1137" t="s">
        <v>2414</v>
      </c>
    </row>
    <row r="165" spans="1:16" ht="29.1" customHeight="1">
      <c r="A165" s="579"/>
      <c r="B165" s="902"/>
      <c r="C165" s="931"/>
      <c r="D165" s="902"/>
      <c r="E165" s="934"/>
      <c r="F165" s="906" t="s">
        <v>2142</v>
      </c>
      <c r="G165" s="907" t="s">
        <v>210</v>
      </c>
      <c r="H165" s="916" t="s">
        <v>2224</v>
      </c>
      <c r="I165" s="905"/>
      <c r="J165" s="611"/>
      <c r="K165" s="97"/>
      <c r="L165" s="91"/>
      <c r="M165" s="1129"/>
      <c r="N165" s="850"/>
      <c r="O165" s="123"/>
      <c r="P165" s="1137" t="s">
        <v>2415</v>
      </c>
    </row>
    <row r="166" spans="1:16" ht="21" customHeight="1">
      <c r="A166" s="579"/>
      <c r="B166" s="902"/>
      <c r="C166" s="931"/>
      <c r="D166" s="902"/>
      <c r="E166" s="934"/>
      <c r="F166" s="906" t="s">
        <v>1365</v>
      </c>
      <c r="G166" s="907" t="s">
        <v>210</v>
      </c>
      <c r="H166" s="1505" t="s">
        <v>2619</v>
      </c>
      <c r="I166" s="905"/>
      <c r="J166" s="611"/>
      <c r="K166" s="97"/>
      <c r="L166" s="91"/>
      <c r="M166" s="1129"/>
      <c r="N166" s="850"/>
      <c r="O166" s="123"/>
      <c r="P166" s="1137" t="s">
        <v>2318</v>
      </c>
    </row>
    <row r="167" spans="1:16" ht="29.1" customHeight="1">
      <c r="A167" s="579"/>
      <c r="B167" s="902"/>
      <c r="C167" s="931"/>
      <c r="D167" s="902"/>
      <c r="E167" s="934"/>
      <c r="F167" s="906" t="s">
        <v>2141</v>
      </c>
      <c r="G167" s="907" t="s">
        <v>210</v>
      </c>
      <c r="H167" s="1527" t="s">
        <v>2537</v>
      </c>
      <c r="I167" s="905"/>
      <c r="J167" s="611"/>
      <c r="K167" s="97"/>
      <c r="L167" s="91"/>
      <c r="M167" s="1129"/>
      <c r="N167" s="850"/>
      <c r="O167" s="123"/>
      <c r="P167" s="1137" t="s">
        <v>2416</v>
      </c>
    </row>
    <row r="168" spans="1:16" ht="21" customHeight="1">
      <c r="A168" s="579"/>
      <c r="B168" s="902"/>
      <c r="C168" s="931"/>
      <c r="D168" s="902"/>
      <c r="E168" s="934"/>
      <c r="F168" s="906" t="s">
        <v>2123</v>
      </c>
      <c r="G168" s="907" t="s">
        <v>210</v>
      </c>
      <c r="H168" s="1050" t="s">
        <v>2228</v>
      </c>
      <c r="I168" s="905"/>
      <c r="J168" s="611"/>
      <c r="K168" s="97"/>
      <c r="L168" s="91"/>
      <c r="M168" s="1129"/>
      <c r="N168" s="850"/>
      <c r="O168" s="123"/>
      <c r="P168" s="1137" t="s">
        <v>2417</v>
      </c>
    </row>
    <row r="169" spans="1:16" ht="30" customHeight="1">
      <c r="A169" s="579"/>
      <c r="B169" s="902"/>
      <c r="C169" s="931"/>
      <c r="D169" s="902"/>
      <c r="E169" s="934"/>
      <c r="F169" s="906" t="s">
        <v>2124</v>
      </c>
      <c r="G169" s="907" t="s">
        <v>210</v>
      </c>
      <c r="H169" s="916" t="s">
        <v>2224</v>
      </c>
      <c r="I169" s="905"/>
      <c r="J169" s="611"/>
      <c r="K169" s="97"/>
      <c r="L169" s="91"/>
      <c r="M169" s="1129"/>
      <c r="N169" s="850"/>
      <c r="O169" s="123"/>
      <c r="P169" s="1137" t="s">
        <v>2418</v>
      </c>
    </row>
    <row r="170" spans="1:16" ht="33.950000000000003" customHeight="1">
      <c r="A170" s="579"/>
      <c r="B170" s="902"/>
      <c r="C170" s="931"/>
      <c r="D170" s="902"/>
      <c r="E170" s="934"/>
      <c r="F170" s="906" t="s">
        <v>2125</v>
      </c>
      <c r="G170" s="907" t="s">
        <v>210</v>
      </c>
      <c r="H170" s="916" t="s">
        <v>2463</v>
      </c>
      <c r="I170" s="905"/>
      <c r="J170" s="611"/>
      <c r="K170" s="97"/>
      <c r="L170" s="91"/>
      <c r="M170" s="1129"/>
      <c r="N170" s="850"/>
      <c r="O170" s="123"/>
      <c r="P170" s="1137" t="s">
        <v>2319</v>
      </c>
    </row>
    <row r="171" spans="1:16" ht="21" customHeight="1">
      <c r="A171" s="579"/>
      <c r="B171" s="902"/>
      <c r="C171" s="931"/>
      <c r="D171" s="902"/>
      <c r="E171" s="934"/>
      <c r="F171" s="906" t="s">
        <v>2126</v>
      </c>
      <c r="G171" s="907" t="s">
        <v>210</v>
      </c>
      <c r="H171" s="1261" t="s">
        <v>2646</v>
      </c>
      <c r="I171" s="905"/>
      <c r="J171" s="611"/>
      <c r="K171" s="97"/>
      <c r="L171" s="91"/>
      <c r="M171" s="1129"/>
      <c r="N171" s="850"/>
      <c r="O171" s="123"/>
      <c r="P171" s="1137" t="s">
        <v>2320</v>
      </c>
    </row>
    <row r="172" spans="1:16" ht="54" customHeight="1">
      <c r="A172" s="579"/>
      <c r="B172" s="902"/>
      <c r="C172" s="931"/>
      <c r="D172" s="902"/>
      <c r="E172" s="1436" t="s">
        <v>2160</v>
      </c>
      <c r="F172" s="906" t="s">
        <v>2128</v>
      </c>
      <c r="G172" s="907" t="s">
        <v>210</v>
      </c>
      <c r="H172" s="1674" t="s">
        <v>2174</v>
      </c>
      <c r="I172" s="1716"/>
      <c r="J172" s="269" t="s">
        <v>761</v>
      </c>
      <c r="K172" s="97" t="s">
        <v>1220</v>
      </c>
      <c r="L172" s="91">
        <v>1</v>
      </c>
      <c r="M172" s="1144">
        <v>20</v>
      </c>
      <c r="N172" s="989">
        <f>(1.55+1.54)/2</f>
        <v>1.5449999999999999</v>
      </c>
      <c r="O172" s="989">
        <f>(0.4*20)/5</f>
        <v>1.6</v>
      </c>
      <c r="P172" s="1137" t="s">
        <v>2091</v>
      </c>
    </row>
    <row r="173" spans="1:16" ht="36.950000000000003" customHeight="1">
      <c r="A173" s="579"/>
      <c r="B173" s="902"/>
      <c r="C173" s="931"/>
      <c r="D173" s="902"/>
      <c r="E173" s="934"/>
      <c r="F173" s="906" t="s">
        <v>2113</v>
      </c>
      <c r="G173" s="907" t="s">
        <v>210</v>
      </c>
      <c r="H173" s="1674" t="s">
        <v>2173</v>
      </c>
      <c r="I173" s="1716"/>
      <c r="J173" s="611"/>
      <c r="K173" s="97"/>
      <c r="L173" s="91"/>
      <c r="M173" s="1129"/>
      <c r="N173" s="850"/>
      <c r="O173" s="123"/>
      <c r="P173" s="1137" t="s">
        <v>2091</v>
      </c>
    </row>
    <row r="174" spans="1:16" ht="21" customHeight="1">
      <c r="A174" s="579"/>
      <c r="B174" s="902"/>
      <c r="C174" s="931"/>
      <c r="D174" s="902"/>
      <c r="E174" s="934"/>
      <c r="F174" s="906" t="s">
        <v>2114</v>
      </c>
      <c r="G174" s="907" t="s">
        <v>210</v>
      </c>
      <c r="H174" s="916" t="s">
        <v>2171</v>
      </c>
      <c r="I174" s="929"/>
      <c r="J174" s="611"/>
      <c r="K174" s="97"/>
      <c r="L174" s="91"/>
      <c r="M174" s="1129"/>
      <c r="N174" s="850"/>
      <c r="O174" s="123"/>
      <c r="P174" s="1137" t="s">
        <v>2091</v>
      </c>
    </row>
    <row r="175" spans="1:16" ht="21" customHeight="1">
      <c r="A175" s="579"/>
      <c r="B175" s="902"/>
      <c r="C175" s="931"/>
      <c r="D175" s="902"/>
      <c r="E175" s="934"/>
      <c r="F175" s="906" t="s">
        <v>2115</v>
      </c>
      <c r="G175" s="907" t="s">
        <v>210</v>
      </c>
      <c r="H175" s="1022">
        <v>10</v>
      </c>
      <c r="I175" s="905"/>
      <c r="J175" s="611"/>
      <c r="K175" s="97"/>
      <c r="L175" s="91"/>
      <c r="M175" s="1129"/>
      <c r="N175" s="850"/>
      <c r="O175" s="123"/>
      <c r="P175" s="1137" t="s">
        <v>2091</v>
      </c>
    </row>
    <row r="176" spans="1:16" ht="21" customHeight="1">
      <c r="A176" s="579"/>
      <c r="B176" s="902"/>
      <c r="C176" s="931"/>
      <c r="D176" s="902"/>
      <c r="E176" s="934"/>
      <c r="F176" s="906" t="s">
        <v>2116</v>
      </c>
      <c r="G176" s="907" t="s">
        <v>210</v>
      </c>
      <c r="H176" s="1022">
        <v>1</v>
      </c>
      <c r="I176" s="905"/>
      <c r="J176" s="611"/>
      <c r="K176" s="97"/>
      <c r="L176" s="91"/>
      <c r="M176" s="1129"/>
      <c r="N176" s="850"/>
      <c r="O176" s="123"/>
      <c r="P176" s="1137" t="s">
        <v>2314</v>
      </c>
    </row>
    <row r="177" spans="1:16" ht="21" customHeight="1">
      <c r="A177" s="579"/>
      <c r="B177" s="902"/>
      <c r="C177" s="931"/>
      <c r="D177" s="902"/>
      <c r="E177" s="934"/>
      <c r="F177" s="906" t="s">
        <v>2117</v>
      </c>
      <c r="G177" s="907" t="s">
        <v>210</v>
      </c>
      <c r="H177" s="1022">
        <v>2017</v>
      </c>
      <c r="I177" s="905"/>
      <c r="J177" s="611"/>
      <c r="K177" s="97"/>
      <c r="L177" s="91"/>
      <c r="M177" s="1129"/>
      <c r="N177" s="850"/>
      <c r="O177" s="123"/>
      <c r="P177" s="1137" t="s">
        <v>2091</v>
      </c>
    </row>
    <row r="178" spans="1:16" ht="21" customHeight="1">
      <c r="A178" s="579"/>
      <c r="B178" s="902"/>
      <c r="C178" s="931"/>
      <c r="D178" s="902"/>
      <c r="E178" s="934"/>
      <c r="F178" s="906" t="s">
        <v>2118</v>
      </c>
      <c r="G178" s="907" t="s">
        <v>210</v>
      </c>
      <c r="H178" s="1022" t="s">
        <v>2172</v>
      </c>
      <c r="I178" s="905"/>
      <c r="J178" s="611"/>
      <c r="K178" s="97"/>
      <c r="L178" s="91"/>
      <c r="M178" s="1129"/>
      <c r="N178" s="850"/>
      <c r="O178" s="123"/>
      <c r="P178" s="1137" t="s">
        <v>2091</v>
      </c>
    </row>
    <row r="179" spans="1:16" ht="21" customHeight="1">
      <c r="A179" s="579"/>
      <c r="B179" s="902"/>
      <c r="C179" s="931"/>
      <c r="D179" s="902"/>
      <c r="E179" s="934"/>
      <c r="F179" s="906" t="s">
        <v>2119</v>
      </c>
      <c r="G179" s="907" t="s">
        <v>210</v>
      </c>
      <c r="H179" s="916" t="s">
        <v>2526</v>
      </c>
      <c r="I179" s="905"/>
      <c r="J179" s="611"/>
      <c r="K179" s="97"/>
      <c r="L179" s="91"/>
      <c r="M179" s="1129"/>
      <c r="N179" s="850"/>
      <c r="O179" s="123"/>
      <c r="P179" s="1137" t="s">
        <v>2091</v>
      </c>
    </row>
    <row r="180" spans="1:16" ht="21" customHeight="1">
      <c r="A180" s="579"/>
      <c r="B180" s="902"/>
      <c r="C180" s="931"/>
      <c r="D180" s="902"/>
      <c r="E180" s="934"/>
      <c r="F180" s="906" t="s">
        <v>2120</v>
      </c>
      <c r="G180" s="907" t="s">
        <v>210</v>
      </c>
      <c r="H180" s="916" t="s">
        <v>2280</v>
      </c>
      <c r="I180" s="905"/>
      <c r="J180" s="611"/>
      <c r="K180" s="97"/>
      <c r="L180" s="91"/>
      <c r="M180" s="1129"/>
      <c r="N180" s="850"/>
      <c r="O180" s="123"/>
      <c r="P180" s="1137" t="s">
        <v>2091</v>
      </c>
    </row>
    <row r="181" spans="1:16" ht="21" customHeight="1">
      <c r="A181" s="579"/>
      <c r="B181" s="902"/>
      <c r="C181" s="931"/>
      <c r="D181" s="902"/>
      <c r="E181" s="934"/>
      <c r="F181" s="906" t="s">
        <v>2121</v>
      </c>
      <c r="G181" s="907" t="s">
        <v>210</v>
      </c>
      <c r="H181" s="1022" t="s">
        <v>2224</v>
      </c>
      <c r="I181" s="905"/>
      <c r="J181" s="611"/>
      <c r="K181" s="97"/>
      <c r="L181" s="91"/>
      <c r="M181" s="1129"/>
      <c r="N181" s="850"/>
      <c r="O181" s="123"/>
      <c r="P181" s="1137" t="s">
        <v>2315</v>
      </c>
    </row>
    <row r="182" spans="1:16" ht="21" customHeight="1">
      <c r="A182" s="579"/>
      <c r="B182" s="902"/>
      <c r="C182" s="931"/>
      <c r="D182" s="902"/>
      <c r="E182" s="934"/>
      <c r="F182" s="906" t="s">
        <v>2122</v>
      </c>
      <c r="G182" s="907" t="s">
        <v>210</v>
      </c>
      <c r="H182" s="1060" t="s">
        <v>2311</v>
      </c>
      <c r="I182" s="905"/>
      <c r="J182" s="611"/>
      <c r="K182" s="97"/>
      <c r="L182" s="91"/>
      <c r="M182" s="1129"/>
      <c r="N182" s="850"/>
      <c r="O182" s="123"/>
      <c r="P182" s="1137" t="s">
        <v>2316</v>
      </c>
    </row>
    <row r="183" spans="1:16" ht="21" customHeight="1">
      <c r="A183" s="579"/>
      <c r="B183" s="902"/>
      <c r="C183" s="931"/>
      <c r="D183" s="902"/>
      <c r="E183" s="934"/>
      <c r="F183" s="906" t="s">
        <v>1902</v>
      </c>
      <c r="G183" s="907" t="s">
        <v>210</v>
      </c>
      <c r="H183" s="1060" t="s">
        <v>2312</v>
      </c>
      <c r="I183" s="905"/>
      <c r="J183" s="611"/>
      <c r="K183" s="97"/>
      <c r="L183" s="91"/>
      <c r="M183" s="1129"/>
      <c r="N183" s="850"/>
      <c r="O183" s="123"/>
      <c r="P183" s="1137" t="s">
        <v>2317</v>
      </c>
    </row>
    <row r="184" spans="1:16" ht="21" customHeight="1">
      <c r="A184" s="579"/>
      <c r="B184" s="902"/>
      <c r="C184" s="931"/>
      <c r="D184" s="902"/>
      <c r="E184" s="934"/>
      <c r="F184" s="906" t="s">
        <v>2143</v>
      </c>
      <c r="G184" s="907" t="s">
        <v>210</v>
      </c>
      <c r="H184" s="916" t="s">
        <v>2552</v>
      </c>
      <c r="I184" s="905"/>
      <c r="J184" s="611"/>
      <c r="K184" s="97"/>
      <c r="L184" s="91"/>
      <c r="M184" s="1129"/>
      <c r="N184" s="850"/>
      <c r="O184" s="123"/>
      <c r="P184" s="1137" t="s">
        <v>2414</v>
      </c>
    </row>
    <row r="185" spans="1:16" ht="29.1" customHeight="1">
      <c r="A185" s="579"/>
      <c r="B185" s="902"/>
      <c r="C185" s="931"/>
      <c r="D185" s="902"/>
      <c r="E185" s="934"/>
      <c r="F185" s="906" t="s">
        <v>2142</v>
      </c>
      <c r="G185" s="907" t="s">
        <v>210</v>
      </c>
      <c r="H185" s="916" t="s">
        <v>2224</v>
      </c>
      <c r="I185" s="905"/>
      <c r="J185" s="611"/>
      <c r="K185" s="97"/>
      <c r="L185" s="91"/>
      <c r="M185" s="1129"/>
      <c r="N185" s="850"/>
      <c r="O185" s="123"/>
      <c r="P185" s="1137" t="s">
        <v>2415</v>
      </c>
    </row>
    <row r="186" spans="1:16" ht="21" customHeight="1">
      <c r="A186" s="579"/>
      <c r="B186" s="902"/>
      <c r="C186" s="931"/>
      <c r="D186" s="902"/>
      <c r="E186" s="934"/>
      <c r="F186" s="906" t="s">
        <v>1365</v>
      </c>
      <c r="G186" s="907" t="s">
        <v>210</v>
      </c>
      <c r="H186" s="1505" t="s">
        <v>2627</v>
      </c>
      <c r="I186" s="905"/>
      <c r="J186" s="611"/>
      <c r="K186" s="97"/>
      <c r="L186" s="91"/>
      <c r="M186" s="1129"/>
      <c r="N186" s="850"/>
      <c r="O186" s="123"/>
      <c r="P186" s="1137" t="s">
        <v>2318</v>
      </c>
    </row>
    <row r="187" spans="1:16" ht="29.1" customHeight="1">
      <c r="A187" s="579"/>
      <c r="B187" s="902"/>
      <c r="C187" s="931"/>
      <c r="D187" s="902"/>
      <c r="E187" s="934"/>
      <c r="F187" s="906" t="s">
        <v>2141</v>
      </c>
      <c r="G187" s="907" t="s">
        <v>210</v>
      </c>
      <c r="H187" s="1527" t="s">
        <v>2541</v>
      </c>
      <c r="I187" s="905"/>
      <c r="J187" s="611"/>
      <c r="K187" s="97"/>
      <c r="L187" s="91"/>
      <c r="M187" s="1129"/>
      <c r="N187" s="850"/>
      <c r="O187" s="123"/>
      <c r="P187" s="1137" t="s">
        <v>2416</v>
      </c>
    </row>
    <row r="188" spans="1:16" ht="21" customHeight="1">
      <c r="A188" s="579"/>
      <c r="B188" s="902"/>
      <c r="C188" s="931"/>
      <c r="D188" s="902"/>
      <c r="E188" s="934"/>
      <c r="F188" s="906" t="s">
        <v>2123</v>
      </c>
      <c r="G188" s="907" t="s">
        <v>210</v>
      </c>
      <c r="H188" s="1530" t="s">
        <v>2281</v>
      </c>
      <c r="I188" s="905"/>
      <c r="J188" s="611"/>
      <c r="K188" s="97"/>
      <c r="L188" s="91"/>
      <c r="M188" s="1129"/>
      <c r="N188" s="850"/>
      <c r="O188" s="123"/>
      <c r="P188" s="1137" t="s">
        <v>2417</v>
      </c>
    </row>
    <row r="189" spans="1:16" ht="30" customHeight="1">
      <c r="A189" s="579"/>
      <c r="B189" s="902"/>
      <c r="C189" s="931"/>
      <c r="D189" s="902"/>
      <c r="E189" s="934"/>
      <c r="F189" s="906" t="s">
        <v>2124</v>
      </c>
      <c r="G189" s="907" t="s">
        <v>210</v>
      </c>
      <c r="H189" s="1022" t="s">
        <v>2224</v>
      </c>
      <c r="I189" s="905"/>
      <c r="J189" s="611"/>
      <c r="K189" s="97"/>
      <c r="L189" s="91"/>
      <c r="M189" s="1129"/>
      <c r="N189" s="850"/>
      <c r="O189" s="123"/>
      <c r="P189" s="1137" t="s">
        <v>2418</v>
      </c>
    </row>
    <row r="190" spans="1:16" ht="33.950000000000003" customHeight="1">
      <c r="A190" s="579"/>
      <c r="B190" s="902"/>
      <c r="C190" s="931"/>
      <c r="D190" s="902"/>
      <c r="E190" s="934"/>
      <c r="F190" s="906" t="s">
        <v>2125</v>
      </c>
      <c r="G190" s="907" t="s">
        <v>210</v>
      </c>
      <c r="H190" s="1022" t="s">
        <v>2463</v>
      </c>
      <c r="I190" s="905"/>
      <c r="J190" s="611"/>
      <c r="K190" s="97"/>
      <c r="L190" s="91"/>
      <c r="M190" s="1129"/>
      <c r="N190" s="850"/>
      <c r="O190" s="123"/>
      <c r="P190" s="1137" t="s">
        <v>2319</v>
      </c>
    </row>
    <row r="191" spans="1:16" ht="21" customHeight="1">
      <c r="A191" s="579"/>
      <c r="B191" s="902"/>
      <c r="C191" s="931"/>
      <c r="D191" s="902"/>
      <c r="E191" s="934"/>
      <c r="F191" s="906" t="s">
        <v>2126</v>
      </c>
      <c r="G191" s="907" t="s">
        <v>210</v>
      </c>
      <c r="H191" s="916" t="s">
        <v>2224</v>
      </c>
      <c r="I191" s="905"/>
      <c r="J191" s="611"/>
      <c r="K191" s="97"/>
      <c r="L191" s="91"/>
      <c r="M191" s="1129"/>
      <c r="N191" s="850"/>
      <c r="O191" s="123"/>
      <c r="P191" s="1137" t="s">
        <v>2320</v>
      </c>
    </row>
    <row r="192" spans="1:16" ht="63" customHeight="1">
      <c r="A192" s="579"/>
      <c r="B192" s="902"/>
      <c r="C192" s="931"/>
      <c r="D192" s="902"/>
      <c r="E192" s="1436" t="s">
        <v>2170</v>
      </c>
      <c r="F192" s="906" t="s">
        <v>2128</v>
      </c>
      <c r="G192" s="907" t="s">
        <v>210</v>
      </c>
      <c r="H192" s="1674" t="s">
        <v>2464</v>
      </c>
      <c r="I192" s="1716"/>
      <c r="J192" s="269" t="s">
        <v>806</v>
      </c>
      <c r="K192" s="97" t="s">
        <v>1220</v>
      </c>
      <c r="L192" s="91">
        <v>1</v>
      </c>
      <c r="M192" s="1144">
        <v>36</v>
      </c>
      <c r="N192" s="989">
        <f>(11.64+21.06)/2</f>
        <v>16.350000000000001</v>
      </c>
      <c r="O192" s="989">
        <f>0.6*29</f>
        <v>17.399999999999999</v>
      </c>
      <c r="P192" s="1137" t="s">
        <v>2091</v>
      </c>
    </row>
    <row r="193" spans="1:16" ht="36.950000000000003" customHeight="1">
      <c r="A193" s="579"/>
      <c r="B193" s="902"/>
      <c r="C193" s="931"/>
      <c r="D193" s="902"/>
      <c r="E193" s="934"/>
      <c r="F193" s="906" t="s">
        <v>2113</v>
      </c>
      <c r="G193" s="907" t="s">
        <v>210</v>
      </c>
      <c r="H193" s="1798" t="s">
        <v>2178</v>
      </c>
      <c r="I193" s="1799"/>
      <c r="J193" s="611"/>
      <c r="K193" s="97"/>
      <c r="L193" s="91"/>
      <c r="M193" s="1129"/>
      <c r="N193" s="850"/>
      <c r="O193" s="123"/>
      <c r="P193" s="1137" t="s">
        <v>2091</v>
      </c>
    </row>
    <row r="194" spans="1:16" ht="21" customHeight="1">
      <c r="A194" s="579"/>
      <c r="B194" s="902"/>
      <c r="C194" s="931"/>
      <c r="D194" s="902"/>
      <c r="E194" s="934"/>
      <c r="F194" s="906" t="s">
        <v>2114</v>
      </c>
      <c r="G194" s="907" t="s">
        <v>210</v>
      </c>
      <c r="H194" s="916" t="s">
        <v>2176</v>
      </c>
      <c r="I194" s="929"/>
      <c r="J194" s="611"/>
      <c r="K194" s="97"/>
      <c r="L194" s="91"/>
      <c r="M194" s="1129"/>
      <c r="N194" s="850"/>
      <c r="O194" s="123"/>
      <c r="P194" s="1137" t="s">
        <v>2091</v>
      </c>
    </row>
    <row r="195" spans="1:16" ht="21" customHeight="1">
      <c r="A195" s="579"/>
      <c r="B195" s="902"/>
      <c r="C195" s="931"/>
      <c r="D195" s="902"/>
      <c r="E195" s="934"/>
      <c r="F195" s="906" t="s">
        <v>2115</v>
      </c>
      <c r="G195" s="907" t="s">
        <v>210</v>
      </c>
      <c r="H195" s="916">
        <v>10</v>
      </c>
      <c r="I195" s="905"/>
      <c r="J195" s="611"/>
      <c r="K195" s="97"/>
      <c r="L195" s="91"/>
      <c r="M195" s="1129"/>
      <c r="N195" s="850"/>
      <c r="O195" s="123"/>
      <c r="P195" s="1137" t="s">
        <v>2091</v>
      </c>
    </row>
    <row r="196" spans="1:16" ht="21" customHeight="1">
      <c r="A196" s="579"/>
      <c r="B196" s="902"/>
      <c r="C196" s="931"/>
      <c r="D196" s="902"/>
      <c r="E196" s="934"/>
      <c r="F196" s="906" t="s">
        <v>2116</v>
      </c>
      <c r="G196" s="907" t="s">
        <v>210</v>
      </c>
      <c r="H196" s="1022">
        <v>3</v>
      </c>
      <c r="I196" s="905"/>
      <c r="J196" s="611"/>
      <c r="K196" s="97"/>
      <c r="L196" s="91"/>
      <c r="M196" s="1129"/>
      <c r="N196" s="850"/>
      <c r="O196" s="123"/>
      <c r="P196" s="1137" t="s">
        <v>2314</v>
      </c>
    </row>
    <row r="197" spans="1:16" ht="21" customHeight="1">
      <c r="A197" s="579"/>
      <c r="B197" s="902"/>
      <c r="C197" s="931"/>
      <c r="D197" s="902"/>
      <c r="E197" s="934"/>
      <c r="F197" s="906" t="s">
        <v>2117</v>
      </c>
      <c r="G197" s="907" t="s">
        <v>210</v>
      </c>
      <c r="H197" s="1022">
        <v>2018</v>
      </c>
      <c r="I197" s="905"/>
      <c r="J197" s="611"/>
      <c r="K197" s="97"/>
      <c r="L197" s="91"/>
      <c r="M197" s="1129"/>
      <c r="N197" s="850"/>
      <c r="O197" s="123"/>
      <c r="P197" s="1137" t="s">
        <v>2091</v>
      </c>
    </row>
    <row r="198" spans="1:16" ht="21" customHeight="1">
      <c r="A198" s="579"/>
      <c r="B198" s="902"/>
      <c r="C198" s="931"/>
      <c r="D198" s="902"/>
      <c r="E198" s="934"/>
      <c r="F198" s="906" t="s">
        <v>2118</v>
      </c>
      <c r="G198" s="907" t="s">
        <v>210</v>
      </c>
      <c r="H198" s="1022" t="s">
        <v>2177</v>
      </c>
      <c r="I198" s="905"/>
      <c r="J198" s="611"/>
      <c r="K198" s="97"/>
      <c r="L198" s="91"/>
      <c r="M198" s="1129"/>
      <c r="N198" s="850"/>
      <c r="O198" s="123"/>
      <c r="P198" s="1137" t="s">
        <v>2091</v>
      </c>
    </row>
    <row r="199" spans="1:16" ht="21" customHeight="1">
      <c r="A199" s="579"/>
      <c r="B199" s="902"/>
      <c r="C199" s="931"/>
      <c r="D199" s="902"/>
      <c r="E199" s="934"/>
      <c r="F199" s="906" t="s">
        <v>2119</v>
      </c>
      <c r="G199" s="907" t="s">
        <v>210</v>
      </c>
      <c r="H199" s="916" t="s">
        <v>2282</v>
      </c>
      <c r="I199" s="905"/>
      <c r="J199" s="611"/>
      <c r="K199" s="97"/>
      <c r="L199" s="91"/>
      <c r="M199" s="1129"/>
      <c r="N199" s="850"/>
      <c r="O199" s="123"/>
      <c r="P199" s="1137" t="s">
        <v>2091</v>
      </c>
    </row>
    <row r="200" spans="1:16" ht="21" customHeight="1">
      <c r="A200" s="579"/>
      <c r="B200" s="902"/>
      <c r="C200" s="931"/>
      <c r="D200" s="902"/>
      <c r="E200" s="934"/>
      <c r="F200" s="906" t="s">
        <v>2120</v>
      </c>
      <c r="G200" s="907" t="s">
        <v>210</v>
      </c>
      <c r="H200" s="916" t="s">
        <v>2283</v>
      </c>
      <c r="I200" s="905"/>
      <c r="J200" s="611"/>
      <c r="K200" s="97"/>
      <c r="L200" s="91"/>
      <c r="M200" s="1129"/>
      <c r="N200" s="850"/>
      <c r="O200" s="123"/>
      <c r="P200" s="1137" t="s">
        <v>2091</v>
      </c>
    </row>
    <row r="201" spans="1:16" ht="21" customHeight="1">
      <c r="A201" s="579"/>
      <c r="B201" s="902"/>
      <c r="C201" s="931"/>
      <c r="D201" s="902"/>
      <c r="E201" s="934"/>
      <c r="F201" s="906" t="s">
        <v>2121</v>
      </c>
      <c r="G201" s="907" t="s">
        <v>210</v>
      </c>
      <c r="H201" s="1022" t="s">
        <v>2224</v>
      </c>
      <c r="I201" s="905"/>
      <c r="J201" s="611"/>
      <c r="K201" s="97"/>
      <c r="L201" s="91"/>
      <c r="M201" s="1129"/>
      <c r="N201" s="850"/>
      <c r="O201" s="123"/>
      <c r="P201" s="1137" t="s">
        <v>2315</v>
      </c>
    </row>
    <row r="202" spans="1:16" ht="21" customHeight="1">
      <c r="A202" s="579"/>
      <c r="B202" s="902"/>
      <c r="C202" s="931"/>
      <c r="D202" s="902"/>
      <c r="E202" s="934"/>
      <c r="F202" s="906" t="s">
        <v>2122</v>
      </c>
      <c r="G202" s="907" t="s">
        <v>210</v>
      </c>
      <c r="H202" s="1058" t="s">
        <v>2285</v>
      </c>
      <c r="I202" s="905"/>
      <c r="J202" s="611"/>
      <c r="K202" s="97"/>
      <c r="L202" s="91"/>
      <c r="M202" s="1129"/>
      <c r="N202" s="850"/>
      <c r="O202" s="123"/>
      <c r="P202" s="1137" t="s">
        <v>2316</v>
      </c>
    </row>
    <row r="203" spans="1:16" ht="21" customHeight="1">
      <c r="A203" s="579"/>
      <c r="B203" s="902"/>
      <c r="C203" s="931"/>
      <c r="D203" s="902"/>
      <c r="E203" s="934"/>
      <c r="F203" s="906" t="s">
        <v>1902</v>
      </c>
      <c r="G203" s="907" t="s">
        <v>210</v>
      </c>
      <c r="H203" s="1061" t="s">
        <v>1373</v>
      </c>
      <c r="I203" s="905"/>
      <c r="J203" s="611"/>
      <c r="K203" s="97"/>
      <c r="L203" s="91"/>
      <c r="M203" s="1129"/>
      <c r="N203" s="850"/>
      <c r="O203" s="123"/>
      <c r="P203" s="1137" t="s">
        <v>2317</v>
      </c>
    </row>
    <row r="204" spans="1:16" ht="21" customHeight="1">
      <c r="A204" s="579"/>
      <c r="B204" s="902"/>
      <c r="C204" s="931"/>
      <c r="D204" s="902"/>
      <c r="E204" s="934"/>
      <c r="F204" s="906" t="s">
        <v>2143</v>
      </c>
      <c r="G204" s="907" t="s">
        <v>210</v>
      </c>
      <c r="H204" s="1054" t="s">
        <v>2286</v>
      </c>
      <c r="I204" s="905"/>
      <c r="J204" s="611"/>
      <c r="K204" s="97"/>
      <c r="L204" s="91"/>
      <c r="M204" s="1129"/>
      <c r="N204" s="850"/>
      <c r="O204" s="123"/>
      <c r="P204" s="1137" t="s">
        <v>2414</v>
      </c>
    </row>
    <row r="205" spans="1:16" ht="29.1" customHeight="1">
      <c r="A205" s="579"/>
      <c r="B205" s="902"/>
      <c r="C205" s="931"/>
      <c r="D205" s="902"/>
      <c r="E205" s="934"/>
      <c r="F205" s="906" t="s">
        <v>2142</v>
      </c>
      <c r="G205" s="907" t="s">
        <v>210</v>
      </c>
      <c r="H205" s="916" t="s">
        <v>2224</v>
      </c>
      <c r="I205" s="905"/>
      <c r="J205" s="611"/>
      <c r="K205" s="97"/>
      <c r="L205" s="91"/>
      <c r="M205" s="1129"/>
      <c r="N205" s="850"/>
      <c r="O205" s="123"/>
      <c r="P205" s="1137" t="s">
        <v>2415</v>
      </c>
    </row>
    <row r="206" spans="1:16" ht="21" customHeight="1">
      <c r="A206" s="579"/>
      <c r="B206" s="902"/>
      <c r="C206" s="931"/>
      <c r="D206" s="902"/>
      <c r="E206" s="934"/>
      <c r="F206" s="906" t="s">
        <v>1365</v>
      </c>
      <c r="G206" s="907" t="s">
        <v>210</v>
      </c>
      <c r="H206" s="1505" t="s">
        <v>2624</v>
      </c>
      <c r="I206" s="905"/>
      <c r="J206" s="611"/>
      <c r="K206" s="97"/>
      <c r="L206" s="91"/>
      <c r="M206" s="1129"/>
      <c r="N206" s="850"/>
      <c r="O206" s="123"/>
      <c r="P206" s="1137" t="s">
        <v>2318</v>
      </c>
    </row>
    <row r="207" spans="1:16" ht="29.1" customHeight="1">
      <c r="A207" s="579"/>
      <c r="B207" s="902"/>
      <c r="C207" s="931"/>
      <c r="D207" s="902"/>
      <c r="E207" s="934"/>
      <c r="F207" s="906" t="s">
        <v>2141</v>
      </c>
      <c r="G207" s="907" t="s">
        <v>210</v>
      </c>
      <c r="H207" s="1527" t="s">
        <v>2539</v>
      </c>
      <c r="I207" s="905"/>
      <c r="J207" s="611"/>
      <c r="K207" s="97"/>
      <c r="L207" s="91"/>
      <c r="M207" s="1129"/>
      <c r="N207" s="850"/>
      <c r="O207" s="123"/>
      <c r="P207" s="1137" t="s">
        <v>2416</v>
      </c>
    </row>
    <row r="208" spans="1:16" ht="21" customHeight="1">
      <c r="A208" s="579"/>
      <c r="B208" s="902"/>
      <c r="C208" s="931"/>
      <c r="D208" s="902"/>
      <c r="E208" s="934"/>
      <c r="F208" s="906" t="s">
        <v>2123</v>
      </c>
      <c r="G208" s="907" t="s">
        <v>210</v>
      </c>
      <c r="H208" s="1060" t="s">
        <v>2284</v>
      </c>
      <c r="I208" s="905"/>
      <c r="J208" s="611"/>
      <c r="K208" s="97"/>
      <c r="L208" s="91"/>
      <c r="M208" s="1129"/>
      <c r="N208" s="850"/>
      <c r="O208" s="123"/>
      <c r="P208" s="1137" t="s">
        <v>2417</v>
      </c>
    </row>
    <row r="209" spans="1:16" ht="30" customHeight="1">
      <c r="A209" s="579"/>
      <c r="B209" s="902"/>
      <c r="C209" s="931"/>
      <c r="D209" s="902"/>
      <c r="E209" s="934"/>
      <c r="F209" s="906" t="s">
        <v>2124</v>
      </c>
      <c r="G209" s="907" t="s">
        <v>210</v>
      </c>
      <c r="H209" s="1527" t="s">
        <v>2459</v>
      </c>
      <c r="I209" s="905"/>
      <c r="J209" s="611"/>
      <c r="K209" s="97"/>
      <c r="L209" s="91"/>
      <c r="M209" s="1129"/>
      <c r="N209" s="850"/>
      <c r="O209" s="123"/>
      <c r="P209" s="1137" t="s">
        <v>2418</v>
      </c>
    </row>
    <row r="210" spans="1:16" ht="33.950000000000003" customHeight="1">
      <c r="A210" s="579"/>
      <c r="B210" s="902"/>
      <c r="C210" s="931"/>
      <c r="D210" s="902"/>
      <c r="E210" s="934"/>
      <c r="F210" s="906" t="s">
        <v>2125</v>
      </c>
      <c r="G210" s="907" t="s">
        <v>210</v>
      </c>
      <c r="H210" s="916" t="s">
        <v>2463</v>
      </c>
      <c r="I210" s="905"/>
      <c r="J210" s="611"/>
      <c r="K210" s="97"/>
      <c r="L210" s="91"/>
      <c r="M210" s="1129"/>
      <c r="N210" s="850"/>
      <c r="O210" s="123"/>
      <c r="P210" s="1137" t="s">
        <v>2319</v>
      </c>
    </row>
    <row r="211" spans="1:16" ht="21" customHeight="1">
      <c r="A211" s="579"/>
      <c r="B211" s="902"/>
      <c r="C211" s="931"/>
      <c r="D211" s="902"/>
      <c r="E211" s="934"/>
      <c r="F211" s="906" t="s">
        <v>2126</v>
      </c>
      <c r="G211" s="907" t="s">
        <v>210</v>
      </c>
      <c r="H211" s="916" t="s">
        <v>2224</v>
      </c>
      <c r="I211" s="905"/>
      <c r="J211" s="611"/>
      <c r="K211" s="97"/>
      <c r="L211" s="91"/>
      <c r="M211" s="1129"/>
      <c r="N211" s="850"/>
      <c r="O211" s="123"/>
      <c r="P211" s="1137" t="s">
        <v>2320</v>
      </c>
    </row>
    <row r="212" spans="1:16" ht="51.95" customHeight="1">
      <c r="A212" s="579"/>
      <c r="B212" s="902"/>
      <c r="C212" s="931"/>
      <c r="D212" s="902"/>
      <c r="E212" s="1436" t="s">
        <v>2175</v>
      </c>
      <c r="F212" s="906" t="s">
        <v>2128</v>
      </c>
      <c r="G212" s="907" t="s">
        <v>210</v>
      </c>
      <c r="H212" s="1674" t="s">
        <v>2182</v>
      </c>
      <c r="I212" s="1716"/>
      <c r="J212" s="701">
        <v>2019</v>
      </c>
      <c r="K212" s="97" t="s">
        <v>1220</v>
      </c>
      <c r="L212" s="91">
        <v>1</v>
      </c>
      <c r="M212" s="1144">
        <v>38</v>
      </c>
      <c r="N212" s="989">
        <f>(2.14+2.15)/2</f>
        <v>2.145</v>
      </c>
      <c r="O212" s="989">
        <f>(0.2*38)/6</f>
        <v>1.2666666666666668</v>
      </c>
      <c r="P212" s="1137" t="s">
        <v>2091</v>
      </c>
    </row>
    <row r="213" spans="1:16" ht="57.95" customHeight="1">
      <c r="A213" s="579"/>
      <c r="B213" s="902"/>
      <c r="C213" s="931"/>
      <c r="D213" s="902"/>
      <c r="E213" s="934"/>
      <c r="F213" s="906" t="s">
        <v>2113</v>
      </c>
      <c r="G213" s="907" t="s">
        <v>210</v>
      </c>
      <c r="H213" s="1674" t="s">
        <v>2183</v>
      </c>
      <c r="I213" s="1716"/>
      <c r="J213" s="611"/>
      <c r="K213" s="97"/>
      <c r="L213" s="91"/>
      <c r="M213" s="1129"/>
      <c r="N213" s="850"/>
      <c r="O213" s="123"/>
      <c r="P213" s="1137" t="s">
        <v>2091</v>
      </c>
    </row>
    <row r="214" spans="1:16" ht="21" customHeight="1">
      <c r="A214" s="579"/>
      <c r="B214" s="902"/>
      <c r="C214" s="931"/>
      <c r="D214" s="902"/>
      <c r="E214" s="934"/>
      <c r="F214" s="906" t="s">
        <v>2114</v>
      </c>
      <c r="G214" s="907" t="s">
        <v>210</v>
      </c>
      <c r="H214" s="916" t="s">
        <v>2179</v>
      </c>
      <c r="I214" s="929"/>
      <c r="J214" s="611"/>
      <c r="K214" s="97"/>
      <c r="L214" s="91"/>
      <c r="M214" s="1129"/>
      <c r="N214" s="850"/>
      <c r="O214" s="123"/>
      <c r="P214" s="1137" t="s">
        <v>2091</v>
      </c>
    </row>
    <row r="215" spans="1:16" ht="21" customHeight="1">
      <c r="A215" s="579"/>
      <c r="B215" s="902"/>
      <c r="C215" s="931"/>
      <c r="D215" s="902"/>
      <c r="E215" s="934"/>
      <c r="F215" s="906" t="s">
        <v>2115</v>
      </c>
      <c r="G215" s="907" t="s">
        <v>210</v>
      </c>
      <c r="H215" s="916">
        <v>9</v>
      </c>
      <c r="I215" s="905"/>
      <c r="J215" s="611"/>
      <c r="K215" s="97"/>
      <c r="L215" s="91"/>
      <c r="M215" s="1129"/>
      <c r="N215" s="850"/>
      <c r="O215" s="123"/>
      <c r="P215" s="1137" t="s">
        <v>2091</v>
      </c>
    </row>
    <row r="216" spans="1:16" ht="21" customHeight="1">
      <c r="A216" s="579"/>
      <c r="B216" s="902"/>
      <c r="C216" s="931"/>
      <c r="D216" s="902"/>
      <c r="E216" s="934"/>
      <c r="F216" s="906" t="s">
        <v>2116</v>
      </c>
      <c r="G216" s="907" t="s">
        <v>210</v>
      </c>
      <c r="H216" s="1022" t="s">
        <v>2180</v>
      </c>
      <c r="I216" s="905"/>
      <c r="J216" s="611"/>
      <c r="K216" s="97"/>
      <c r="L216" s="91"/>
      <c r="M216" s="1129"/>
      <c r="N216" s="850"/>
      <c r="O216" s="123"/>
      <c r="P216" s="1137" t="s">
        <v>2314</v>
      </c>
    </row>
    <row r="217" spans="1:16" ht="21" customHeight="1">
      <c r="A217" s="579"/>
      <c r="B217" s="902"/>
      <c r="C217" s="931"/>
      <c r="D217" s="902"/>
      <c r="E217" s="934"/>
      <c r="F217" s="906" t="s">
        <v>2117</v>
      </c>
      <c r="G217" s="907" t="s">
        <v>210</v>
      </c>
      <c r="H217" s="1055">
        <v>2019</v>
      </c>
      <c r="I217" s="905"/>
      <c r="J217" s="611"/>
      <c r="K217" s="97"/>
      <c r="L217" s="91"/>
      <c r="M217" s="1129"/>
      <c r="N217" s="850"/>
      <c r="O217" s="123"/>
      <c r="P217" s="1137" t="s">
        <v>2091</v>
      </c>
    </row>
    <row r="218" spans="1:16" ht="21" customHeight="1">
      <c r="A218" s="579"/>
      <c r="B218" s="902"/>
      <c r="C218" s="931"/>
      <c r="D218" s="902"/>
      <c r="E218" s="934"/>
      <c r="F218" s="906" t="s">
        <v>2118</v>
      </c>
      <c r="G218" s="907" t="s">
        <v>210</v>
      </c>
      <c r="H218" s="1055" t="s">
        <v>2181</v>
      </c>
      <c r="I218" s="905"/>
      <c r="J218" s="611"/>
      <c r="K218" s="97"/>
      <c r="L218" s="91"/>
      <c r="M218" s="1129"/>
      <c r="N218" s="850"/>
      <c r="O218" s="123"/>
      <c r="P218" s="1137" t="s">
        <v>2091</v>
      </c>
    </row>
    <row r="219" spans="1:16" ht="21" customHeight="1">
      <c r="A219" s="579"/>
      <c r="B219" s="902"/>
      <c r="C219" s="931"/>
      <c r="D219" s="902"/>
      <c r="E219" s="934"/>
      <c r="F219" s="906" t="s">
        <v>2119</v>
      </c>
      <c r="G219" s="907" t="s">
        <v>210</v>
      </c>
      <c r="H219" s="387" t="s">
        <v>2288</v>
      </c>
      <c r="I219" s="905"/>
      <c r="J219" s="611"/>
      <c r="K219" s="97"/>
      <c r="L219" s="91"/>
      <c r="M219" s="1129"/>
      <c r="N219" s="850"/>
      <c r="O219" s="123"/>
      <c r="P219" s="1137" t="s">
        <v>2091</v>
      </c>
    </row>
    <row r="220" spans="1:16" ht="21" customHeight="1">
      <c r="A220" s="579"/>
      <c r="B220" s="902"/>
      <c r="C220" s="931"/>
      <c r="D220" s="902"/>
      <c r="E220" s="934"/>
      <c r="F220" s="906" t="s">
        <v>2120</v>
      </c>
      <c r="G220" s="907" t="s">
        <v>210</v>
      </c>
      <c r="H220" s="387" t="s">
        <v>2287</v>
      </c>
      <c r="I220" s="905"/>
      <c r="J220" s="611"/>
      <c r="K220" s="97"/>
      <c r="L220" s="91"/>
      <c r="M220" s="1129"/>
      <c r="N220" s="850"/>
      <c r="O220" s="123"/>
      <c r="P220" s="1137" t="s">
        <v>2091</v>
      </c>
    </row>
    <row r="221" spans="1:16" ht="21" customHeight="1">
      <c r="A221" s="579"/>
      <c r="B221" s="902"/>
      <c r="C221" s="931"/>
      <c r="D221" s="902"/>
      <c r="E221" s="934"/>
      <c r="F221" s="906" t="s">
        <v>2121</v>
      </c>
      <c r="G221" s="907" t="s">
        <v>210</v>
      </c>
      <c r="H221" s="1261" t="s">
        <v>2289</v>
      </c>
      <c r="I221" s="905"/>
      <c r="J221" s="611"/>
      <c r="K221" s="97"/>
      <c r="L221" s="91"/>
      <c r="M221" s="1129"/>
      <c r="N221" s="850"/>
      <c r="O221" s="123"/>
      <c r="P221" s="1137" t="s">
        <v>2315</v>
      </c>
    </row>
    <row r="222" spans="1:16" ht="21" customHeight="1">
      <c r="A222" s="579"/>
      <c r="B222" s="902"/>
      <c r="C222" s="931"/>
      <c r="D222" s="902"/>
      <c r="E222" s="934"/>
      <c r="F222" s="906" t="s">
        <v>2122</v>
      </c>
      <c r="G222" s="907" t="s">
        <v>210</v>
      </c>
      <c r="H222" s="1060" t="s">
        <v>2290</v>
      </c>
      <c r="I222" s="905"/>
      <c r="J222" s="611"/>
      <c r="K222" s="97"/>
      <c r="L222" s="91"/>
      <c r="M222" s="1129"/>
      <c r="N222" s="850"/>
      <c r="O222" s="123"/>
      <c r="P222" s="1137" t="s">
        <v>2316</v>
      </c>
    </row>
    <row r="223" spans="1:16" ht="21" customHeight="1">
      <c r="A223" s="579"/>
      <c r="B223" s="902"/>
      <c r="C223" s="931"/>
      <c r="D223" s="902"/>
      <c r="E223" s="934"/>
      <c r="F223" s="906" t="s">
        <v>1902</v>
      </c>
      <c r="G223" s="907" t="s">
        <v>210</v>
      </c>
      <c r="H223" s="1023" t="s">
        <v>1374</v>
      </c>
      <c r="I223" s="905"/>
      <c r="J223" s="611"/>
      <c r="K223" s="97"/>
      <c r="L223" s="91"/>
      <c r="M223" s="1129"/>
      <c r="N223" s="850"/>
      <c r="O223" s="123"/>
      <c r="P223" s="1137" t="s">
        <v>2317</v>
      </c>
    </row>
    <row r="224" spans="1:16" ht="21" customHeight="1">
      <c r="A224" s="579"/>
      <c r="B224" s="902"/>
      <c r="C224" s="931"/>
      <c r="D224" s="902"/>
      <c r="E224" s="934"/>
      <c r="F224" s="906" t="s">
        <v>2143</v>
      </c>
      <c r="G224" s="907" t="s">
        <v>210</v>
      </c>
      <c r="H224" s="916" t="s">
        <v>2553</v>
      </c>
      <c r="I224" s="905"/>
      <c r="J224" s="611"/>
      <c r="K224" s="97"/>
      <c r="L224" s="91"/>
      <c r="M224" s="1129"/>
      <c r="N224" s="850"/>
      <c r="O224" s="123"/>
      <c r="P224" s="1137" t="s">
        <v>2414</v>
      </c>
    </row>
    <row r="225" spans="1:16" ht="29.1" customHeight="1">
      <c r="A225" s="579"/>
      <c r="B225" s="902"/>
      <c r="C225" s="931"/>
      <c r="D225" s="902"/>
      <c r="E225" s="934"/>
      <c r="F225" s="906" t="s">
        <v>2142</v>
      </c>
      <c r="G225" s="907" t="s">
        <v>210</v>
      </c>
      <c r="H225" s="916" t="s">
        <v>2224</v>
      </c>
      <c r="I225" s="905"/>
      <c r="J225" s="611"/>
      <c r="K225" s="97"/>
      <c r="L225" s="91"/>
      <c r="M225" s="1129"/>
      <c r="N225" s="850"/>
      <c r="O225" s="123"/>
      <c r="P225" s="1137" t="s">
        <v>2415</v>
      </c>
    </row>
    <row r="226" spans="1:16" ht="21" customHeight="1">
      <c r="A226" s="579"/>
      <c r="B226" s="902"/>
      <c r="C226" s="931"/>
      <c r="D226" s="902"/>
      <c r="E226" s="934"/>
      <c r="F226" s="906" t="s">
        <v>1365</v>
      </c>
      <c r="G226" s="907" t="s">
        <v>210</v>
      </c>
      <c r="H226" s="1505" t="s">
        <v>2621</v>
      </c>
      <c r="I226" s="905"/>
      <c r="J226" s="611"/>
      <c r="K226" s="97"/>
      <c r="L226" s="91"/>
      <c r="M226" s="1129"/>
      <c r="N226" s="850"/>
      <c r="O226" s="123"/>
      <c r="P226" s="1137" t="s">
        <v>2318</v>
      </c>
    </row>
    <row r="227" spans="1:16" ht="29.1" customHeight="1">
      <c r="A227" s="579"/>
      <c r="B227" s="902"/>
      <c r="C227" s="931"/>
      <c r="D227" s="902"/>
      <c r="E227" s="934"/>
      <c r="F227" s="906" t="s">
        <v>2141</v>
      </c>
      <c r="G227" s="907" t="s">
        <v>210</v>
      </c>
      <c r="H227" s="1527" t="s">
        <v>2538</v>
      </c>
      <c r="I227" s="905"/>
      <c r="J227" s="611"/>
      <c r="K227" s="97"/>
      <c r="L227" s="91"/>
      <c r="M227" s="1129"/>
      <c r="N227" s="850"/>
      <c r="O227" s="123"/>
      <c r="P227" s="1137" t="s">
        <v>2416</v>
      </c>
    </row>
    <row r="228" spans="1:16" ht="21" customHeight="1">
      <c r="A228" s="579"/>
      <c r="B228" s="902"/>
      <c r="C228" s="931"/>
      <c r="D228" s="902"/>
      <c r="E228" s="934"/>
      <c r="F228" s="906" t="s">
        <v>2123</v>
      </c>
      <c r="G228" s="907" t="s">
        <v>210</v>
      </c>
      <c r="H228" s="1060" t="s">
        <v>2291</v>
      </c>
      <c r="I228" s="905"/>
      <c r="J228" s="611"/>
      <c r="K228" s="97"/>
      <c r="L228" s="91"/>
      <c r="M228" s="1129"/>
      <c r="N228" s="850"/>
      <c r="O228" s="123"/>
      <c r="P228" s="1137" t="s">
        <v>2417</v>
      </c>
    </row>
    <row r="229" spans="1:16" ht="30" customHeight="1">
      <c r="A229" s="579"/>
      <c r="B229" s="902"/>
      <c r="C229" s="931"/>
      <c r="D229" s="902"/>
      <c r="E229" s="934"/>
      <c r="F229" s="906" t="s">
        <v>2124</v>
      </c>
      <c r="G229" s="907" t="s">
        <v>210</v>
      </c>
      <c r="H229" s="1022" t="s">
        <v>2224</v>
      </c>
      <c r="I229" s="905"/>
      <c r="J229" s="611"/>
      <c r="K229" s="97"/>
      <c r="L229" s="91"/>
      <c r="M229" s="1129"/>
      <c r="N229" s="850"/>
      <c r="O229" s="123"/>
      <c r="P229" s="1137" t="s">
        <v>2418</v>
      </c>
    </row>
    <row r="230" spans="1:16" ht="33.950000000000003" customHeight="1">
      <c r="A230" s="579"/>
      <c r="B230" s="902"/>
      <c r="C230" s="931"/>
      <c r="D230" s="902"/>
      <c r="E230" s="934"/>
      <c r="F230" s="906" t="s">
        <v>2125</v>
      </c>
      <c r="G230" s="907" t="s">
        <v>210</v>
      </c>
      <c r="H230" s="1022" t="s">
        <v>2463</v>
      </c>
      <c r="I230" s="905"/>
      <c r="J230" s="611"/>
      <c r="K230" s="97"/>
      <c r="L230" s="91"/>
      <c r="M230" s="1129"/>
      <c r="N230" s="850"/>
      <c r="O230" s="123"/>
      <c r="P230" s="1137" t="s">
        <v>2319</v>
      </c>
    </row>
    <row r="231" spans="1:16" ht="21" customHeight="1">
      <c r="A231" s="579"/>
      <c r="B231" s="902"/>
      <c r="C231" s="931"/>
      <c r="D231" s="902"/>
      <c r="E231" s="934"/>
      <c r="F231" s="906" t="s">
        <v>2126</v>
      </c>
      <c r="G231" s="907" t="s">
        <v>210</v>
      </c>
      <c r="H231" s="916" t="s">
        <v>2224</v>
      </c>
      <c r="I231" s="905"/>
      <c r="J231" s="611"/>
      <c r="K231" s="97"/>
      <c r="L231" s="91"/>
      <c r="M231" s="1129"/>
      <c r="N231" s="850"/>
      <c r="O231" s="123"/>
      <c r="P231" s="1137" t="s">
        <v>2320</v>
      </c>
    </row>
    <row r="232" spans="1:16" ht="63" customHeight="1">
      <c r="A232" s="579"/>
      <c r="B232" s="902"/>
      <c r="C232" s="931"/>
      <c r="D232" s="902"/>
      <c r="E232" s="1436" t="s">
        <v>2184</v>
      </c>
      <c r="F232" s="906" t="s">
        <v>2128</v>
      </c>
      <c r="G232" s="907" t="s">
        <v>210</v>
      </c>
      <c r="H232" s="1674" t="s">
        <v>2465</v>
      </c>
      <c r="I232" s="1716"/>
      <c r="J232" s="269" t="s">
        <v>1228</v>
      </c>
      <c r="K232" s="97" t="s">
        <v>1220</v>
      </c>
      <c r="L232" s="91">
        <v>1</v>
      </c>
      <c r="M232" s="1144">
        <v>36</v>
      </c>
      <c r="N232" s="989">
        <f>(4.79+4.72)/2</f>
        <v>4.7549999999999999</v>
      </c>
      <c r="O232" s="989">
        <f>(0.2*35)/2</f>
        <v>3.5</v>
      </c>
      <c r="P232" s="1137" t="s">
        <v>2091</v>
      </c>
    </row>
    <row r="233" spans="1:16" ht="36.950000000000003" customHeight="1">
      <c r="A233" s="579"/>
      <c r="B233" s="902"/>
      <c r="C233" s="931"/>
      <c r="D233" s="902"/>
      <c r="E233" s="934"/>
      <c r="F233" s="906" t="s">
        <v>2113</v>
      </c>
      <c r="G233" s="907" t="s">
        <v>210</v>
      </c>
      <c r="H233" s="1674" t="s">
        <v>2188</v>
      </c>
      <c r="I233" s="1716"/>
      <c r="J233" s="611"/>
      <c r="K233" s="97"/>
      <c r="L233" s="91"/>
      <c r="M233" s="1129"/>
      <c r="N233" s="850"/>
      <c r="O233" s="123"/>
      <c r="P233" s="1137" t="s">
        <v>2091</v>
      </c>
    </row>
    <row r="234" spans="1:16" ht="21" customHeight="1">
      <c r="A234" s="579"/>
      <c r="B234" s="902"/>
      <c r="C234" s="931"/>
      <c r="D234" s="902"/>
      <c r="E234" s="934"/>
      <c r="F234" s="906" t="s">
        <v>2114</v>
      </c>
      <c r="G234" s="907" t="s">
        <v>210</v>
      </c>
      <c r="H234" s="916" t="s">
        <v>2186</v>
      </c>
      <c r="I234" s="929"/>
      <c r="J234" s="611"/>
      <c r="K234" s="97"/>
      <c r="L234" s="91"/>
      <c r="M234" s="1129"/>
      <c r="N234" s="850"/>
      <c r="O234" s="123"/>
      <c r="P234" s="1137" t="s">
        <v>2091</v>
      </c>
    </row>
    <row r="235" spans="1:16" ht="21" customHeight="1">
      <c r="A235" s="579"/>
      <c r="B235" s="902"/>
      <c r="C235" s="931"/>
      <c r="D235" s="902"/>
      <c r="E235" s="934"/>
      <c r="F235" s="906" t="s">
        <v>2115</v>
      </c>
      <c r="G235" s="907" t="s">
        <v>210</v>
      </c>
      <c r="H235" s="916">
        <v>7</v>
      </c>
      <c r="I235" s="905"/>
      <c r="J235" s="611"/>
      <c r="K235" s="97"/>
      <c r="L235" s="91"/>
      <c r="M235" s="1129"/>
      <c r="N235" s="850"/>
      <c r="O235" s="123"/>
      <c r="P235" s="1137" t="s">
        <v>2091</v>
      </c>
    </row>
    <row r="236" spans="1:16" ht="21" customHeight="1">
      <c r="A236" s="579"/>
      <c r="B236" s="902"/>
      <c r="C236" s="931"/>
      <c r="D236" s="902"/>
      <c r="E236" s="934"/>
      <c r="F236" s="906" t="s">
        <v>2116</v>
      </c>
      <c r="G236" s="907" t="s">
        <v>210</v>
      </c>
      <c r="H236" s="1022">
        <v>5</v>
      </c>
      <c r="I236" s="905"/>
      <c r="J236" s="611"/>
      <c r="K236" s="97"/>
      <c r="L236" s="91"/>
      <c r="M236" s="1129"/>
      <c r="N236" s="850"/>
      <c r="O236" s="123"/>
      <c r="P236" s="1137" t="s">
        <v>2314</v>
      </c>
    </row>
    <row r="237" spans="1:16" ht="21" customHeight="1">
      <c r="A237" s="579"/>
      <c r="B237" s="902"/>
      <c r="C237" s="931"/>
      <c r="D237" s="902"/>
      <c r="E237" s="934"/>
      <c r="F237" s="906" t="s">
        <v>2117</v>
      </c>
      <c r="G237" s="907" t="s">
        <v>210</v>
      </c>
      <c r="H237" s="1022">
        <v>2019</v>
      </c>
      <c r="I237" s="905"/>
      <c r="J237" s="611"/>
      <c r="K237" s="97"/>
      <c r="L237" s="91"/>
      <c r="M237" s="1129"/>
      <c r="N237" s="850"/>
      <c r="O237" s="123"/>
      <c r="P237" s="1137" t="s">
        <v>2091</v>
      </c>
    </row>
    <row r="238" spans="1:16" ht="21" customHeight="1">
      <c r="A238" s="579"/>
      <c r="B238" s="902"/>
      <c r="C238" s="931"/>
      <c r="D238" s="902"/>
      <c r="E238" s="934"/>
      <c r="F238" s="906" t="s">
        <v>2118</v>
      </c>
      <c r="G238" s="907" t="s">
        <v>210</v>
      </c>
      <c r="H238" s="1022" t="s">
        <v>2187</v>
      </c>
      <c r="I238" s="905"/>
      <c r="J238" s="611"/>
      <c r="K238" s="97"/>
      <c r="L238" s="91"/>
      <c r="M238" s="1129"/>
      <c r="N238" s="850"/>
      <c r="O238" s="123"/>
      <c r="P238" s="1137" t="s">
        <v>2091</v>
      </c>
    </row>
    <row r="239" spans="1:16" ht="21" customHeight="1">
      <c r="A239" s="579"/>
      <c r="B239" s="902"/>
      <c r="C239" s="931"/>
      <c r="D239" s="902"/>
      <c r="E239" s="934"/>
      <c r="F239" s="906" t="s">
        <v>2119</v>
      </c>
      <c r="G239" s="907" t="s">
        <v>210</v>
      </c>
      <c r="H239" s="387" t="s">
        <v>2293</v>
      </c>
      <c r="I239" s="905"/>
      <c r="J239" s="611"/>
      <c r="K239" s="97"/>
      <c r="L239" s="91"/>
      <c r="M239" s="1129"/>
      <c r="N239" s="850"/>
      <c r="O239" s="123"/>
      <c r="P239" s="1137" t="s">
        <v>2091</v>
      </c>
    </row>
    <row r="240" spans="1:16" ht="21" customHeight="1">
      <c r="A240" s="579"/>
      <c r="B240" s="902"/>
      <c r="C240" s="931"/>
      <c r="D240" s="902"/>
      <c r="E240" s="934"/>
      <c r="F240" s="906" t="s">
        <v>2120</v>
      </c>
      <c r="G240" s="907" t="s">
        <v>210</v>
      </c>
      <c r="H240" s="387" t="s">
        <v>2294</v>
      </c>
      <c r="I240" s="905"/>
      <c r="J240" s="611"/>
      <c r="K240" s="97"/>
      <c r="L240" s="91"/>
      <c r="M240" s="1129"/>
      <c r="N240" s="850"/>
      <c r="O240" s="123"/>
      <c r="P240" s="1137" t="s">
        <v>2091</v>
      </c>
    </row>
    <row r="241" spans="1:16" ht="21" customHeight="1">
      <c r="A241" s="579"/>
      <c r="B241" s="902"/>
      <c r="C241" s="931"/>
      <c r="D241" s="902"/>
      <c r="E241" s="934"/>
      <c r="F241" s="906" t="s">
        <v>2121</v>
      </c>
      <c r="G241" s="907" t="s">
        <v>210</v>
      </c>
      <c r="H241" s="1022" t="s">
        <v>2224</v>
      </c>
      <c r="I241" s="905"/>
      <c r="J241" s="611"/>
      <c r="K241" s="97"/>
      <c r="L241" s="91"/>
      <c r="M241" s="1129"/>
      <c r="N241" s="850"/>
      <c r="O241" s="123"/>
      <c r="P241" s="1137" t="s">
        <v>2315</v>
      </c>
    </row>
    <row r="242" spans="1:16" ht="21" customHeight="1">
      <c r="A242" s="579"/>
      <c r="B242" s="902"/>
      <c r="C242" s="931"/>
      <c r="D242" s="902"/>
      <c r="E242" s="934"/>
      <c r="F242" s="906" t="s">
        <v>2122</v>
      </c>
      <c r="G242" s="907" t="s">
        <v>210</v>
      </c>
      <c r="H242" s="1060" t="s">
        <v>2292</v>
      </c>
      <c r="I242" s="905"/>
      <c r="J242" s="611"/>
      <c r="K242" s="97"/>
      <c r="L242" s="91"/>
      <c r="M242" s="1129"/>
      <c r="N242" s="850"/>
      <c r="O242" s="123"/>
      <c r="P242" s="1137" t="s">
        <v>2316</v>
      </c>
    </row>
    <row r="243" spans="1:16" ht="21" customHeight="1">
      <c r="A243" s="579"/>
      <c r="B243" s="902"/>
      <c r="C243" s="931"/>
      <c r="D243" s="902"/>
      <c r="E243" s="934"/>
      <c r="F243" s="906" t="s">
        <v>1902</v>
      </c>
      <c r="G243" s="907" t="s">
        <v>210</v>
      </c>
      <c r="H243" s="1024" t="s">
        <v>1375</v>
      </c>
      <c r="I243" s="905"/>
      <c r="J243" s="611"/>
      <c r="K243" s="97"/>
      <c r="L243" s="91"/>
      <c r="M243" s="1129"/>
      <c r="N243" s="850"/>
      <c r="O243" s="123"/>
      <c r="P243" s="1137" t="s">
        <v>2317</v>
      </c>
    </row>
    <row r="244" spans="1:16" ht="21" customHeight="1">
      <c r="A244" s="579"/>
      <c r="B244" s="902"/>
      <c r="C244" s="931"/>
      <c r="D244" s="902"/>
      <c r="E244" s="934"/>
      <c r="F244" s="906" t="s">
        <v>2143</v>
      </c>
      <c r="G244" s="907" t="s">
        <v>210</v>
      </c>
      <c r="H244" s="916" t="s">
        <v>2554</v>
      </c>
      <c r="I244" s="905"/>
      <c r="J244" s="611"/>
      <c r="K244" s="97"/>
      <c r="L244" s="91"/>
      <c r="M244" s="1129"/>
      <c r="N244" s="850"/>
      <c r="O244" s="123"/>
      <c r="P244" s="1137" t="s">
        <v>2414</v>
      </c>
    </row>
    <row r="245" spans="1:16" ht="29.1" customHeight="1">
      <c r="A245" s="579"/>
      <c r="B245" s="902"/>
      <c r="C245" s="931"/>
      <c r="D245" s="902"/>
      <c r="E245" s="934"/>
      <c r="F245" s="906" t="s">
        <v>2142</v>
      </c>
      <c r="G245" s="907" t="s">
        <v>210</v>
      </c>
      <c r="H245" s="916" t="s">
        <v>2224</v>
      </c>
      <c r="I245" s="905"/>
      <c r="J245" s="611"/>
      <c r="K245" s="97"/>
      <c r="L245" s="91"/>
      <c r="M245" s="1129"/>
      <c r="N245" s="850"/>
      <c r="O245" s="123"/>
      <c r="P245" s="1137" t="s">
        <v>2415</v>
      </c>
    </row>
    <row r="246" spans="1:16" ht="21" customHeight="1">
      <c r="A246" s="579"/>
      <c r="B246" s="902"/>
      <c r="C246" s="931"/>
      <c r="D246" s="902"/>
      <c r="E246" s="934"/>
      <c r="F246" s="906" t="s">
        <v>1365</v>
      </c>
      <c r="G246" s="907" t="s">
        <v>210</v>
      </c>
      <c r="H246" s="1505" t="s">
        <v>2611</v>
      </c>
      <c r="I246" s="905"/>
      <c r="J246" s="611"/>
      <c r="K246" s="97"/>
      <c r="L246" s="91"/>
      <c r="M246" s="1129"/>
      <c r="N246" s="850"/>
      <c r="O246" s="123"/>
      <c r="P246" s="1137" t="s">
        <v>2318</v>
      </c>
    </row>
    <row r="247" spans="1:16" ht="29.1" customHeight="1">
      <c r="A247" s="579"/>
      <c r="B247" s="902"/>
      <c r="C247" s="931"/>
      <c r="D247" s="902"/>
      <c r="E247" s="934"/>
      <c r="F247" s="906" t="s">
        <v>2141</v>
      </c>
      <c r="G247" s="907" t="s">
        <v>210</v>
      </c>
      <c r="H247" s="1527" t="s">
        <v>2533</v>
      </c>
      <c r="I247" s="905"/>
      <c r="J247" s="611"/>
      <c r="K247" s="97"/>
      <c r="L247" s="91"/>
      <c r="M247" s="1129"/>
      <c r="N247" s="850"/>
      <c r="O247" s="123"/>
      <c r="P247" s="1137" t="s">
        <v>2416</v>
      </c>
    </row>
    <row r="248" spans="1:16" ht="21" customHeight="1">
      <c r="A248" s="579"/>
      <c r="B248" s="902"/>
      <c r="C248" s="931"/>
      <c r="D248" s="902"/>
      <c r="E248" s="934"/>
      <c r="F248" s="906" t="s">
        <v>2123</v>
      </c>
      <c r="G248" s="907" t="s">
        <v>210</v>
      </c>
      <c r="H248" s="1060" t="s">
        <v>2295</v>
      </c>
      <c r="I248" s="905"/>
      <c r="J248" s="611"/>
      <c r="K248" s="97"/>
      <c r="L248" s="91"/>
      <c r="M248" s="1129"/>
      <c r="N248" s="850"/>
      <c r="O248" s="123"/>
      <c r="P248" s="1137" t="s">
        <v>2417</v>
      </c>
    </row>
    <row r="249" spans="1:16" ht="30" customHeight="1">
      <c r="A249" s="579"/>
      <c r="B249" s="902"/>
      <c r="C249" s="931"/>
      <c r="D249" s="902"/>
      <c r="E249" s="934"/>
      <c r="F249" s="906" t="s">
        <v>2124</v>
      </c>
      <c r="G249" s="907" t="s">
        <v>210</v>
      </c>
      <c r="H249" s="1022" t="s">
        <v>2224</v>
      </c>
      <c r="I249" s="905"/>
      <c r="J249" s="611"/>
      <c r="K249" s="97"/>
      <c r="L249" s="91"/>
      <c r="M249" s="1129"/>
      <c r="N249" s="850"/>
      <c r="O249" s="123"/>
      <c r="P249" s="1137" t="s">
        <v>2418</v>
      </c>
    </row>
    <row r="250" spans="1:16" ht="33.950000000000003" customHeight="1">
      <c r="A250" s="579"/>
      <c r="B250" s="902"/>
      <c r="C250" s="931"/>
      <c r="D250" s="902"/>
      <c r="E250" s="934"/>
      <c r="F250" s="906" t="s">
        <v>2125</v>
      </c>
      <c r="G250" s="907" t="s">
        <v>210</v>
      </c>
      <c r="H250" s="1022" t="s">
        <v>2463</v>
      </c>
      <c r="I250" s="905"/>
      <c r="J250" s="611"/>
      <c r="K250" s="97"/>
      <c r="L250" s="91"/>
      <c r="M250" s="1129"/>
      <c r="N250" s="850"/>
      <c r="O250" s="123"/>
      <c r="P250" s="1137" t="s">
        <v>2319</v>
      </c>
    </row>
    <row r="251" spans="1:16" ht="21" customHeight="1">
      <c r="A251" s="579"/>
      <c r="B251" s="902"/>
      <c r="C251" s="931"/>
      <c r="D251" s="902"/>
      <c r="E251" s="934"/>
      <c r="F251" s="906" t="s">
        <v>2126</v>
      </c>
      <c r="G251" s="907" t="s">
        <v>210</v>
      </c>
      <c r="H251" s="916" t="s">
        <v>2224</v>
      </c>
      <c r="I251" s="905"/>
      <c r="J251" s="611"/>
      <c r="K251" s="97"/>
      <c r="L251" s="91"/>
      <c r="M251" s="1129"/>
      <c r="N251" s="850"/>
      <c r="O251" s="123"/>
      <c r="P251" s="1137" t="s">
        <v>2320</v>
      </c>
    </row>
    <row r="252" spans="1:16" ht="63" customHeight="1">
      <c r="A252" s="579"/>
      <c r="B252" s="902"/>
      <c r="C252" s="931"/>
      <c r="D252" s="902"/>
      <c r="E252" s="1436" t="s">
        <v>2185</v>
      </c>
      <c r="F252" s="906" t="s">
        <v>2128</v>
      </c>
      <c r="G252" s="907" t="s">
        <v>210</v>
      </c>
      <c r="H252" s="1674" t="s">
        <v>2193</v>
      </c>
      <c r="I252" s="1716"/>
      <c r="J252" s="269" t="s">
        <v>1316</v>
      </c>
      <c r="K252" s="97" t="s">
        <v>1220</v>
      </c>
      <c r="L252" s="91">
        <v>1</v>
      </c>
      <c r="M252" s="1144">
        <v>38</v>
      </c>
      <c r="N252" s="989">
        <f>(21.3+21.72)/2</f>
        <v>21.509999999999998</v>
      </c>
      <c r="O252" s="989">
        <f>0.6*38</f>
        <v>22.8</v>
      </c>
      <c r="P252" s="1137" t="s">
        <v>2091</v>
      </c>
    </row>
    <row r="253" spans="1:16" ht="36.950000000000003" customHeight="1">
      <c r="A253" s="579"/>
      <c r="B253" s="902"/>
      <c r="C253" s="931"/>
      <c r="D253" s="902"/>
      <c r="E253" s="934"/>
      <c r="F253" s="906" t="s">
        <v>2113</v>
      </c>
      <c r="G253" s="907" t="s">
        <v>210</v>
      </c>
      <c r="H253" s="1753" t="s">
        <v>2192</v>
      </c>
      <c r="I253" s="1754"/>
      <c r="J253" s="611"/>
      <c r="K253" s="97"/>
      <c r="L253" s="91"/>
      <c r="M253" s="1129"/>
      <c r="N253" s="850"/>
      <c r="O253" s="123"/>
      <c r="P253" s="1137" t="s">
        <v>2091</v>
      </c>
    </row>
    <row r="254" spans="1:16" ht="21" customHeight="1">
      <c r="A254" s="579"/>
      <c r="B254" s="902"/>
      <c r="C254" s="931"/>
      <c r="D254" s="902"/>
      <c r="E254" s="934"/>
      <c r="F254" s="906" t="s">
        <v>2114</v>
      </c>
      <c r="G254" s="907" t="s">
        <v>210</v>
      </c>
      <c r="H254" s="1045" t="s">
        <v>2191</v>
      </c>
      <c r="I254" s="1048"/>
      <c r="J254" s="611"/>
      <c r="K254" s="97"/>
      <c r="L254" s="91"/>
      <c r="M254" s="1129"/>
      <c r="N254" s="850"/>
      <c r="O254" s="123"/>
      <c r="P254" s="1137" t="s">
        <v>2091</v>
      </c>
    </row>
    <row r="255" spans="1:16" ht="21" customHeight="1">
      <c r="A255" s="579"/>
      <c r="B255" s="902"/>
      <c r="C255" s="931"/>
      <c r="D255" s="902"/>
      <c r="E255" s="934"/>
      <c r="F255" s="906" t="s">
        <v>2115</v>
      </c>
      <c r="G255" s="907" t="s">
        <v>210</v>
      </c>
      <c r="H255" s="1045">
        <v>33</v>
      </c>
      <c r="I255" s="1044"/>
      <c r="J255" s="611"/>
      <c r="K255" s="97"/>
      <c r="L255" s="91"/>
      <c r="M255" s="1129"/>
      <c r="N255" s="850"/>
      <c r="O255" s="123"/>
      <c r="P255" s="1137" t="s">
        <v>2091</v>
      </c>
    </row>
    <row r="256" spans="1:16" ht="21" customHeight="1">
      <c r="A256" s="579"/>
      <c r="B256" s="902"/>
      <c r="C256" s="931"/>
      <c r="D256" s="902"/>
      <c r="E256" s="934"/>
      <c r="F256" s="906" t="s">
        <v>2116</v>
      </c>
      <c r="G256" s="907" t="s">
        <v>210</v>
      </c>
      <c r="H256" s="1055">
        <v>1</v>
      </c>
      <c r="I256" s="1044"/>
      <c r="J256" s="611"/>
      <c r="K256" s="97"/>
      <c r="L256" s="91"/>
      <c r="M256" s="1129"/>
      <c r="N256" s="850"/>
      <c r="O256" s="123"/>
      <c r="P256" s="1137" t="s">
        <v>2314</v>
      </c>
    </row>
    <row r="257" spans="1:16" ht="21" customHeight="1">
      <c r="A257" s="579"/>
      <c r="B257" s="902"/>
      <c r="C257" s="931"/>
      <c r="D257" s="902"/>
      <c r="E257" s="934"/>
      <c r="F257" s="906" t="s">
        <v>2117</v>
      </c>
      <c r="G257" s="907" t="s">
        <v>210</v>
      </c>
      <c r="H257" s="1055">
        <v>2020</v>
      </c>
      <c r="I257" s="1044"/>
      <c r="J257" s="611"/>
      <c r="K257" s="97"/>
      <c r="L257" s="91"/>
      <c r="M257" s="1129"/>
      <c r="N257" s="850"/>
      <c r="O257" s="123"/>
      <c r="P257" s="1137" t="s">
        <v>2091</v>
      </c>
    </row>
    <row r="258" spans="1:16" ht="21" customHeight="1">
      <c r="A258" s="579"/>
      <c r="B258" s="902"/>
      <c r="C258" s="931"/>
      <c r="D258" s="902"/>
      <c r="E258" s="934"/>
      <c r="F258" s="906" t="s">
        <v>2118</v>
      </c>
      <c r="G258" s="907" t="s">
        <v>210</v>
      </c>
      <c r="H258" s="1055" t="s">
        <v>2190</v>
      </c>
      <c r="I258" s="1044"/>
      <c r="J258" s="611"/>
      <c r="K258" s="97"/>
      <c r="L258" s="91"/>
      <c r="M258" s="1129"/>
      <c r="N258" s="850"/>
      <c r="O258" s="123"/>
      <c r="P258" s="1137" t="s">
        <v>2091</v>
      </c>
    </row>
    <row r="259" spans="1:16" ht="21" customHeight="1">
      <c r="A259" s="579"/>
      <c r="B259" s="902"/>
      <c r="C259" s="931"/>
      <c r="D259" s="902"/>
      <c r="E259" s="934"/>
      <c r="F259" s="906" t="s">
        <v>2119</v>
      </c>
      <c r="G259" s="907" t="s">
        <v>210</v>
      </c>
      <c r="H259" s="387" t="s">
        <v>2297</v>
      </c>
      <c r="I259" s="1044"/>
      <c r="J259" s="611"/>
      <c r="K259" s="97"/>
      <c r="L259" s="91"/>
      <c r="M259" s="1129"/>
      <c r="N259" s="850"/>
      <c r="O259" s="123"/>
      <c r="P259" s="1137" t="s">
        <v>2091</v>
      </c>
    </row>
    <row r="260" spans="1:16" ht="21" customHeight="1">
      <c r="A260" s="579"/>
      <c r="B260" s="902"/>
      <c r="C260" s="931"/>
      <c r="D260" s="902"/>
      <c r="E260" s="934"/>
      <c r="F260" s="906" t="s">
        <v>2120</v>
      </c>
      <c r="G260" s="907" t="s">
        <v>210</v>
      </c>
      <c r="H260" s="387" t="s">
        <v>2296</v>
      </c>
      <c r="I260" s="1044"/>
      <c r="J260" s="611"/>
      <c r="K260" s="97"/>
      <c r="L260" s="91"/>
      <c r="M260" s="1129"/>
      <c r="N260" s="850"/>
      <c r="O260" s="123"/>
      <c r="P260" s="1137" t="s">
        <v>2091</v>
      </c>
    </row>
    <row r="261" spans="1:16" ht="21" customHeight="1">
      <c r="A261" s="579"/>
      <c r="B261" s="902"/>
      <c r="C261" s="931"/>
      <c r="D261" s="902"/>
      <c r="E261" s="934"/>
      <c r="F261" s="906" t="s">
        <v>2121</v>
      </c>
      <c r="G261" s="907" t="s">
        <v>210</v>
      </c>
      <c r="H261" s="1126" t="s">
        <v>2298</v>
      </c>
      <c r="I261" s="1044"/>
      <c r="J261" s="611"/>
      <c r="K261" s="97"/>
      <c r="L261" s="91"/>
      <c r="M261" s="1129"/>
      <c r="N261" s="850"/>
      <c r="O261" s="123"/>
      <c r="P261" s="1137" t="s">
        <v>2315</v>
      </c>
    </row>
    <row r="262" spans="1:16" ht="21" customHeight="1">
      <c r="A262" s="579"/>
      <c r="B262" s="902"/>
      <c r="C262" s="931"/>
      <c r="D262" s="902"/>
      <c r="E262" s="934"/>
      <c r="F262" s="906" t="s">
        <v>2122</v>
      </c>
      <c r="G262" s="907" t="s">
        <v>210</v>
      </c>
      <c r="H262" s="1058" t="s">
        <v>2299</v>
      </c>
      <c r="I262" s="1044"/>
      <c r="J262" s="611"/>
      <c r="K262" s="97"/>
      <c r="L262" s="91"/>
      <c r="M262" s="1129"/>
      <c r="N262" s="850"/>
      <c r="O262" s="123"/>
      <c r="P262" s="1137" t="s">
        <v>2316</v>
      </c>
    </row>
    <row r="263" spans="1:16" ht="21" customHeight="1">
      <c r="A263" s="579"/>
      <c r="B263" s="902"/>
      <c r="C263" s="931"/>
      <c r="D263" s="902"/>
      <c r="E263" s="934"/>
      <c r="F263" s="906" t="s">
        <v>1902</v>
      </c>
      <c r="G263" s="907" t="s">
        <v>210</v>
      </c>
      <c r="H263" s="1061" t="s">
        <v>1376</v>
      </c>
      <c r="I263" s="1044"/>
      <c r="J263" s="611"/>
      <c r="K263" s="97"/>
      <c r="L263" s="91"/>
      <c r="M263" s="1129"/>
      <c r="N263" s="850"/>
      <c r="O263" s="123"/>
      <c r="P263" s="1137" t="s">
        <v>2317</v>
      </c>
    </row>
    <row r="264" spans="1:16" ht="21" customHeight="1">
      <c r="A264" s="579"/>
      <c r="B264" s="902"/>
      <c r="C264" s="931"/>
      <c r="D264" s="902"/>
      <c r="E264" s="934"/>
      <c r="F264" s="906" t="s">
        <v>2143</v>
      </c>
      <c r="G264" s="907" t="s">
        <v>210</v>
      </c>
      <c r="H264" s="1062" t="s">
        <v>2555</v>
      </c>
      <c r="I264" s="1044"/>
      <c r="J264" s="611"/>
      <c r="K264" s="97"/>
      <c r="L264" s="91"/>
      <c r="M264" s="1129"/>
      <c r="N264" s="850"/>
      <c r="O264" s="123"/>
      <c r="P264" s="1137" t="s">
        <v>2414</v>
      </c>
    </row>
    <row r="265" spans="1:16" ht="29.1" customHeight="1">
      <c r="A265" s="579"/>
      <c r="B265" s="902"/>
      <c r="C265" s="931"/>
      <c r="D265" s="902"/>
      <c r="E265" s="934"/>
      <c r="F265" s="906" t="s">
        <v>2142</v>
      </c>
      <c r="G265" s="907" t="s">
        <v>210</v>
      </c>
      <c r="H265" s="916" t="s">
        <v>2224</v>
      </c>
      <c r="I265" s="905"/>
      <c r="J265" s="611"/>
      <c r="K265" s="97"/>
      <c r="L265" s="91"/>
      <c r="M265" s="1129"/>
      <c r="N265" s="850"/>
      <c r="O265" s="123"/>
      <c r="P265" s="1137" t="s">
        <v>2415</v>
      </c>
    </row>
    <row r="266" spans="1:16" ht="21" customHeight="1">
      <c r="A266" s="579"/>
      <c r="B266" s="902"/>
      <c r="C266" s="931"/>
      <c r="D266" s="902"/>
      <c r="E266" s="934"/>
      <c r="F266" s="906" t="s">
        <v>1365</v>
      </c>
      <c r="G266" s="907" t="s">
        <v>210</v>
      </c>
      <c r="H266" s="1505" t="s">
        <v>2608</v>
      </c>
      <c r="I266" s="905"/>
      <c r="J266" s="611"/>
      <c r="K266" s="97"/>
      <c r="L266" s="91"/>
      <c r="M266" s="1129"/>
      <c r="N266" s="850"/>
      <c r="O266" s="123"/>
      <c r="P266" s="1137" t="s">
        <v>2318</v>
      </c>
    </row>
    <row r="267" spans="1:16" ht="29.1" customHeight="1">
      <c r="A267" s="579"/>
      <c r="B267" s="902"/>
      <c r="C267" s="931"/>
      <c r="D267" s="902"/>
      <c r="E267" s="934"/>
      <c r="F267" s="906" t="s">
        <v>2141</v>
      </c>
      <c r="G267" s="907" t="s">
        <v>210</v>
      </c>
      <c r="H267" s="1527" t="s">
        <v>2531</v>
      </c>
      <c r="I267" s="905"/>
      <c r="J267" s="611"/>
      <c r="K267" s="97"/>
      <c r="L267" s="91"/>
      <c r="M267" s="1129"/>
      <c r="N267" s="850"/>
      <c r="O267" s="123"/>
      <c r="P267" s="1137" t="s">
        <v>2416</v>
      </c>
    </row>
    <row r="268" spans="1:16" ht="21" customHeight="1">
      <c r="A268" s="579"/>
      <c r="B268" s="902"/>
      <c r="C268" s="931"/>
      <c r="D268" s="902"/>
      <c r="E268" s="934"/>
      <c r="F268" s="906" t="s">
        <v>2123</v>
      </c>
      <c r="G268" s="907" t="s">
        <v>210</v>
      </c>
      <c r="H268" s="1060" t="s">
        <v>2300</v>
      </c>
      <c r="I268" s="905"/>
      <c r="J268" s="611"/>
      <c r="K268" s="97"/>
      <c r="L268" s="91"/>
      <c r="M268" s="1129"/>
      <c r="N268" s="850"/>
      <c r="O268" s="123"/>
      <c r="P268" s="1137" t="s">
        <v>2417</v>
      </c>
    </row>
    <row r="269" spans="1:16" ht="30" customHeight="1">
      <c r="A269" s="579"/>
      <c r="B269" s="902"/>
      <c r="C269" s="931"/>
      <c r="D269" s="902"/>
      <c r="E269" s="934"/>
      <c r="F269" s="906" t="s">
        <v>2124</v>
      </c>
      <c r="G269" s="907" t="s">
        <v>210</v>
      </c>
      <c r="H269" s="1527" t="s">
        <v>2460</v>
      </c>
      <c r="I269" s="905"/>
      <c r="J269" s="611"/>
      <c r="K269" s="97"/>
      <c r="L269" s="91"/>
      <c r="M269" s="1129"/>
      <c r="N269" s="850"/>
      <c r="O269" s="123"/>
      <c r="P269" s="1137" t="s">
        <v>2418</v>
      </c>
    </row>
    <row r="270" spans="1:16" ht="33.950000000000003" customHeight="1">
      <c r="A270" s="579"/>
      <c r="B270" s="902"/>
      <c r="C270" s="931"/>
      <c r="D270" s="902"/>
      <c r="E270" s="934"/>
      <c r="F270" s="906" t="s">
        <v>2125</v>
      </c>
      <c r="G270" s="907" t="s">
        <v>210</v>
      </c>
      <c r="H270" s="916" t="s">
        <v>2462</v>
      </c>
      <c r="I270" s="905"/>
      <c r="J270" s="611"/>
      <c r="K270" s="97"/>
      <c r="L270" s="91"/>
      <c r="M270" s="1129"/>
      <c r="N270" s="850"/>
      <c r="O270" s="123"/>
      <c r="P270" s="1137" t="s">
        <v>2319</v>
      </c>
    </row>
    <row r="271" spans="1:16" ht="21" customHeight="1">
      <c r="A271" s="579"/>
      <c r="B271" s="902"/>
      <c r="C271" s="931"/>
      <c r="D271" s="902"/>
      <c r="E271" s="934"/>
      <c r="F271" s="906" t="s">
        <v>2126</v>
      </c>
      <c r="G271" s="907" t="s">
        <v>210</v>
      </c>
      <c r="H271" s="916" t="s">
        <v>2224</v>
      </c>
      <c r="I271" s="905"/>
      <c r="J271" s="611"/>
      <c r="K271" s="97"/>
      <c r="L271" s="91"/>
      <c r="M271" s="1129"/>
      <c r="N271" s="850"/>
      <c r="O271" s="123"/>
      <c r="P271" s="1137" t="s">
        <v>2320</v>
      </c>
    </row>
    <row r="272" spans="1:16" ht="63" customHeight="1">
      <c r="A272" s="579"/>
      <c r="B272" s="902"/>
      <c r="C272" s="931"/>
      <c r="D272" s="902"/>
      <c r="E272" s="1436" t="s">
        <v>2189</v>
      </c>
      <c r="F272" s="906" t="s">
        <v>2128</v>
      </c>
      <c r="G272" s="907" t="s">
        <v>210</v>
      </c>
      <c r="H272" s="1674" t="s">
        <v>2196</v>
      </c>
      <c r="I272" s="1716"/>
      <c r="J272" s="269" t="s">
        <v>1316</v>
      </c>
      <c r="K272" s="97" t="s">
        <v>1220</v>
      </c>
      <c r="L272" s="91">
        <v>1</v>
      </c>
      <c r="M272" s="1144">
        <v>36</v>
      </c>
      <c r="N272" s="989">
        <f>(4.79+4.96)/2</f>
        <v>4.875</v>
      </c>
      <c r="O272" s="989">
        <f>(0.2*36)/2</f>
        <v>3.6</v>
      </c>
      <c r="P272" s="1137" t="s">
        <v>2091</v>
      </c>
    </row>
    <row r="273" spans="1:16" ht="36.950000000000003" customHeight="1">
      <c r="A273" s="579"/>
      <c r="B273" s="902"/>
      <c r="C273" s="931"/>
      <c r="D273" s="902"/>
      <c r="E273" s="934"/>
      <c r="F273" s="906" t="s">
        <v>2113</v>
      </c>
      <c r="G273" s="907" t="s">
        <v>210</v>
      </c>
      <c r="H273" s="921" t="s">
        <v>2330</v>
      </c>
      <c r="I273" s="922"/>
      <c r="J273" s="611"/>
      <c r="K273" s="97"/>
      <c r="L273" s="91"/>
      <c r="M273" s="1129"/>
      <c r="N273" s="850"/>
      <c r="O273" s="123"/>
      <c r="P273" s="1137" t="s">
        <v>2091</v>
      </c>
    </row>
    <row r="274" spans="1:16" ht="21" customHeight="1">
      <c r="A274" s="579"/>
      <c r="B274" s="902"/>
      <c r="C274" s="931"/>
      <c r="D274" s="902"/>
      <c r="E274" s="934"/>
      <c r="F274" s="906" t="s">
        <v>2114</v>
      </c>
      <c r="G274" s="907" t="s">
        <v>210</v>
      </c>
      <c r="H274" s="1045" t="s">
        <v>2194</v>
      </c>
      <c r="I274" s="929"/>
      <c r="J274" s="611"/>
      <c r="K274" s="97"/>
      <c r="L274" s="91"/>
      <c r="M274" s="1129"/>
      <c r="N274" s="850"/>
      <c r="O274" s="123"/>
      <c r="P274" s="1137" t="s">
        <v>2091</v>
      </c>
    </row>
    <row r="275" spans="1:16" ht="21" customHeight="1">
      <c r="A275" s="579"/>
      <c r="B275" s="902"/>
      <c r="C275" s="931"/>
      <c r="D275" s="902"/>
      <c r="E275" s="934"/>
      <c r="F275" s="906" t="s">
        <v>2115</v>
      </c>
      <c r="G275" s="907" t="s">
        <v>210</v>
      </c>
      <c r="H275" s="1045">
        <v>13</v>
      </c>
      <c r="I275" s="905"/>
      <c r="J275" s="611"/>
      <c r="K275" s="97"/>
      <c r="L275" s="91"/>
      <c r="M275" s="1129"/>
      <c r="N275" s="850"/>
      <c r="O275" s="123"/>
      <c r="P275" s="1137" t="s">
        <v>2091</v>
      </c>
    </row>
    <row r="276" spans="1:16" ht="21" customHeight="1">
      <c r="A276" s="579"/>
      <c r="B276" s="902"/>
      <c r="C276" s="931"/>
      <c r="D276" s="902"/>
      <c r="E276" s="934"/>
      <c r="F276" s="906" t="s">
        <v>2116</v>
      </c>
      <c r="G276" s="907" t="s">
        <v>210</v>
      </c>
      <c r="H276" s="1055">
        <v>2</v>
      </c>
      <c r="I276" s="905"/>
      <c r="J276" s="611"/>
      <c r="K276" s="97"/>
      <c r="L276" s="91"/>
      <c r="M276" s="1129"/>
      <c r="N276" s="850"/>
      <c r="O276" s="123"/>
      <c r="P276" s="1137" t="s">
        <v>2314</v>
      </c>
    </row>
    <row r="277" spans="1:16" ht="21" customHeight="1">
      <c r="A277" s="579"/>
      <c r="B277" s="902"/>
      <c r="C277" s="931"/>
      <c r="D277" s="902"/>
      <c r="E277" s="934"/>
      <c r="F277" s="906" t="s">
        <v>2117</v>
      </c>
      <c r="G277" s="907" t="s">
        <v>210</v>
      </c>
      <c r="H277" s="1055">
        <v>2020</v>
      </c>
      <c r="I277" s="905"/>
      <c r="J277" s="611"/>
      <c r="K277" s="97"/>
      <c r="L277" s="91"/>
      <c r="M277" s="1129"/>
      <c r="N277" s="850"/>
      <c r="O277" s="123"/>
      <c r="P277" s="1137" t="s">
        <v>2091</v>
      </c>
    </row>
    <row r="278" spans="1:16" ht="21" customHeight="1">
      <c r="A278" s="579"/>
      <c r="B278" s="902"/>
      <c r="C278" s="931"/>
      <c r="D278" s="902"/>
      <c r="E278" s="934"/>
      <c r="F278" s="906" t="s">
        <v>2118</v>
      </c>
      <c r="G278" s="907" t="s">
        <v>210</v>
      </c>
      <c r="H278" s="1055" t="s">
        <v>2195</v>
      </c>
      <c r="I278" s="905"/>
      <c r="J278" s="611"/>
      <c r="K278" s="97"/>
      <c r="L278" s="91"/>
      <c r="M278" s="1129"/>
      <c r="N278" s="850"/>
      <c r="O278" s="123"/>
      <c r="P278" s="1137" t="s">
        <v>2091</v>
      </c>
    </row>
    <row r="279" spans="1:16" ht="21" customHeight="1">
      <c r="A279" s="579"/>
      <c r="B279" s="902"/>
      <c r="C279" s="931"/>
      <c r="D279" s="902"/>
      <c r="E279" s="934"/>
      <c r="F279" s="906" t="s">
        <v>2119</v>
      </c>
      <c r="G279" s="907" t="s">
        <v>210</v>
      </c>
      <c r="H279" s="1056" t="s">
        <v>2303</v>
      </c>
      <c r="I279" s="905"/>
      <c r="J279" s="611"/>
      <c r="K279" s="97"/>
      <c r="L279" s="91"/>
      <c r="M279" s="1129"/>
      <c r="N279" s="850"/>
      <c r="O279" s="123"/>
      <c r="P279" s="1137" t="s">
        <v>2091</v>
      </c>
    </row>
    <row r="280" spans="1:16" ht="21" customHeight="1">
      <c r="A280" s="579"/>
      <c r="B280" s="902"/>
      <c r="C280" s="931"/>
      <c r="D280" s="902"/>
      <c r="E280" s="934"/>
      <c r="F280" s="906" t="s">
        <v>2120</v>
      </c>
      <c r="G280" s="907" t="s">
        <v>210</v>
      </c>
      <c r="H280" s="1056" t="s">
        <v>2302</v>
      </c>
      <c r="I280" s="905"/>
      <c r="J280" s="611"/>
      <c r="K280" s="97"/>
      <c r="L280" s="91"/>
      <c r="M280" s="1129"/>
      <c r="N280" s="850"/>
      <c r="O280" s="123"/>
      <c r="P280" s="1137" t="s">
        <v>2091</v>
      </c>
    </row>
    <row r="281" spans="1:16" ht="21" customHeight="1">
      <c r="A281" s="579"/>
      <c r="B281" s="902"/>
      <c r="C281" s="931"/>
      <c r="D281" s="902"/>
      <c r="E281" s="934"/>
      <c r="F281" s="906" t="s">
        <v>2121</v>
      </c>
      <c r="G281" s="907" t="s">
        <v>210</v>
      </c>
      <c r="H281" s="1261" t="s">
        <v>2304</v>
      </c>
      <c r="I281" s="905"/>
      <c r="J281" s="611"/>
      <c r="K281" s="97"/>
      <c r="L281" s="91"/>
      <c r="M281" s="1129"/>
      <c r="N281" s="850"/>
      <c r="O281" s="123"/>
      <c r="P281" s="1137" t="s">
        <v>2315</v>
      </c>
    </row>
    <row r="282" spans="1:16" ht="21" customHeight="1">
      <c r="A282" s="579"/>
      <c r="B282" s="902"/>
      <c r="C282" s="931"/>
      <c r="D282" s="902"/>
      <c r="E282" s="934"/>
      <c r="F282" s="906" t="s">
        <v>2122</v>
      </c>
      <c r="G282" s="907" t="s">
        <v>210</v>
      </c>
      <c r="H282" s="1060" t="s">
        <v>2301</v>
      </c>
      <c r="I282" s="905"/>
      <c r="J282" s="611"/>
      <c r="K282" s="97"/>
      <c r="L282" s="91"/>
      <c r="M282" s="1129"/>
      <c r="N282" s="850"/>
      <c r="O282" s="123"/>
      <c r="P282" s="1137" t="s">
        <v>2316</v>
      </c>
    </row>
    <row r="283" spans="1:16" ht="21" customHeight="1">
      <c r="A283" s="579"/>
      <c r="B283" s="902"/>
      <c r="C283" s="931"/>
      <c r="D283" s="902"/>
      <c r="E283" s="934"/>
      <c r="F283" s="906" t="s">
        <v>1902</v>
      </c>
      <c r="G283" s="907" t="s">
        <v>210</v>
      </c>
      <c r="H283" s="1023" t="s">
        <v>1377</v>
      </c>
      <c r="I283" s="905"/>
      <c r="J283" s="611"/>
      <c r="K283" s="97"/>
      <c r="L283" s="91"/>
      <c r="M283" s="1129"/>
      <c r="N283" s="850"/>
      <c r="O283" s="123"/>
      <c r="P283" s="1137" t="s">
        <v>2317</v>
      </c>
    </row>
    <row r="284" spans="1:16" ht="21" customHeight="1">
      <c r="A284" s="579"/>
      <c r="B284" s="902"/>
      <c r="C284" s="931"/>
      <c r="D284" s="902"/>
      <c r="E284" s="934"/>
      <c r="F284" s="906" t="s">
        <v>2143</v>
      </c>
      <c r="G284" s="907" t="s">
        <v>210</v>
      </c>
      <c r="H284" s="916" t="s">
        <v>2556</v>
      </c>
      <c r="I284" s="905"/>
      <c r="J284" s="611"/>
      <c r="K284" s="97"/>
      <c r="L284" s="91"/>
      <c r="M284" s="1129"/>
      <c r="N284" s="850"/>
      <c r="O284" s="123"/>
      <c r="P284" s="1137" t="s">
        <v>2414</v>
      </c>
    </row>
    <row r="285" spans="1:16" ht="29.1" customHeight="1">
      <c r="A285" s="579"/>
      <c r="B285" s="902"/>
      <c r="C285" s="931"/>
      <c r="D285" s="902"/>
      <c r="E285" s="934"/>
      <c r="F285" s="906" t="s">
        <v>2142</v>
      </c>
      <c r="G285" s="907" t="s">
        <v>210</v>
      </c>
      <c r="H285" s="916" t="s">
        <v>2224</v>
      </c>
      <c r="I285" s="905"/>
      <c r="J285" s="611"/>
      <c r="K285" s="97"/>
      <c r="L285" s="91"/>
      <c r="M285" s="1129"/>
      <c r="N285" s="850"/>
      <c r="O285" s="123"/>
      <c r="P285" s="1137" t="s">
        <v>2415</v>
      </c>
    </row>
    <row r="286" spans="1:16" ht="21" customHeight="1">
      <c r="A286" s="579"/>
      <c r="B286" s="902"/>
      <c r="C286" s="931"/>
      <c r="D286" s="902"/>
      <c r="E286" s="934"/>
      <c r="F286" s="906" t="s">
        <v>1365</v>
      </c>
      <c r="G286" s="907" t="s">
        <v>210</v>
      </c>
      <c r="H286" s="1505" t="s">
        <v>2609</v>
      </c>
      <c r="I286" s="905"/>
      <c r="J286" s="611"/>
      <c r="K286" s="97"/>
      <c r="L286" s="91"/>
      <c r="M286" s="1129"/>
      <c r="N286" s="850"/>
      <c r="O286" s="123"/>
      <c r="P286" s="1137" t="s">
        <v>2318</v>
      </c>
    </row>
    <row r="287" spans="1:16" ht="29.1" customHeight="1">
      <c r="A287" s="579"/>
      <c r="B287" s="902"/>
      <c r="C287" s="931"/>
      <c r="D287" s="902"/>
      <c r="E287" s="934"/>
      <c r="F287" s="906" t="s">
        <v>2141</v>
      </c>
      <c r="G287" s="907" t="s">
        <v>210</v>
      </c>
      <c r="H287" s="1527" t="s">
        <v>2542</v>
      </c>
      <c r="I287" s="905"/>
      <c r="J287" s="611"/>
      <c r="K287" s="97"/>
      <c r="L287" s="91"/>
      <c r="M287" s="1129"/>
      <c r="N287" s="850"/>
      <c r="O287" s="123"/>
      <c r="P287" s="1137" t="s">
        <v>2416</v>
      </c>
    </row>
    <row r="288" spans="1:16" ht="21" customHeight="1">
      <c r="A288" s="579"/>
      <c r="B288" s="902"/>
      <c r="C288" s="931"/>
      <c r="D288" s="902"/>
      <c r="E288" s="934"/>
      <c r="F288" s="906" t="s">
        <v>2123</v>
      </c>
      <c r="G288" s="907" t="s">
        <v>210</v>
      </c>
      <c r="H288" s="1060" t="s">
        <v>2305</v>
      </c>
      <c r="I288" s="905"/>
      <c r="J288" s="611"/>
      <c r="K288" s="97"/>
      <c r="L288" s="91"/>
      <c r="M288" s="1129"/>
      <c r="N288" s="850"/>
      <c r="O288" s="123"/>
      <c r="P288" s="1137" t="s">
        <v>2417</v>
      </c>
    </row>
    <row r="289" spans="1:16" ht="30" customHeight="1">
      <c r="A289" s="579"/>
      <c r="B289" s="902"/>
      <c r="C289" s="931"/>
      <c r="D289" s="902"/>
      <c r="E289" s="934"/>
      <c r="F289" s="906" t="s">
        <v>2124</v>
      </c>
      <c r="G289" s="907" t="s">
        <v>210</v>
      </c>
      <c r="H289" s="1022" t="s">
        <v>2224</v>
      </c>
      <c r="I289" s="905"/>
      <c r="J289" s="611"/>
      <c r="K289" s="97"/>
      <c r="L289" s="91"/>
      <c r="M289" s="1129"/>
      <c r="N289" s="850"/>
      <c r="O289" s="123"/>
      <c r="P289" s="1137" t="s">
        <v>2418</v>
      </c>
    </row>
    <row r="290" spans="1:16" ht="33.950000000000003" customHeight="1">
      <c r="A290" s="579"/>
      <c r="B290" s="902"/>
      <c r="C290" s="931"/>
      <c r="D290" s="902"/>
      <c r="E290" s="934"/>
      <c r="F290" s="906" t="s">
        <v>2125</v>
      </c>
      <c r="G290" s="907" t="s">
        <v>210</v>
      </c>
      <c r="H290" s="1022" t="s">
        <v>2463</v>
      </c>
      <c r="I290" s="905"/>
      <c r="J290" s="611"/>
      <c r="K290" s="97"/>
      <c r="L290" s="91"/>
      <c r="M290" s="1129"/>
      <c r="N290" s="850"/>
      <c r="O290" s="123"/>
      <c r="P290" s="1137" t="s">
        <v>2319</v>
      </c>
    </row>
    <row r="291" spans="1:16" ht="21" customHeight="1">
      <c r="A291" s="579"/>
      <c r="B291" s="902"/>
      <c r="C291" s="931"/>
      <c r="D291" s="902"/>
      <c r="E291" s="934"/>
      <c r="F291" s="906" t="s">
        <v>2126</v>
      </c>
      <c r="G291" s="907" t="s">
        <v>210</v>
      </c>
      <c r="H291" s="916" t="s">
        <v>2224</v>
      </c>
      <c r="I291" s="905"/>
      <c r="J291" s="611"/>
      <c r="K291" s="97"/>
      <c r="L291" s="91"/>
      <c r="M291" s="1129"/>
      <c r="N291" s="850"/>
      <c r="O291" s="123"/>
      <c r="P291" s="1137" t="s">
        <v>2320</v>
      </c>
    </row>
    <row r="292" spans="1:16" ht="63" customHeight="1">
      <c r="A292" s="579"/>
      <c r="B292" s="1077"/>
      <c r="C292" s="1113"/>
      <c r="D292" s="1077"/>
      <c r="E292" s="1436" t="s">
        <v>2197</v>
      </c>
      <c r="F292" s="1075" t="s">
        <v>2128</v>
      </c>
      <c r="G292" s="1076" t="s">
        <v>210</v>
      </c>
      <c r="H292" s="1943" t="s">
        <v>2444</v>
      </c>
      <c r="I292" s="1944"/>
      <c r="J292" s="269" t="s">
        <v>1316</v>
      </c>
      <c r="K292" s="97" t="s">
        <v>1220</v>
      </c>
      <c r="L292" s="91">
        <v>1</v>
      </c>
      <c r="M292" s="1144">
        <v>38</v>
      </c>
      <c r="N292" s="989">
        <f>(21.84+22.56)/2</f>
        <v>22.2</v>
      </c>
      <c r="O292" s="989">
        <f>0.6*36</f>
        <v>21.599999999999998</v>
      </c>
      <c r="P292" s="1137" t="s">
        <v>2091</v>
      </c>
    </row>
    <row r="293" spans="1:16" ht="36.950000000000003" customHeight="1">
      <c r="A293" s="579"/>
      <c r="B293" s="1077"/>
      <c r="C293" s="1113"/>
      <c r="D293" s="1077"/>
      <c r="E293" s="1127"/>
      <c r="F293" s="1075" t="s">
        <v>2113</v>
      </c>
      <c r="G293" s="1076" t="s">
        <v>210</v>
      </c>
      <c r="H293" s="1943" t="s">
        <v>2445</v>
      </c>
      <c r="I293" s="1944"/>
      <c r="J293" s="611"/>
      <c r="K293" s="97"/>
      <c r="L293" s="91"/>
      <c r="M293" s="1129"/>
      <c r="N293" s="850"/>
      <c r="O293" s="123"/>
      <c r="P293" s="1137" t="s">
        <v>2091</v>
      </c>
    </row>
    <row r="294" spans="1:16" ht="21" customHeight="1">
      <c r="A294" s="579"/>
      <c r="B294" s="1077"/>
      <c r="C294" s="1113"/>
      <c r="D294" s="1077"/>
      <c r="E294" s="1127"/>
      <c r="F294" s="1075" t="s">
        <v>2114</v>
      </c>
      <c r="G294" s="1076" t="s">
        <v>210</v>
      </c>
      <c r="H294" s="1259" t="s">
        <v>2446</v>
      </c>
      <c r="I294" s="1099"/>
      <c r="J294" s="611"/>
      <c r="K294" s="97"/>
      <c r="L294" s="91"/>
      <c r="M294" s="1129"/>
      <c r="N294" s="850"/>
      <c r="O294" s="123"/>
      <c r="P294" s="1137" t="s">
        <v>2091</v>
      </c>
    </row>
    <row r="295" spans="1:16" ht="21" customHeight="1">
      <c r="A295" s="579"/>
      <c r="B295" s="1077"/>
      <c r="C295" s="1113"/>
      <c r="D295" s="1077"/>
      <c r="E295" s="1127"/>
      <c r="F295" s="1075" t="s">
        <v>2115</v>
      </c>
      <c r="G295" s="1076" t="s">
        <v>210</v>
      </c>
      <c r="H295" s="1087">
        <v>2021</v>
      </c>
      <c r="I295" s="1082"/>
      <c r="J295" s="611"/>
      <c r="K295" s="97"/>
      <c r="L295" s="91"/>
      <c r="M295" s="1129"/>
      <c r="N295" s="850"/>
      <c r="O295" s="123"/>
      <c r="P295" s="1137" t="s">
        <v>2091</v>
      </c>
    </row>
    <row r="296" spans="1:16" ht="21" customHeight="1">
      <c r="A296" s="579"/>
      <c r="B296" s="1077"/>
      <c r="C296" s="1113"/>
      <c r="D296" s="1077"/>
      <c r="E296" s="1127"/>
      <c r="F296" s="1075" t="s">
        <v>2116</v>
      </c>
      <c r="G296" s="1076" t="s">
        <v>210</v>
      </c>
      <c r="H296" s="1055">
        <v>2</v>
      </c>
      <c r="I296" s="1082"/>
      <c r="J296" s="611"/>
      <c r="K296" s="97"/>
      <c r="L296" s="91"/>
      <c r="M296" s="1129"/>
      <c r="N296" s="850"/>
      <c r="O296" s="123"/>
      <c r="P296" s="1137" t="s">
        <v>2314</v>
      </c>
    </row>
    <row r="297" spans="1:16" ht="21" customHeight="1">
      <c r="A297" s="579"/>
      <c r="B297" s="1077"/>
      <c r="C297" s="1113"/>
      <c r="D297" s="1077"/>
      <c r="E297" s="1127"/>
      <c r="F297" s="1075" t="s">
        <v>2117</v>
      </c>
      <c r="G297" s="1076" t="s">
        <v>210</v>
      </c>
      <c r="H297" s="1055">
        <v>2021</v>
      </c>
      <c r="I297" s="1082"/>
      <c r="J297" s="611"/>
      <c r="K297" s="97"/>
      <c r="L297" s="91"/>
      <c r="M297" s="1129"/>
      <c r="N297" s="850"/>
      <c r="O297" s="123"/>
      <c r="P297" s="1137" t="s">
        <v>2091</v>
      </c>
    </row>
    <row r="298" spans="1:16" ht="21" customHeight="1">
      <c r="A298" s="579"/>
      <c r="B298" s="1077"/>
      <c r="C298" s="1113"/>
      <c r="D298" s="1077"/>
      <c r="E298" s="1127"/>
      <c r="F298" s="1075" t="s">
        <v>2118</v>
      </c>
      <c r="G298" s="1076" t="s">
        <v>210</v>
      </c>
      <c r="H298" s="1262" t="s">
        <v>2411</v>
      </c>
      <c r="I298" s="1082"/>
      <c r="J298" s="611"/>
      <c r="K298" s="97"/>
      <c r="L298" s="91"/>
      <c r="M298" s="1129"/>
      <c r="N298" s="850"/>
      <c r="O298" s="123"/>
      <c r="P298" s="1137" t="s">
        <v>2091</v>
      </c>
    </row>
    <row r="299" spans="1:16" ht="21" customHeight="1">
      <c r="A299" s="579"/>
      <c r="B299" s="1077"/>
      <c r="C299" s="1113"/>
      <c r="D299" s="1077"/>
      <c r="E299" s="1127"/>
      <c r="F299" s="1075" t="s">
        <v>2119</v>
      </c>
      <c r="G299" s="1076" t="s">
        <v>210</v>
      </c>
      <c r="H299" s="1260" t="s">
        <v>2449</v>
      </c>
      <c r="I299" s="1082"/>
      <c r="J299" s="611"/>
      <c r="K299" s="97"/>
      <c r="L299" s="91"/>
      <c r="M299" s="1129"/>
      <c r="N299" s="850"/>
      <c r="O299" s="123"/>
      <c r="P299" s="1137" t="s">
        <v>2091</v>
      </c>
    </row>
    <row r="300" spans="1:16" ht="21" customHeight="1">
      <c r="A300" s="579"/>
      <c r="B300" s="1077"/>
      <c r="C300" s="1113"/>
      <c r="D300" s="1077"/>
      <c r="E300" s="1127"/>
      <c r="F300" s="1075" t="s">
        <v>2120</v>
      </c>
      <c r="G300" s="1076" t="s">
        <v>210</v>
      </c>
      <c r="H300" s="1263" t="s">
        <v>2448</v>
      </c>
      <c r="I300" s="1082"/>
      <c r="J300" s="611"/>
      <c r="K300" s="97"/>
      <c r="L300" s="91"/>
      <c r="M300" s="1129"/>
      <c r="N300" s="850"/>
      <c r="O300" s="123"/>
      <c r="P300" s="1137" t="s">
        <v>2091</v>
      </c>
    </row>
    <row r="301" spans="1:16" ht="21" customHeight="1">
      <c r="A301" s="579"/>
      <c r="B301" s="1077"/>
      <c r="C301" s="1113"/>
      <c r="D301" s="1077"/>
      <c r="E301" s="1127"/>
      <c r="F301" s="1075" t="s">
        <v>2121</v>
      </c>
      <c r="G301" s="1076" t="s">
        <v>210</v>
      </c>
      <c r="H301" s="1261" t="s">
        <v>2447</v>
      </c>
      <c r="I301" s="1082"/>
      <c r="J301" s="611"/>
      <c r="K301" s="97"/>
      <c r="L301" s="91"/>
      <c r="M301" s="1129"/>
      <c r="N301" s="850"/>
      <c r="O301" s="123"/>
      <c r="P301" s="1137" t="s">
        <v>2315</v>
      </c>
    </row>
    <row r="302" spans="1:16" ht="21" customHeight="1">
      <c r="A302" s="579"/>
      <c r="B302" s="1077"/>
      <c r="C302" s="1113"/>
      <c r="D302" s="1077"/>
      <c r="E302" s="1127"/>
      <c r="F302" s="1075" t="s">
        <v>2122</v>
      </c>
      <c r="G302" s="1076" t="s">
        <v>210</v>
      </c>
      <c r="H302" s="1058" t="s">
        <v>2450</v>
      </c>
      <c r="I302" s="1082"/>
      <c r="J302" s="611"/>
      <c r="K302" s="97"/>
      <c r="L302" s="91"/>
      <c r="M302" s="1129"/>
      <c r="N302" s="850"/>
      <c r="O302" s="123"/>
      <c r="P302" s="1137" t="s">
        <v>2316</v>
      </c>
    </row>
    <row r="303" spans="1:16" ht="21" customHeight="1">
      <c r="A303" s="579"/>
      <c r="B303" s="1077"/>
      <c r="C303" s="1113"/>
      <c r="D303" s="1077"/>
      <c r="E303" s="1127"/>
      <c r="F303" s="1075" t="s">
        <v>1902</v>
      </c>
      <c r="G303" s="1076" t="s">
        <v>210</v>
      </c>
      <c r="H303" s="1061" t="s">
        <v>2451</v>
      </c>
      <c r="I303" s="1082"/>
      <c r="J303" s="611"/>
      <c r="K303" s="97"/>
      <c r="L303" s="91"/>
      <c r="M303" s="1129"/>
      <c r="N303" s="850"/>
      <c r="O303" s="123"/>
      <c r="P303" s="1137" t="s">
        <v>2317</v>
      </c>
    </row>
    <row r="304" spans="1:16" ht="21" customHeight="1">
      <c r="A304" s="579"/>
      <c r="B304" s="1077"/>
      <c r="C304" s="1113"/>
      <c r="D304" s="1077"/>
      <c r="E304" s="1127"/>
      <c r="F304" s="1075" t="s">
        <v>2143</v>
      </c>
      <c r="G304" s="1076" t="s">
        <v>210</v>
      </c>
      <c r="H304" s="1415" t="s">
        <v>2557</v>
      </c>
      <c r="I304" s="1082"/>
      <c r="J304" s="611"/>
      <c r="K304" s="97"/>
      <c r="L304" s="91"/>
      <c r="M304" s="1129"/>
      <c r="N304" s="850"/>
      <c r="O304" s="123"/>
      <c r="P304" s="1137" t="s">
        <v>2414</v>
      </c>
    </row>
    <row r="305" spans="1:16" ht="29.1" customHeight="1">
      <c r="A305" s="579"/>
      <c r="B305" s="1077"/>
      <c r="C305" s="1113"/>
      <c r="D305" s="1077"/>
      <c r="E305" s="1127"/>
      <c r="F305" s="1075" t="s">
        <v>2142</v>
      </c>
      <c r="G305" s="1076" t="s">
        <v>210</v>
      </c>
      <c r="H305" s="1093" t="s">
        <v>2224</v>
      </c>
      <c r="I305" s="1082"/>
      <c r="J305" s="611"/>
      <c r="K305" s="97"/>
      <c r="L305" s="91"/>
      <c r="M305" s="1129"/>
      <c r="N305" s="850"/>
      <c r="O305" s="123"/>
      <c r="P305" s="1137" t="s">
        <v>2415</v>
      </c>
    </row>
    <row r="306" spans="1:16" ht="21" customHeight="1">
      <c r="A306" s="579"/>
      <c r="B306" s="1077"/>
      <c r="C306" s="1113"/>
      <c r="D306" s="1077"/>
      <c r="E306" s="1127"/>
      <c r="F306" s="1075" t="s">
        <v>1365</v>
      </c>
      <c r="G306" s="1076" t="s">
        <v>210</v>
      </c>
      <c r="H306" s="1505" t="s">
        <v>2610</v>
      </c>
      <c r="I306" s="1082"/>
      <c r="J306" s="611"/>
      <c r="K306" s="97"/>
      <c r="L306" s="91"/>
      <c r="M306" s="1129"/>
      <c r="N306" s="850"/>
      <c r="O306" s="123"/>
      <c r="P306" s="1137" t="s">
        <v>2318</v>
      </c>
    </row>
    <row r="307" spans="1:16" ht="29.1" customHeight="1">
      <c r="A307" s="579"/>
      <c r="B307" s="1077"/>
      <c r="C307" s="1113"/>
      <c r="D307" s="1077"/>
      <c r="E307" s="1127"/>
      <c r="F307" s="1075" t="s">
        <v>2141</v>
      </c>
      <c r="G307" s="1076" t="s">
        <v>210</v>
      </c>
      <c r="H307" s="1527" t="s">
        <v>2543</v>
      </c>
      <c r="I307" s="1082"/>
      <c r="J307" s="611"/>
      <c r="K307" s="97"/>
      <c r="L307" s="91"/>
      <c r="M307" s="1129"/>
      <c r="N307" s="850"/>
      <c r="O307" s="123"/>
      <c r="P307" s="1137" t="s">
        <v>2416</v>
      </c>
    </row>
    <row r="308" spans="1:16" ht="21" customHeight="1">
      <c r="A308" s="579"/>
      <c r="B308" s="1077"/>
      <c r="C308" s="1113"/>
      <c r="D308" s="1077"/>
      <c r="E308" s="1127"/>
      <c r="F308" s="1075" t="s">
        <v>2123</v>
      </c>
      <c r="G308" s="1076" t="s">
        <v>210</v>
      </c>
      <c r="H308" s="1126" t="s">
        <v>2452</v>
      </c>
      <c r="I308" s="1082"/>
      <c r="J308" s="611"/>
      <c r="K308" s="97"/>
      <c r="L308" s="91"/>
      <c r="M308" s="1129"/>
      <c r="N308" s="850"/>
      <c r="O308" s="123"/>
      <c r="P308" s="1137" t="s">
        <v>2417</v>
      </c>
    </row>
    <row r="309" spans="1:16" ht="30" customHeight="1">
      <c r="A309" s="579"/>
      <c r="B309" s="1077"/>
      <c r="C309" s="1113"/>
      <c r="D309" s="1077"/>
      <c r="E309" s="1127"/>
      <c r="F309" s="1075" t="s">
        <v>2124</v>
      </c>
      <c r="G309" s="1076" t="s">
        <v>210</v>
      </c>
      <c r="H309" s="1380" t="s">
        <v>2461</v>
      </c>
      <c r="I309" s="1082"/>
      <c r="J309" s="611"/>
      <c r="K309" s="97"/>
      <c r="L309" s="91"/>
      <c r="M309" s="1129"/>
      <c r="N309" s="850"/>
      <c r="O309" s="123"/>
      <c r="P309" s="1137" t="s">
        <v>2418</v>
      </c>
    </row>
    <row r="310" spans="1:16" ht="33.950000000000003" customHeight="1">
      <c r="A310" s="579"/>
      <c r="B310" s="1077"/>
      <c r="C310" s="1113"/>
      <c r="D310" s="1077"/>
      <c r="E310" s="1127"/>
      <c r="F310" s="1075" t="s">
        <v>2125</v>
      </c>
      <c r="G310" s="1076" t="s">
        <v>210</v>
      </c>
      <c r="H310" s="1022" t="s">
        <v>2462</v>
      </c>
      <c r="I310" s="1082"/>
      <c r="J310" s="611"/>
      <c r="K310" s="97"/>
      <c r="L310" s="91"/>
      <c r="M310" s="1129"/>
      <c r="N310" s="850"/>
      <c r="O310" s="123"/>
      <c r="P310" s="1137" t="s">
        <v>2319</v>
      </c>
    </row>
    <row r="311" spans="1:16" ht="21" customHeight="1">
      <c r="A311" s="579"/>
      <c r="B311" s="1077"/>
      <c r="C311" s="1113"/>
      <c r="D311" s="1077"/>
      <c r="E311" s="1127"/>
      <c r="F311" s="1075" t="s">
        <v>2126</v>
      </c>
      <c r="G311" s="1076" t="s">
        <v>210</v>
      </c>
      <c r="H311" s="1093" t="s">
        <v>2224</v>
      </c>
      <c r="I311" s="1082"/>
      <c r="J311" s="611"/>
      <c r="K311" s="97"/>
      <c r="L311" s="91"/>
      <c r="M311" s="1129"/>
      <c r="N311" s="850"/>
      <c r="O311" s="123"/>
      <c r="P311" s="1137" t="s">
        <v>2320</v>
      </c>
    </row>
    <row r="312" spans="1:16" ht="21" customHeight="1">
      <c r="A312" s="579"/>
      <c r="B312" s="1063"/>
      <c r="C312" s="1071"/>
      <c r="D312" s="1063"/>
      <c r="E312" s="1073"/>
      <c r="F312" s="1065"/>
      <c r="G312" s="1066"/>
      <c r="H312" s="1067"/>
      <c r="I312" s="1396"/>
      <c r="J312" s="611"/>
      <c r="K312" s="97"/>
      <c r="L312" s="91"/>
      <c r="M312" s="1129"/>
      <c r="N312" s="850"/>
      <c r="O312" s="123"/>
      <c r="P312" s="578"/>
    </row>
    <row r="313" spans="1:16" ht="21" customHeight="1">
      <c r="A313" s="579"/>
      <c r="B313" s="1063"/>
      <c r="C313" s="1071"/>
      <c r="D313" s="1063"/>
      <c r="E313" s="1073"/>
      <c r="F313" s="1065"/>
      <c r="G313" s="1066"/>
      <c r="H313" s="1067"/>
      <c r="I313" s="1064"/>
      <c r="J313" s="611"/>
      <c r="K313" s="97"/>
      <c r="L313" s="91"/>
      <c r="M313" s="1129"/>
      <c r="N313" s="850"/>
      <c r="O313" s="123"/>
      <c r="P313" s="578"/>
    </row>
    <row r="314" spans="1:16" ht="21.95" customHeight="1">
      <c r="A314" s="579"/>
      <c r="B314" s="902"/>
      <c r="C314" s="931"/>
      <c r="D314" s="902"/>
      <c r="E314" s="1021" t="s">
        <v>136</v>
      </c>
      <c r="F314" s="1027" t="s">
        <v>2198</v>
      </c>
      <c r="G314" s="1025"/>
      <c r="H314" s="1025"/>
      <c r="I314" s="1026"/>
      <c r="J314" s="1157"/>
      <c r="K314" s="993"/>
      <c r="L314" s="988"/>
      <c r="M314" s="987"/>
      <c r="N314" s="989">
        <f>SUM(N315:N336)</f>
        <v>3.77</v>
      </c>
      <c r="O314" s="1158"/>
      <c r="P314" s="1219" t="s">
        <v>2419</v>
      </c>
    </row>
    <row r="315" spans="1:16" ht="39" customHeight="1">
      <c r="A315" s="579"/>
      <c r="B315" s="1427"/>
      <c r="C315" s="1453"/>
      <c r="D315" s="1427"/>
      <c r="E315" s="1436" t="s">
        <v>0</v>
      </c>
      <c r="F315" s="1429" t="s">
        <v>2128</v>
      </c>
      <c r="G315" s="1430" t="s">
        <v>210</v>
      </c>
      <c r="H315" s="1628" t="s">
        <v>2583</v>
      </c>
      <c r="I315" s="1627"/>
      <c r="J315" s="269" t="s">
        <v>1316</v>
      </c>
      <c r="K315" s="97" t="s">
        <v>1220</v>
      </c>
      <c r="L315" s="91">
        <v>1</v>
      </c>
      <c r="M315" s="1144">
        <v>20</v>
      </c>
      <c r="N315" s="989">
        <f>(3.74+3.8)/2</f>
        <v>3.77</v>
      </c>
      <c r="O315" s="2066">
        <f>(0.4*20)/2</f>
        <v>4</v>
      </c>
      <c r="P315" s="1137" t="s">
        <v>2091</v>
      </c>
    </row>
    <row r="316" spans="1:16" ht="36.950000000000003" customHeight="1">
      <c r="A316" s="579"/>
      <c r="B316" s="1427"/>
      <c r="C316" s="1453"/>
      <c r="D316" s="1427"/>
      <c r="E316" s="1473"/>
      <c r="F316" s="1429" t="s">
        <v>2113</v>
      </c>
      <c r="G316" s="1430" t="s">
        <v>210</v>
      </c>
      <c r="H316" s="1491" t="s">
        <v>2582</v>
      </c>
      <c r="I316" s="1492"/>
      <c r="J316" s="611"/>
      <c r="K316" s="97"/>
      <c r="L316" s="91"/>
      <c r="M316" s="1129"/>
      <c r="N316" s="850"/>
      <c r="O316" s="123"/>
      <c r="P316" s="1137" t="s">
        <v>2091</v>
      </c>
    </row>
    <row r="317" spans="1:16" ht="21" customHeight="1">
      <c r="A317" s="579"/>
      <c r="B317" s="1427"/>
      <c r="C317" s="1453"/>
      <c r="D317" s="1427"/>
      <c r="E317" s="1473"/>
      <c r="F317" s="1429" t="s">
        <v>2114</v>
      </c>
      <c r="G317" s="1430" t="s">
        <v>210</v>
      </c>
      <c r="H317" s="1490" t="s">
        <v>2581</v>
      </c>
      <c r="I317" s="1467"/>
      <c r="J317" s="611"/>
      <c r="K317" s="97"/>
      <c r="L317" s="91"/>
      <c r="M317" s="1129"/>
      <c r="N317" s="850"/>
      <c r="O317" s="123"/>
      <c r="P317" s="1137" t="s">
        <v>2091</v>
      </c>
    </row>
    <row r="318" spans="1:16" ht="21" customHeight="1">
      <c r="A318" s="579"/>
      <c r="B318" s="1427"/>
      <c r="C318" s="1453"/>
      <c r="D318" s="1427"/>
      <c r="E318" s="1473"/>
      <c r="F318" s="1429" t="s">
        <v>2115</v>
      </c>
      <c r="G318" s="1430" t="s">
        <v>210</v>
      </c>
      <c r="H318" s="1438">
        <v>10</v>
      </c>
      <c r="I318" s="1428"/>
      <c r="J318" s="611"/>
      <c r="K318" s="97"/>
      <c r="L318" s="91"/>
      <c r="M318" s="1129"/>
      <c r="N318" s="850"/>
      <c r="O318" s="123"/>
      <c r="P318" s="1137" t="s">
        <v>2091</v>
      </c>
    </row>
    <row r="319" spans="1:16" ht="21" customHeight="1">
      <c r="A319" s="579"/>
      <c r="B319" s="1427"/>
      <c r="C319" s="1453"/>
      <c r="D319" s="1427"/>
      <c r="E319" s="1473"/>
      <c r="F319" s="1429" t="s">
        <v>2116</v>
      </c>
      <c r="G319" s="1430" t="s">
        <v>210</v>
      </c>
      <c r="H319" s="1055">
        <v>12</v>
      </c>
      <c r="I319" s="1428"/>
      <c r="J319" s="611"/>
      <c r="K319" s="97"/>
      <c r="L319" s="91"/>
      <c r="M319" s="1129"/>
      <c r="N319" s="850"/>
      <c r="O319" s="123"/>
      <c r="P319" s="1137" t="s">
        <v>2314</v>
      </c>
    </row>
    <row r="320" spans="1:16" ht="21" customHeight="1">
      <c r="A320" s="579"/>
      <c r="B320" s="1427"/>
      <c r="C320" s="1453"/>
      <c r="D320" s="1427"/>
      <c r="E320" s="1473"/>
      <c r="F320" s="1429" t="s">
        <v>2117</v>
      </c>
      <c r="G320" s="1430" t="s">
        <v>210</v>
      </c>
      <c r="H320" s="1055">
        <v>2021</v>
      </c>
      <c r="I320" s="1428"/>
      <c r="J320" s="611"/>
      <c r="K320" s="97"/>
      <c r="L320" s="91"/>
      <c r="M320" s="1129"/>
      <c r="N320" s="850"/>
      <c r="O320" s="123"/>
      <c r="P320" s="1137" t="s">
        <v>2091</v>
      </c>
    </row>
    <row r="321" spans="1:16" ht="21" customHeight="1">
      <c r="A321" s="579"/>
      <c r="B321" s="1427"/>
      <c r="C321" s="1453"/>
      <c r="D321" s="1427"/>
      <c r="E321" s="1473"/>
      <c r="F321" s="1429" t="s">
        <v>2118</v>
      </c>
      <c r="G321" s="1430" t="s">
        <v>210</v>
      </c>
      <c r="H321" s="1262" t="s">
        <v>2587</v>
      </c>
      <c r="I321" s="1428"/>
      <c r="J321" s="611"/>
      <c r="K321" s="97"/>
      <c r="L321" s="91"/>
      <c r="M321" s="1129"/>
      <c r="N321" s="850"/>
      <c r="O321" s="1506"/>
      <c r="P321" s="1137" t="s">
        <v>2091</v>
      </c>
    </row>
    <row r="322" spans="1:16" ht="21" customHeight="1">
      <c r="A322" s="579"/>
      <c r="B322" s="1427"/>
      <c r="C322" s="1453"/>
      <c r="D322" s="1427"/>
      <c r="E322" s="1473"/>
      <c r="F322" s="1429" t="s">
        <v>2119</v>
      </c>
      <c r="G322" s="1430" t="s">
        <v>210</v>
      </c>
      <c r="H322" s="1490" t="s">
        <v>2584</v>
      </c>
      <c r="I322" s="1428"/>
      <c r="J322" s="611"/>
      <c r="K322" s="97"/>
      <c r="L322" s="91"/>
      <c r="M322" s="1129"/>
      <c r="N322" s="850"/>
      <c r="O322" s="1506"/>
      <c r="P322" s="1137" t="s">
        <v>2091</v>
      </c>
    </row>
    <row r="323" spans="1:16" ht="21" customHeight="1">
      <c r="A323" s="579"/>
      <c r="B323" s="1427"/>
      <c r="C323" s="1453"/>
      <c r="D323" s="1427"/>
      <c r="E323" s="1473"/>
      <c r="F323" s="1429" t="s">
        <v>2120</v>
      </c>
      <c r="G323" s="1430" t="s">
        <v>210</v>
      </c>
      <c r="H323" s="1259" t="s">
        <v>2588</v>
      </c>
      <c r="I323" s="1428"/>
      <c r="J323" s="611"/>
      <c r="K323" s="97"/>
      <c r="L323" s="91"/>
      <c r="M323" s="1129"/>
      <c r="N323" s="850"/>
      <c r="O323" s="1506"/>
      <c r="P323" s="1137" t="s">
        <v>2091</v>
      </c>
    </row>
    <row r="324" spans="1:16" ht="21" customHeight="1">
      <c r="A324" s="579"/>
      <c r="B324" s="1427"/>
      <c r="C324" s="1453"/>
      <c r="D324" s="1427"/>
      <c r="E324" s="1473"/>
      <c r="F324" s="1429" t="s">
        <v>2121</v>
      </c>
      <c r="G324" s="1430" t="s">
        <v>210</v>
      </c>
      <c r="H324" s="1261" t="s">
        <v>2586</v>
      </c>
      <c r="I324" s="1428"/>
      <c r="J324" s="611"/>
      <c r="K324" s="97"/>
      <c r="L324" s="91"/>
      <c r="M324" s="1129"/>
      <c r="N324" s="850"/>
      <c r="O324" s="1506"/>
      <c r="P324" s="1137" t="s">
        <v>2315</v>
      </c>
    </row>
    <row r="325" spans="1:16" ht="21" customHeight="1">
      <c r="A325" s="579"/>
      <c r="B325" s="1427"/>
      <c r="C325" s="1453"/>
      <c r="D325" s="1427"/>
      <c r="E325" s="1473"/>
      <c r="F325" s="1429" t="s">
        <v>2122</v>
      </c>
      <c r="G325" s="1430" t="s">
        <v>210</v>
      </c>
      <c r="H325" s="1261" t="s">
        <v>2585</v>
      </c>
      <c r="I325" s="1428"/>
      <c r="J325" s="611"/>
      <c r="K325" s="97"/>
      <c r="L325" s="91"/>
      <c r="M325" s="1129"/>
      <c r="N325" s="850"/>
      <c r="O325" s="1506"/>
      <c r="P325" s="1137" t="s">
        <v>2316</v>
      </c>
    </row>
    <row r="326" spans="1:16" ht="21" customHeight="1">
      <c r="A326" s="579"/>
      <c r="B326" s="1427"/>
      <c r="C326" s="1453"/>
      <c r="D326" s="1427"/>
      <c r="E326" s="1473"/>
      <c r="F326" s="1429" t="s">
        <v>1902</v>
      </c>
      <c r="G326" s="1430" t="s">
        <v>210</v>
      </c>
      <c r="H326" s="1061" t="s">
        <v>2589</v>
      </c>
      <c r="I326" s="1428"/>
      <c r="J326" s="611"/>
      <c r="K326" s="97"/>
      <c r="L326" s="91"/>
      <c r="M326" s="1129"/>
      <c r="N326" s="850"/>
      <c r="O326" s="1506"/>
      <c r="P326" s="1137" t="s">
        <v>2317</v>
      </c>
    </row>
    <row r="327" spans="1:16" ht="21" customHeight="1">
      <c r="A327" s="579"/>
      <c r="B327" s="1427"/>
      <c r="C327" s="1453"/>
      <c r="D327" s="1427"/>
      <c r="E327" s="1473"/>
      <c r="F327" s="1429" t="s">
        <v>2143</v>
      </c>
      <c r="G327" s="1430" t="s">
        <v>210</v>
      </c>
      <c r="H327" s="1474" t="s">
        <v>2224</v>
      </c>
      <c r="I327" s="1428"/>
      <c r="J327" s="611"/>
      <c r="K327" s="97"/>
      <c r="L327" s="91"/>
      <c r="M327" s="1129"/>
      <c r="N327" s="850"/>
      <c r="O327" s="1506"/>
      <c r="P327" s="1137" t="s">
        <v>2414</v>
      </c>
    </row>
    <row r="328" spans="1:16" ht="29.1" customHeight="1">
      <c r="A328" s="579"/>
      <c r="B328" s="1427"/>
      <c r="C328" s="1453"/>
      <c r="D328" s="1427"/>
      <c r="E328" s="1473"/>
      <c r="F328" s="1429" t="s">
        <v>2142</v>
      </c>
      <c r="G328" s="1430" t="s">
        <v>210</v>
      </c>
      <c r="H328" s="1439" t="s">
        <v>2224</v>
      </c>
      <c r="I328" s="1428"/>
      <c r="J328" s="611"/>
      <c r="K328" s="97"/>
      <c r="L328" s="91"/>
      <c r="M328" s="1129"/>
      <c r="N328" s="850"/>
      <c r="O328" s="1506"/>
      <c r="P328" s="1137" t="s">
        <v>2415</v>
      </c>
    </row>
    <row r="329" spans="1:16" ht="21" customHeight="1">
      <c r="A329" s="579"/>
      <c r="B329" s="1427"/>
      <c r="C329" s="1453"/>
      <c r="D329" s="1427"/>
      <c r="E329" s="1473"/>
      <c r="F329" s="1429" t="s">
        <v>1365</v>
      </c>
      <c r="G329" s="1430" t="s">
        <v>210</v>
      </c>
      <c r="H329" s="1505" t="s">
        <v>2607</v>
      </c>
      <c r="I329" s="1428"/>
      <c r="J329" s="611"/>
      <c r="K329" s="97"/>
      <c r="L329" s="91"/>
      <c r="M329" s="1129"/>
      <c r="N329" s="850"/>
      <c r="O329" s="1524" t="s">
        <v>2702</v>
      </c>
      <c r="P329" s="1137" t="s">
        <v>2318</v>
      </c>
    </row>
    <row r="330" spans="1:16" ht="29.1" customHeight="1">
      <c r="A330" s="579"/>
      <c r="B330" s="1427"/>
      <c r="C330" s="1453"/>
      <c r="D330" s="1427"/>
      <c r="E330" s="1473"/>
      <c r="F330" s="1429" t="s">
        <v>2141</v>
      </c>
      <c r="G330" s="1430" t="s">
        <v>210</v>
      </c>
      <c r="H330" s="1527" t="s">
        <v>2591</v>
      </c>
      <c r="I330" s="1428"/>
      <c r="J330" s="611"/>
      <c r="K330" s="97"/>
      <c r="L330" s="91"/>
      <c r="M330" s="1129"/>
      <c r="N330" s="850"/>
      <c r="O330" s="1524" t="s">
        <v>2703</v>
      </c>
      <c r="P330" s="1137" t="s">
        <v>2416</v>
      </c>
    </row>
    <row r="331" spans="1:16" ht="30.95" customHeight="1">
      <c r="A331" s="579"/>
      <c r="B331" s="1427"/>
      <c r="C331" s="1453"/>
      <c r="D331" s="1427"/>
      <c r="E331" s="1473"/>
      <c r="F331" s="1429" t="s">
        <v>2123</v>
      </c>
      <c r="G331" s="1430" t="s">
        <v>210</v>
      </c>
      <c r="H331" s="1945" t="s">
        <v>2590</v>
      </c>
      <c r="I331" s="1946"/>
      <c r="J331" s="611"/>
      <c r="K331" s="97"/>
      <c r="L331" s="91"/>
      <c r="M331" s="1129"/>
      <c r="N331" s="850"/>
      <c r="O331" s="1506"/>
      <c r="P331" s="1137" t="s">
        <v>2417</v>
      </c>
    </row>
    <row r="332" spans="1:16" ht="30" customHeight="1">
      <c r="A332" s="579"/>
      <c r="B332" s="1427"/>
      <c r="C332" s="1453"/>
      <c r="D332" s="1427"/>
      <c r="E332" s="1473"/>
      <c r="F332" s="1429" t="s">
        <v>2124</v>
      </c>
      <c r="G332" s="1430" t="s">
        <v>210</v>
      </c>
      <c r="H332" s="1439" t="s">
        <v>2224</v>
      </c>
      <c r="I332" s="1428"/>
      <c r="J332" s="611"/>
      <c r="K332" s="97"/>
      <c r="L332" s="91"/>
      <c r="M332" s="1129"/>
      <c r="N332" s="850"/>
      <c r="O332" s="1506"/>
      <c r="P332" s="1137" t="s">
        <v>2418</v>
      </c>
    </row>
    <row r="333" spans="1:16" ht="33.950000000000003" customHeight="1">
      <c r="A333" s="579"/>
      <c r="B333" s="1427"/>
      <c r="C333" s="1453"/>
      <c r="D333" s="1427"/>
      <c r="E333" s="1473"/>
      <c r="F333" s="1429" t="s">
        <v>2125</v>
      </c>
      <c r="G333" s="1430" t="s">
        <v>210</v>
      </c>
      <c r="H333" s="1022" t="s">
        <v>2463</v>
      </c>
      <c r="I333" s="1428"/>
      <c r="J333" s="611"/>
      <c r="K333" s="97"/>
      <c r="L333" s="91"/>
      <c r="M333" s="1129"/>
      <c r="N333" s="850"/>
      <c r="O333" s="1506"/>
      <c r="P333" s="1137" t="s">
        <v>2319</v>
      </c>
    </row>
    <row r="334" spans="1:16" ht="21" customHeight="1">
      <c r="A334" s="579"/>
      <c r="B334" s="1427"/>
      <c r="C334" s="1453"/>
      <c r="D334" s="1427"/>
      <c r="E334" s="1473"/>
      <c r="F334" s="1429" t="s">
        <v>2126</v>
      </c>
      <c r="G334" s="1430" t="s">
        <v>210</v>
      </c>
      <c r="H334" s="1439" t="s">
        <v>2224</v>
      </c>
      <c r="I334" s="1428"/>
      <c r="J334" s="611"/>
      <c r="K334" s="97"/>
      <c r="L334" s="91"/>
      <c r="M334" s="1129"/>
      <c r="N334" s="850"/>
      <c r="O334" s="1506"/>
      <c r="P334" s="1137" t="s">
        <v>2320</v>
      </c>
    </row>
    <row r="335" spans="1:16" ht="21" customHeight="1">
      <c r="A335" s="579"/>
      <c r="B335" s="1427"/>
      <c r="C335" s="1453"/>
      <c r="D335" s="1427"/>
      <c r="E335" s="1473"/>
      <c r="F335" s="1429"/>
      <c r="G335" s="1430"/>
      <c r="H335" s="1439"/>
      <c r="I335" s="1428"/>
      <c r="J335" s="611"/>
      <c r="K335" s="97"/>
      <c r="L335" s="91"/>
      <c r="M335" s="1129"/>
      <c r="N335" s="850"/>
      <c r="O335" s="1506"/>
      <c r="P335" s="578"/>
    </row>
    <row r="336" spans="1:16" ht="21.95" customHeight="1">
      <c r="A336" s="579"/>
      <c r="B336" s="1427"/>
      <c r="C336" s="1453"/>
      <c r="D336" s="1427"/>
      <c r="E336" s="1473"/>
      <c r="F336" s="1486"/>
      <c r="G336" s="1487"/>
      <c r="H336" s="1487"/>
      <c r="I336" s="1488"/>
      <c r="J336" s="269"/>
      <c r="K336" s="97"/>
      <c r="L336" s="91"/>
      <c r="M336" s="95"/>
      <c r="N336" s="124"/>
      <c r="O336" s="1507"/>
      <c r="P336" s="1489"/>
    </row>
    <row r="337" spans="1:16" ht="21.95" customHeight="1">
      <c r="A337" s="579"/>
      <c r="B337" s="902"/>
      <c r="C337" s="931"/>
      <c r="D337" s="902"/>
      <c r="E337" s="1021" t="s">
        <v>139</v>
      </c>
      <c r="F337" s="1936" t="s">
        <v>2199</v>
      </c>
      <c r="G337" s="1936"/>
      <c r="H337" s="1936"/>
      <c r="I337" s="1936"/>
      <c r="J337" s="1157"/>
      <c r="K337" s="993"/>
      <c r="L337" s="988"/>
      <c r="M337" s="987"/>
      <c r="N337" s="989">
        <v>0</v>
      </c>
      <c r="O337" s="1508"/>
      <c r="P337" s="1219" t="s">
        <v>2420</v>
      </c>
    </row>
    <row r="338" spans="1:16" ht="21.95" customHeight="1">
      <c r="A338" s="579"/>
      <c r="B338" s="902"/>
      <c r="C338" s="931"/>
      <c r="D338" s="902"/>
      <c r="E338" s="1021" t="s">
        <v>2200</v>
      </c>
      <c r="F338" s="1936" t="s">
        <v>2201</v>
      </c>
      <c r="G338" s="1966"/>
      <c r="H338" s="1966"/>
      <c r="I338" s="1936"/>
      <c r="J338" s="1157"/>
      <c r="K338" s="993"/>
      <c r="L338" s="988"/>
      <c r="M338" s="987"/>
      <c r="N338" s="989">
        <f>SUM(N339:N372)</f>
        <v>5.72</v>
      </c>
      <c r="O338" s="1508"/>
      <c r="P338" s="1219" t="s">
        <v>2401</v>
      </c>
    </row>
    <row r="339" spans="1:16" ht="41.1" customHeight="1">
      <c r="A339" s="579"/>
      <c r="B339" s="902"/>
      <c r="C339" s="931"/>
      <c r="D339" s="902"/>
      <c r="E339" s="1436" t="s">
        <v>0</v>
      </c>
      <c r="F339" s="1014" t="s">
        <v>2128</v>
      </c>
      <c r="G339" s="1015" t="s">
        <v>210</v>
      </c>
      <c r="H339" s="1615" t="s">
        <v>2466</v>
      </c>
      <c r="I339" s="1616"/>
      <c r="J339" s="269" t="s">
        <v>1316</v>
      </c>
      <c r="K339" s="97" t="s">
        <v>1220</v>
      </c>
      <c r="L339" s="91">
        <v>1</v>
      </c>
      <c r="M339" s="1144">
        <v>20</v>
      </c>
      <c r="N339" s="989">
        <f>(1.97+1.91)/2</f>
        <v>1.94</v>
      </c>
      <c r="O339" s="989">
        <f>(0.4*17)/4</f>
        <v>1.7000000000000002</v>
      </c>
      <c r="P339" s="1137" t="s">
        <v>2091</v>
      </c>
    </row>
    <row r="340" spans="1:16" ht="21.95" customHeight="1">
      <c r="A340" s="579"/>
      <c r="B340" s="902"/>
      <c r="C340" s="931"/>
      <c r="D340" s="902"/>
      <c r="E340" s="1436"/>
      <c r="F340" s="1014" t="s">
        <v>2113</v>
      </c>
      <c r="G340" s="1015" t="s">
        <v>210</v>
      </c>
      <c r="H340" s="1615" t="s">
        <v>2331</v>
      </c>
      <c r="I340" s="1616"/>
      <c r="J340" s="269"/>
      <c r="K340" s="97"/>
      <c r="L340" s="91"/>
      <c r="M340" s="1144"/>
      <c r="N340" s="124"/>
      <c r="O340" s="1507"/>
      <c r="P340" s="1137" t="s">
        <v>2091</v>
      </c>
    </row>
    <row r="341" spans="1:16" ht="21.95" customHeight="1">
      <c r="A341" s="579"/>
      <c r="B341" s="902"/>
      <c r="C341" s="931"/>
      <c r="D341" s="902"/>
      <c r="E341" s="1436"/>
      <c r="F341" s="1014" t="s">
        <v>2114</v>
      </c>
      <c r="G341" s="1015" t="s">
        <v>210</v>
      </c>
      <c r="H341" s="1615" t="s">
        <v>2202</v>
      </c>
      <c r="I341" s="1616"/>
      <c r="J341" s="269"/>
      <c r="K341" s="97"/>
      <c r="L341" s="91"/>
      <c r="M341" s="1144"/>
      <c r="N341" s="124"/>
      <c r="O341" s="1507"/>
      <c r="P341" s="1137" t="s">
        <v>2091</v>
      </c>
    </row>
    <row r="342" spans="1:16" ht="21.95" customHeight="1">
      <c r="A342" s="579"/>
      <c r="B342" s="902"/>
      <c r="C342" s="931"/>
      <c r="D342" s="902"/>
      <c r="E342" s="1436"/>
      <c r="F342" s="1014" t="s">
        <v>2115</v>
      </c>
      <c r="G342" s="1015" t="s">
        <v>210</v>
      </c>
      <c r="H342" s="1015">
        <v>5</v>
      </c>
      <c r="I342" s="1029"/>
      <c r="J342" s="269"/>
      <c r="K342" s="97"/>
      <c r="L342" s="91"/>
      <c r="M342" s="1144"/>
      <c r="N342" s="124"/>
      <c r="O342" s="1507"/>
      <c r="P342" s="1137" t="s">
        <v>2091</v>
      </c>
    </row>
    <row r="343" spans="1:16" ht="21.95" customHeight="1">
      <c r="A343" s="579"/>
      <c r="B343" s="902"/>
      <c r="C343" s="931"/>
      <c r="D343" s="902"/>
      <c r="E343" s="1436"/>
      <c r="F343" s="1014" t="s">
        <v>2116</v>
      </c>
      <c r="G343" s="1015" t="s">
        <v>210</v>
      </c>
      <c r="H343" s="1015">
        <v>1</v>
      </c>
      <c r="I343" s="1028"/>
      <c r="J343" s="269"/>
      <c r="K343" s="97"/>
      <c r="L343" s="91"/>
      <c r="M343" s="1144"/>
      <c r="N343" s="124"/>
      <c r="O343" s="1507"/>
      <c r="P343" s="1137" t="s">
        <v>2314</v>
      </c>
    </row>
    <row r="344" spans="1:16" ht="21.95" customHeight="1">
      <c r="A344" s="579"/>
      <c r="B344" s="902"/>
      <c r="C344" s="931"/>
      <c r="D344" s="902"/>
      <c r="E344" s="1436"/>
      <c r="F344" s="1014" t="s">
        <v>2117</v>
      </c>
      <c r="G344" s="1015" t="s">
        <v>210</v>
      </c>
      <c r="H344" s="1615">
        <v>2020</v>
      </c>
      <c r="I344" s="1616"/>
      <c r="J344" s="269"/>
      <c r="K344" s="97"/>
      <c r="L344" s="91"/>
      <c r="M344" s="1144"/>
      <c r="N344" s="124"/>
      <c r="O344" s="1507"/>
      <c r="P344" s="1137" t="s">
        <v>2091</v>
      </c>
    </row>
    <row r="345" spans="1:16" ht="21.95" customHeight="1">
      <c r="A345" s="579"/>
      <c r="B345" s="902"/>
      <c r="C345" s="931"/>
      <c r="D345" s="902"/>
      <c r="E345" s="1436"/>
      <c r="F345" s="1014" t="s">
        <v>2118</v>
      </c>
      <c r="G345" s="1015" t="s">
        <v>210</v>
      </c>
      <c r="H345" s="1615" t="s">
        <v>2203</v>
      </c>
      <c r="I345" s="1616"/>
      <c r="J345" s="269"/>
      <c r="K345" s="97"/>
      <c r="L345" s="91"/>
      <c r="M345" s="1144"/>
      <c r="N345" s="124"/>
      <c r="O345" s="1507"/>
      <c r="P345" s="1137" t="s">
        <v>2091</v>
      </c>
    </row>
    <row r="346" spans="1:16" ht="21.95" customHeight="1">
      <c r="A346" s="579"/>
      <c r="B346" s="902"/>
      <c r="C346" s="931"/>
      <c r="D346" s="902"/>
      <c r="E346" s="1436"/>
      <c r="F346" s="1014" t="s">
        <v>2119</v>
      </c>
      <c r="G346" s="1015" t="s">
        <v>210</v>
      </c>
      <c r="H346" s="1615" t="s">
        <v>2310</v>
      </c>
      <c r="I346" s="1616"/>
      <c r="J346" s="269"/>
      <c r="K346" s="97"/>
      <c r="L346" s="91"/>
      <c r="M346" s="1144"/>
      <c r="N346" s="124"/>
      <c r="O346" s="1507"/>
      <c r="P346" s="1137" t="s">
        <v>2091</v>
      </c>
    </row>
    <row r="347" spans="1:16" ht="21.95" customHeight="1">
      <c r="A347" s="579"/>
      <c r="B347" s="902"/>
      <c r="C347" s="931"/>
      <c r="D347" s="902"/>
      <c r="E347" s="1436"/>
      <c r="F347" s="1014" t="s">
        <v>2120</v>
      </c>
      <c r="G347" s="1015" t="s">
        <v>210</v>
      </c>
      <c r="H347" s="4" t="s">
        <v>2309</v>
      </c>
      <c r="I347" s="1028"/>
      <c r="J347" s="269"/>
      <c r="K347" s="97"/>
      <c r="L347" s="91"/>
      <c r="M347" s="1144"/>
      <c r="N347" s="124"/>
      <c r="O347" s="1507"/>
      <c r="P347" s="1137" t="s">
        <v>2091</v>
      </c>
    </row>
    <row r="348" spans="1:16" ht="21.95" customHeight="1">
      <c r="A348" s="579"/>
      <c r="B348" s="902"/>
      <c r="C348" s="931"/>
      <c r="D348" s="902"/>
      <c r="E348" s="1436"/>
      <c r="F348" s="1014" t="s">
        <v>2121</v>
      </c>
      <c r="G348" s="1015" t="s">
        <v>210</v>
      </c>
      <c r="H348" s="1927" t="s">
        <v>2308</v>
      </c>
      <c r="I348" s="1928"/>
      <c r="J348" s="269"/>
      <c r="K348" s="97"/>
      <c r="L348" s="91"/>
      <c r="M348" s="1144"/>
      <c r="N348" s="124"/>
      <c r="O348" s="1507"/>
      <c r="P348" s="1137" t="s">
        <v>2315</v>
      </c>
    </row>
    <row r="349" spans="1:16" ht="21.95" customHeight="1">
      <c r="A349" s="579"/>
      <c r="B349" s="902"/>
      <c r="C349" s="931"/>
      <c r="D349" s="902"/>
      <c r="E349" s="1436"/>
      <c r="F349" s="1014" t="s">
        <v>2122</v>
      </c>
      <c r="G349" s="1015" t="s">
        <v>210</v>
      </c>
      <c r="H349" s="1927" t="s">
        <v>2306</v>
      </c>
      <c r="I349" s="1928"/>
      <c r="J349" s="269"/>
      <c r="K349" s="97"/>
      <c r="L349" s="91"/>
      <c r="M349" s="1144"/>
      <c r="N349" s="124"/>
      <c r="O349" s="1507"/>
      <c r="P349" s="1137" t="s">
        <v>2316</v>
      </c>
    </row>
    <row r="350" spans="1:16" ht="21.95" customHeight="1">
      <c r="A350" s="579"/>
      <c r="B350" s="902"/>
      <c r="C350" s="931"/>
      <c r="D350" s="902"/>
      <c r="E350" s="1436"/>
      <c r="F350" s="1014" t="s">
        <v>1902</v>
      </c>
      <c r="G350" s="1015" t="s">
        <v>210</v>
      </c>
      <c r="H350" s="1927" t="s">
        <v>1378</v>
      </c>
      <c r="I350" s="1928"/>
      <c r="J350" s="269"/>
      <c r="K350" s="97"/>
      <c r="L350" s="91"/>
      <c r="M350" s="1144"/>
      <c r="N350" s="124"/>
      <c r="O350" s="1507"/>
      <c r="P350" s="1137" t="s">
        <v>2317</v>
      </c>
    </row>
    <row r="351" spans="1:16" ht="21.95" customHeight="1">
      <c r="A351" s="579"/>
      <c r="B351" s="902"/>
      <c r="C351" s="931"/>
      <c r="D351" s="902"/>
      <c r="E351" s="1436"/>
      <c r="F351" s="1014" t="s">
        <v>1365</v>
      </c>
      <c r="G351" s="1015" t="s">
        <v>210</v>
      </c>
      <c r="H351" s="1061" t="s">
        <v>2628</v>
      </c>
      <c r="I351" s="1484"/>
      <c r="J351" s="269"/>
      <c r="K351" s="97"/>
      <c r="L351" s="91"/>
      <c r="M351" s="1144"/>
      <c r="N351" s="124"/>
      <c r="O351" s="1524" t="s">
        <v>2702</v>
      </c>
      <c r="P351" s="1137" t="s">
        <v>2318</v>
      </c>
    </row>
    <row r="352" spans="1:16" ht="21.95" customHeight="1">
      <c r="A352" s="579"/>
      <c r="B352" s="902"/>
      <c r="C352" s="931"/>
      <c r="D352" s="902"/>
      <c r="E352" s="1436"/>
      <c r="F352" s="1014" t="s">
        <v>2123</v>
      </c>
      <c r="G352" s="1015" t="s">
        <v>210</v>
      </c>
      <c r="H352" s="1927" t="s">
        <v>2307</v>
      </c>
      <c r="I352" s="1928"/>
      <c r="J352" s="269"/>
      <c r="K352" s="97"/>
      <c r="L352" s="91"/>
      <c r="M352" s="1144"/>
      <c r="N352" s="124"/>
      <c r="O352" s="1507"/>
      <c r="P352" s="1137" t="s">
        <v>2423</v>
      </c>
    </row>
    <row r="353" spans="1:16" ht="21.95" customHeight="1">
      <c r="A353" s="579"/>
      <c r="B353" s="902"/>
      <c r="C353" s="931"/>
      <c r="D353" s="902"/>
      <c r="E353" s="1436"/>
      <c r="F353" s="1014" t="s">
        <v>2125</v>
      </c>
      <c r="G353" s="1015" t="s">
        <v>210</v>
      </c>
      <c r="H353" s="1615" t="s">
        <v>2224</v>
      </c>
      <c r="I353" s="1616"/>
      <c r="J353" s="269"/>
      <c r="K353" s="97"/>
      <c r="L353" s="91"/>
      <c r="M353" s="1144"/>
      <c r="N353" s="124"/>
      <c r="O353" s="1507"/>
      <c r="P353" s="1137" t="s">
        <v>2319</v>
      </c>
    </row>
    <row r="354" spans="1:16" ht="21.95" customHeight="1">
      <c r="A354" s="579"/>
      <c r="B354" s="902"/>
      <c r="C354" s="931"/>
      <c r="D354" s="902"/>
      <c r="E354" s="1436"/>
      <c r="F354" s="1014" t="s">
        <v>2126</v>
      </c>
      <c r="G354" s="1015" t="s">
        <v>210</v>
      </c>
      <c r="H354" s="1615" t="s">
        <v>2224</v>
      </c>
      <c r="I354" s="1616"/>
      <c r="J354" s="269"/>
      <c r="K354" s="97"/>
      <c r="L354" s="91"/>
      <c r="M354" s="1144"/>
      <c r="N354" s="124"/>
      <c r="O354" s="1507"/>
      <c r="P354" s="1137" t="s">
        <v>2320</v>
      </c>
    </row>
    <row r="355" spans="1:16" ht="41.1" customHeight="1">
      <c r="A355" s="579"/>
      <c r="B355" s="1427"/>
      <c r="C355" s="1453"/>
      <c r="D355" s="1427"/>
      <c r="E355" s="1436" t="s">
        <v>3</v>
      </c>
      <c r="F355" s="1434" t="s">
        <v>2128</v>
      </c>
      <c r="G355" s="1437" t="s">
        <v>210</v>
      </c>
      <c r="H355" s="1947" t="s">
        <v>2571</v>
      </c>
      <c r="I355" s="1948"/>
      <c r="J355" s="269" t="s">
        <v>2572</v>
      </c>
      <c r="K355" s="97" t="s">
        <v>1220</v>
      </c>
      <c r="L355" s="91">
        <v>1</v>
      </c>
      <c r="M355" s="1144">
        <v>20</v>
      </c>
      <c r="N355" s="989">
        <f>(3.78+3.78)/2</f>
        <v>3.78</v>
      </c>
      <c r="O355" s="989">
        <f>(0.4*19)/2</f>
        <v>3.8000000000000003</v>
      </c>
      <c r="P355" s="1137" t="s">
        <v>2091</v>
      </c>
    </row>
    <row r="356" spans="1:16" ht="21.95" customHeight="1">
      <c r="A356" s="579"/>
      <c r="B356" s="1427"/>
      <c r="C356" s="1453"/>
      <c r="D356" s="1427"/>
      <c r="E356" s="1473"/>
      <c r="F356" s="1434" t="s">
        <v>2113</v>
      </c>
      <c r="G356" s="1437" t="s">
        <v>210</v>
      </c>
      <c r="H356" s="1494" t="s">
        <v>2574</v>
      </c>
      <c r="I356" s="1484"/>
      <c r="J356" s="269"/>
      <c r="K356" s="97"/>
      <c r="L356" s="91"/>
      <c r="M356" s="1144"/>
      <c r="N356" s="124"/>
      <c r="O356" s="1507"/>
      <c r="P356" s="1137" t="s">
        <v>2091</v>
      </c>
    </row>
    <row r="357" spans="1:16" ht="21.95" customHeight="1">
      <c r="A357" s="579"/>
      <c r="B357" s="1427"/>
      <c r="C357" s="1453"/>
      <c r="D357" s="1427"/>
      <c r="E357" s="1473"/>
      <c r="F357" s="1434" t="s">
        <v>2114</v>
      </c>
      <c r="G357" s="1437" t="s">
        <v>210</v>
      </c>
      <c r="H357" s="1615" t="s">
        <v>2573</v>
      </c>
      <c r="I357" s="1616"/>
      <c r="J357" s="269"/>
      <c r="K357" s="97"/>
      <c r="L357" s="91"/>
      <c r="M357" s="1144"/>
      <c r="N357" s="124"/>
      <c r="O357" s="1507"/>
      <c r="P357" s="1137" t="s">
        <v>2091</v>
      </c>
    </row>
    <row r="358" spans="1:16" ht="21.95" customHeight="1">
      <c r="A358" s="579"/>
      <c r="B358" s="1427"/>
      <c r="C358" s="1453"/>
      <c r="D358" s="1427"/>
      <c r="E358" s="1473"/>
      <c r="F358" s="1434" t="s">
        <v>2115</v>
      </c>
      <c r="G358" s="1437" t="s">
        <v>210</v>
      </c>
      <c r="H358" s="1437">
        <v>6</v>
      </c>
      <c r="I358" s="1435"/>
      <c r="J358" s="269"/>
      <c r="K358" s="97"/>
      <c r="L358" s="91"/>
      <c r="M358" s="1144"/>
      <c r="N358" s="124"/>
      <c r="O358" s="1507"/>
      <c r="P358" s="1137" t="s">
        <v>2091</v>
      </c>
    </row>
    <row r="359" spans="1:16" ht="21.95" customHeight="1">
      <c r="A359" s="579"/>
      <c r="B359" s="1427"/>
      <c r="C359" s="1453"/>
      <c r="D359" s="1427"/>
      <c r="E359" s="1473"/>
      <c r="F359" s="1434" t="s">
        <v>2116</v>
      </c>
      <c r="G359" s="1437" t="s">
        <v>210</v>
      </c>
      <c r="H359" s="1437">
        <v>2</v>
      </c>
      <c r="I359" s="1028"/>
      <c r="J359" s="269"/>
      <c r="K359" s="97"/>
      <c r="L359" s="91"/>
      <c r="M359" s="1144"/>
      <c r="N359" s="124"/>
      <c r="O359" s="1507"/>
      <c r="P359" s="1137" t="s">
        <v>2314</v>
      </c>
    </row>
    <row r="360" spans="1:16" ht="21.95" customHeight="1">
      <c r="A360" s="579"/>
      <c r="B360" s="1427"/>
      <c r="C360" s="1453"/>
      <c r="D360" s="1427"/>
      <c r="E360" s="1473"/>
      <c r="F360" s="1434" t="s">
        <v>2117</v>
      </c>
      <c r="G360" s="1437" t="s">
        <v>210</v>
      </c>
      <c r="H360" s="1615">
        <v>2021</v>
      </c>
      <c r="I360" s="1616"/>
      <c r="J360" s="269"/>
      <c r="K360" s="97"/>
      <c r="L360" s="91"/>
      <c r="M360" s="1144"/>
      <c r="N360" s="124"/>
      <c r="O360" s="1507"/>
      <c r="P360" s="1137" t="s">
        <v>2091</v>
      </c>
    </row>
    <row r="361" spans="1:16" ht="21.95" customHeight="1">
      <c r="A361" s="579"/>
      <c r="B361" s="1427"/>
      <c r="C361" s="1453"/>
      <c r="D361" s="1427"/>
      <c r="E361" s="1473"/>
      <c r="F361" s="1434" t="s">
        <v>2118</v>
      </c>
      <c r="G361" s="1437" t="s">
        <v>210</v>
      </c>
      <c r="H361" s="1615" t="s">
        <v>2575</v>
      </c>
      <c r="I361" s="1616"/>
      <c r="J361" s="269"/>
      <c r="K361" s="97"/>
      <c r="L361" s="91"/>
      <c r="M361" s="1144"/>
      <c r="N361" s="124"/>
      <c r="O361" s="1507"/>
      <c r="P361" s="1137" t="s">
        <v>2091</v>
      </c>
    </row>
    <row r="362" spans="1:16" ht="21.95" customHeight="1">
      <c r="A362" s="579"/>
      <c r="B362" s="1427"/>
      <c r="C362" s="1453"/>
      <c r="D362" s="1427"/>
      <c r="E362" s="1473"/>
      <c r="F362" s="1434" t="s">
        <v>2119</v>
      </c>
      <c r="G362" s="1437" t="s">
        <v>210</v>
      </c>
      <c r="H362" s="1615" t="s">
        <v>2578</v>
      </c>
      <c r="I362" s="1616"/>
      <c r="J362" s="269"/>
      <c r="K362" s="97"/>
      <c r="L362" s="91"/>
      <c r="M362" s="1144"/>
      <c r="N362" s="124"/>
      <c r="O362" s="1507"/>
      <c r="P362" s="1137" t="s">
        <v>2091</v>
      </c>
    </row>
    <row r="363" spans="1:16" ht="21.95" customHeight="1">
      <c r="A363" s="579"/>
      <c r="B363" s="1427"/>
      <c r="C363" s="1453"/>
      <c r="D363" s="1427"/>
      <c r="E363" s="1473"/>
      <c r="F363" s="1434" t="s">
        <v>2120</v>
      </c>
      <c r="G363" s="1437" t="s">
        <v>210</v>
      </c>
      <c r="H363" s="8" t="s">
        <v>2579</v>
      </c>
      <c r="I363" s="1028"/>
      <c r="J363" s="269"/>
      <c r="K363" s="97"/>
      <c r="L363" s="91"/>
      <c r="M363" s="1144"/>
      <c r="N363" s="124"/>
      <c r="O363" s="1507"/>
      <c r="P363" s="1137" t="s">
        <v>2091</v>
      </c>
    </row>
    <row r="364" spans="1:16" ht="21.95" customHeight="1">
      <c r="A364" s="579"/>
      <c r="B364" s="1427"/>
      <c r="C364" s="1453"/>
      <c r="D364" s="1427"/>
      <c r="E364" s="1473"/>
      <c r="F364" s="1434" t="s">
        <v>2121</v>
      </c>
      <c r="G364" s="1437" t="s">
        <v>210</v>
      </c>
      <c r="H364" s="1261" t="s">
        <v>2580</v>
      </c>
      <c r="I364" s="1483"/>
      <c r="J364" s="269"/>
      <c r="K364" s="97"/>
      <c r="L364" s="91"/>
      <c r="M364" s="1144"/>
      <c r="N364" s="124"/>
      <c r="O364" s="1507"/>
      <c r="P364" s="1137" t="s">
        <v>2315</v>
      </c>
    </row>
    <row r="365" spans="1:16" ht="21.95" customHeight="1">
      <c r="A365" s="579"/>
      <c r="B365" s="1427"/>
      <c r="C365" s="1453"/>
      <c r="D365" s="1427"/>
      <c r="E365" s="1473"/>
      <c r="F365" s="1434" t="s">
        <v>2122</v>
      </c>
      <c r="G365" s="1437" t="s">
        <v>210</v>
      </c>
      <c r="H365" s="1061" t="s">
        <v>2577</v>
      </c>
      <c r="I365" s="1483"/>
      <c r="J365" s="269"/>
      <c r="K365" s="97"/>
      <c r="L365" s="91"/>
      <c r="M365" s="1144"/>
      <c r="N365" s="124"/>
      <c r="O365" s="1507"/>
      <c r="P365" s="1137" t="s">
        <v>2316</v>
      </c>
    </row>
    <row r="366" spans="1:16" ht="21.95" customHeight="1">
      <c r="A366" s="579"/>
      <c r="B366" s="1427"/>
      <c r="C366" s="1453"/>
      <c r="D366" s="1427"/>
      <c r="E366" s="1473"/>
      <c r="F366" s="1434" t="s">
        <v>1902</v>
      </c>
      <c r="G366" s="1437" t="s">
        <v>210</v>
      </c>
      <c r="H366" s="1061" t="s">
        <v>2576</v>
      </c>
      <c r="I366" s="1483"/>
      <c r="J366" s="269"/>
      <c r="K366" s="97"/>
      <c r="L366" s="91"/>
      <c r="M366" s="1144"/>
      <c r="N366" s="124"/>
      <c r="O366" s="1507"/>
      <c r="P366" s="1137" t="s">
        <v>2317</v>
      </c>
    </row>
    <row r="367" spans="1:16" ht="21.95" customHeight="1">
      <c r="A367" s="579"/>
      <c r="B367" s="1427"/>
      <c r="C367" s="1453"/>
      <c r="D367" s="1427"/>
      <c r="E367" s="1473"/>
      <c r="F367" s="1434" t="s">
        <v>1365</v>
      </c>
      <c r="G367" s="1437" t="s">
        <v>210</v>
      </c>
      <c r="H367" s="1061" t="s">
        <v>2629</v>
      </c>
      <c r="I367" s="1484"/>
      <c r="J367" s="269"/>
      <c r="K367" s="97"/>
      <c r="L367" s="91"/>
      <c r="M367" s="1144"/>
      <c r="N367" s="124"/>
      <c r="O367" s="1524" t="s">
        <v>2702</v>
      </c>
      <c r="P367" s="1137" t="s">
        <v>2318</v>
      </c>
    </row>
    <row r="368" spans="1:16" ht="21.95" customHeight="1">
      <c r="A368" s="579"/>
      <c r="B368" s="1427"/>
      <c r="C368" s="1453"/>
      <c r="D368" s="1427"/>
      <c r="E368" s="1473"/>
      <c r="F368" s="1434" t="s">
        <v>2123</v>
      </c>
      <c r="G368" s="1437" t="s">
        <v>210</v>
      </c>
      <c r="H368" s="1482"/>
      <c r="I368" s="1483"/>
      <c r="J368" s="269"/>
      <c r="K368" s="97"/>
      <c r="L368" s="91"/>
      <c r="M368" s="1144"/>
      <c r="N368" s="124"/>
      <c r="O368" s="1507"/>
      <c r="P368" s="1137" t="s">
        <v>2423</v>
      </c>
    </row>
    <row r="369" spans="1:16" ht="21.95" customHeight="1">
      <c r="A369" s="579"/>
      <c r="B369" s="1427"/>
      <c r="C369" s="1453"/>
      <c r="D369" s="1427"/>
      <c r="E369" s="1473"/>
      <c r="F369" s="1434" t="s">
        <v>2125</v>
      </c>
      <c r="G369" s="1437" t="s">
        <v>210</v>
      </c>
      <c r="H369" s="1615" t="s">
        <v>2463</v>
      </c>
      <c r="I369" s="1616"/>
      <c r="J369" s="269"/>
      <c r="K369" s="97"/>
      <c r="L369" s="91"/>
      <c r="M369" s="1144"/>
      <c r="N369" s="124"/>
      <c r="O369" s="1507"/>
      <c r="P369" s="1137" t="s">
        <v>2319</v>
      </c>
    </row>
    <row r="370" spans="1:16" ht="21.95" customHeight="1">
      <c r="A370" s="579"/>
      <c r="B370" s="1427"/>
      <c r="C370" s="1453"/>
      <c r="D370" s="1427"/>
      <c r="E370" s="1473"/>
      <c r="F370" s="1434" t="s">
        <v>2126</v>
      </c>
      <c r="G370" s="1437" t="s">
        <v>210</v>
      </c>
      <c r="H370" s="1615" t="s">
        <v>2224</v>
      </c>
      <c r="I370" s="1616"/>
      <c r="J370" s="269"/>
      <c r="K370" s="97"/>
      <c r="L370" s="91"/>
      <c r="M370" s="1144"/>
      <c r="N370" s="124"/>
      <c r="O370" s="1507"/>
      <c r="P370" s="1137" t="s">
        <v>2320</v>
      </c>
    </row>
    <row r="371" spans="1:16" ht="21.95" customHeight="1">
      <c r="A371" s="579"/>
      <c r="B371" s="902"/>
      <c r="C371" s="931"/>
      <c r="D371" s="902"/>
      <c r="E371" s="934"/>
      <c r="F371" s="1042"/>
      <c r="G371" s="1043"/>
      <c r="H371" s="1043"/>
      <c r="I371" s="929"/>
      <c r="J371" s="269"/>
      <c r="K371" s="97"/>
      <c r="L371" s="91"/>
      <c r="M371" s="1144"/>
      <c r="N371" s="124"/>
      <c r="O371" s="1507"/>
      <c r="P371" s="741"/>
    </row>
    <row r="372" spans="1:16" ht="21.95" customHeight="1">
      <c r="A372" s="579"/>
      <c r="B372" s="902"/>
      <c r="C372" s="931"/>
      <c r="D372" s="902"/>
      <c r="E372" s="934"/>
      <c r="F372" s="1059"/>
      <c r="G372" s="654"/>
      <c r="H372" s="654"/>
      <c r="I372" s="929"/>
      <c r="J372" s="269"/>
      <c r="K372" s="97"/>
      <c r="L372" s="91"/>
      <c r="M372" s="1144"/>
      <c r="N372" s="124"/>
      <c r="O372" s="1507"/>
      <c r="P372" s="741"/>
    </row>
    <row r="373" spans="1:16" ht="15.75">
      <c r="A373" s="579"/>
      <c r="B373" s="711"/>
      <c r="C373" s="712"/>
      <c r="D373" s="711"/>
      <c r="E373" s="1021" t="s">
        <v>2204</v>
      </c>
      <c r="F373" s="1936" t="s">
        <v>2205</v>
      </c>
      <c r="G373" s="1936"/>
      <c r="H373" s="1936"/>
      <c r="I373" s="1936"/>
      <c r="J373" s="1157"/>
      <c r="K373" s="993"/>
      <c r="L373" s="988"/>
      <c r="M373" s="987"/>
      <c r="N373" s="987">
        <v>0</v>
      </c>
      <c r="O373" s="1508"/>
      <c r="P373" s="1219" t="s">
        <v>2421</v>
      </c>
    </row>
    <row r="374" spans="1:16" ht="21" customHeight="1">
      <c r="A374" s="579"/>
      <c r="B374" s="500"/>
      <c r="C374" s="515"/>
      <c r="D374" s="501"/>
      <c r="E374" s="1021" t="s">
        <v>2206</v>
      </c>
      <c r="F374" s="1936" t="s">
        <v>2207</v>
      </c>
      <c r="G374" s="1936"/>
      <c r="H374" s="1936"/>
      <c r="I374" s="1936"/>
      <c r="J374" s="1529"/>
      <c r="K374" s="993"/>
      <c r="L374" s="988"/>
      <c r="M374" s="989">
        <f>SUM(M390:M406)</f>
        <v>10</v>
      </c>
      <c r="N374" s="1485">
        <f>SUM(N375:N406)</f>
        <v>2.4299999999999997</v>
      </c>
      <c r="O374" s="1509"/>
      <c r="P374" s="1219" t="s">
        <v>2422</v>
      </c>
    </row>
    <row r="375" spans="1:16" s="9" customFormat="1" ht="48" customHeight="1">
      <c r="A375" s="1131"/>
      <c r="B375" s="1460"/>
      <c r="C375" s="1133"/>
      <c r="D375" s="1134"/>
      <c r="E375" s="1504" t="s">
        <v>2127</v>
      </c>
      <c r="F375" s="1434" t="s">
        <v>2128</v>
      </c>
      <c r="G375" s="1437" t="s">
        <v>210</v>
      </c>
      <c r="H375" s="1615" t="s">
        <v>2563</v>
      </c>
      <c r="I375" s="1616"/>
      <c r="J375" s="1911">
        <v>2016</v>
      </c>
      <c r="K375" s="1911" t="s">
        <v>2313</v>
      </c>
      <c r="L375" s="1459">
        <v>1</v>
      </c>
      <c r="M375" s="1462">
        <v>10</v>
      </c>
      <c r="N375" s="1493">
        <f>(1.22+1.2)/2</f>
        <v>1.21</v>
      </c>
      <c r="O375" s="989">
        <f>(0.4*10)/3</f>
        <v>1.3333333333333333</v>
      </c>
      <c r="P375" s="1137" t="s">
        <v>2091</v>
      </c>
    </row>
    <row r="376" spans="1:16" s="9" customFormat="1" ht="21" customHeight="1">
      <c r="A376" s="1131"/>
      <c r="B376" s="1460"/>
      <c r="C376" s="1133"/>
      <c r="D376" s="1134"/>
      <c r="E376" s="1425"/>
      <c r="F376" s="1434" t="s">
        <v>2113</v>
      </c>
      <c r="G376" s="1437" t="s">
        <v>210</v>
      </c>
      <c r="H376" s="1615" t="s">
        <v>2564</v>
      </c>
      <c r="I376" s="1616"/>
      <c r="J376" s="1912"/>
      <c r="K376" s="1912"/>
      <c r="L376" s="1133"/>
      <c r="M376" s="1475"/>
      <c r="N376" s="1465"/>
      <c r="O376" s="1511"/>
      <c r="P376" s="1137" t="s">
        <v>2091</v>
      </c>
    </row>
    <row r="377" spans="1:16" s="9" customFormat="1" ht="21" customHeight="1">
      <c r="A377" s="1131"/>
      <c r="B377" s="1460"/>
      <c r="C377" s="1133"/>
      <c r="D377" s="1134"/>
      <c r="E377" s="1425"/>
      <c r="F377" s="1434" t="s">
        <v>2114</v>
      </c>
      <c r="G377" s="1437" t="s">
        <v>210</v>
      </c>
      <c r="H377" s="1615" t="s">
        <v>2565</v>
      </c>
      <c r="I377" s="1616"/>
      <c r="J377" s="1912"/>
      <c r="K377" s="1912"/>
      <c r="L377" s="1133"/>
      <c r="M377" s="1475"/>
      <c r="N377" s="1465"/>
      <c r="O377" s="1511"/>
      <c r="P377" s="1137" t="s">
        <v>2091</v>
      </c>
    </row>
    <row r="378" spans="1:16" s="9" customFormat="1" ht="21" customHeight="1">
      <c r="A378" s="1131"/>
      <c r="B378" s="1460"/>
      <c r="C378" s="1133"/>
      <c r="D378" s="1134"/>
      <c r="E378" s="1425"/>
      <c r="F378" s="1434" t="s">
        <v>2115</v>
      </c>
      <c r="G378" s="1437" t="s">
        <v>210</v>
      </c>
      <c r="H378" s="1615">
        <v>9</v>
      </c>
      <c r="I378" s="1616"/>
      <c r="J378" s="1912"/>
      <c r="K378" s="1912"/>
      <c r="L378" s="1133"/>
      <c r="M378" s="1475"/>
      <c r="N378" s="1465"/>
      <c r="O378" s="1511"/>
      <c r="P378" s="1137" t="s">
        <v>2091</v>
      </c>
    </row>
    <row r="379" spans="1:16" s="9" customFormat="1" ht="21" customHeight="1">
      <c r="A379" s="1131"/>
      <c r="B379" s="1460"/>
      <c r="C379" s="1133"/>
      <c r="D379" s="1134"/>
      <c r="E379" s="1425"/>
      <c r="F379" s="1434" t="s">
        <v>2116</v>
      </c>
      <c r="G379" s="1437" t="s">
        <v>210</v>
      </c>
      <c r="H379" s="1615">
        <v>2</v>
      </c>
      <c r="I379" s="1616"/>
      <c r="J379" s="1912"/>
      <c r="K379" s="1912"/>
      <c r="L379" s="1133"/>
      <c r="M379" s="1475"/>
      <c r="N379" s="1465"/>
      <c r="O379" s="1511"/>
      <c r="P379" s="1137" t="s">
        <v>2314</v>
      </c>
    </row>
    <row r="380" spans="1:16" s="9" customFormat="1" ht="21" customHeight="1">
      <c r="A380" s="1131"/>
      <c r="B380" s="1460"/>
      <c r="C380" s="1133"/>
      <c r="D380" s="1134"/>
      <c r="E380" s="1425"/>
      <c r="F380" s="1434" t="s">
        <v>2117</v>
      </c>
      <c r="G380" s="1437" t="s">
        <v>210</v>
      </c>
      <c r="H380" s="1615">
        <v>2016</v>
      </c>
      <c r="I380" s="1616"/>
      <c r="J380" s="1912"/>
      <c r="K380" s="1912"/>
      <c r="L380" s="1133"/>
      <c r="M380" s="1475"/>
      <c r="N380" s="1465"/>
      <c r="O380" s="1511"/>
      <c r="P380" s="1137" t="s">
        <v>2091</v>
      </c>
    </row>
    <row r="381" spans="1:16" s="9" customFormat="1" ht="21" customHeight="1">
      <c r="A381" s="1131"/>
      <c r="B381" s="1460"/>
      <c r="C381" s="1133"/>
      <c r="D381" s="1134"/>
      <c r="E381" s="1425"/>
      <c r="F381" s="1434" t="s">
        <v>2118</v>
      </c>
      <c r="G381" s="1437" t="s">
        <v>210</v>
      </c>
      <c r="H381" s="1615" t="s">
        <v>2566</v>
      </c>
      <c r="I381" s="1616"/>
      <c r="J381" s="1912"/>
      <c r="K381" s="1912"/>
      <c r="L381" s="1133"/>
      <c r="M381" s="1475"/>
      <c r="N381" s="1465"/>
      <c r="O381" s="1511"/>
      <c r="P381" s="1137" t="s">
        <v>2091</v>
      </c>
    </row>
    <row r="382" spans="1:16" s="9" customFormat="1" ht="21" customHeight="1">
      <c r="A382" s="1131"/>
      <c r="B382" s="1460"/>
      <c r="C382" s="1133"/>
      <c r="D382" s="1134"/>
      <c r="E382" s="1425"/>
      <c r="F382" s="1434" t="s">
        <v>2119</v>
      </c>
      <c r="G382" s="1437" t="s">
        <v>210</v>
      </c>
      <c r="H382" s="1615" t="s">
        <v>2567</v>
      </c>
      <c r="I382" s="1616"/>
      <c r="J382" s="1912"/>
      <c r="K382" s="1912"/>
      <c r="L382" s="1133"/>
      <c r="M382" s="1475"/>
      <c r="N382" s="1465"/>
      <c r="O382" s="1511"/>
      <c r="P382" s="1137" t="s">
        <v>2091</v>
      </c>
    </row>
    <row r="383" spans="1:16" s="9" customFormat="1" ht="21" customHeight="1">
      <c r="A383" s="1131"/>
      <c r="B383" s="1460"/>
      <c r="C383" s="1133"/>
      <c r="D383" s="1134"/>
      <c r="E383" s="1425"/>
      <c r="F383" s="1434" t="s">
        <v>2120</v>
      </c>
      <c r="G383" s="1437" t="s">
        <v>210</v>
      </c>
      <c r="H383" s="1615" t="s">
        <v>2321</v>
      </c>
      <c r="I383" s="1616"/>
      <c r="J383" s="1912"/>
      <c r="K383" s="1912"/>
      <c r="L383" s="1133"/>
      <c r="M383" s="1475"/>
      <c r="N383" s="1465"/>
      <c r="O383" s="1511"/>
      <c r="P383" s="1137" t="s">
        <v>2091</v>
      </c>
    </row>
    <row r="384" spans="1:16" s="9" customFormat="1" ht="21" customHeight="1">
      <c r="A384" s="1131"/>
      <c r="B384" s="1460"/>
      <c r="C384" s="1133"/>
      <c r="D384" s="1134"/>
      <c r="E384" s="1425"/>
      <c r="F384" s="1434" t="s">
        <v>2121</v>
      </c>
      <c r="G384" s="1437" t="s">
        <v>210</v>
      </c>
      <c r="H384" s="1261" t="s">
        <v>2569</v>
      </c>
      <c r="I384" s="1028"/>
      <c r="J384" s="1912"/>
      <c r="K384" s="1912"/>
      <c r="L384" s="1133"/>
      <c r="M384" s="1475"/>
      <c r="N384" s="1465"/>
      <c r="O384" s="1511"/>
      <c r="P384" s="1137" t="s">
        <v>2315</v>
      </c>
    </row>
    <row r="385" spans="1:16" s="9" customFormat="1" ht="42" customHeight="1">
      <c r="A385" s="1131"/>
      <c r="B385" s="1460"/>
      <c r="C385" s="1133"/>
      <c r="D385" s="1134"/>
      <c r="E385" s="1425"/>
      <c r="F385" s="1434" t="s">
        <v>2122</v>
      </c>
      <c r="G385" s="1437" t="s">
        <v>210</v>
      </c>
      <c r="H385" s="1061" t="s">
        <v>2568</v>
      </c>
      <c r="I385" s="1224"/>
      <c r="J385" s="1912"/>
      <c r="K385" s="1912"/>
      <c r="L385" s="1133"/>
      <c r="M385" s="1475"/>
      <c r="N385" s="1465"/>
      <c r="O385" s="1511"/>
      <c r="P385" s="1137" t="s">
        <v>2316</v>
      </c>
    </row>
    <row r="386" spans="1:16" s="9" customFormat="1" ht="36" customHeight="1">
      <c r="A386" s="1131"/>
      <c r="B386" s="1460"/>
      <c r="C386" s="1133"/>
      <c r="D386" s="1134"/>
      <c r="E386" s="1425"/>
      <c r="F386" s="1434" t="s">
        <v>1902</v>
      </c>
      <c r="G386" s="1437" t="s">
        <v>210</v>
      </c>
      <c r="H386" s="1061" t="s">
        <v>2570</v>
      </c>
      <c r="I386" s="1483"/>
      <c r="J386" s="1912"/>
      <c r="K386" s="1912"/>
      <c r="L386" s="1133"/>
      <c r="M386" s="1475"/>
      <c r="N386" s="1465"/>
      <c r="O386" s="1511"/>
      <c r="P386" s="1137" t="s">
        <v>2317</v>
      </c>
    </row>
    <row r="387" spans="1:16" s="9" customFormat="1" ht="21" customHeight="1">
      <c r="A387" s="1131"/>
      <c r="B387" s="1460"/>
      <c r="C387" s="1133"/>
      <c r="D387" s="1134"/>
      <c r="E387" s="1425"/>
      <c r="F387" s="1434" t="s">
        <v>1365</v>
      </c>
      <c r="G387" s="1437" t="s">
        <v>210</v>
      </c>
      <c r="H387" s="1061" t="s">
        <v>2625</v>
      </c>
      <c r="I387" s="1484"/>
      <c r="J387" s="1912"/>
      <c r="K387" s="1912"/>
      <c r="L387" s="1133"/>
      <c r="M387" s="1475"/>
      <c r="N387" s="1465"/>
      <c r="O387" s="1524" t="s">
        <v>2702</v>
      </c>
      <c r="P387" s="1137" t="s">
        <v>2318</v>
      </c>
    </row>
    <row r="388" spans="1:16" s="9" customFormat="1" ht="30">
      <c r="A388" s="1131"/>
      <c r="B388" s="1460"/>
      <c r="C388" s="1133"/>
      <c r="D388" s="1134"/>
      <c r="E388" s="1425"/>
      <c r="F388" s="1434" t="s">
        <v>2125</v>
      </c>
      <c r="G388" s="1437" t="s">
        <v>210</v>
      </c>
      <c r="H388" s="1615" t="s">
        <v>2224</v>
      </c>
      <c r="I388" s="1616"/>
      <c r="J388" s="1912"/>
      <c r="K388" s="1912"/>
      <c r="L388" s="1133"/>
      <c r="M388" s="1475"/>
      <c r="N388" s="1465"/>
      <c r="O388" s="1511"/>
      <c r="P388" s="1137" t="s">
        <v>2319</v>
      </c>
    </row>
    <row r="389" spans="1:16" s="9" customFormat="1" ht="30">
      <c r="A389" s="1131"/>
      <c r="B389" s="1460"/>
      <c r="C389" s="1133"/>
      <c r="D389" s="1134"/>
      <c r="E389" s="1426"/>
      <c r="F389" s="1434" t="s">
        <v>2126</v>
      </c>
      <c r="G389" s="1437" t="s">
        <v>210</v>
      </c>
      <c r="H389" s="1615"/>
      <c r="I389" s="1616"/>
      <c r="J389" s="1919"/>
      <c r="K389" s="1919"/>
      <c r="L389" s="1480"/>
      <c r="M389" s="1476"/>
      <c r="N389" s="1466"/>
      <c r="O389" s="1512"/>
      <c r="P389" s="1137" t="s">
        <v>2320</v>
      </c>
    </row>
    <row r="390" spans="1:16" s="9" customFormat="1" ht="29.1" customHeight="1">
      <c r="A390" s="1131"/>
      <c r="B390" s="1132"/>
      <c r="C390" s="1133"/>
      <c r="D390" s="1134"/>
      <c r="E390" s="1504" t="s">
        <v>2130</v>
      </c>
      <c r="F390" s="1014" t="s">
        <v>2128</v>
      </c>
      <c r="G390" s="1072" t="s">
        <v>210</v>
      </c>
      <c r="H390" s="1615" t="s">
        <v>2322</v>
      </c>
      <c r="I390" s="1616"/>
      <c r="J390" s="1911">
        <v>2017</v>
      </c>
      <c r="K390" s="1911" t="s">
        <v>2313</v>
      </c>
      <c r="L390" s="1459">
        <v>1</v>
      </c>
      <c r="M390" s="1462">
        <v>10</v>
      </c>
      <c r="N390" s="1493">
        <f>(1.24+1.2)/2</f>
        <v>1.22</v>
      </c>
      <c r="O390" s="849">
        <f>(0.4*10)/3</f>
        <v>1.3333333333333333</v>
      </c>
      <c r="P390" s="1137" t="s">
        <v>2091</v>
      </c>
    </row>
    <row r="391" spans="1:16" s="9" customFormat="1" ht="21" customHeight="1">
      <c r="A391" s="1131"/>
      <c r="B391" s="1132"/>
      <c r="C391" s="1133"/>
      <c r="D391" s="1134"/>
      <c r="E391" s="1425"/>
      <c r="F391" s="1014" t="s">
        <v>2113</v>
      </c>
      <c r="G391" s="1072" t="s">
        <v>210</v>
      </c>
      <c r="H391" s="1615" t="s">
        <v>2323</v>
      </c>
      <c r="I391" s="1616"/>
      <c r="J391" s="1912"/>
      <c r="K391" s="1912"/>
      <c r="L391" s="1460"/>
      <c r="M391" s="1463"/>
      <c r="N391" s="1465"/>
      <c r="O391" s="1511"/>
      <c r="P391" s="1137" t="s">
        <v>2091</v>
      </c>
    </row>
    <row r="392" spans="1:16" s="9" customFormat="1" ht="21" customHeight="1">
      <c r="A392" s="1131"/>
      <c r="B392" s="1132"/>
      <c r="C392" s="1133"/>
      <c r="D392" s="1134"/>
      <c r="E392" s="1425"/>
      <c r="F392" s="1014" t="s">
        <v>2114</v>
      </c>
      <c r="G392" s="1072" t="s">
        <v>210</v>
      </c>
      <c r="H392" s="1615" t="s">
        <v>2324</v>
      </c>
      <c r="I392" s="1616"/>
      <c r="J392" s="1912"/>
      <c r="K392" s="1912"/>
      <c r="L392" s="1460"/>
      <c r="M392" s="1463"/>
      <c r="N392" s="1465"/>
      <c r="O392" s="1511"/>
      <c r="P392" s="1137" t="s">
        <v>2091</v>
      </c>
    </row>
    <row r="393" spans="1:16" s="9" customFormat="1" ht="21" customHeight="1">
      <c r="A393" s="1131"/>
      <c r="B393" s="1132"/>
      <c r="C393" s="1133"/>
      <c r="D393" s="1134"/>
      <c r="E393" s="1425"/>
      <c r="F393" s="1014" t="s">
        <v>2115</v>
      </c>
      <c r="G393" s="1072" t="s">
        <v>210</v>
      </c>
      <c r="H393" s="1615">
        <v>5</v>
      </c>
      <c r="I393" s="1616"/>
      <c r="J393" s="1912"/>
      <c r="K393" s="1912"/>
      <c r="L393" s="1460"/>
      <c r="M393" s="1463"/>
      <c r="N393" s="1465"/>
      <c r="O393" s="1511"/>
      <c r="P393" s="1137" t="s">
        <v>2091</v>
      </c>
    </row>
    <row r="394" spans="1:16" s="9" customFormat="1" ht="21" customHeight="1">
      <c r="A394" s="1131"/>
      <c r="B394" s="1132"/>
      <c r="C394" s="1133"/>
      <c r="D394" s="1134"/>
      <c r="E394" s="1425"/>
      <c r="F394" s="1014" t="s">
        <v>2116</v>
      </c>
      <c r="G394" s="1072" t="s">
        <v>210</v>
      </c>
      <c r="H394" s="1615">
        <v>2</v>
      </c>
      <c r="I394" s="1616"/>
      <c r="J394" s="1912"/>
      <c r="K394" s="1912"/>
      <c r="L394" s="1460"/>
      <c r="M394" s="1463"/>
      <c r="N394" s="1465"/>
      <c r="O394" s="1511"/>
      <c r="P394" s="1137" t="s">
        <v>2314</v>
      </c>
    </row>
    <row r="395" spans="1:16" s="9" customFormat="1" ht="21" customHeight="1">
      <c r="A395" s="1131"/>
      <c r="B395" s="1132"/>
      <c r="C395" s="1133"/>
      <c r="D395" s="1134"/>
      <c r="E395" s="1425"/>
      <c r="F395" s="1014" t="s">
        <v>2117</v>
      </c>
      <c r="G395" s="1072" t="s">
        <v>210</v>
      </c>
      <c r="H395" s="1615">
        <v>2017</v>
      </c>
      <c r="I395" s="1616"/>
      <c r="J395" s="1912"/>
      <c r="K395" s="1912"/>
      <c r="L395" s="1460"/>
      <c r="M395" s="1463"/>
      <c r="N395" s="1465"/>
      <c r="O395" s="1511"/>
      <c r="P395" s="1137" t="s">
        <v>2091</v>
      </c>
    </row>
    <row r="396" spans="1:16" s="9" customFormat="1" ht="21" customHeight="1">
      <c r="A396" s="1131"/>
      <c r="B396" s="1132"/>
      <c r="C396" s="1133"/>
      <c r="D396" s="1134"/>
      <c r="E396" s="1425"/>
      <c r="F396" s="1014" t="s">
        <v>2118</v>
      </c>
      <c r="G396" s="1072" t="s">
        <v>210</v>
      </c>
      <c r="H396" s="1965" t="s">
        <v>2325</v>
      </c>
      <c r="I396" s="1616"/>
      <c r="J396" s="1912"/>
      <c r="K396" s="1912"/>
      <c r="L396" s="1460"/>
      <c r="M396" s="1463"/>
      <c r="N396" s="1465"/>
      <c r="O396" s="1511"/>
      <c r="P396" s="1137" t="s">
        <v>2091</v>
      </c>
    </row>
    <row r="397" spans="1:16" s="9" customFormat="1" ht="21" customHeight="1">
      <c r="A397" s="1131"/>
      <c r="B397" s="1132"/>
      <c r="C397" s="1133"/>
      <c r="D397" s="1134"/>
      <c r="E397" s="1425"/>
      <c r="F397" s="1014" t="s">
        <v>2119</v>
      </c>
      <c r="G397" s="1072" t="s">
        <v>210</v>
      </c>
      <c r="H397" s="1615" t="s">
        <v>2326</v>
      </c>
      <c r="I397" s="1616"/>
      <c r="J397" s="1912"/>
      <c r="K397" s="1912"/>
      <c r="L397" s="1460"/>
      <c r="M397" s="1463"/>
      <c r="N397" s="1465"/>
      <c r="O397" s="1511"/>
      <c r="P397" s="1137" t="s">
        <v>2091</v>
      </c>
    </row>
    <row r="398" spans="1:16" s="9" customFormat="1" ht="21" customHeight="1">
      <c r="A398" s="1131"/>
      <c r="B398" s="1132"/>
      <c r="C398" s="1133"/>
      <c r="D398" s="1134"/>
      <c r="E398" s="1425"/>
      <c r="F398" s="1014" t="s">
        <v>2120</v>
      </c>
      <c r="G398" s="1072" t="s">
        <v>210</v>
      </c>
      <c r="H398" s="1615" t="s">
        <v>2328</v>
      </c>
      <c r="I398" s="1616"/>
      <c r="J398" s="1912"/>
      <c r="K398" s="1912"/>
      <c r="L398" s="1460"/>
      <c r="M398" s="1463"/>
      <c r="N398" s="1465"/>
      <c r="O398" s="1511"/>
      <c r="P398" s="1137" t="s">
        <v>2091</v>
      </c>
    </row>
    <row r="399" spans="1:16" s="9" customFormat="1" ht="21" customHeight="1">
      <c r="A399" s="1131"/>
      <c r="B399" s="1132"/>
      <c r="C399" s="1133"/>
      <c r="D399" s="1134"/>
      <c r="E399" s="1425"/>
      <c r="F399" s="1014" t="s">
        <v>2121</v>
      </c>
      <c r="G399" s="1072" t="s">
        <v>210</v>
      </c>
      <c r="H399" s="1061" t="s">
        <v>2327</v>
      </c>
      <c r="I399" s="1224"/>
      <c r="J399" s="1912"/>
      <c r="K399" s="1912"/>
      <c r="L399" s="1460"/>
      <c r="M399" s="1463"/>
      <c r="N399" s="1465"/>
      <c r="O399" s="1511"/>
      <c r="P399" s="1137" t="s">
        <v>2315</v>
      </c>
    </row>
    <row r="400" spans="1:16" s="9" customFormat="1" ht="27.95" customHeight="1">
      <c r="A400" s="1131"/>
      <c r="B400" s="1132"/>
      <c r="C400" s="1133"/>
      <c r="D400" s="1134"/>
      <c r="E400" s="1425"/>
      <c r="F400" s="1014" t="s">
        <v>2122</v>
      </c>
      <c r="G400" s="1072" t="s">
        <v>210</v>
      </c>
      <c r="H400" s="1061" t="s">
        <v>2329</v>
      </c>
      <c r="I400" s="1224"/>
      <c r="J400" s="1912"/>
      <c r="K400" s="1912"/>
      <c r="L400" s="1460"/>
      <c r="M400" s="1463"/>
      <c r="N400" s="1465"/>
      <c r="O400" s="1511"/>
      <c r="P400" s="1137" t="s">
        <v>2316</v>
      </c>
    </row>
    <row r="401" spans="1:16" s="9" customFormat="1" ht="35.1" customHeight="1">
      <c r="A401" s="1131"/>
      <c r="B401" s="1132"/>
      <c r="C401" s="1133"/>
      <c r="D401" s="1134"/>
      <c r="E401" s="1425"/>
      <c r="F401" s="1014" t="s">
        <v>1902</v>
      </c>
      <c r="G401" s="1072" t="s">
        <v>210</v>
      </c>
      <c r="H401" s="1927" t="s">
        <v>1380</v>
      </c>
      <c r="I401" s="1928"/>
      <c r="J401" s="1912"/>
      <c r="K401" s="1912"/>
      <c r="L401" s="1460"/>
      <c r="M401" s="1463"/>
      <c r="N401" s="1465"/>
      <c r="O401" s="1511"/>
      <c r="P401" s="1137" t="s">
        <v>2317</v>
      </c>
    </row>
    <row r="402" spans="1:16" s="9" customFormat="1" ht="21" customHeight="1">
      <c r="A402" s="1131"/>
      <c r="B402" s="1132"/>
      <c r="C402" s="1133"/>
      <c r="D402" s="1134"/>
      <c r="E402" s="1425"/>
      <c r="F402" s="1014" t="s">
        <v>1365</v>
      </c>
      <c r="G402" s="1072" t="s">
        <v>210</v>
      </c>
      <c r="H402" s="1061" t="s">
        <v>2615</v>
      </c>
      <c r="I402" s="1484"/>
      <c r="J402" s="1912"/>
      <c r="K402" s="1912"/>
      <c r="L402" s="1460"/>
      <c r="M402" s="1463"/>
      <c r="N402" s="1465"/>
      <c r="O402" s="1524" t="s">
        <v>2702</v>
      </c>
      <c r="P402" s="1137" t="s">
        <v>2318</v>
      </c>
    </row>
    <row r="403" spans="1:16" s="9" customFormat="1" ht="30">
      <c r="A403" s="1131"/>
      <c r="B403" s="1132"/>
      <c r="C403" s="1133"/>
      <c r="D403" s="1134"/>
      <c r="E403" s="1425"/>
      <c r="F403" s="1014" t="s">
        <v>2125</v>
      </c>
      <c r="G403" s="1072" t="s">
        <v>210</v>
      </c>
      <c r="H403" s="1615" t="s">
        <v>2224</v>
      </c>
      <c r="I403" s="1616"/>
      <c r="J403" s="1912"/>
      <c r="K403" s="1912"/>
      <c r="L403" s="1460"/>
      <c r="M403" s="1463"/>
      <c r="N403" s="1465"/>
      <c r="O403" s="1511"/>
      <c r="P403" s="1137" t="s">
        <v>2319</v>
      </c>
    </row>
    <row r="404" spans="1:16" s="9" customFormat="1" ht="30">
      <c r="A404" s="1131"/>
      <c r="B404" s="1132"/>
      <c r="C404" s="1133"/>
      <c r="D404" s="1134"/>
      <c r="E404" s="1426"/>
      <c r="F404" s="1014" t="s">
        <v>2126</v>
      </c>
      <c r="G404" s="1072" t="s">
        <v>210</v>
      </c>
      <c r="H404" s="1615"/>
      <c r="I404" s="1616"/>
      <c r="J404" s="1919"/>
      <c r="K404" s="1919"/>
      <c r="L404" s="1461"/>
      <c r="M404" s="1464"/>
      <c r="N404" s="1466"/>
      <c r="O404" s="1512"/>
      <c r="P404" s="1137" t="s">
        <v>2320</v>
      </c>
    </row>
    <row r="405" spans="1:16" ht="21" customHeight="1">
      <c r="A405" s="579"/>
      <c r="B405" s="854"/>
      <c r="C405" s="861"/>
      <c r="D405" s="854"/>
      <c r="E405" s="612"/>
      <c r="F405" s="858"/>
      <c r="G405" s="859"/>
      <c r="H405" s="859"/>
      <c r="I405" s="860"/>
      <c r="J405" s="269"/>
      <c r="K405" s="97"/>
      <c r="L405" s="91"/>
      <c r="M405" s="1144"/>
      <c r="N405" s="124"/>
      <c r="O405" s="1507"/>
      <c r="P405" s="881"/>
    </row>
    <row r="406" spans="1:16" ht="21" customHeight="1">
      <c r="A406" s="579"/>
      <c r="B406" s="500"/>
      <c r="C406" s="515"/>
      <c r="D406" s="500"/>
      <c r="E406" s="505"/>
      <c r="F406" s="497"/>
      <c r="G406" s="497"/>
      <c r="H406" s="497"/>
      <c r="I406" s="497"/>
      <c r="J406" s="611"/>
      <c r="K406" s="97"/>
      <c r="L406" s="91"/>
      <c r="M406" s="1130"/>
      <c r="N406" s="123"/>
      <c r="O406" s="1506"/>
      <c r="P406" s="1019"/>
    </row>
    <row r="407" spans="1:16" s="1168" customFormat="1" ht="21" customHeight="1">
      <c r="A407" s="1160"/>
      <c r="B407" s="1161"/>
      <c r="C407" s="1162" t="s">
        <v>23</v>
      </c>
      <c r="D407" s="1940" t="s">
        <v>2332</v>
      </c>
      <c r="E407" s="1941"/>
      <c r="F407" s="1941"/>
      <c r="G407" s="1941"/>
      <c r="H407" s="1941"/>
      <c r="I407" s="1942"/>
      <c r="J407" s="1163"/>
      <c r="K407" s="1164"/>
      <c r="L407" s="1164"/>
      <c r="M407" s="1165"/>
      <c r="N407" s="1166">
        <f>SUM(N408+N474+N477+N480+N483)</f>
        <v>21.44</v>
      </c>
      <c r="O407" s="1513"/>
      <c r="P407" s="1167"/>
    </row>
    <row r="408" spans="1:16" s="1175" customFormat="1" ht="21" customHeight="1">
      <c r="A408" s="1160"/>
      <c r="B408" s="1161"/>
      <c r="C408" s="1169"/>
      <c r="D408" s="1170" t="s">
        <v>0</v>
      </c>
      <c r="E408" s="1913" t="s">
        <v>2333</v>
      </c>
      <c r="F408" s="1914"/>
      <c r="G408" s="1914"/>
      <c r="H408" s="1914"/>
      <c r="I408" s="1915"/>
      <c r="J408" s="1171"/>
      <c r="K408" s="1172"/>
      <c r="L408" s="1172"/>
      <c r="M408" s="1172"/>
      <c r="N408" s="1173">
        <f>SUM(N409+N410+N411+N412)</f>
        <v>21.44</v>
      </c>
      <c r="O408" s="1514"/>
      <c r="P408" s="1174" t="s">
        <v>2334</v>
      </c>
    </row>
    <row r="409" spans="1:16" s="1175" customFormat="1" ht="21" customHeight="1">
      <c r="A409" s="1160"/>
      <c r="B409" s="1161"/>
      <c r="C409" s="1169"/>
      <c r="D409" s="1176"/>
      <c r="E409" s="1177" t="s">
        <v>134</v>
      </c>
      <c r="F409" s="1178" t="s">
        <v>2335</v>
      </c>
      <c r="G409" s="1179"/>
      <c r="H409" s="1179"/>
      <c r="I409" s="1180"/>
      <c r="J409" s="1178"/>
      <c r="K409" s="1181"/>
      <c r="L409" s="1181"/>
      <c r="M409" s="1181"/>
      <c r="N409" s="1182"/>
      <c r="O409" s="1515"/>
      <c r="P409" s="1183" t="s">
        <v>2336</v>
      </c>
    </row>
    <row r="410" spans="1:16" s="1175" customFormat="1" ht="21" customHeight="1">
      <c r="A410" s="1160"/>
      <c r="B410" s="1161"/>
      <c r="C410" s="1169"/>
      <c r="D410" s="1176"/>
      <c r="E410" s="1177" t="s">
        <v>136</v>
      </c>
      <c r="F410" s="1178" t="s">
        <v>2337</v>
      </c>
      <c r="G410" s="1179"/>
      <c r="H410" s="1179"/>
      <c r="I410" s="1180"/>
      <c r="J410" s="1178"/>
      <c r="K410" s="1181"/>
      <c r="L410" s="1181"/>
      <c r="M410" s="1181"/>
      <c r="N410" s="1182"/>
      <c r="O410" s="1515"/>
      <c r="P410" s="1183" t="s">
        <v>2338</v>
      </c>
    </row>
    <row r="411" spans="1:16" s="1175" customFormat="1" ht="21" customHeight="1">
      <c r="A411" s="1160"/>
      <c r="B411" s="1161"/>
      <c r="C411" s="1169"/>
      <c r="D411" s="1176"/>
      <c r="E411" s="1177" t="s">
        <v>139</v>
      </c>
      <c r="F411" s="1178" t="s">
        <v>138</v>
      </c>
      <c r="G411" s="1179"/>
      <c r="H411" s="1179"/>
      <c r="I411" s="1180"/>
      <c r="J411" s="1178"/>
      <c r="K411" s="1181"/>
      <c r="L411" s="1181"/>
      <c r="M411" s="1181"/>
      <c r="N411" s="1182"/>
      <c r="O411" s="1515"/>
      <c r="P411" s="1183" t="s">
        <v>2339</v>
      </c>
    </row>
    <row r="412" spans="1:16" s="1168" customFormat="1" ht="21" customHeight="1">
      <c r="A412" s="1160"/>
      <c r="B412" s="1161"/>
      <c r="C412" s="1184"/>
      <c r="D412" s="1185"/>
      <c r="E412" s="1186" t="s">
        <v>2200</v>
      </c>
      <c r="F412" s="1187" t="s">
        <v>141</v>
      </c>
      <c r="G412" s="1188"/>
      <c r="H412" s="1188"/>
      <c r="I412" s="1189"/>
      <c r="J412" s="1190"/>
      <c r="K412" s="1177"/>
      <c r="L412" s="1191"/>
      <c r="M412" s="1192"/>
      <c r="N412" s="1182">
        <f>SUM(N413:N473)</f>
        <v>21.44</v>
      </c>
      <c r="O412" s="1515"/>
      <c r="P412" s="1183" t="s">
        <v>2340</v>
      </c>
    </row>
    <row r="413" spans="1:16" s="9" customFormat="1" ht="21" customHeight="1">
      <c r="A413" s="1131"/>
      <c r="B413" s="1138"/>
      <c r="C413" s="1133"/>
      <c r="D413" s="1503"/>
      <c r="E413" s="1909" t="s">
        <v>2127</v>
      </c>
      <c r="F413" s="1014" t="s">
        <v>2128</v>
      </c>
      <c r="G413" s="1124" t="s">
        <v>210</v>
      </c>
      <c r="H413" s="1615" t="s">
        <v>2545</v>
      </c>
      <c r="I413" s="1616"/>
      <c r="J413" s="1911">
        <v>2010</v>
      </c>
      <c r="K413" s="1911" t="s">
        <v>2341</v>
      </c>
      <c r="L413" s="1459">
        <v>1</v>
      </c>
      <c r="M413" s="1462">
        <v>10</v>
      </c>
      <c r="N413" s="1479">
        <f>(0.94+0.97)/2</f>
        <v>0.95499999999999996</v>
      </c>
      <c r="O413" s="989">
        <f>(0.4*10)/4</f>
        <v>1</v>
      </c>
      <c r="P413" s="1137" t="s">
        <v>2091</v>
      </c>
    </row>
    <row r="414" spans="1:16" s="9" customFormat="1" ht="21" customHeight="1">
      <c r="A414" s="1131"/>
      <c r="B414" s="1138"/>
      <c r="C414" s="1133"/>
      <c r="D414" s="1503"/>
      <c r="E414" s="1910"/>
      <c r="F414" s="1014" t="s">
        <v>2113</v>
      </c>
      <c r="G414" s="1124" t="s">
        <v>210</v>
      </c>
      <c r="H414" s="1615" t="s">
        <v>2353</v>
      </c>
      <c r="I414" s="1616"/>
      <c r="J414" s="1912"/>
      <c r="K414" s="1912"/>
      <c r="L414" s="1460"/>
      <c r="M414" s="1463"/>
      <c r="N414" s="1133"/>
      <c r="O414" s="1511"/>
      <c r="P414" s="1137" t="s">
        <v>2091</v>
      </c>
    </row>
    <row r="415" spans="1:16" s="9" customFormat="1" ht="21" customHeight="1">
      <c r="A415" s="1131"/>
      <c r="B415" s="1138"/>
      <c r="C415" s="1133"/>
      <c r="D415" s="1503"/>
      <c r="E415" s="1910"/>
      <c r="F415" s="1014" t="s">
        <v>2342</v>
      </c>
      <c r="G415" s="1124" t="s">
        <v>210</v>
      </c>
      <c r="H415" s="1615" t="s">
        <v>2349</v>
      </c>
      <c r="I415" s="1616"/>
      <c r="J415" s="1912"/>
      <c r="K415" s="1912"/>
      <c r="L415" s="1460"/>
      <c r="M415" s="1463"/>
      <c r="N415" s="1133"/>
      <c r="O415" s="1511"/>
      <c r="P415" s="1137" t="s">
        <v>2091</v>
      </c>
    </row>
    <row r="416" spans="1:16" s="9" customFormat="1" ht="21" customHeight="1">
      <c r="A416" s="1131"/>
      <c r="B416" s="1138"/>
      <c r="C416" s="1133"/>
      <c r="D416" s="1503"/>
      <c r="E416" s="1910"/>
      <c r="F416" s="1014" t="s">
        <v>2343</v>
      </c>
      <c r="G416" s="1124" t="s">
        <v>210</v>
      </c>
      <c r="H416" s="1615" t="s">
        <v>2351</v>
      </c>
      <c r="I416" s="1616"/>
      <c r="J416" s="1912"/>
      <c r="K416" s="1912"/>
      <c r="L416" s="1460"/>
      <c r="M416" s="1463"/>
      <c r="N416" s="1133"/>
      <c r="O416" s="1511"/>
      <c r="P416" s="1137" t="s">
        <v>2091</v>
      </c>
    </row>
    <row r="417" spans="1:16" s="9" customFormat="1" ht="21" customHeight="1">
      <c r="A417" s="1131"/>
      <c r="B417" s="1138"/>
      <c r="C417" s="1133"/>
      <c r="D417" s="1503"/>
      <c r="E417" s="1910"/>
      <c r="F417" s="1014" t="s">
        <v>2344</v>
      </c>
      <c r="G417" s="1124" t="s">
        <v>210</v>
      </c>
      <c r="H417" s="1615" t="s">
        <v>2350</v>
      </c>
      <c r="I417" s="1616"/>
      <c r="J417" s="1912"/>
      <c r="K417" s="1912"/>
      <c r="L417" s="1460"/>
      <c r="M417" s="1463"/>
      <c r="N417" s="1133"/>
      <c r="O417" s="1511"/>
      <c r="P417" s="1137" t="s">
        <v>2091</v>
      </c>
    </row>
    <row r="418" spans="1:16" s="9" customFormat="1" ht="21" customHeight="1">
      <c r="A418" s="1131"/>
      <c r="B418" s="1138"/>
      <c r="C418" s="1133"/>
      <c r="D418" s="1503"/>
      <c r="E418" s="1910"/>
      <c r="F418" s="1014" t="s">
        <v>2345</v>
      </c>
      <c r="G418" s="1124" t="s">
        <v>210</v>
      </c>
      <c r="H418" s="1615" t="s">
        <v>2224</v>
      </c>
      <c r="I418" s="1616"/>
      <c r="J418" s="1912"/>
      <c r="K418" s="1912"/>
      <c r="L418" s="1460"/>
      <c r="M418" s="1463"/>
      <c r="N418" s="1133"/>
      <c r="O418" s="1511"/>
      <c r="P418" s="1137" t="s">
        <v>2346</v>
      </c>
    </row>
    <row r="419" spans="1:16" s="9" customFormat="1" ht="21" customHeight="1">
      <c r="A419" s="1131"/>
      <c r="B419" s="1138"/>
      <c r="C419" s="1133"/>
      <c r="D419" s="1503"/>
      <c r="E419" s="1910"/>
      <c r="F419" s="1014" t="s">
        <v>2347</v>
      </c>
      <c r="G419" s="1124" t="s">
        <v>210</v>
      </c>
      <c r="H419" s="1615" t="s">
        <v>2352</v>
      </c>
      <c r="I419" s="1616"/>
      <c r="J419" s="1912"/>
      <c r="K419" s="1912"/>
      <c r="L419" s="1460"/>
      <c r="M419" s="1463"/>
      <c r="N419" s="1133"/>
      <c r="O419" s="1511"/>
      <c r="P419" s="1137" t="s">
        <v>2091</v>
      </c>
    </row>
    <row r="420" spans="1:16" s="9" customFormat="1" ht="21" customHeight="1">
      <c r="A420" s="1131"/>
      <c r="B420" s="1138"/>
      <c r="C420" s="1133"/>
      <c r="D420" s="1503"/>
      <c r="E420" s="1910"/>
      <c r="F420" s="1014" t="s">
        <v>1902</v>
      </c>
      <c r="G420" s="1124" t="s">
        <v>210</v>
      </c>
      <c r="H420" s="1061" t="s">
        <v>1790</v>
      </c>
      <c r="I420" s="1224"/>
      <c r="J420" s="1912"/>
      <c r="K420" s="1912"/>
      <c r="L420" s="1460"/>
      <c r="M420" s="1463"/>
      <c r="N420" s="1133"/>
      <c r="O420" s="1511"/>
      <c r="P420" s="1137" t="s">
        <v>2348</v>
      </c>
    </row>
    <row r="421" spans="1:16" s="9" customFormat="1" ht="21" customHeight="1">
      <c r="A421" s="1131"/>
      <c r="B421" s="1138"/>
      <c r="C421" s="1133"/>
      <c r="D421" s="1503"/>
      <c r="E421" s="1910"/>
      <c r="F421" s="1014" t="s">
        <v>1365</v>
      </c>
      <c r="G421" s="1124" t="s">
        <v>210</v>
      </c>
      <c r="H421" s="1061" t="s">
        <v>2613</v>
      </c>
      <c r="I421" s="1484"/>
      <c r="J421" s="1912"/>
      <c r="K421" s="1912"/>
      <c r="L421" s="1460"/>
      <c r="M421" s="1463"/>
      <c r="N421" s="1133"/>
      <c r="O421" s="1524" t="s">
        <v>2702</v>
      </c>
      <c r="P421" s="1137" t="s">
        <v>2318</v>
      </c>
    </row>
    <row r="422" spans="1:16" s="9" customFormat="1" ht="21" customHeight="1">
      <c r="A422" s="1131"/>
      <c r="B422" s="1413"/>
      <c r="C422" s="1133"/>
      <c r="D422" s="1503"/>
      <c r="E422" s="1412"/>
      <c r="F422" s="1386" t="s">
        <v>2486</v>
      </c>
      <c r="G422" s="1387" t="s">
        <v>210</v>
      </c>
      <c r="H422" s="1387"/>
      <c r="I422" s="1388"/>
      <c r="J422" s="1419"/>
      <c r="K422" s="1413"/>
      <c r="L422" s="1460"/>
      <c r="M422" s="1463"/>
      <c r="N422" s="1413"/>
      <c r="O422" s="1511"/>
      <c r="P422" s="1137"/>
    </row>
    <row r="423" spans="1:16" s="9" customFormat="1" ht="21" customHeight="1">
      <c r="A423" s="1131"/>
      <c r="B423" s="1138"/>
      <c r="C423" s="1133"/>
      <c r="D423" s="1503"/>
      <c r="E423" s="1909" t="s">
        <v>2130</v>
      </c>
      <c r="F423" s="1014" t="s">
        <v>2128</v>
      </c>
      <c r="G423" s="1124" t="s">
        <v>210</v>
      </c>
      <c r="H423" s="1615" t="s">
        <v>2592</v>
      </c>
      <c r="I423" s="1616"/>
      <c r="J423" s="1911">
        <v>2012</v>
      </c>
      <c r="K423" s="1911" t="s">
        <v>2341</v>
      </c>
      <c r="L423" s="1459">
        <v>1</v>
      </c>
      <c r="M423" s="1462">
        <v>10</v>
      </c>
      <c r="N423" s="1479">
        <f>(5.88+5.76)/2</f>
        <v>5.82</v>
      </c>
      <c r="O423" s="989">
        <f>0.6*10</f>
        <v>6</v>
      </c>
      <c r="P423" s="1137" t="s">
        <v>2091</v>
      </c>
    </row>
    <row r="424" spans="1:16" s="9" customFormat="1" ht="21" customHeight="1">
      <c r="A424" s="1131"/>
      <c r="B424" s="1138"/>
      <c r="C424" s="1133"/>
      <c r="D424" s="1503"/>
      <c r="E424" s="1910"/>
      <c r="F424" s="1014" t="s">
        <v>2113</v>
      </c>
      <c r="G424" s="1124" t="s">
        <v>210</v>
      </c>
      <c r="H424" s="1615" t="s">
        <v>2354</v>
      </c>
      <c r="I424" s="1616"/>
      <c r="J424" s="1912"/>
      <c r="K424" s="1912"/>
      <c r="L424" s="1460"/>
      <c r="M424" s="1463"/>
      <c r="N424" s="1477"/>
      <c r="O424" s="1511"/>
      <c r="P424" s="1137" t="s">
        <v>2091</v>
      </c>
    </row>
    <row r="425" spans="1:16" s="9" customFormat="1" ht="21" customHeight="1">
      <c r="A425" s="1131"/>
      <c r="B425" s="1138"/>
      <c r="C425" s="1133"/>
      <c r="D425" s="1503"/>
      <c r="E425" s="1910"/>
      <c r="F425" s="1014" t="s">
        <v>2342</v>
      </c>
      <c r="G425" s="1124" t="s">
        <v>210</v>
      </c>
      <c r="H425" s="1615" t="s">
        <v>2355</v>
      </c>
      <c r="I425" s="1616"/>
      <c r="J425" s="1912"/>
      <c r="K425" s="1912"/>
      <c r="L425" s="1460"/>
      <c r="M425" s="1463"/>
      <c r="N425" s="1477"/>
      <c r="O425" s="1511"/>
      <c r="P425" s="1137" t="s">
        <v>2091</v>
      </c>
    </row>
    <row r="426" spans="1:16" s="9" customFormat="1" ht="21" customHeight="1">
      <c r="A426" s="1131"/>
      <c r="B426" s="1138"/>
      <c r="C426" s="1133"/>
      <c r="D426" s="1503"/>
      <c r="E426" s="1910"/>
      <c r="F426" s="1014" t="s">
        <v>2343</v>
      </c>
      <c r="G426" s="1124" t="s">
        <v>210</v>
      </c>
      <c r="H426" s="1615" t="s">
        <v>2356</v>
      </c>
      <c r="I426" s="1616"/>
      <c r="J426" s="1912"/>
      <c r="K426" s="1912"/>
      <c r="L426" s="1460"/>
      <c r="M426" s="1463"/>
      <c r="N426" s="1477"/>
      <c r="O426" s="1511"/>
      <c r="P426" s="1137" t="s">
        <v>2091</v>
      </c>
    </row>
    <row r="427" spans="1:16" s="9" customFormat="1" ht="21" customHeight="1">
      <c r="A427" s="1131"/>
      <c r="B427" s="1138"/>
      <c r="C427" s="1133"/>
      <c r="D427" s="1503"/>
      <c r="E427" s="1910"/>
      <c r="F427" s="1014" t="s">
        <v>2344</v>
      </c>
      <c r="G427" s="1124" t="s">
        <v>210</v>
      </c>
      <c r="H427" s="1615" t="s">
        <v>2357</v>
      </c>
      <c r="I427" s="1616"/>
      <c r="J427" s="1912"/>
      <c r="K427" s="1912"/>
      <c r="L427" s="1460"/>
      <c r="M427" s="1463"/>
      <c r="N427" s="1477"/>
      <c r="O427" s="1511"/>
      <c r="P427" s="1137" t="s">
        <v>2091</v>
      </c>
    </row>
    <row r="428" spans="1:16" s="9" customFormat="1" ht="21" customHeight="1">
      <c r="A428" s="1131"/>
      <c r="B428" s="1138"/>
      <c r="C428" s="1133"/>
      <c r="D428" s="1503"/>
      <c r="E428" s="1910"/>
      <c r="F428" s="1014" t="s">
        <v>2345</v>
      </c>
      <c r="G428" s="1124" t="s">
        <v>210</v>
      </c>
      <c r="H428" s="1615" t="s">
        <v>2224</v>
      </c>
      <c r="I428" s="1616"/>
      <c r="J428" s="1912"/>
      <c r="K428" s="1912"/>
      <c r="L428" s="1460"/>
      <c r="M428" s="1463"/>
      <c r="N428" s="1477"/>
      <c r="O428" s="1511"/>
      <c r="P428" s="1137" t="s">
        <v>2346</v>
      </c>
    </row>
    <row r="429" spans="1:16" s="9" customFormat="1" ht="21" customHeight="1">
      <c r="A429" s="1131"/>
      <c r="B429" s="1138"/>
      <c r="C429" s="1133"/>
      <c r="D429" s="1503"/>
      <c r="E429" s="1910"/>
      <c r="F429" s="1014" t="s">
        <v>2347</v>
      </c>
      <c r="G429" s="1124" t="s">
        <v>210</v>
      </c>
      <c r="H429" s="1615" t="s">
        <v>2358</v>
      </c>
      <c r="I429" s="1616"/>
      <c r="J429" s="1912"/>
      <c r="K429" s="1912"/>
      <c r="L429" s="1460"/>
      <c r="M429" s="1463"/>
      <c r="N429" s="1477"/>
      <c r="O429" s="1511"/>
      <c r="P429" s="1137" t="s">
        <v>2091</v>
      </c>
    </row>
    <row r="430" spans="1:16" s="9" customFormat="1" ht="21" customHeight="1">
      <c r="A430" s="1131"/>
      <c r="B430" s="1138"/>
      <c r="C430" s="1133"/>
      <c r="D430" s="1503"/>
      <c r="E430" s="1910"/>
      <c r="F430" s="1014" t="s">
        <v>1902</v>
      </c>
      <c r="G430" s="1124" t="s">
        <v>210</v>
      </c>
      <c r="H430" s="1061" t="s">
        <v>2359</v>
      </c>
      <c r="I430" s="1224"/>
      <c r="J430" s="1912"/>
      <c r="K430" s="1912"/>
      <c r="L430" s="1460"/>
      <c r="M430" s="1463"/>
      <c r="N430" s="1477"/>
      <c r="O430" s="1524" t="s">
        <v>2705</v>
      </c>
      <c r="P430" s="1137" t="s">
        <v>2348</v>
      </c>
    </row>
    <row r="431" spans="1:16" s="9" customFormat="1" ht="21" customHeight="1">
      <c r="A431" s="1131"/>
      <c r="B431" s="1138"/>
      <c r="C431" s="1133"/>
      <c r="D431" s="1503"/>
      <c r="E431" s="1910"/>
      <c r="F431" s="1014" t="s">
        <v>1365</v>
      </c>
      <c r="G431" s="1124" t="s">
        <v>210</v>
      </c>
      <c r="H431" s="1061" t="s">
        <v>2606</v>
      </c>
      <c r="I431" s="1484"/>
      <c r="J431" s="1912"/>
      <c r="K431" s="1912"/>
      <c r="L431" s="1460"/>
      <c r="M431" s="1463"/>
      <c r="N431" s="1477"/>
      <c r="O431" s="1524" t="s">
        <v>2702</v>
      </c>
      <c r="P431" s="1137" t="s">
        <v>2318</v>
      </c>
    </row>
    <row r="432" spans="1:16" s="9" customFormat="1" ht="21" customHeight="1">
      <c r="A432" s="1131"/>
      <c r="B432" s="1413"/>
      <c r="C432" s="1133"/>
      <c r="D432" s="1503"/>
      <c r="E432" s="1412"/>
      <c r="F432" s="1386" t="s">
        <v>2486</v>
      </c>
      <c r="G432" s="1387" t="s">
        <v>210</v>
      </c>
      <c r="H432" s="1061" t="s">
        <v>2487</v>
      </c>
      <c r="I432" s="1224"/>
      <c r="J432" s="1419"/>
      <c r="K432" s="1413"/>
      <c r="L432" s="1461"/>
      <c r="M432" s="1464"/>
      <c r="N432" s="1478"/>
      <c r="O432" s="1524" t="s">
        <v>2704</v>
      </c>
      <c r="P432" s="1137"/>
    </row>
    <row r="433" spans="1:16" s="9" customFormat="1" ht="21" customHeight="1">
      <c r="A433" s="1131"/>
      <c r="B433" s="1138"/>
      <c r="C433" s="1133"/>
      <c r="D433" s="1503"/>
      <c r="E433" s="1909" t="s">
        <v>2144</v>
      </c>
      <c r="F433" s="1014" t="s">
        <v>2128</v>
      </c>
      <c r="G433" s="1124" t="s">
        <v>210</v>
      </c>
      <c r="H433" s="1615" t="s">
        <v>2360</v>
      </c>
      <c r="I433" s="1616"/>
      <c r="J433" s="1911">
        <v>2012</v>
      </c>
      <c r="K433" s="1911" t="s">
        <v>2341</v>
      </c>
      <c r="L433" s="1459">
        <v>1</v>
      </c>
      <c r="M433" s="1462">
        <v>10</v>
      </c>
      <c r="N433" s="1479">
        <f>(1.94+1.86)/2</f>
        <v>1.9</v>
      </c>
      <c r="O433" s="989">
        <f>(0.4*10)/2</f>
        <v>2</v>
      </c>
      <c r="P433" s="1137" t="s">
        <v>2091</v>
      </c>
    </row>
    <row r="434" spans="1:16" s="9" customFormat="1" ht="21" customHeight="1">
      <c r="A434" s="1131"/>
      <c r="B434" s="1138"/>
      <c r="C434" s="1133"/>
      <c r="D434" s="1503"/>
      <c r="E434" s="1910"/>
      <c r="F434" s="1014" t="s">
        <v>2113</v>
      </c>
      <c r="G434" s="1124" t="s">
        <v>210</v>
      </c>
      <c r="H434" s="1615" t="s">
        <v>2361</v>
      </c>
      <c r="I434" s="1616"/>
      <c r="J434" s="1912"/>
      <c r="K434" s="1912"/>
      <c r="L434" s="1460"/>
      <c r="M434" s="1463"/>
      <c r="N434" s="1133"/>
      <c r="O434" s="1511"/>
      <c r="P434" s="1137" t="s">
        <v>2091</v>
      </c>
    </row>
    <row r="435" spans="1:16" s="9" customFormat="1" ht="21" customHeight="1">
      <c r="A435" s="1131"/>
      <c r="B435" s="1138"/>
      <c r="C435" s="1133"/>
      <c r="D435" s="1503"/>
      <c r="E435" s="1910"/>
      <c r="F435" s="1014" t="s">
        <v>2342</v>
      </c>
      <c r="G435" s="1124" t="s">
        <v>210</v>
      </c>
      <c r="H435" s="1615" t="s">
        <v>2355</v>
      </c>
      <c r="I435" s="1616"/>
      <c r="J435" s="1912"/>
      <c r="K435" s="1912"/>
      <c r="L435" s="1460"/>
      <c r="M435" s="1463"/>
      <c r="N435" s="1133"/>
      <c r="O435" s="1511"/>
      <c r="P435" s="1137" t="s">
        <v>2091</v>
      </c>
    </row>
    <row r="436" spans="1:16" s="9" customFormat="1" ht="21" customHeight="1">
      <c r="A436" s="1131"/>
      <c r="B436" s="1138"/>
      <c r="C436" s="1133"/>
      <c r="D436" s="1503"/>
      <c r="E436" s="1910"/>
      <c r="F436" s="1014" t="s">
        <v>2343</v>
      </c>
      <c r="G436" s="1124" t="s">
        <v>210</v>
      </c>
      <c r="H436" s="1615" t="s">
        <v>2356</v>
      </c>
      <c r="I436" s="1616"/>
      <c r="J436" s="1912"/>
      <c r="K436" s="1912"/>
      <c r="L436" s="1460"/>
      <c r="M436" s="1463"/>
      <c r="N436" s="1133"/>
      <c r="O436" s="1511"/>
      <c r="P436" s="1137" t="s">
        <v>2091</v>
      </c>
    </row>
    <row r="437" spans="1:16" s="9" customFormat="1" ht="21" customHeight="1">
      <c r="A437" s="1131"/>
      <c r="B437" s="1138"/>
      <c r="C437" s="1133"/>
      <c r="D437" s="1503"/>
      <c r="E437" s="1910"/>
      <c r="F437" s="1014" t="s">
        <v>2344</v>
      </c>
      <c r="G437" s="1124" t="s">
        <v>210</v>
      </c>
      <c r="H437" s="1615" t="s">
        <v>2357</v>
      </c>
      <c r="I437" s="1616"/>
      <c r="J437" s="1912"/>
      <c r="K437" s="1912"/>
      <c r="L437" s="1460"/>
      <c r="M437" s="1463"/>
      <c r="N437" s="1133"/>
      <c r="O437" s="1511"/>
      <c r="P437" s="1137" t="s">
        <v>2091</v>
      </c>
    </row>
    <row r="438" spans="1:16" s="9" customFormat="1" ht="21" customHeight="1">
      <c r="A438" s="1131"/>
      <c r="B438" s="1138"/>
      <c r="C438" s="1133"/>
      <c r="D438" s="1503"/>
      <c r="E438" s="1910"/>
      <c r="F438" s="1014" t="s">
        <v>2345</v>
      </c>
      <c r="G438" s="1124" t="s">
        <v>210</v>
      </c>
      <c r="H438" s="1615" t="s">
        <v>2224</v>
      </c>
      <c r="I438" s="1616"/>
      <c r="J438" s="1912"/>
      <c r="K438" s="1912"/>
      <c r="L438" s="1460"/>
      <c r="M438" s="1463"/>
      <c r="N438" s="1133"/>
      <c r="O438" s="1511"/>
      <c r="P438" s="1137" t="s">
        <v>2346</v>
      </c>
    </row>
    <row r="439" spans="1:16" s="9" customFormat="1" ht="21" customHeight="1">
      <c r="A439" s="1131"/>
      <c r="B439" s="1138"/>
      <c r="C439" s="1133"/>
      <c r="D439" s="1503"/>
      <c r="E439" s="1910"/>
      <c r="F439" s="1014" t="s">
        <v>2347</v>
      </c>
      <c r="G439" s="1124" t="s">
        <v>210</v>
      </c>
      <c r="H439" s="1615" t="s">
        <v>2358</v>
      </c>
      <c r="I439" s="1616"/>
      <c r="J439" s="1912"/>
      <c r="K439" s="1912"/>
      <c r="L439" s="1460"/>
      <c r="M439" s="1463"/>
      <c r="N439" s="1133"/>
      <c r="O439" s="1511"/>
      <c r="P439" s="1137" t="s">
        <v>2091</v>
      </c>
    </row>
    <row r="440" spans="1:16" s="9" customFormat="1" ht="21" customHeight="1">
      <c r="A440" s="1131"/>
      <c r="B440" s="1138"/>
      <c r="C440" s="1133"/>
      <c r="D440" s="1503"/>
      <c r="E440" s="1910"/>
      <c r="F440" s="1014" t="s">
        <v>1902</v>
      </c>
      <c r="G440" s="1124" t="s">
        <v>210</v>
      </c>
      <c r="H440" s="1061" t="s">
        <v>2362</v>
      </c>
      <c r="I440" s="1224"/>
      <c r="J440" s="1912"/>
      <c r="K440" s="1912"/>
      <c r="L440" s="1460"/>
      <c r="M440" s="1463"/>
      <c r="N440" s="1133"/>
      <c r="O440" s="1524" t="s">
        <v>2705</v>
      </c>
      <c r="P440" s="1137" t="s">
        <v>2348</v>
      </c>
    </row>
    <row r="441" spans="1:16" s="9" customFormat="1" ht="21" customHeight="1">
      <c r="A441" s="1131"/>
      <c r="B441" s="1138"/>
      <c r="C441" s="1133"/>
      <c r="D441" s="1503"/>
      <c r="E441" s="1910"/>
      <c r="F441" s="1014" t="s">
        <v>1365</v>
      </c>
      <c r="G441" s="1124" t="s">
        <v>210</v>
      </c>
      <c r="H441" s="1061" t="s">
        <v>2616</v>
      </c>
      <c r="I441" s="1484"/>
      <c r="J441" s="1912"/>
      <c r="K441" s="1912"/>
      <c r="L441" s="1460"/>
      <c r="M441" s="1463"/>
      <c r="N441" s="1133"/>
      <c r="O441" s="1524" t="s">
        <v>2702</v>
      </c>
      <c r="P441" s="1137" t="s">
        <v>2318</v>
      </c>
    </row>
    <row r="442" spans="1:16" s="9" customFormat="1" ht="21" customHeight="1">
      <c r="A442" s="1131"/>
      <c r="B442" s="1413"/>
      <c r="C442" s="1133"/>
      <c r="D442" s="1503"/>
      <c r="E442" s="1412"/>
      <c r="F442" s="1386" t="s">
        <v>2486</v>
      </c>
      <c r="G442" s="1387" t="s">
        <v>210</v>
      </c>
      <c r="H442" s="1061" t="s">
        <v>2487</v>
      </c>
      <c r="I442" s="1224"/>
      <c r="J442" s="1419"/>
      <c r="K442" s="1413"/>
      <c r="L442" s="1460"/>
      <c r="M442" s="1464"/>
      <c r="N442" s="1480"/>
      <c r="O442" s="1524" t="s">
        <v>2704</v>
      </c>
      <c r="P442" s="1137"/>
    </row>
    <row r="443" spans="1:16" s="9" customFormat="1" ht="21" customHeight="1">
      <c r="A443" s="1131"/>
      <c r="B443" s="1138"/>
      <c r="C443" s="1133"/>
      <c r="D443" s="1503"/>
      <c r="E443" s="1909" t="s">
        <v>2148</v>
      </c>
      <c r="F443" s="1014" t="s">
        <v>2128</v>
      </c>
      <c r="G443" s="1124" t="s">
        <v>210</v>
      </c>
      <c r="H443" s="1615" t="s">
        <v>2363</v>
      </c>
      <c r="I443" s="1616"/>
      <c r="J443" s="1911">
        <v>2014</v>
      </c>
      <c r="K443" s="1911" t="s">
        <v>2341</v>
      </c>
      <c r="L443" s="1459">
        <v>1</v>
      </c>
      <c r="M443" s="1462">
        <v>10</v>
      </c>
      <c r="N443" s="1479">
        <f>(5.82+5.82)/2</f>
        <v>5.82</v>
      </c>
      <c r="O443" s="989">
        <f>0.6*10</f>
        <v>6</v>
      </c>
      <c r="P443" s="1137" t="s">
        <v>2091</v>
      </c>
    </row>
    <row r="444" spans="1:16" s="9" customFormat="1" ht="21" customHeight="1">
      <c r="A444" s="1131"/>
      <c r="B444" s="1138"/>
      <c r="C444" s="1133"/>
      <c r="D444" s="1503"/>
      <c r="E444" s="1910"/>
      <c r="F444" s="1014" t="s">
        <v>2113</v>
      </c>
      <c r="G444" s="1124" t="s">
        <v>210</v>
      </c>
      <c r="H444" s="1615" t="s">
        <v>2368</v>
      </c>
      <c r="I444" s="1616"/>
      <c r="J444" s="1912"/>
      <c r="K444" s="1912"/>
      <c r="L444" s="1460"/>
      <c r="M444" s="1463"/>
      <c r="N444" s="1477"/>
      <c r="O444" s="1511"/>
      <c r="P444" s="1137" t="s">
        <v>2091</v>
      </c>
    </row>
    <row r="445" spans="1:16" s="9" customFormat="1" ht="21" customHeight="1">
      <c r="A445" s="1131"/>
      <c r="B445" s="1138"/>
      <c r="C445" s="1133"/>
      <c r="D445" s="1503"/>
      <c r="E445" s="1910"/>
      <c r="F445" s="1014" t="s">
        <v>2342</v>
      </c>
      <c r="G445" s="1124" t="s">
        <v>210</v>
      </c>
      <c r="H445" s="1615" t="s">
        <v>2364</v>
      </c>
      <c r="I445" s="1616"/>
      <c r="J445" s="1912"/>
      <c r="K445" s="1912"/>
      <c r="L445" s="1460"/>
      <c r="M445" s="1463"/>
      <c r="N445" s="1477"/>
      <c r="O445" s="1511"/>
      <c r="P445" s="1137" t="s">
        <v>2091</v>
      </c>
    </row>
    <row r="446" spans="1:16" s="9" customFormat="1" ht="21" customHeight="1">
      <c r="A446" s="1131"/>
      <c r="B446" s="1138"/>
      <c r="C446" s="1133"/>
      <c r="D446" s="1503"/>
      <c r="E446" s="1910"/>
      <c r="F446" s="1014" t="s">
        <v>2343</v>
      </c>
      <c r="G446" s="1124" t="s">
        <v>210</v>
      </c>
      <c r="H446" s="1615" t="s">
        <v>2365</v>
      </c>
      <c r="I446" s="1616"/>
      <c r="J446" s="1912"/>
      <c r="K446" s="1912"/>
      <c r="L446" s="1460"/>
      <c r="M446" s="1463"/>
      <c r="N446" s="1477"/>
      <c r="O446" s="1511"/>
      <c r="P446" s="1137" t="s">
        <v>2091</v>
      </c>
    </row>
    <row r="447" spans="1:16" s="9" customFormat="1" ht="21" customHeight="1">
      <c r="A447" s="1131"/>
      <c r="B447" s="1138"/>
      <c r="C447" s="1133"/>
      <c r="D447" s="1503"/>
      <c r="E447" s="1910"/>
      <c r="F447" s="1014" t="s">
        <v>2344</v>
      </c>
      <c r="G447" s="1124" t="s">
        <v>210</v>
      </c>
      <c r="H447" s="1615" t="s">
        <v>2366</v>
      </c>
      <c r="I447" s="1616"/>
      <c r="J447" s="1912"/>
      <c r="K447" s="1912"/>
      <c r="L447" s="1460"/>
      <c r="M447" s="1463"/>
      <c r="N447" s="1477"/>
      <c r="O447" s="1511"/>
      <c r="P447" s="1137" t="s">
        <v>2091</v>
      </c>
    </row>
    <row r="448" spans="1:16" s="9" customFormat="1" ht="21" customHeight="1">
      <c r="A448" s="1131"/>
      <c r="B448" s="1138"/>
      <c r="C448" s="1133"/>
      <c r="D448" s="1503"/>
      <c r="E448" s="1910"/>
      <c r="F448" s="1014" t="s">
        <v>2345</v>
      </c>
      <c r="G448" s="1124" t="s">
        <v>210</v>
      </c>
      <c r="H448" s="1615" t="s">
        <v>2224</v>
      </c>
      <c r="I448" s="1616"/>
      <c r="J448" s="1912"/>
      <c r="K448" s="1912"/>
      <c r="L448" s="1460"/>
      <c r="M448" s="1463"/>
      <c r="N448" s="1477"/>
      <c r="O448" s="1511"/>
      <c r="P448" s="1137" t="s">
        <v>2346</v>
      </c>
    </row>
    <row r="449" spans="1:16" s="9" customFormat="1" ht="21" customHeight="1">
      <c r="A449" s="1131"/>
      <c r="B449" s="1138"/>
      <c r="C449" s="1133"/>
      <c r="D449" s="1503"/>
      <c r="E449" s="1910"/>
      <c r="F449" s="1014" t="s">
        <v>2347</v>
      </c>
      <c r="G449" s="1124" t="s">
        <v>210</v>
      </c>
      <c r="H449" s="1615" t="s">
        <v>2367</v>
      </c>
      <c r="I449" s="1616"/>
      <c r="J449" s="1912"/>
      <c r="K449" s="1912"/>
      <c r="L449" s="1460"/>
      <c r="M449" s="1463"/>
      <c r="N449" s="1477"/>
      <c r="O449" s="1511"/>
      <c r="P449" s="1137" t="s">
        <v>2091</v>
      </c>
    </row>
    <row r="450" spans="1:16" s="9" customFormat="1" ht="21" customHeight="1">
      <c r="A450" s="1131"/>
      <c r="B450" s="1138"/>
      <c r="C450" s="1133"/>
      <c r="D450" s="1503"/>
      <c r="E450" s="1910"/>
      <c r="F450" s="1014" t="s">
        <v>1902</v>
      </c>
      <c r="G450" s="1124" t="s">
        <v>210</v>
      </c>
      <c r="H450" s="1061" t="s">
        <v>2369</v>
      </c>
      <c r="I450" s="1224"/>
      <c r="J450" s="1912"/>
      <c r="K450" s="1912"/>
      <c r="L450" s="1460"/>
      <c r="M450" s="1463"/>
      <c r="N450" s="1477"/>
      <c r="O450" s="1525" t="s">
        <v>2705</v>
      </c>
      <c r="P450" s="1137" t="s">
        <v>2348</v>
      </c>
    </row>
    <row r="451" spans="1:16" s="9" customFormat="1" ht="21" customHeight="1">
      <c r="A451" s="1131"/>
      <c r="B451" s="1138"/>
      <c r="C451" s="1133"/>
      <c r="D451" s="1503"/>
      <c r="E451" s="1910"/>
      <c r="F451" s="1014" t="s">
        <v>1365</v>
      </c>
      <c r="G451" s="1124" t="s">
        <v>210</v>
      </c>
      <c r="H451" s="1061" t="s">
        <v>2614</v>
      </c>
      <c r="I451" s="1484"/>
      <c r="J451" s="1912"/>
      <c r="K451" s="1912"/>
      <c r="L451" s="1460"/>
      <c r="M451" s="1463"/>
      <c r="N451" s="1477"/>
      <c r="O451" s="1524" t="s">
        <v>2702</v>
      </c>
      <c r="P451" s="1137" t="s">
        <v>2318</v>
      </c>
    </row>
    <row r="452" spans="1:16" s="9" customFormat="1" ht="21" customHeight="1">
      <c r="A452" s="1131"/>
      <c r="B452" s="1413"/>
      <c r="C452" s="1133"/>
      <c r="D452" s="1503"/>
      <c r="E452" s="1412"/>
      <c r="F452" s="1386" t="s">
        <v>2486</v>
      </c>
      <c r="G452" s="1387" t="s">
        <v>210</v>
      </c>
      <c r="H452" s="1061" t="s">
        <v>2488</v>
      </c>
      <c r="I452" s="1224"/>
      <c r="J452" s="1413"/>
      <c r="K452" s="1413"/>
      <c r="L452" s="1413"/>
      <c r="M452" s="1414"/>
      <c r="N452" s="1478"/>
      <c r="O452" s="1524" t="s">
        <v>2704</v>
      </c>
      <c r="P452" s="1137"/>
    </row>
    <row r="453" spans="1:16" s="9" customFormat="1" ht="21" customHeight="1">
      <c r="A453" s="1131"/>
      <c r="B453" s="1138"/>
      <c r="C453" s="1133"/>
      <c r="D453" s="1503"/>
      <c r="E453" s="1909" t="s">
        <v>2149</v>
      </c>
      <c r="F453" s="1014" t="s">
        <v>2128</v>
      </c>
      <c r="G453" s="1124" t="s">
        <v>210</v>
      </c>
      <c r="H453" s="1615" t="s">
        <v>2370</v>
      </c>
      <c r="I453" s="1616"/>
      <c r="J453" s="1911">
        <v>2014</v>
      </c>
      <c r="K453" s="1911" t="s">
        <v>2341</v>
      </c>
      <c r="L453" s="1459">
        <v>1</v>
      </c>
      <c r="M453" s="1462">
        <v>10</v>
      </c>
      <c r="N453" s="1479">
        <f>(1.19+1.3)/2</f>
        <v>1.2450000000000001</v>
      </c>
      <c r="O453" s="1516"/>
      <c r="P453" s="1137" t="s">
        <v>2091</v>
      </c>
    </row>
    <row r="454" spans="1:16" s="9" customFormat="1" ht="21" customHeight="1">
      <c r="A454" s="1131"/>
      <c r="B454" s="1138"/>
      <c r="C454" s="1133"/>
      <c r="D454" s="1503"/>
      <c r="E454" s="1910"/>
      <c r="F454" s="1014" t="s">
        <v>2113</v>
      </c>
      <c r="G454" s="1124" t="s">
        <v>210</v>
      </c>
      <c r="H454" s="1615" t="s">
        <v>2371</v>
      </c>
      <c r="I454" s="1616"/>
      <c r="J454" s="1912"/>
      <c r="K454" s="1912"/>
      <c r="L454" s="1133"/>
      <c r="M454" s="1475"/>
      <c r="N454" s="1133"/>
      <c r="O454" s="1517"/>
      <c r="P454" s="1137" t="s">
        <v>2091</v>
      </c>
    </row>
    <row r="455" spans="1:16" s="9" customFormat="1" ht="21" customHeight="1">
      <c r="A455" s="1131"/>
      <c r="B455" s="1138"/>
      <c r="C455" s="1133"/>
      <c r="D455" s="1503"/>
      <c r="E455" s="1910"/>
      <c r="F455" s="1014" t="s">
        <v>2342</v>
      </c>
      <c r="G455" s="1124" t="s">
        <v>210</v>
      </c>
      <c r="H455" s="1615" t="s">
        <v>2364</v>
      </c>
      <c r="I455" s="1616"/>
      <c r="J455" s="1912"/>
      <c r="K455" s="1912"/>
      <c r="L455" s="1133"/>
      <c r="M455" s="1475"/>
      <c r="N455" s="1133"/>
      <c r="O455" s="1517"/>
      <c r="P455" s="1137" t="s">
        <v>2091</v>
      </c>
    </row>
    <row r="456" spans="1:16" s="9" customFormat="1" ht="21" customHeight="1">
      <c r="A456" s="1131"/>
      <c r="B456" s="1138"/>
      <c r="C456" s="1133"/>
      <c r="D456" s="1503"/>
      <c r="E456" s="1910"/>
      <c r="F456" s="1014" t="s">
        <v>2343</v>
      </c>
      <c r="G456" s="1124" t="s">
        <v>210</v>
      </c>
      <c r="H456" s="1615" t="s">
        <v>2365</v>
      </c>
      <c r="I456" s="1616"/>
      <c r="J456" s="1912"/>
      <c r="K456" s="1912"/>
      <c r="L456" s="1133"/>
      <c r="M456" s="1475"/>
      <c r="N456" s="1133"/>
      <c r="O456" s="1517"/>
      <c r="P456" s="1137" t="s">
        <v>2091</v>
      </c>
    </row>
    <row r="457" spans="1:16" s="9" customFormat="1" ht="21" customHeight="1">
      <c r="A457" s="1131"/>
      <c r="B457" s="1138"/>
      <c r="C457" s="1133"/>
      <c r="D457" s="1503"/>
      <c r="E457" s="1910"/>
      <c r="F457" s="1014" t="s">
        <v>2344</v>
      </c>
      <c r="G457" s="1124" t="s">
        <v>210</v>
      </c>
      <c r="H457" s="1615" t="s">
        <v>2366</v>
      </c>
      <c r="I457" s="1616"/>
      <c r="J457" s="1912"/>
      <c r="K457" s="1912"/>
      <c r="L457" s="1133"/>
      <c r="M457" s="1475"/>
      <c r="N457" s="1133"/>
      <c r="O457" s="1517"/>
      <c r="P457" s="1137" t="s">
        <v>2091</v>
      </c>
    </row>
    <row r="458" spans="1:16" s="9" customFormat="1" ht="21" customHeight="1">
      <c r="A458" s="1131"/>
      <c r="B458" s="1138"/>
      <c r="C458" s="1133"/>
      <c r="D458" s="1503"/>
      <c r="E458" s="1910"/>
      <c r="F458" s="1014" t="s">
        <v>2345</v>
      </c>
      <c r="G458" s="1124" t="s">
        <v>210</v>
      </c>
      <c r="H458" s="1615" t="s">
        <v>2224</v>
      </c>
      <c r="I458" s="1616"/>
      <c r="J458" s="1912"/>
      <c r="K458" s="1912"/>
      <c r="L458" s="1133"/>
      <c r="M458" s="1475"/>
      <c r="N458" s="1133"/>
      <c r="O458" s="1517"/>
      <c r="P458" s="1137" t="s">
        <v>2346</v>
      </c>
    </row>
    <row r="459" spans="1:16" s="9" customFormat="1" ht="21" customHeight="1">
      <c r="A459" s="1131"/>
      <c r="B459" s="1138"/>
      <c r="C459" s="1133"/>
      <c r="D459" s="1503"/>
      <c r="E459" s="1910"/>
      <c r="F459" s="1014" t="s">
        <v>2347</v>
      </c>
      <c r="G459" s="1124" t="s">
        <v>210</v>
      </c>
      <c r="H459" s="1615" t="s">
        <v>2367</v>
      </c>
      <c r="I459" s="1616"/>
      <c r="J459" s="1912"/>
      <c r="K459" s="1912"/>
      <c r="L459" s="1133"/>
      <c r="M459" s="1475"/>
      <c r="N459" s="1133"/>
      <c r="O459" s="1517"/>
      <c r="P459" s="1137" t="s">
        <v>2091</v>
      </c>
    </row>
    <row r="460" spans="1:16" s="9" customFormat="1" ht="21" customHeight="1">
      <c r="A460" s="1131"/>
      <c r="B460" s="1138"/>
      <c r="C460" s="1133"/>
      <c r="D460" s="1503"/>
      <c r="E460" s="1910"/>
      <c r="F460" s="1014" t="s">
        <v>1902</v>
      </c>
      <c r="G460" s="1124" t="s">
        <v>210</v>
      </c>
      <c r="H460" s="1061" t="s">
        <v>2372</v>
      </c>
      <c r="I460" s="1224"/>
      <c r="J460" s="1912"/>
      <c r="K460" s="1912"/>
      <c r="L460" s="1133"/>
      <c r="M460" s="1475"/>
      <c r="N460" s="1133"/>
      <c r="O460" s="1524" t="s">
        <v>2705</v>
      </c>
      <c r="P460" s="1137" t="s">
        <v>2348</v>
      </c>
    </row>
    <row r="461" spans="1:16" s="9" customFormat="1" ht="21" customHeight="1">
      <c r="A461" s="1131"/>
      <c r="B461" s="1138"/>
      <c r="C461" s="1133"/>
      <c r="D461" s="1503"/>
      <c r="E461" s="1910"/>
      <c r="F461" s="1014" t="s">
        <v>1365</v>
      </c>
      <c r="G461" s="1124" t="s">
        <v>210</v>
      </c>
      <c r="H461" s="1061" t="s">
        <v>2623</v>
      </c>
      <c r="I461" s="1484"/>
      <c r="J461" s="1912"/>
      <c r="K461" s="1912"/>
      <c r="L461" s="1133"/>
      <c r="M461" s="1475"/>
      <c r="N461" s="1133"/>
      <c r="O461" s="1524" t="s">
        <v>2702</v>
      </c>
      <c r="P461" s="1137" t="s">
        <v>2318</v>
      </c>
    </row>
    <row r="462" spans="1:16" s="9" customFormat="1" ht="21" customHeight="1">
      <c r="A462" s="1131"/>
      <c r="B462" s="1413"/>
      <c r="C462" s="1133"/>
      <c r="D462" s="1503"/>
      <c r="E462" s="1412"/>
      <c r="F462" s="1386" t="s">
        <v>2486</v>
      </c>
      <c r="G462" s="1387" t="s">
        <v>210</v>
      </c>
      <c r="H462" s="1061" t="s">
        <v>2488</v>
      </c>
      <c r="I462" s="1224"/>
      <c r="J462" s="1413"/>
      <c r="K462" s="1413"/>
      <c r="L462" s="1413"/>
      <c r="M462" s="1414"/>
      <c r="N462" s="1413"/>
      <c r="O462" s="1524" t="s">
        <v>2704</v>
      </c>
      <c r="P462" s="1137"/>
    </row>
    <row r="463" spans="1:16" s="9" customFormat="1" ht="33" customHeight="1">
      <c r="A463" s="1131"/>
      <c r="B463" s="1138"/>
      <c r="C463" s="1133"/>
      <c r="D463" s="1503"/>
      <c r="E463" s="1504" t="s">
        <v>2152</v>
      </c>
      <c r="F463" s="1014" t="s">
        <v>2128</v>
      </c>
      <c r="G463" s="1124" t="s">
        <v>210</v>
      </c>
      <c r="H463" s="1615" t="s">
        <v>2546</v>
      </c>
      <c r="I463" s="1616"/>
      <c r="J463" s="1911">
        <v>2015</v>
      </c>
      <c r="K463" s="1911" t="s">
        <v>2341</v>
      </c>
      <c r="L463" s="1459">
        <v>1</v>
      </c>
      <c r="M463" s="1462">
        <v>10</v>
      </c>
      <c r="N463" s="1479">
        <f>(5.58+5.82)/2</f>
        <v>5.7</v>
      </c>
      <c r="O463" s="1510"/>
      <c r="P463" s="1137" t="s">
        <v>2091</v>
      </c>
    </row>
    <row r="464" spans="1:16" s="9" customFormat="1" ht="36.950000000000003" customHeight="1">
      <c r="A464" s="1131"/>
      <c r="B464" s="1138"/>
      <c r="C464" s="1133"/>
      <c r="D464" s="1134"/>
      <c r="E464" s="1418"/>
      <c r="F464" s="1014" t="s">
        <v>2113</v>
      </c>
      <c r="G464" s="1124" t="s">
        <v>210</v>
      </c>
      <c r="H464" s="1615" t="s">
        <v>2373</v>
      </c>
      <c r="I464" s="1616"/>
      <c r="J464" s="1912"/>
      <c r="K464" s="1912"/>
      <c r="L464" s="1460"/>
      <c r="M464" s="1463"/>
      <c r="N464" s="1133"/>
      <c r="O464" s="1511"/>
      <c r="P464" s="1137" t="s">
        <v>2091</v>
      </c>
    </row>
    <row r="465" spans="1:16" s="9" customFormat="1" ht="38.1" customHeight="1">
      <c r="A465" s="1131"/>
      <c r="B465" s="1138"/>
      <c r="C465" s="1133"/>
      <c r="D465" s="1134"/>
      <c r="E465" s="1418"/>
      <c r="F465" s="1014" t="s">
        <v>2342</v>
      </c>
      <c r="G465" s="1124" t="s">
        <v>210</v>
      </c>
      <c r="H465" s="1615" t="s">
        <v>2374</v>
      </c>
      <c r="I465" s="1616"/>
      <c r="J465" s="1912"/>
      <c r="K465" s="1912"/>
      <c r="L465" s="1460"/>
      <c r="M465" s="1463"/>
      <c r="N465" s="1133"/>
      <c r="O465" s="1511"/>
      <c r="P465" s="1137" t="s">
        <v>2091</v>
      </c>
    </row>
    <row r="466" spans="1:16" s="9" customFormat="1" ht="39.950000000000003" customHeight="1">
      <c r="A466" s="1131"/>
      <c r="B466" s="1138"/>
      <c r="C466" s="1133"/>
      <c r="D466" s="1134"/>
      <c r="E466" s="1418"/>
      <c r="F466" s="1014" t="s">
        <v>2343</v>
      </c>
      <c r="G466" s="1124" t="s">
        <v>210</v>
      </c>
      <c r="H466" s="1615" t="s">
        <v>2375</v>
      </c>
      <c r="I466" s="1616"/>
      <c r="J466" s="1912"/>
      <c r="K466" s="1912"/>
      <c r="L466" s="1460"/>
      <c r="M466" s="1463"/>
      <c r="N466" s="1133"/>
      <c r="O466" s="1511"/>
      <c r="P466" s="1137" t="s">
        <v>2091</v>
      </c>
    </row>
    <row r="467" spans="1:16" s="9" customFormat="1" ht="39" customHeight="1">
      <c r="A467" s="1131"/>
      <c r="B467" s="1138"/>
      <c r="C467" s="1133"/>
      <c r="D467" s="1134"/>
      <c r="E467" s="1418"/>
      <c r="F467" s="1014" t="s">
        <v>2344</v>
      </c>
      <c r="G467" s="1124" t="s">
        <v>210</v>
      </c>
      <c r="H467" s="1615" t="s">
        <v>2378</v>
      </c>
      <c r="I467" s="1616"/>
      <c r="J467" s="1912"/>
      <c r="K467" s="1912"/>
      <c r="L467" s="1460"/>
      <c r="M467" s="1463"/>
      <c r="N467" s="1133"/>
      <c r="O467" s="1511"/>
      <c r="P467" s="1137" t="s">
        <v>2091</v>
      </c>
    </row>
    <row r="468" spans="1:16" s="9" customFormat="1" ht="21" customHeight="1">
      <c r="A468" s="1131"/>
      <c r="B468" s="1138"/>
      <c r="C468" s="1133"/>
      <c r="D468" s="1134"/>
      <c r="E468" s="1418"/>
      <c r="F468" s="1014" t="s">
        <v>2345</v>
      </c>
      <c r="G468" s="1124" t="s">
        <v>210</v>
      </c>
      <c r="H468" s="1927" t="s">
        <v>2376</v>
      </c>
      <c r="I468" s="1928"/>
      <c r="J468" s="1912"/>
      <c r="K468" s="1912"/>
      <c r="L468" s="1460"/>
      <c r="M468" s="1463"/>
      <c r="N468" s="1133"/>
      <c r="O468" s="1511"/>
      <c r="P468" s="1137" t="s">
        <v>2346</v>
      </c>
    </row>
    <row r="469" spans="1:16" s="9" customFormat="1" ht="21" customHeight="1">
      <c r="A469" s="1131"/>
      <c r="B469" s="1138"/>
      <c r="C469" s="1133"/>
      <c r="D469" s="1134"/>
      <c r="E469" s="1418"/>
      <c r="F469" s="1014" t="s">
        <v>2347</v>
      </c>
      <c r="G469" s="1124" t="s">
        <v>210</v>
      </c>
      <c r="H469" s="1615" t="s">
        <v>2377</v>
      </c>
      <c r="I469" s="1616"/>
      <c r="J469" s="1912"/>
      <c r="K469" s="1912"/>
      <c r="L469" s="1460"/>
      <c r="M469" s="1463"/>
      <c r="N469" s="1133"/>
      <c r="O469" s="1511"/>
      <c r="P469" s="1137" t="s">
        <v>2091</v>
      </c>
    </row>
    <row r="470" spans="1:16" s="9" customFormat="1" ht="21" customHeight="1">
      <c r="A470" s="1131"/>
      <c r="B470" s="1138"/>
      <c r="C470" s="1133"/>
      <c r="D470" s="1134"/>
      <c r="E470" s="1418"/>
      <c r="F470" s="1014" t="s">
        <v>1902</v>
      </c>
      <c r="G470" s="1124" t="s">
        <v>210</v>
      </c>
      <c r="H470" s="1927" t="s">
        <v>1379</v>
      </c>
      <c r="I470" s="1928"/>
      <c r="J470" s="1912"/>
      <c r="K470" s="1912"/>
      <c r="L470" s="1460"/>
      <c r="M470" s="1463"/>
      <c r="N470" s="1133"/>
      <c r="O470" s="1511"/>
      <c r="P470" s="1137" t="s">
        <v>2348</v>
      </c>
    </row>
    <row r="471" spans="1:16" s="9" customFormat="1" ht="30" customHeight="1">
      <c r="A471" s="1131"/>
      <c r="B471" s="1138"/>
      <c r="C471" s="1133"/>
      <c r="D471" s="1134"/>
      <c r="E471" s="1418"/>
      <c r="F471" s="1014" t="s">
        <v>1365</v>
      </c>
      <c r="G471" s="1124" t="s">
        <v>210</v>
      </c>
      <c r="H471" s="1061" t="s">
        <v>2605</v>
      </c>
      <c r="I471" s="1028"/>
      <c r="J471" s="1912"/>
      <c r="K471" s="1912"/>
      <c r="L471" s="1460"/>
      <c r="M471" s="1463"/>
      <c r="N471" s="1133"/>
      <c r="O471" s="1524" t="s">
        <v>2702</v>
      </c>
      <c r="P471" s="1137" t="s">
        <v>2318</v>
      </c>
    </row>
    <row r="472" spans="1:16" s="9" customFormat="1" ht="30.95" customHeight="1">
      <c r="A472" s="1131"/>
      <c r="B472" s="1413"/>
      <c r="C472" s="1133"/>
      <c r="D472" s="1134"/>
      <c r="E472" s="1412"/>
      <c r="F472" s="1386" t="s">
        <v>2486</v>
      </c>
      <c r="G472" s="1387" t="s">
        <v>210</v>
      </c>
      <c r="H472" s="1061" t="s">
        <v>2489</v>
      </c>
      <c r="I472" s="1224"/>
      <c r="J472" s="1419"/>
      <c r="K472" s="1413"/>
      <c r="L472" s="1413"/>
      <c r="M472" s="1414"/>
      <c r="N472" s="1413"/>
      <c r="O472" s="1511"/>
      <c r="P472" s="1137"/>
    </row>
    <row r="473" spans="1:16" ht="21" customHeight="1">
      <c r="A473" s="613"/>
      <c r="B473" s="500"/>
      <c r="C473" s="615"/>
      <c r="D473" s="510"/>
      <c r="E473" s="510"/>
      <c r="F473" s="1937"/>
      <c r="G473" s="1938"/>
      <c r="H473" s="1938"/>
      <c r="I473" s="1939"/>
      <c r="J473" s="609"/>
      <c r="K473" s="505"/>
      <c r="L473" s="505"/>
      <c r="M473" s="1145"/>
      <c r="N473" s="505"/>
      <c r="O473" s="1518"/>
      <c r="P473" s="128"/>
    </row>
    <row r="474" spans="1:16" s="1175" customFormat="1" ht="21" customHeight="1">
      <c r="A474" s="1160"/>
      <c r="B474" s="1161"/>
      <c r="C474" s="1169"/>
      <c r="D474" s="1170" t="s">
        <v>22</v>
      </c>
      <c r="E474" s="1913" t="s">
        <v>2379</v>
      </c>
      <c r="F474" s="1914"/>
      <c r="G474" s="1914"/>
      <c r="H474" s="1914"/>
      <c r="I474" s="1915"/>
      <c r="J474" s="1171"/>
      <c r="K474" s="1172"/>
      <c r="L474" s="1172"/>
      <c r="M474" s="1232"/>
      <c r="N474" s="1173">
        <f>SUM(N475+N476)</f>
        <v>0</v>
      </c>
      <c r="O474" s="1514"/>
      <c r="P474" s="1183"/>
    </row>
    <row r="475" spans="1:16" s="1175" customFormat="1" ht="21" customHeight="1">
      <c r="A475" s="1160"/>
      <c r="B475" s="1161"/>
      <c r="C475" s="1169"/>
      <c r="D475" s="1176"/>
      <c r="E475" s="1177" t="s">
        <v>134</v>
      </c>
      <c r="F475" s="1178" t="s">
        <v>2380</v>
      </c>
      <c r="G475" s="1179"/>
      <c r="H475" s="1179"/>
      <c r="I475" s="1180"/>
      <c r="J475" s="1178"/>
      <c r="K475" s="1181"/>
      <c r="L475" s="1181"/>
      <c r="M475" s="1232"/>
      <c r="N475" s="1182"/>
      <c r="O475" s="1515"/>
      <c r="P475" s="1183" t="s">
        <v>2340</v>
      </c>
    </row>
    <row r="476" spans="1:16" s="1175" customFormat="1" ht="21" customHeight="1">
      <c r="A476" s="1160"/>
      <c r="B476" s="1161"/>
      <c r="C476" s="1184"/>
      <c r="D476" s="1185"/>
      <c r="E476" s="1186" t="s">
        <v>136</v>
      </c>
      <c r="F476" s="1187" t="s">
        <v>141</v>
      </c>
      <c r="G476" s="1188"/>
      <c r="H476" s="1188"/>
      <c r="I476" s="1180"/>
      <c r="J476" s="1190"/>
      <c r="K476" s="1177"/>
      <c r="L476" s="1191"/>
      <c r="M476" s="1233"/>
      <c r="N476" s="1182"/>
      <c r="O476" s="1515"/>
      <c r="P476" s="1183" t="s">
        <v>2381</v>
      </c>
    </row>
    <row r="477" spans="1:16" s="9" customFormat="1" ht="21" customHeight="1">
      <c r="A477" s="1193"/>
      <c r="B477" s="1138"/>
      <c r="C477" s="1194"/>
      <c r="D477" s="1170" t="s">
        <v>26</v>
      </c>
      <c r="E477" s="1913" t="s">
        <v>2382</v>
      </c>
      <c r="F477" s="1914"/>
      <c r="G477" s="1914"/>
      <c r="H477" s="1914"/>
      <c r="I477" s="1915"/>
      <c r="J477" s="1171"/>
      <c r="K477" s="1172"/>
      <c r="L477" s="1172"/>
      <c r="M477" s="1232"/>
      <c r="N477" s="1173">
        <f>SUM(N478+N479)</f>
        <v>0</v>
      </c>
      <c r="O477" s="1514"/>
      <c r="P477" s="1195"/>
    </row>
    <row r="478" spans="1:16" s="1175" customFormat="1" ht="21" customHeight="1">
      <c r="A478" s="1160"/>
      <c r="B478" s="1161"/>
      <c r="C478" s="1169"/>
      <c r="D478" s="1176"/>
      <c r="E478" s="1177" t="s">
        <v>134</v>
      </c>
      <c r="F478" s="1178" t="s">
        <v>138</v>
      </c>
      <c r="G478" s="1179"/>
      <c r="H478" s="1179"/>
      <c r="I478" s="1180"/>
      <c r="J478" s="1178"/>
      <c r="K478" s="1181"/>
      <c r="L478" s="1181"/>
      <c r="M478" s="1232"/>
      <c r="N478" s="1182"/>
      <c r="O478" s="1515"/>
      <c r="P478" s="1183" t="s">
        <v>2381</v>
      </c>
    </row>
    <row r="479" spans="1:16" s="1175" customFormat="1" ht="21" customHeight="1">
      <c r="A479" s="1160"/>
      <c r="B479" s="1161"/>
      <c r="C479" s="1184"/>
      <c r="D479" s="1185"/>
      <c r="E479" s="1186" t="s">
        <v>136</v>
      </c>
      <c r="F479" s="1187" t="s">
        <v>141</v>
      </c>
      <c r="G479" s="1188"/>
      <c r="H479" s="1188"/>
      <c r="I479" s="1180"/>
      <c r="J479" s="1190"/>
      <c r="K479" s="1177"/>
      <c r="L479" s="1191"/>
      <c r="M479" s="1233"/>
      <c r="N479" s="1182"/>
      <c r="O479" s="1515"/>
      <c r="P479" s="1183" t="s">
        <v>2383</v>
      </c>
    </row>
    <row r="480" spans="1:16" s="1175" customFormat="1" ht="21" customHeight="1">
      <c r="A480" s="1160"/>
      <c r="B480" s="1161"/>
      <c r="C480" s="1169"/>
      <c r="D480" s="1170" t="s">
        <v>91</v>
      </c>
      <c r="E480" s="1913" t="s">
        <v>2384</v>
      </c>
      <c r="F480" s="1914"/>
      <c r="G480" s="1914"/>
      <c r="H480" s="1914"/>
      <c r="I480" s="1915"/>
      <c r="J480" s="1171"/>
      <c r="K480" s="1172"/>
      <c r="L480" s="1172"/>
      <c r="M480" s="1232"/>
      <c r="N480" s="1173">
        <f>SUM(N481+N482)</f>
        <v>0</v>
      </c>
      <c r="O480" s="1514"/>
      <c r="P480" s="1183"/>
    </row>
    <row r="481" spans="1:16" s="1175" customFormat="1" ht="21" customHeight="1">
      <c r="A481" s="1160"/>
      <c r="B481" s="1161"/>
      <c r="C481" s="1169"/>
      <c r="D481" s="1176"/>
      <c r="E481" s="1177" t="s">
        <v>134</v>
      </c>
      <c r="F481" s="1178" t="s">
        <v>138</v>
      </c>
      <c r="G481" s="1179"/>
      <c r="H481" s="1179"/>
      <c r="I481" s="1180"/>
      <c r="J481" s="1178"/>
      <c r="K481" s="1181"/>
      <c r="L481" s="1181"/>
      <c r="M481" s="1232"/>
      <c r="N481" s="1182"/>
      <c r="O481" s="1515"/>
      <c r="P481" s="1183" t="s">
        <v>2340</v>
      </c>
    </row>
    <row r="482" spans="1:16" s="1175" customFormat="1" ht="21" customHeight="1">
      <c r="A482" s="1160"/>
      <c r="B482" s="1161"/>
      <c r="C482" s="1184"/>
      <c r="D482" s="1185"/>
      <c r="E482" s="1186" t="s">
        <v>136</v>
      </c>
      <c r="F482" s="1187" t="s">
        <v>141</v>
      </c>
      <c r="G482" s="1188"/>
      <c r="H482" s="1188"/>
      <c r="I482" s="1180"/>
      <c r="J482" s="1190"/>
      <c r="K482" s="1177"/>
      <c r="L482" s="1191"/>
      <c r="M482" s="1233"/>
      <c r="N482" s="1182"/>
      <c r="O482" s="1515"/>
      <c r="P482" s="1183" t="s">
        <v>2381</v>
      </c>
    </row>
    <row r="483" spans="1:16" s="1175" customFormat="1" ht="21" customHeight="1">
      <c r="A483" s="1196"/>
      <c r="B483" s="1161"/>
      <c r="C483" s="1197"/>
      <c r="D483" s="1198" t="s">
        <v>482</v>
      </c>
      <c r="E483" s="1923" t="s">
        <v>2385</v>
      </c>
      <c r="F483" s="1923"/>
      <c r="G483" s="1923"/>
      <c r="H483" s="1923"/>
      <c r="I483" s="1923"/>
      <c r="J483" s="1171"/>
      <c r="K483" s="1199"/>
      <c r="L483" s="1200"/>
      <c r="M483" s="1225"/>
      <c r="N483" s="1201">
        <v>0</v>
      </c>
      <c r="O483" s="1519"/>
      <c r="P483" s="1202" t="s">
        <v>2386</v>
      </c>
    </row>
    <row r="484" spans="1:16" s="1168" customFormat="1" ht="21" customHeight="1">
      <c r="A484" s="1203"/>
      <c r="B484" s="1161"/>
      <c r="C484" s="1204" t="s">
        <v>29</v>
      </c>
      <c r="D484" s="1924" t="s">
        <v>2387</v>
      </c>
      <c r="E484" s="1925"/>
      <c r="F484" s="1925"/>
      <c r="G484" s="1925"/>
      <c r="H484" s="1925"/>
      <c r="I484" s="1926"/>
      <c r="J484" s="1205"/>
      <c r="K484" s="1206"/>
      <c r="L484" s="1207"/>
      <c r="M484" s="1234"/>
      <c r="N484" s="1208">
        <f>SUM(N485:N490)</f>
        <v>0.3</v>
      </c>
      <c r="O484" s="1520"/>
      <c r="P484" s="1202" t="s">
        <v>2388</v>
      </c>
    </row>
    <row r="485" spans="1:16" s="9" customFormat="1" ht="48.95" customHeight="1">
      <c r="A485" s="1131"/>
      <c r="B485" s="1138"/>
      <c r="C485" s="1133"/>
      <c r="D485" s="1134"/>
      <c r="E485" s="1909" t="s">
        <v>134</v>
      </c>
      <c r="F485" s="1014" t="s">
        <v>2405</v>
      </c>
      <c r="G485" s="1124" t="s">
        <v>210</v>
      </c>
      <c r="H485" s="1615" t="s">
        <v>883</v>
      </c>
      <c r="I485" s="1616"/>
      <c r="J485" s="1911">
        <v>2016</v>
      </c>
      <c r="K485" s="1911" t="s">
        <v>2406</v>
      </c>
      <c r="L485" s="1459">
        <v>1</v>
      </c>
      <c r="M485" s="1462">
        <v>2</v>
      </c>
      <c r="N485" s="1469">
        <f>L485*M485*0.6/4</f>
        <v>0.3</v>
      </c>
      <c r="O485" s="1510"/>
      <c r="P485" s="1137" t="s">
        <v>2091</v>
      </c>
    </row>
    <row r="486" spans="1:16" s="9" customFormat="1" ht="21" customHeight="1">
      <c r="A486" s="1131"/>
      <c r="B486" s="1138"/>
      <c r="C486" s="1133"/>
      <c r="D486" s="1134"/>
      <c r="E486" s="1910"/>
      <c r="F486" s="1014" t="s">
        <v>2113</v>
      </c>
      <c r="G486" s="1124" t="s">
        <v>210</v>
      </c>
      <c r="H486" s="1615" t="s">
        <v>2410</v>
      </c>
      <c r="I486" s="1616"/>
      <c r="J486" s="1912"/>
      <c r="K486" s="1912"/>
      <c r="L486" s="1460"/>
      <c r="M486" s="1463"/>
      <c r="N486" s="1470"/>
      <c r="O486" s="1511"/>
      <c r="P486" s="1137" t="s">
        <v>2091</v>
      </c>
    </row>
    <row r="487" spans="1:16" s="9" customFormat="1" ht="30.95" customHeight="1">
      <c r="A487" s="1131"/>
      <c r="B487" s="1138"/>
      <c r="C487" s="1133"/>
      <c r="D487" s="1134"/>
      <c r="E487" s="1910"/>
      <c r="F487" s="1014" t="s">
        <v>1902</v>
      </c>
      <c r="G487" s="1124" t="s">
        <v>210</v>
      </c>
      <c r="H487" s="1927" t="s">
        <v>1791</v>
      </c>
      <c r="I487" s="1928"/>
      <c r="J487" s="1912"/>
      <c r="K487" s="1912"/>
      <c r="L487" s="1460"/>
      <c r="M487" s="1463"/>
      <c r="N487" s="1470"/>
      <c r="O487" s="1511"/>
      <c r="P487" s="1137" t="s">
        <v>2407</v>
      </c>
    </row>
    <row r="488" spans="1:16" s="9" customFormat="1" ht="21" customHeight="1">
      <c r="A488" s="1131"/>
      <c r="B488" s="1138"/>
      <c r="C488" s="1133"/>
      <c r="D488" s="1134"/>
      <c r="E488" s="1910"/>
      <c r="F488" s="1014" t="s">
        <v>1365</v>
      </c>
      <c r="G488" s="1124" t="s">
        <v>210</v>
      </c>
      <c r="H488" s="1061" t="s">
        <v>2622</v>
      </c>
      <c r="I488" s="1484"/>
      <c r="J488" s="1912"/>
      <c r="K488" s="1912"/>
      <c r="L488" s="1460"/>
      <c r="M488" s="1463"/>
      <c r="N488" s="1470"/>
      <c r="O488" s="1524" t="s">
        <v>2702</v>
      </c>
      <c r="P488" s="1137" t="s">
        <v>2318</v>
      </c>
    </row>
    <row r="489" spans="1:16" s="9" customFormat="1" ht="27" customHeight="1">
      <c r="A489" s="1131"/>
      <c r="B489" s="1138"/>
      <c r="C489" s="1133"/>
      <c r="D489" s="1221"/>
      <c r="E489" s="1222"/>
      <c r="F489" s="1014" t="s">
        <v>2408</v>
      </c>
      <c r="G489" s="1124" t="s">
        <v>210</v>
      </c>
      <c r="H489" s="1615" t="s">
        <v>884</v>
      </c>
      <c r="I489" s="1616"/>
      <c r="J489" s="1919"/>
      <c r="K489" s="1919"/>
      <c r="L489" s="1461"/>
      <c r="M489" s="1464"/>
      <c r="N489" s="1471"/>
      <c r="O489" s="1512"/>
      <c r="P489" s="1137" t="s">
        <v>2409</v>
      </c>
    </row>
    <row r="490" spans="1:16" s="9" customFormat="1" ht="27" customHeight="1">
      <c r="A490" s="1131"/>
      <c r="B490" s="1228"/>
      <c r="C490" s="1229"/>
      <c r="D490" s="1230"/>
      <c r="E490" s="1231"/>
      <c r="F490" s="1124"/>
      <c r="G490" s="1124"/>
      <c r="H490" s="1124"/>
      <c r="I490" s="1125"/>
      <c r="J490" s="1141"/>
      <c r="K490" s="1139"/>
      <c r="L490" s="1139"/>
      <c r="M490" s="1140"/>
      <c r="N490" s="1227"/>
      <c r="O490" s="1512"/>
      <c r="P490" s="1137"/>
    </row>
    <row r="491" spans="1:16" s="1175" customFormat="1" ht="32.25" customHeight="1">
      <c r="A491" s="1196"/>
      <c r="B491" s="1209" t="s">
        <v>10</v>
      </c>
      <c r="C491" s="1929" t="s">
        <v>2389</v>
      </c>
      <c r="D491" s="1930"/>
      <c r="E491" s="1930"/>
      <c r="F491" s="1930"/>
      <c r="G491" s="1930"/>
      <c r="H491" s="1930"/>
      <c r="I491" s="1931"/>
      <c r="J491" s="1210"/>
      <c r="K491" s="1211"/>
      <c r="L491" s="1212"/>
      <c r="M491" s="1225"/>
      <c r="N491" s="1213">
        <v>0</v>
      </c>
      <c r="O491" s="1521"/>
      <c r="P491" s="1183" t="s">
        <v>2339</v>
      </c>
    </row>
    <row r="492" spans="1:16" s="9" customFormat="1" ht="31.5" customHeight="1">
      <c r="A492" s="1131"/>
      <c r="B492" s="1139"/>
      <c r="C492" s="1143"/>
      <c r="D492" s="1913" t="s">
        <v>140</v>
      </c>
      <c r="E492" s="1914"/>
      <c r="F492" s="1914"/>
      <c r="G492" s="1914"/>
      <c r="H492" s="1914"/>
      <c r="I492" s="1915"/>
      <c r="J492" s="1214"/>
      <c r="K492" s="1215"/>
      <c r="L492" s="1216"/>
      <c r="M492" s="1226"/>
      <c r="N492" s="1217"/>
      <c r="O492" s="1522"/>
      <c r="P492" s="1137"/>
    </row>
    <row r="493" spans="1:16" s="1175" customFormat="1" ht="33.75" customHeight="1">
      <c r="A493" s="1196"/>
      <c r="B493" s="1209" t="s">
        <v>12</v>
      </c>
      <c r="C493" s="1920" t="s">
        <v>2390</v>
      </c>
      <c r="D493" s="1921"/>
      <c r="E493" s="1921"/>
      <c r="F493" s="1921"/>
      <c r="G493" s="1921"/>
      <c r="H493" s="1921"/>
      <c r="I493" s="1922"/>
      <c r="J493" s="1210"/>
      <c r="K493" s="1211"/>
      <c r="L493" s="1212"/>
      <c r="M493" s="1225"/>
      <c r="N493" s="1213">
        <v>0</v>
      </c>
      <c r="O493" s="1521"/>
      <c r="P493" s="1183" t="s">
        <v>2340</v>
      </c>
    </row>
    <row r="494" spans="1:16" s="9" customFormat="1" ht="32.25" customHeight="1">
      <c r="A494" s="1131"/>
      <c r="B494" s="1138"/>
      <c r="C494" s="1142"/>
      <c r="D494" s="1913" t="s">
        <v>140</v>
      </c>
      <c r="E494" s="1914"/>
      <c r="F494" s="1914"/>
      <c r="G494" s="1914"/>
      <c r="H494" s="1914"/>
      <c r="I494" s="1915"/>
      <c r="J494" s="1214"/>
      <c r="K494" s="1215"/>
      <c r="L494" s="1216"/>
      <c r="M494" s="1226"/>
      <c r="N494" s="1217"/>
      <c r="O494" s="1522"/>
      <c r="P494" s="1137"/>
    </row>
    <row r="495" spans="1:16" s="1175" customFormat="1" ht="34.5" customHeight="1">
      <c r="A495" s="1196"/>
      <c r="B495" s="1209" t="s">
        <v>14</v>
      </c>
      <c r="C495" s="1920" t="s">
        <v>2391</v>
      </c>
      <c r="D495" s="1921"/>
      <c r="E495" s="1921"/>
      <c r="F495" s="1921"/>
      <c r="G495" s="1921"/>
      <c r="H495" s="1921"/>
      <c r="I495" s="1922"/>
      <c r="J495" s="1218"/>
      <c r="K495" s="1211"/>
      <c r="L495" s="1212"/>
      <c r="M495" s="1225"/>
      <c r="N495" s="1213">
        <v>0</v>
      </c>
      <c r="O495" s="1521"/>
      <c r="P495" s="1219"/>
    </row>
    <row r="496" spans="1:16" s="9" customFormat="1" ht="36.75" customHeight="1">
      <c r="A496" s="1131"/>
      <c r="B496" s="1138"/>
      <c r="C496" s="770">
        <v>1</v>
      </c>
      <c r="D496" s="1913" t="s">
        <v>2392</v>
      </c>
      <c r="E496" s="1914"/>
      <c r="F496" s="1914"/>
      <c r="G496" s="1914"/>
      <c r="H496" s="1914"/>
      <c r="I496" s="1915"/>
      <c r="J496" s="1171"/>
      <c r="K496" s="1199"/>
      <c r="L496" s="1200"/>
      <c r="M496" s="1225"/>
      <c r="N496" s="1201"/>
      <c r="O496" s="1519"/>
      <c r="P496" s="1183" t="s">
        <v>2393</v>
      </c>
    </row>
    <row r="497" spans="1:16" s="9" customFormat="1" ht="36.75" customHeight="1">
      <c r="A497" s="1131"/>
      <c r="B497" s="1138"/>
      <c r="C497" s="770">
        <v>2</v>
      </c>
      <c r="D497" s="1913" t="s">
        <v>2394</v>
      </c>
      <c r="E497" s="1914"/>
      <c r="F497" s="1914"/>
      <c r="G497" s="1914"/>
      <c r="H497" s="1914"/>
      <c r="I497" s="1915"/>
      <c r="J497" s="1171"/>
      <c r="K497" s="1199"/>
      <c r="L497" s="1200"/>
      <c r="M497" s="1225"/>
      <c r="N497" s="1201"/>
      <c r="O497" s="1519"/>
      <c r="P497" s="1183" t="s">
        <v>2395</v>
      </c>
    </row>
    <row r="498" spans="1:16" s="9" customFormat="1" ht="36.75" customHeight="1">
      <c r="A498" s="1131"/>
      <c r="B498" s="1138"/>
      <c r="C498" s="770">
        <v>3</v>
      </c>
      <c r="D498" s="1913" t="s">
        <v>2396</v>
      </c>
      <c r="E498" s="1914"/>
      <c r="F498" s="1914"/>
      <c r="G498" s="1914"/>
      <c r="H498" s="1914"/>
      <c r="I498" s="1915"/>
      <c r="J498" s="1171"/>
      <c r="K498" s="1199"/>
      <c r="L498" s="1200"/>
      <c r="M498" s="1225"/>
      <c r="N498" s="1201"/>
      <c r="O498" s="1519"/>
      <c r="P498" s="1183" t="s">
        <v>2397</v>
      </c>
    </row>
    <row r="499" spans="1:16" s="9" customFormat="1" ht="36.75" customHeight="1">
      <c r="A499" s="1131"/>
      <c r="B499" s="1138"/>
      <c r="C499" s="770">
        <v>4</v>
      </c>
      <c r="D499" s="1913" t="s">
        <v>2398</v>
      </c>
      <c r="E499" s="1914"/>
      <c r="F499" s="1914"/>
      <c r="G499" s="1914"/>
      <c r="H499" s="1914"/>
      <c r="I499" s="1915"/>
      <c r="J499" s="1171"/>
      <c r="K499" s="1199"/>
      <c r="L499" s="1200"/>
      <c r="M499" s="1225"/>
      <c r="N499" s="1201"/>
      <c r="O499" s="1519"/>
      <c r="P499" s="1183" t="s">
        <v>2399</v>
      </c>
    </row>
    <row r="500" spans="1:16" s="9" customFormat="1" ht="36.75" customHeight="1">
      <c r="A500" s="1131"/>
      <c r="B500" s="1138"/>
      <c r="C500" s="770">
        <v>5</v>
      </c>
      <c r="D500" s="1913" t="s">
        <v>2400</v>
      </c>
      <c r="E500" s="1914"/>
      <c r="F500" s="1914"/>
      <c r="G500" s="1914"/>
      <c r="H500" s="1914"/>
      <c r="I500" s="1915"/>
      <c r="J500" s="1171"/>
      <c r="K500" s="1199"/>
      <c r="L500" s="1200"/>
      <c r="M500" s="1225"/>
      <c r="N500" s="1201"/>
      <c r="O500" s="1519"/>
      <c r="P500" s="1183" t="s">
        <v>2401</v>
      </c>
    </row>
    <row r="501" spans="1:16" s="9" customFormat="1" ht="47.25" customHeight="1">
      <c r="A501" s="1131"/>
      <c r="B501" s="1138"/>
      <c r="C501" s="770">
        <v>6</v>
      </c>
      <c r="D501" s="1913" t="s">
        <v>2402</v>
      </c>
      <c r="E501" s="1914"/>
      <c r="F501" s="1914"/>
      <c r="G501" s="1914"/>
      <c r="H501" s="1914"/>
      <c r="I501" s="1915"/>
      <c r="J501" s="1171"/>
      <c r="K501" s="1199"/>
      <c r="L501" s="1200"/>
      <c r="M501" s="1225"/>
      <c r="N501" s="1201"/>
      <c r="O501" s="1519"/>
      <c r="P501" s="1174" t="s">
        <v>2403</v>
      </c>
    </row>
    <row r="502" spans="1:16" s="1175" customFormat="1" ht="46.5" customHeight="1">
      <c r="A502" s="1196"/>
      <c r="B502" s="1209" t="s">
        <v>94</v>
      </c>
      <c r="C502" s="1920" t="s">
        <v>2404</v>
      </c>
      <c r="D502" s="1921"/>
      <c r="E502" s="1921"/>
      <c r="F502" s="1921"/>
      <c r="G502" s="1921"/>
      <c r="H502" s="1921"/>
      <c r="I502" s="1922"/>
      <c r="J502" s="1218"/>
      <c r="K502" s="1211"/>
      <c r="L502" s="1212"/>
      <c r="M502" s="1225"/>
      <c r="N502" s="1213">
        <v>0</v>
      </c>
      <c r="O502" s="1521"/>
      <c r="P502" s="1219"/>
    </row>
    <row r="503" spans="1:16" s="1175" customFormat="1" ht="24.95" customHeight="1">
      <c r="A503" s="1196"/>
      <c r="B503" s="1161"/>
      <c r="C503" s="770">
        <v>1</v>
      </c>
      <c r="D503" s="1913" t="s">
        <v>142</v>
      </c>
      <c r="E503" s="1914"/>
      <c r="F503" s="1914"/>
      <c r="G503" s="1914"/>
      <c r="H503" s="1914"/>
      <c r="I503" s="1915"/>
      <c r="J503" s="1171"/>
      <c r="K503" s="1199"/>
      <c r="L503" s="1200"/>
      <c r="M503" s="1225"/>
      <c r="N503" s="1201"/>
      <c r="O503" s="1519"/>
      <c r="P503" s="1183" t="s">
        <v>2401</v>
      </c>
    </row>
    <row r="504" spans="1:16" s="1175" customFormat="1" ht="24.95" customHeight="1">
      <c r="A504" s="1196"/>
      <c r="B504" s="1161"/>
      <c r="C504" s="770">
        <v>2</v>
      </c>
      <c r="D504" s="1913" t="s">
        <v>143</v>
      </c>
      <c r="E504" s="1914"/>
      <c r="F504" s="1914"/>
      <c r="G504" s="1914"/>
      <c r="H504" s="1914"/>
      <c r="I504" s="1915"/>
      <c r="J504" s="1171"/>
      <c r="K504" s="1199"/>
      <c r="L504" s="1200"/>
      <c r="M504" s="1225"/>
      <c r="N504" s="1201"/>
      <c r="O504" s="1519"/>
      <c r="P504" s="1183" t="s">
        <v>2339</v>
      </c>
    </row>
    <row r="505" spans="1:16" s="1175" customFormat="1" ht="24.95" customHeight="1">
      <c r="A505" s="1196"/>
      <c r="B505" s="1161"/>
      <c r="C505" s="1173">
        <v>3</v>
      </c>
      <c r="D505" s="1916" t="s">
        <v>144</v>
      </c>
      <c r="E505" s="1917"/>
      <c r="F505" s="1917"/>
      <c r="G505" s="1917"/>
      <c r="H505" s="1917"/>
      <c r="I505" s="1918"/>
      <c r="J505" s="1220"/>
      <c r="K505" s="1199"/>
      <c r="L505" s="1200"/>
      <c r="M505" s="1225"/>
      <c r="N505" s="1201"/>
      <c r="O505" s="1519"/>
      <c r="P505" s="1183" t="s">
        <v>2340</v>
      </c>
    </row>
    <row r="506" spans="1:16" ht="21" customHeight="1">
      <c r="A506" s="579"/>
      <c r="B506" s="501"/>
      <c r="C506" s="204"/>
      <c r="D506" s="1794"/>
      <c r="E506" s="1795"/>
      <c r="F506" s="1795"/>
      <c r="G506" s="1795"/>
      <c r="H506" s="1795"/>
      <c r="I506" s="1796"/>
      <c r="J506" s="609"/>
      <c r="K506" s="97"/>
      <c r="L506" s="91"/>
      <c r="M506" s="1130"/>
      <c r="N506" s="123"/>
      <c r="O506" s="1523"/>
      <c r="P506" s="578"/>
    </row>
    <row r="507" spans="1:16" ht="15" customHeight="1">
      <c r="A507" s="119"/>
      <c r="B507" s="123"/>
      <c r="C507" s="1824" t="s">
        <v>221</v>
      </c>
      <c r="D507" s="1825"/>
      <c r="E507" s="1825"/>
      <c r="F507" s="1825"/>
      <c r="G507" s="1825"/>
      <c r="H507" s="1825"/>
      <c r="I507" s="1825"/>
      <c r="J507" s="1825"/>
      <c r="K507" s="1825"/>
      <c r="L507" s="1826"/>
      <c r="M507" s="1146"/>
      <c r="N507" s="773"/>
      <c r="O507" s="1506"/>
      <c r="P507" s="578"/>
    </row>
    <row r="508" spans="1:16" ht="15" customHeight="1">
      <c r="A508" s="208"/>
      <c r="B508" s="208"/>
      <c r="C508" s="512"/>
      <c r="D508" s="512"/>
      <c r="E508" s="512"/>
      <c r="F508" s="512"/>
      <c r="G508" s="512"/>
      <c r="H508" s="512"/>
      <c r="I508" s="512"/>
      <c r="J508" s="276"/>
      <c r="K508" s="512"/>
      <c r="L508" s="512"/>
      <c r="M508" s="277"/>
      <c r="N508" s="277"/>
      <c r="O508" s="208"/>
    </row>
    <row r="509" spans="1:16" ht="15" customHeight="1">
      <c r="A509" s="112" t="s">
        <v>222</v>
      </c>
      <c r="B509" s="112"/>
      <c r="C509" s="278"/>
      <c r="D509" s="278"/>
      <c r="E509" s="278"/>
      <c r="F509" s="112"/>
      <c r="G509" s="112"/>
      <c r="H509" s="112"/>
      <c r="I509" s="112"/>
      <c r="J509" s="279"/>
      <c r="K509" s="280"/>
      <c r="L509" s="281"/>
      <c r="M509" s="281"/>
      <c r="N509" s="281"/>
      <c r="O509" s="208"/>
    </row>
    <row r="510" spans="1:16" ht="15" customHeight="1">
      <c r="A510" s="112"/>
      <c r="B510" s="112"/>
      <c r="C510" s="278"/>
      <c r="D510" s="278"/>
      <c r="E510" s="278"/>
      <c r="F510" s="112"/>
      <c r="G510" s="112"/>
      <c r="H510" s="112"/>
      <c r="I510" s="112"/>
      <c r="J510" s="282"/>
      <c r="K510" s="280"/>
      <c r="L510" s="112"/>
      <c r="M510" s="281"/>
      <c r="N510" s="281"/>
      <c r="O510" s="112"/>
    </row>
    <row r="511" spans="1:16" ht="15" customHeight="1">
      <c r="A511" s="112"/>
      <c r="B511" s="112"/>
      <c r="C511" s="278"/>
      <c r="D511" s="278"/>
      <c r="E511" s="278"/>
      <c r="F511" s="112"/>
      <c r="G511" s="112"/>
      <c r="H511" s="112"/>
      <c r="I511" s="112"/>
      <c r="J511" s="282"/>
      <c r="K511" s="280"/>
      <c r="N511" s="620" t="str">
        <f>PENDIDIKAN!J854</f>
        <v>Padang, 1 Februari 2021</v>
      </c>
      <c r="O511" s="112"/>
    </row>
    <row r="512" spans="1:16" ht="15" customHeight="1">
      <c r="A512" s="112"/>
      <c r="B512" s="112"/>
      <c r="C512" s="278"/>
      <c r="D512" s="278"/>
      <c r="E512" s="278"/>
      <c r="F512" s="112"/>
      <c r="G512" s="112"/>
      <c r="H512" s="112"/>
      <c r="I512" s="112"/>
      <c r="J512" s="282"/>
      <c r="K512" s="280"/>
      <c r="N512" s="621" t="s">
        <v>288</v>
      </c>
      <c r="O512" s="112"/>
    </row>
    <row r="513" spans="1:15" ht="15" customHeight="1">
      <c r="A513" s="112"/>
      <c r="B513" s="112"/>
      <c r="C513" s="278"/>
      <c r="D513" s="278"/>
      <c r="E513" s="278"/>
      <c r="F513" s="112"/>
      <c r="G513" s="112"/>
      <c r="H513" s="112"/>
      <c r="I513" s="112"/>
      <c r="J513" s="282"/>
      <c r="K513" s="280"/>
      <c r="N513" s="621"/>
      <c r="O513" s="112"/>
    </row>
    <row r="514" spans="1:15" ht="15" customHeight="1">
      <c r="A514" s="112"/>
      <c r="B514" s="112"/>
      <c r="C514" s="278"/>
      <c r="D514" s="278"/>
      <c r="E514" s="278"/>
      <c r="F514" s="112"/>
      <c r="G514" s="112"/>
      <c r="H514" s="112"/>
      <c r="I514" s="112"/>
      <c r="J514" s="282"/>
      <c r="K514" s="280"/>
      <c r="N514" s="620"/>
      <c r="O514" s="112"/>
    </row>
    <row r="515" spans="1:15" ht="15" customHeight="1">
      <c r="A515" s="112"/>
      <c r="B515" s="112"/>
      <c r="C515" s="278"/>
      <c r="D515" s="278"/>
      <c r="E515" s="278"/>
      <c r="F515" s="112"/>
      <c r="G515" s="112"/>
      <c r="H515" s="112"/>
      <c r="I515" s="112"/>
      <c r="J515" s="282"/>
      <c r="K515" s="280"/>
      <c r="N515" s="620"/>
      <c r="O515" s="514"/>
    </row>
    <row r="516" spans="1:15" ht="15" customHeight="1">
      <c r="A516" s="112"/>
      <c r="B516" s="112"/>
      <c r="C516" s="278"/>
      <c r="D516" s="278"/>
      <c r="E516" s="278"/>
      <c r="F516" s="112"/>
      <c r="G516" s="112"/>
      <c r="H516" s="112"/>
      <c r="I516" s="112"/>
      <c r="J516" s="282"/>
      <c r="K516" s="280"/>
      <c r="N516" s="620"/>
      <c r="O516" s="514"/>
    </row>
    <row r="517" spans="1:15" ht="15" customHeight="1">
      <c r="A517" s="112"/>
      <c r="B517" s="112"/>
      <c r="C517" s="278"/>
      <c r="D517" s="278"/>
      <c r="E517" s="278"/>
      <c r="F517" s="112"/>
      <c r="G517" s="112"/>
      <c r="H517" s="112"/>
      <c r="I517" s="112"/>
      <c r="J517" s="282"/>
      <c r="K517" s="280"/>
      <c r="N517" s="622" t="str">
        <f>PENDIDIKAN!J860</f>
        <v>Dr. Mai Efdi</v>
      </c>
      <c r="O517" s="112"/>
    </row>
    <row r="518" spans="1:15" ht="15" customHeight="1">
      <c r="A518" s="112"/>
      <c r="B518" s="112"/>
      <c r="C518" s="278"/>
      <c r="D518" s="278"/>
      <c r="E518" s="278"/>
      <c r="F518" s="112"/>
      <c r="G518" s="112"/>
      <c r="H518" s="112"/>
      <c r="I518" s="112"/>
      <c r="J518" s="282"/>
      <c r="K518" s="280"/>
      <c r="N518" s="623" t="str">
        <f>PENDIDIKAN!J861</f>
        <v>NIP. 197205301999031003</v>
      </c>
      <c r="O518" s="513"/>
    </row>
  </sheetData>
  <mergeCells count="195">
    <mergeCell ref="H360:I360"/>
    <mergeCell ref="H361:I361"/>
    <mergeCell ref="H362:I362"/>
    <mergeCell ref="H346:I346"/>
    <mergeCell ref="F337:I337"/>
    <mergeCell ref="F338:I338"/>
    <mergeCell ref="H340:I340"/>
    <mergeCell ref="H341:I341"/>
    <mergeCell ref="H352:I352"/>
    <mergeCell ref="H393:I393"/>
    <mergeCell ref="H394:I394"/>
    <mergeCell ref="H395:I395"/>
    <mergeCell ref="H396:I396"/>
    <mergeCell ref="H397:I397"/>
    <mergeCell ref="H376:I376"/>
    <mergeCell ref="H377:I377"/>
    <mergeCell ref="H378:I378"/>
    <mergeCell ref="H379:I379"/>
    <mergeCell ref="H380:I380"/>
    <mergeCell ref="H381:I381"/>
    <mergeCell ref="H382:I382"/>
    <mergeCell ref="H383:I383"/>
    <mergeCell ref="H388:I388"/>
    <mergeCell ref="J390:J404"/>
    <mergeCell ref="K390:K404"/>
    <mergeCell ref="C507:L507"/>
    <mergeCell ref="B21:I21"/>
    <mergeCell ref="C22:I22"/>
    <mergeCell ref="F25:I25"/>
    <mergeCell ref="F26:I26"/>
    <mergeCell ref="F31:I31"/>
    <mergeCell ref="D506:I506"/>
    <mergeCell ref="D23:I23"/>
    <mergeCell ref="E27:I27"/>
    <mergeCell ref="E30:I30"/>
    <mergeCell ref="H32:I32"/>
    <mergeCell ref="H52:I52"/>
    <mergeCell ref="H43:I43"/>
    <mergeCell ref="H348:I348"/>
    <mergeCell ref="H349:I349"/>
    <mergeCell ref="H350:I350"/>
    <mergeCell ref="H72:I72"/>
    <mergeCell ref="J375:J389"/>
    <mergeCell ref="H389:I389"/>
    <mergeCell ref="H375:I375"/>
    <mergeCell ref="H391:I391"/>
    <mergeCell ref="H392:I392"/>
    <mergeCell ref="K375:K389"/>
    <mergeCell ref="H369:I369"/>
    <mergeCell ref="H370:I370"/>
    <mergeCell ref="H315:I315"/>
    <mergeCell ref="H331:I331"/>
    <mergeCell ref="H355:I355"/>
    <mergeCell ref="H83:I83"/>
    <mergeCell ref="H212:I212"/>
    <mergeCell ref="H213:I213"/>
    <mergeCell ref="H92:I92"/>
    <mergeCell ref="H93:I93"/>
    <mergeCell ref="H353:I353"/>
    <mergeCell ref="H354:I354"/>
    <mergeCell ref="H344:I344"/>
    <mergeCell ref="H345:I345"/>
    <mergeCell ref="H253:I253"/>
    <mergeCell ref="H112:I112"/>
    <mergeCell ref="H173:I173"/>
    <mergeCell ref="H193:I193"/>
    <mergeCell ref="H292:I292"/>
    <mergeCell ref="H148:I148"/>
    <mergeCell ref="H123:I123"/>
    <mergeCell ref="H113:I113"/>
    <mergeCell ref="H357:I357"/>
    <mergeCell ref="H132:I132"/>
    <mergeCell ref="H153:I153"/>
    <mergeCell ref="H172:I172"/>
    <mergeCell ref="H293:I293"/>
    <mergeCell ref="H339:I339"/>
    <mergeCell ref="A1:O1"/>
    <mergeCell ref="A2:O2"/>
    <mergeCell ref="I6:L6"/>
    <mergeCell ref="I7:L7"/>
    <mergeCell ref="I8:O8"/>
    <mergeCell ref="I14:O14"/>
    <mergeCell ref="I12:L12"/>
    <mergeCell ref="I5:L5"/>
    <mergeCell ref="I11:L11"/>
    <mergeCell ref="I13:O13"/>
    <mergeCell ref="B19:I19"/>
    <mergeCell ref="B20:I20"/>
    <mergeCell ref="H63:I63"/>
    <mergeCell ref="H272:I272"/>
    <mergeCell ref="H133:I133"/>
    <mergeCell ref="H152:I152"/>
    <mergeCell ref="H192:I192"/>
    <mergeCell ref="H252:I252"/>
    <mergeCell ref="H232:I232"/>
    <mergeCell ref="H233:I233"/>
    <mergeCell ref="H143:I143"/>
    <mergeCell ref="H142:I142"/>
    <mergeCell ref="F373:I373"/>
    <mergeCell ref="F374:I374"/>
    <mergeCell ref="H390:I390"/>
    <mergeCell ref="F473:I473"/>
    <mergeCell ref="E433:E441"/>
    <mergeCell ref="H433:I433"/>
    <mergeCell ref="E443:E451"/>
    <mergeCell ref="H443:I443"/>
    <mergeCell ref="E453:E461"/>
    <mergeCell ref="D407:I407"/>
    <mergeCell ref="E408:I408"/>
    <mergeCell ref="E413:E421"/>
    <mergeCell ref="H413:I413"/>
    <mergeCell ref="H444:I444"/>
    <mergeCell ref="H445:I445"/>
    <mergeCell ref="H446:I446"/>
    <mergeCell ref="H398:I398"/>
    <mergeCell ref="H401:I401"/>
    <mergeCell ref="H403:I403"/>
    <mergeCell ref="H404:I404"/>
    <mergeCell ref="H455:I455"/>
    <mergeCell ref="J413:J421"/>
    <mergeCell ref="K413:K421"/>
    <mergeCell ref="H414:I414"/>
    <mergeCell ref="H415:I415"/>
    <mergeCell ref="H416:I416"/>
    <mergeCell ref="H417:I417"/>
    <mergeCell ref="H418:I418"/>
    <mergeCell ref="H419:I419"/>
    <mergeCell ref="H454:I454"/>
    <mergeCell ref="K423:K431"/>
    <mergeCell ref="H424:I424"/>
    <mergeCell ref="H425:I425"/>
    <mergeCell ref="H426:I426"/>
    <mergeCell ref="H427:I427"/>
    <mergeCell ref="H428:I428"/>
    <mergeCell ref="H429:I429"/>
    <mergeCell ref="J443:J451"/>
    <mergeCell ref="K443:K451"/>
    <mergeCell ref="J433:J441"/>
    <mergeCell ref="K433:K441"/>
    <mergeCell ref="H456:I456"/>
    <mergeCell ref="H457:I457"/>
    <mergeCell ref="H458:I458"/>
    <mergeCell ref="H434:I434"/>
    <mergeCell ref="H435:I435"/>
    <mergeCell ref="H436:I436"/>
    <mergeCell ref="H437:I437"/>
    <mergeCell ref="H438:I438"/>
    <mergeCell ref="H439:I439"/>
    <mergeCell ref="H447:I447"/>
    <mergeCell ref="H448:I448"/>
    <mergeCell ref="H449:I449"/>
    <mergeCell ref="H464:I464"/>
    <mergeCell ref="H465:I465"/>
    <mergeCell ref="H466:I466"/>
    <mergeCell ref="H467:I467"/>
    <mergeCell ref="H468:I468"/>
    <mergeCell ref="H469:I469"/>
    <mergeCell ref="H470:I470"/>
    <mergeCell ref="H463:I463"/>
    <mergeCell ref="J463:J471"/>
    <mergeCell ref="H487:I487"/>
    <mergeCell ref="H489:I489"/>
    <mergeCell ref="D496:I496"/>
    <mergeCell ref="D497:I497"/>
    <mergeCell ref="D498:I498"/>
    <mergeCell ref="D499:I499"/>
    <mergeCell ref="D500:I500"/>
    <mergeCell ref="C491:I491"/>
    <mergeCell ref="D492:I492"/>
    <mergeCell ref="C493:I493"/>
    <mergeCell ref="D494:I494"/>
    <mergeCell ref="E423:E431"/>
    <mergeCell ref="H423:I423"/>
    <mergeCell ref="J423:J431"/>
    <mergeCell ref="D504:I504"/>
    <mergeCell ref="D505:I505"/>
    <mergeCell ref="E485:E488"/>
    <mergeCell ref="H485:I485"/>
    <mergeCell ref="J485:J489"/>
    <mergeCell ref="K485:K489"/>
    <mergeCell ref="C495:I495"/>
    <mergeCell ref="D501:I501"/>
    <mergeCell ref="C502:I502"/>
    <mergeCell ref="D503:I503"/>
    <mergeCell ref="E474:I474"/>
    <mergeCell ref="E477:I477"/>
    <mergeCell ref="E480:I480"/>
    <mergeCell ref="E483:I483"/>
    <mergeCell ref="D484:I484"/>
    <mergeCell ref="H459:I459"/>
    <mergeCell ref="H453:I453"/>
    <mergeCell ref="J453:J461"/>
    <mergeCell ref="K453:K461"/>
    <mergeCell ref="K463:K471"/>
    <mergeCell ref="H486:I486"/>
  </mergeCells>
  <phoneticPr fontId="33" type="noConversion"/>
  <hyperlinks>
    <hyperlink ref="P212" r:id="rId1" display="https://www.japsonline.com/admin/php/uploads/2961_pdf.pdf"/>
    <hyperlink ref="P232" r:id="rId2" display="http://jppres.com/jppres/pdf/vol7/jppres19.603_7.5.381.pdf"/>
    <hyperlink ref="P252" r:id="rId3" display="http://www.pjps.pk/wp-content/uploads/pdfs/33/1/Paper-23.pdf"/>
    <hyperlink ref="H43" r:id="rId4"/>
    <hyperlink ref="H42" r:id="rId5"/>
    <hyperlink ref="H48" r:id="rId6"/>
    <hyperlink ref="H62" r:id="rId7"/>
    <hyperlink ref="H68" r:id="rId8"/>
    <hyperlink ref="H82" r:id="rId9"/>
    <hyperlink ref="H83" r:id="rId10"/>
    <hyperlink ref="H88" r:id="rId11"/>
    <hyperlink ref="H108" r:id="rId12"/>
    <hyperlink ref="H128" r:id="rId13"/>
    <hyperlink ref="H168" r:id="rId14"/>
    <hyperlink ref="H102" r:id="rId15"/>
    <hyperlink ref="H122" r:id="rId16"/>
    <hyperlink ref="H63" r:id="rId17"/>
    <hyperlink ref="H123" r:id="rId18"/>
    <hyperlink ref="H203" r:id="rId19"/>
    <hyperlink ref="H223" r:id="rId20"/>
    <hyperlink ref="H243" r:id="rId21"/>
    <hyperlink ref="H283" r:id="rId22"/>
    <hyperlink ref="H263" r:id="rId23"/>
    <hyperlink ref="H288" r:id="rId24"/>
    <hyperlink ref="H268" r:id="rId25"/>
    <hyperlink ref="H248" r:id="rId26"/>
    <hyperlink ref="H228" r:id="rId27"/>
    <hyperlink ref="H208" r:id="rId28"/>
    <hyperlink ref="H202" r:id="rId29"/>
    <hyperlink ref="H188" r:id="rId30"/>
    <hyperlink ref="H162" r:id="rId31"/>
    <hyperlink ref="H148" r:id="rId32"/>
    <hyperlink ref="I148" r:id="rId33" display="https://www.scopus.com/sourceid/19700188428"/>
    <hyperlink ref="H142" r:id="rId34"/>
    <hyperlink ref="I142" r:id="rId35" display="https://www.derpharmachemica.com/"/>
    <hyperlink ref="H163" r:id="rId36"/>
    <hyperlink ref="H182" r:id="rId37"/>
    <hyperlink ref="H183" r:id="rId38"/>
    <hyperlink ref="H222" r:id="rId39"/>
    <hyperlink ref="H242" r:id="rId40"/>
    <hyperlink ref="H262" r:id="rId41"/>
    <hyperlink ref="H282" r:id="rId42"/>
    <hyperlink ref="H348" r:id="rId43"/>
    <hyperlink ref="I348" r:id="rId44" display="https://doi.org/10.22437/chp.v5i1.9023"/>
    <hyperlink ref="H349" r:id="rId45"/>
    <hyperlink ref="I349" r:id="rId46" display="https://online-journal.unja.ac.id/chp"/>
    <hyperlink ref="H350" r:id="rId47"/>
    <hyperlink ref="I350" r:id="rId48" display="https://online-journal.unja.ac.id/chp/article/view/9023/5530"/>
    <hyperlink ref="H352" r:id="rId49"/>
    <hyperlink ref="I352" r:id="rId50" display="https://online-journal.unja.ac.id/index.php/chp/indexing?"/>
    <hyperlink ref="I420" r:id="rId51" display="https://drive.google.com/file/d/1rbE8HAYt6SpDAUu4fVceWfCBgRssQ0q_/view?usp=sharing"/>
    <hyperlink ref="I430" r:id="rId52" display="https://drive.google.com/file/d/1CB-9o3lOdEeALASC7xHxynnxQF9AizER/view?usp=sharing"/>
    <hyperlink ref="I440" r:id="rId53" display="https://drive.google.com/file/d/1GIK9uOzCT_DAlbdvwNmpyrDgqpn3zOQH/view?usp=sharing"/>
    <hyperlink ref="I450" r:id="rId54" display="https://drive.google.com/file/d/1Yzwpg1ZNNKXek5iCl2Pt9cbRiVUvrLUn/view?usp=sharing"/>
    <hyperlink ref="I460" r:id="rId55" display="https://drive.google.com/file/d/1ck2ouOvqKWJPydMb8aiblkADx9UiUbpk/view?usp=sharing"/>
    <hyperlink ref="H470" r:id="rId56"/>
    <hyperlink ref="I470" r:id="rId57" display="http://jurnal.untan.ac.id/index.php/semirata2015/article/view/14109/12626"/>
    <hyperlink ref="H468" r:id="rId58"/>
    <hyperlink ref="I468" r:id="rId59" display="https://jurnal.untan.ac.id/index.php/semirata2015"/>
    <hyperlink ref="H487" r:id="rId60"/>
    <hyperlink ref="I487" r:id="rId61" display="https://drive.google.com/file/d/1x-tpb6VHY5R0Jqb2_kLgMw3QExR3biyp/view?usp=sharing"/>
    <hyperlink ref="H301" r:id="rId62"/>
    <hyperlink ref="H302" r:id="rId63"/>
    <hyperlink ref="H303" r:id="rId64"/>
    <hyperlink ref="H308" r:id="rId65"/>
    <hyperlink ref="H261" r:id="rId66"/>
    <hyperlink ref="H143" r:id="rId67"/>
    <hyperlink ref="I143" r:id="rId68" display="https://www.derpharmachemica.com/pharma-chemica/screening-for-active-agent-to-antidiarrhea-by-an-evaluation-of-antimicrobial-activities-from-three-fractions-of-sappan-w.pdf"/>
    <hyperlink ref="H221" r:id="rId69"/>
    <hyperlink ref="H281" r:id="rId70"/>
    <hyperlink ref="I432" r:id="rId71" display="https://drive.google.com/file/d/1gR-GqFRuANlo6U-QMQoMlOmsS9tq6w5R/view?usp=sharing"/>
    <hyperlink ref="I442" r:id="rId72" display="https://drive.google.com/file/d/1gR-GqFRuANlo6U-QMQoMlOmsS9tq6w5R/view?usp=sharing"/>
    <hyperlink ref="I462" r:id="rId73" display="https://drive.google.com/file/d/12YX1bGP9YyKYKCblxreI427hJyN1n2co/view?usp=sharing"/>
    <hyperlink ref="I452" r:id="rId74" display="https://drive.google.com/file/d/12YX1bGP9YyKYKCblxreI427hJyN1n2co/view?usp=sharing"/>
    <hyperlink ref="H399" r:id="rId75"/>
    <hyperlink ref="I399" r:id="rId76" display="https://doi.org/10.31629/zarah.v5i2.212"/>
    <hyperlink ref="H401" r:id="rId77"/>
    <hyperlink ref="I401" r:id="rId78" display="https://ojs.umrah.ac.id/index.php/zarah/article/view/212/237"/>
    <hyperlink ref="H385" r:id="rId79"/>
    <hyperlink ref="I385" r:id="rId80" display="http://jrk.fmipa.unand.ac.id/"/>
    <hyperlink ref="H384" r:id="rId81"/>
    <hyperlink ref="H386" r:id="rId82"/>
    <hyperlink ref="H400" r:id="rId83"/>
    <hyperlink ref="H366" r:id="rId84"/>
    <hyperlink ref="H365" r:id="rId85"/>
    <hyperlink ref="H364" r:id="rId86" display="DOI: http://dx.doi.org/10.12962/j25493736.v6i2.10916"/>
    <hyperlink ref="H325" r:id="rId87"/>
    <hyperlink ref="H324" r:id="rId88"/>
    <hyperlink ref="H326" r:id="rId89"/>
    <hyperlink ref="H331" r:id="rId90"/>
    <hyperlink ref="I331" r:id="rId91" display="https://journals.indexcopernicus.com/search/details?jmlId=2935&amp;org=International%20Journal%20of%20Current%20Microbiology%20and%20Applied%20Sciences%20IJCMAS,p2935,3.html"/>
    <hyperlink ref="H111" r:id="rId92"/>
    <hyperlink ref="H367" r:id="rId93"/>
    <hyperlink ref="H46" r:id="rId94"/>
    <hyperlink ref="H66" r:id="rId95"/>
    <hyperlink ref="H86" r:id="rId96"/>
    <hyperlink ref="H106" r:id="rId97"/>
    <hyperlink ref="H126" r:id="rId98"/>
    <hyperlink ref="H146" r:id="rId99"/>
    <hyperlink ref="H166" r:id="rId100"/>
    <hyperlink ref="H186" r:id="rId101"/>
    <hyperlink ref="H206" r:id="rId102"/>
    <hyperlink ref="H226" r:id="rId103"/>
    <hyperlink ref="H246" r:id="rId104"/>
    <hyperlink ref="H266" r:id="rId105"/>
    <hyperlink ref="H286" r:id="rId106"/>
    <hyperlink ref="H306" r:id="rId107"/>
    <hyperlink ref="H329" r:id="rId108"/>
    <hyperlink ref="H351" r:id="rId109"/>
    <hyperlink ref="H387" r:id="rId110"/>
    <hyperlink ref="H402" r:id="rId111"/>
    <hyperlink ref="H421" r:id="rId112"/>
    <hyperlink ref="H431" r:id="rId113"/>
    <hyperlink ref="H441" r:id="rId114"/>
    <hyperlink ref="H442" r:id="rId115"/>
    <hyperlink ref="H450" r:id="rId116"/>
    <hyperlink ref="H451" r:id="rId117"/>
    <hyperlink ref="H452" r:id="rId118"/>
    <hyperlink ref="H460" r:id="rId119"/>
    <hyperlink ref="H461" r:id="rId120"/>
    <hyperlink ref="H462" r:id="rId121"/>
    <hyperlink ref="H471" r:id="rId122"/>
    <hyperlink ref="H488" r:id="rId123"/>
    <hyperlink ref="H47" r:id="rId124"/>
    <hyperlink ref="H49" r:id="rId125"/>
    <hyperlink ref="H67" r:id="rId126"/>
    <hyperlink ref="H71" r:id="rId127"/>
    <hyperlink ref="H87" r:id="rId128"/>
    <hyperlink ref="H91" r:id="rId129"/>
    <hyperlink ref="H103" r:id="rId130"/>
    <hyperlink ref="H107" r:id="rId131"/>
    <hyperlink ref="H127" r:id="rId132"/>
    <hyperlink ref="H131" r:id="rId133"/>
    <hyperlink ref="H147" r:id="rId134"/>
    <hyperlink ref="H151" r:id="rId135"/>
    <hyperlink ref="H167" r:id="rId136"/>
    <hyperlink ref="H171" r:id="rId137"/>
    <hyperlink ref="H187" r:id="rId138"/>
    <hyperlink ref="H227" r:id="rId139"/>
    <hyperlink ref="H247" r:id="rId140"/>
    <hyperlink ref="H267" r:id="rId141"/>
    <hyperlink ref="H269" r:id="rId142"/>
    <hyperlink ref="H287" r:id="rId143"/>
    <hyperlink ref="H307" r:id="rId144"/>
    <hyperlink ref="H309" r:id="rId145"/>
    <hyperlink ref="H330" r:id="rId146"/>
    <hyperlink ref="H420" r:id="rId147"/>
    <hyperlink ref="H430" r:id="rId148"/>
    <hyperlink ref="H432" r:id="rId149"/>
    <hyperlink ref="H440" r:id="rId150"/>
    <hyperlink ref="H472" r:id="rId151"/>
    <hyperlink ref="H207" r:id="rId152"/>
    <hyperlink ref="H209" r:id="rId153"/>
  </hyperlinks>
  <pageMargins left="0.51" right="0.24" top="0.41" bottom="0.47" header="0.31" footer="0.31"/>
  <pageSetup paperSize="9" scale="90" firstPageNumber="59" orientation="portrait" useFirstPageNumber="1" horizontalDpi="300" verticalDpi="300" r:id="rId154"/>
  <headerFooter>
    <oddFooter>&amp;C&amp;P</oddFooter>
  </headerFooter>
  <legacyDrawing r:id="rId15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view="pageBreakPreview" topLeftCell="A71" zoomScaleSheetLayoutView="120" workbookViewId="0">
      <selection activeCell="N69" sqref="N69"/>
    </sheetView>
  </sheetViews>
  <sheetFormatPr defaultColWidth="8.85546875" defaultRowHeight="15" customHeight="1"/>
  <cols>
    <col min="1" max="1" width="4.42578125" style="389" customWidth="1"/>
    <col min="2" max="2" width="3.28515625" style="389" customWidth="1"/>
    <col min="3" max="3" width="3.140625" style="389" customWidth="1"/>
    <col min="4" max="4" width="3" style="389" customWidth="1"/>
    <col min="5" max="5" width="26" style="389" customWidth="1"/>
    <col min="6" max="6" width="1.85546875" style="389" customWidth="1"/>
    <col min="7" max="7" width="2.42578125" style="389" customWidth="1"/>
    <col min="8" max="8" width="8.85546875" style="389" customWidth="1"/>
    <col min="9" max="9" width="8.140625" style="389" customWidth="1"/>
    <col min="10" max="10" width="9.85546875" style="389" customWidth="1"/>
    <col min="11" max="11" width="7.28515625" style="389" customWidth="1"/>
    <col min="12" max="12" width="8.7109375" style="389" customWidth="1"/>
    <col min="13" max="13" width="14" style="389" customWidth="1"/>
    <col min="14" max="14" width="17.140625" style="389" customWidth="1"/>
    <col min="15" max="16384" width="8.85546875" style="389"/>
  </cols>
  <sheetData>
    <row r="1" spans="1:13" ht="15" customHeight="1">
      <c r="A1" s="1969" t="s">
        <v>207</v>
      </c>
      <c r="B1" s="1969"/>
      <c r="C1" s="1969"/>
      <c r="D1" s="1969"/>
      <c r="E1" s="1969"/>
      <c r="F1" s="1969"/>
      <c r="G1" s="1969"/>
      <c r="H1" s="1969"/>
      <c r="I1" s="1969"/>
      <c r="J1" s="1969"/>
      <c r="K1" s="1969"/>
      <c r="L1" s="1969"/>
      <c r="M1" s="1969"/>
    </row>
    <row r="2" spans="1:13" ht="15" customHeight="1">
      <c r="A2" s="1969" t="s">
        <v>235</v>
      </c>
      <c r="B2" s="1969"/>
      <c r="C2" s="1969"/>
      <c r="D2" s="1969"/>
      <c r="E2" s="1969"/>
      <c r="F2" s="1969"/>
      <c r="G2" s="1969"/>
      <c r="H2" s="1969"/>
      <c r="I2" s="1969"/>
      <c r="J2" s="1969"/>
      <c r="K2" s="1969"/>
      <c r="L2" s="1969"/>
      <c r="M2" s="1969"/>
    </row>
    <row r="3" spans="1:13" ht="15" customHeight="1">
      <c r="A3" s="387"/>
      <c r="B3" s="387"/>
      <c r="C3" s="387"/>
      <c r="D3" s="387"/>
      <c r="E3" s="387"/>
      <c r="F3" s="387"/>
      <c r="G3" s="387"/>
      <c r="H3" s="387"/>
      <c r="I3" s="428"/>
      <c r="J3" s="387"/>
      <c r="K3" s="427"/>
      <c r="L3" s="427"/>
      <c r="M3" s="387"/>
    </row>
    <row r="4" spans="1:13" ht="15" customHeight="1">
      <c r="A4" s="568" t="s">
        <v>208</v>
      </c>
      <c r="B4" s="568"/>
      <c r="C4" s="569"/>
      <c r="D4" s="570"/>
      <c r="E4" s="570"/>
      <c r="F4" s="570"/>
      <c r="G4" s="569"/>
      <c r="H4" s="569"/>
      <c r="I4" s="571"/>
      <c r="J4" s="569"/>
      <c r="K4" s="427"/>
      <c r="L4" s="427"/>
      <c r="M4" s="387"/>
    </row>
    <row r="5" spans="1:13" ht="15" customHeight="1">
      <c r="A5" s="569"/>
      <c r="B5" s="569"/>
      <c r="C5" s="569" t="s">
        <v>209</v>
      </c>
      <c r="D5" s="569"/>
      <c r="E5" s="569"/>
      <c r="F5" s="569" t="s">
        <v>210</v>
      </c>
      <c r="G5" s="1967" t="str">
        <f>PENDIDIKAN!G5</f>
        <v>Dr. Mai Efdi</v>
      </c>
      <c r="H5" s="1967"/>
      <c r="I5" s="1967"/>
      <c r="J5" s="1967"/>
      <c r="K5" s="427"/>
      <c r="L5" s="427"/>
      <c r="M5" s="387"/>
    </row>
    <row r="6" spans="1:13" ht="15" customHeight="1">
      <c r="A6" s="569"/>
      <c r="B6" s="569"/>
      <c r="C6" s="569" t="s">
        <v>211</v>
      </c>
      <c r="D6" s="569"/>
      <c r="E6" s="569"/>
      <c r="F6" s="569" t="s">
        <v>210</v>
      </c>
      <c r="G6" s="1968" t="str">
        <f>PENDIDIKAN!G6</f>
        <v>197205301999031003</v>
      </c>
      <c r="H6" s="1968"/>
      <c r="I6" s="1968"/>
      <c r="J6" s="1968"/>
      <c r="K6" s="427"/>
      <c r="L6" s="427"/>
      <c r="M6" s="387"/>
    </row>
    <row r="7" spans="1:13" ht="15" customHeight="1">
      <c r="A7" s="569"/>
      <c r="B7" s="569"/>
      <c r="C7" s="569" t="s">
        <v>212</v>
      </c>
      <c r="D7" s="569"/>
      <c r="E7" s="569"/>
      <c r="F7" s="569" t="s">
        <v>210</v>
      </c>
      <c r="G7" s="1968" t="str">
        <f>PENDIDIKAN!G7</f>
        <v>Penata Tingkat 1/IIId</v>
      </c>
      <c r="H7" s="1968"/>
      <c r="I7" s="1968"/>
      <c r="J7" s="1968"/>
      <c r="K7" s="281"/>
      <c r="L7" s="281"/>
      <c r="M7" s="112"/>
    </row>
    <row r="8" spans="1:13" ht="15" customHeight="1">
      <c r="A8" s="569"/>
      <c r="B8" s="569"/>
      <c r="C8" s="569" t="s">
        <v>287</v>
      </c>
      <c r="D8" s="569"/>
      <c r="E8" s="569"/>
      <c r="F8" s="569" t="s">
        <v>210</v>
      </c>
      <c r="G8" s="1861" t="str">
        <f>PENDIDIKAN!G8</f>
        <v>Lektor Kepala</v>
      </c>
      <c r="H8" s="1861"/>
      <c r="I8" s="1861"/>
      <c r="J8" s="1861"/>
      <c r="K8" s="1861"/>
      <c r="L8" s="1861"/>
      <c r="M8" s="1861"/>
    </row>
    <row r="9" spans="1:13" ht="15" customHeight="1">
      <c r="A9" s="569"/>
      <c r="B9" s="569"/>
      <c r="C9" s="569" t="s">
        <v>214</v>
      </c>
      <c r="D9" s="569"/>
      <c r="E9" s="569"/>
      <c r="F9" s="569" t="s">
        <v>210</v>
      </c>
      <c r="G9" s="568" t="str">
        <f>PENDIDIKAN!G9</f>
        <v>FMIPA Universitas Andalas</v>
      </c>
      <c r="H9" s="568"/>
      <c r="I9" s="568"/>
      <c r="J9" s="568"/>
      <c r="K9" s="568"/>
      <c r="L9" s="568"/>
      <c r="M9" s="387"/>
    </row>
    <row r="10" spans="1:13" ht="15" customHeight="1">
      <c r="A10" s="568" t="s">
        <v>215</v>
      </c>
      <c r="B10" s="568"/>
      <c r="C10" s="569"/>
      <c r="D10" s="570"/>
      <c r="E10" s="570"/>
      <c r="F10" s="570"/>
      <c r="G10" s="569"/>
      <c r="H10" s="569"/>
      <c r="I10" s="571"/>
      <c r="J10" s="569"/>
      <c r="K10" s="427"/>
      <c r="L10" s="427"/>
      <c r="M10" s="387"/>
    </row>
    <row r="11" spans="1:13" ht="15" customHeight="1">
      <c r="A11" s="569"/>
      <c r="B11" s="569"/>
      <c r="C11" s="569" t="s">
        <v>216</v>
      </c>
      <c r="D11" s="569"/>
      <c r="E11" s="569"/>
      <c r="F11" s="569" t="s">
        <v>210</v>
      </c>
      <c r="G11" s="1967" t="str">
        <f>PENDIDIKAN!G11</f>
        <v>Dr. Afrizal, MS</v>
      </c>
      <c r="H11" s="1967"/>
      <c r="I11" s="1967"/>
      <c r="J11" s="1967"/>
      <c r="K11" s="427"/>
      <c r="L11" s="427"/>
      <c r="M11" s="387"/>
    </row>
    <row r="12" spans="1:13" ht="15" customHeight="1">
      <c r="A12" s="569"/>
      <c r="B12" s="569"/>
      <c r="C12" s="569" t="s">
        <v>217</v>
      </c>
      <c r="D12" s="569"/>
      <c r="E12" s="569"/>
      <c r="F12" s="569" t="s">
        <v>210</v>
      </c>
      <c r="G12" s="1968" t="str">
        <f>PENDIDIKAN!G12</f>
        <v>196002091987031004 / 0009026011</v>
      </c>
      <c r="H12" s="1968"/>
      <c r="I12" s="1968"/>
      <c r="J12" s="1968"/>
      <c r="K12" s="427"/>
      <c r="L12" s="427"/>
      <c r="M12" s="387"/>
    </row>
    <row r="13" spans="1:13" ht="15" customHeight="1">
      <c r="A13" s="569"/>
      <c r="B13" s="569"/>
      <c r="C13" s="569" t="s">
        <v>212</v>
      </c>
      <c r="D13" s="569"/>
      <c r="E13" s="569"/>
      <c r="F13" s="569" t="s">
        <v>210</v>
      </c>
      <c r="G13" s="1968" t="str">
        <f>PENDIDIKAN!G13</f>
        <v>Pembina Tingkat I / IV b / 01 April 2011</v>
      </c>
      <c r="H13" s="1968"/>
      <c r="I13" s="1968"/>
      <c r="J13" s="1968"/>
      <c r="K13" s="1968"/>
      <c r="L13" s="1968"/>
      <c r="M13" s="1968"/>
    </row>
    <row r="14" spans="1:13" ht="15" customHeight="1">
      <c r="A14" s="569"/>
      <c r="B14" s="569"/>
      <c r="C14" s="569" t="s">
        <v>287</v>
      </c>
      <c r="D14" s="569"/>
      <c r="E14" s="569"/>
      <c r="F14" s="569" t="s">
        <v>210</v>
      </c>
      <c r="G14" s="1861" t="str">
        <f>PENDIDIKAN!G14</f>
        <v>Lektor Kepala/1 Agustus 2010</v>
      </c>
      <c r="H14" s="1861"/>
      <c r="I14" s="1861"/>
      <c r="J14" s="1861"/>
      <c r="K14" s="1861"/>
      <c r="L14" s="1861"/>
      <c r="M14" s="1861"/>
    </row>
    <row r="15" spans="1:13" ht="15" customHeight="1">
      <c r="A15" s="569"/>
      <c r="B15" s="569"/>
      <c r="C15" s="569" t="s">
        <v>214</v>
      </c>
      <c r="D15" s="569"/>
      <c r="E15" s="569"/>
      <c r="F15" s="569" t="s">
        <v>210</v>
      </c>
      <c r="G15" s="568" t="str">
        <f>PENDIDIKAN!G15</f>
        <v>FMIPA Universitas Andalas</v>
      </c>
      <c r="H15" s="568"/>
      <c r="I15" s="568"/>
      <c r="J15" s="568"/>
      <c r="K15" s="568"/>
      <c r="L15" s="568"/>
      <c r="M15" s="387"/>
    </row>
    <row r="16" spans="1:13" ht="15" customHeight="1">
      <c r="A16" s="569"/>
      <c r="B16" s="569"/>
      <c r="C16" s="569"/>
      <c r="D16" s="569"/>
      <c r="E16" s="569"/>
      <c r="F16" s="569"/>
      <c r="G16" s="569"/>
      <c r="H16" s="569"/>
      <c r="I16" s="571"/>
      <c r="J16" s="569"/>
      <c r="K16" s="427"/>
      <c r="L16" s="427"/>
      <c r="M16" s="387"/>
    </row>
    <row r="17" spans="1:15" ht="15" customHeight="1">
      <c r="A17" s="1988" t="s">
        <v>236</v>
      </c>
      <c r="B17" s="1988"/>
      <c r="C17" s="1988"/>
      <c r="D17" s="1988"/>
      <c r="E17" s="1988"/>
      <c r="F17" s="1988"/>
      <c r="G17" s="1988"/>
      <c r="H17" s="1988"/>
      <c r="I17" s="1988"/>
      <c r="J17" s="1988"/>
      <c r="K17" s="1988"/>
      <c r="L17" s="1988"/>
      <c r="M17" s="1988"/>
    </row>
    <row r="18" spans="1:15" ht="15" customHeight="1">
      <c r="A18" s="572"/>
      <c r="B18" s="572"/>
      <c r="C18" s="573"/>
      <c r="D18" s="573"/>
      <c r="E18" s="573"/>
      <c r="F18" s="573"/>
      <c r="G18" s="573"/>
      <c r="H18" s="573"/>
      <c r="I18" s="574"/>
      <c r="J18" s="575"/>
      <c r="K18" s="427"/>
      <c r="L18" s="427"/>
      <c r="M18" s="387"/>
    </row>
    <row r="19" spans="1:15" ht="94.5">
      <c r="A19" s="195" t="s">
        <v>218</v>
      </c>
      <c r="B19" s="1864" t="s">
        <v>224</v>
      </c>
      <c r="C19" s="1865"/>
      <c r="D19" s="1865"/>
      <c r="E19" s="1865"/>
      <c r="F19" s="1865"/>
      <c r="G19" s="1865"/>
      <c r="H19" s="195" t="s">
        <v>219</v>
      </c>
      <c r="I19" s="195" t="s">
        <v>225</v>
      </c>
      <c r="J19" s="195" t="s">
        <v>226</v>
      </c>
      <c r="K19" s="195" t="s">
        <v>227</v>
      </c>
      <c r="L19" s="195" t="s">
        <v>228</v>
      </c>
      <c r="M19" s="195" t="s">
        <v>220</v>
      </c>
      <c r="N19" s="720" t="s">
        <v>1364</v>
      </c>
      <c r="O19" s="720" t="s">
        <v>1366</v>
      </c>
    </row>
    <row r="20" spans="1:15" ht="15" customHeight="1">
      <c r="A20" s="197">
        <v>1</v>
      </c>
      <c r="B20" s="1824">
        <v>2</v>
      </c>
      <c r="C20" s="1825"/>
      <c r="D20" s="1825"/>
      <c r="E20" s="1825"/>
      <c r="F20" s="1825"/>
      <c r="G20" s="1825"/>
      <c r="H20" s="197">
        <v>3</v>
      </c>
      <c r="I20" s="195">
        <v>4</v>
      </c>
      <c r="J20" s="197">
        <v>5</v>
      </c>
      <c r="K20" s="197">
        <v>6</v>
      </c>
      <c r="L20" s="197">
        <v>7</v>
      </c>
      <c r="M20" s="197">
        <v>8</v>
      </c>
      <c r="N20" s="770">
        <v>9</v>
      </c>
      <c r="O20" s="770">
        <v>10</v>
      </c>
    </row>
    <row r="21" spans="1:15" ht="33" customHeight="1">
      <c r="A21" s="576" t="s">
        <v>13</v>
      </c>
      <c r="B21" s="1949" t="s">
        <v>186</v>
      </c>
      <c r="C21" s="1950"/>
      <c r="D21" s="1950"/>
      <c r="E21" s="1950"/>
      <c r="F21" s="1950"/>
      <c r="G21" s="1951"/>
      <c r="H21" s="577"/>
      <c r="I21" s="97"/>
      <c r="J21" s="91"/>
      <c r="K21" s="123"/>
      <c r="L21" s="124">
        <f>SUM(L22+L24+L26+L37)</f>
        <v>33</v>
      </c>
      <c r="M21" s="578"/>
      <c r="N21" s="313"/>
      <c r="O21" s="313"/>
    </row>
    <row r="22" spans="1:15" ht="15.95" customHeight="1">
      <c r="A22" s="579"/>
      <c r="B22" s="499" t="s">
        <v>11</v>
      </c>
      <c r="C22" s="1673" t="s">
        <v>241</v>
      </c>
      <c r="D22" s="1674"/>
      <c r="E22" s="1674"/>
      <c r="F22" s="1674"/>
      <c r="G22" s="1716"/>
      <c r="H22" s="577"/>
      <c r="I22" s="97"/>
      <c r="J22" s="91"/>
      <c r="K22" s="123"/>
      <c r="L22" s="95">
        <v>0</v>
      </c>
      <c r="M22" s="578"/>
      <c r="N22" s="313"/>
      <c r="O22" s="313"/>
    </row>
    <row r="23" spans="1:15" ht="87" customHeight="1">
      <c r="A23" s="579"/>
      <c r="B23" s="501"/>
      <c r="C23" s="497"/>
      <c r="D23" s="1971" t="s">
        <v>240</v>
      </c>
      <c r="E23" s="1972"/>
      <c r="F23" s="1972"/>
      <c r="G23" s="1973"/>
      <c r="H23" s="577"/>
      <c r="I23" s="97"/>
      <c r="J23" s="91"/>
      <c r="K23" s="123"/>
      <c r="L23" s="95"/>
      <c r="M23" s="578"/>
      <c r="N23" s="313"/>
      <c r="O23" s="313"/>
    </row>
    <row r="24" spans="1:15" ht="33.950000000000003" customHeight="1">
      <c r="A24" s="579"/>
      <c r="B24" s="580" t="s">
        <v>10</v>
      </c>
      <c r="C24" s="1974" t="s">
        <v>1314</v>
      </c>
      <c r="D24" s="1975"/>
      <c r="E24" s="1975"/>
      <c r="F24" s="1975"/>
      <c r="G24" s="1976"/>
      <c r="H24" s="581"/>
      <c r="I24" s="509"/>
      <c r="J24" s="506"/>
      <c r="K24" s="268"/>
      <c r="L24" s="1090">
        <v>0</v>
      </c>
      <c r="M24" s="582"/>
      <c r="N24" s="313"/>
      <c r="O24" s="313"/>
    </row>
    <row r="25" spans="1:15" ht="65.099999999999994" customHeight="1">
      <c r="A25" s="579"/>
      <c r="B25" s="501"/>
      <c r="C25" s="497"/>
      <c r="D25" s="1977" t="s">
        <v>239</v>
      </c>
      <c r="E25" s="1978"/>
      <c r="F25" s="1978"/>
      <c r="G25" s="1979"/>
      <c r="H25" s="577"/>
      <c r="I25" s="97"/>
      <c r="J25" s="91"/>
      <c r="K25" s="123"/>
      <c r="L25" s="95"/>
      <c r="M25" s="578"/>
      <c r="N25" s="313"/>
      <c r="O25" s="313"/>
    </row>
    <row r="26" spans="1:15" ht="50.1" customHeight="1">
      <c r="A26" s="579"/>
      <c r="B26" s="580" t="s">
        <v>12</v>
      </c>
      <c r="C26" s="1977" t="s">
        <v>1315</v>
      </c>
      <c r="D26" s="1978"/>
      <c r="E26" s="1978"/>
      <c r="F26" s="1978"/>
      <c r="G26" s="1979"/>
      <c r="H26" s="577"/>
      <c r="I26" s="97"/>
      <c r="J26" s="91"/>
      <c r="K26" s="123"/>
      <c r="L26" s="95">
        <v>0</v>
      </c>
      <c r="M26" s="578"/>
      <c r="N26" s="313"/>
      <c r="O26" s="313"/>
    </row>
    <row r="27" spans="1:15" ht="18.95" customHeight="1">
      <c r="A27" s="579"/>
      <c r="B27" s="501"/>
      <c r="C27" s="204">
        <v>1</v>
      </c>
      <c r="D27" s="1673" t="s">
        <v>148</v>
      </c>
      <c r="E27" s="1674"/>
      <c r="F27" s="1674"/>
      <c r="G27" s="1716"/>
      <c r="H27" s="577"/>
      <c r="I27" s="97"/>
      <c r="J27" s="91"/>
      <c r="K27" s="123"/>
      <c r="L27" s="123"/>
      <c r="M27" s="578"/>
      <c r="N27" s="313"/>
      <c r="O27" s="313"/>
    </row>
    <row r="28" spans="1:15" ht="32.1" customHeight="1">
      <c r="A28" s="579"/>
      <c r="B28" s="500"/>
      <c r="C28" s="583"/>
      <c r="D28" s="499" t="s">
        <v>0</v>
      </c>
      <c r="E28" s="1673" t="s">
        <v>149</v>
      </c>
      <c r="F28" s="1674"/>
      <c r="G28" s="1716"/>
      <c r="H28" s="577"/>
      <c r="I28" s="97"/>
      <c r="J28" s="91"/>
      <c r="K28" s="123"/>
      <c r="L28" s="123"/>
      <c r="M28" s="578"/>
      <c r="N28" s="313"/>
      <c r="O28" s="313"/>
    </row>
    <row r="29" spans="1:15" ht="20.100000000000001" customHeight="1">
      <c r="A29" s="579"/>
      <c r="B29" s="500"/>
      <c r="C29" s="583"/>
      <c r="D29" s="500"/>
      <c r="E29" s="177" t="s">
        <v>232</v>
      </c>
      <c r="F29" s="518"/>
      <c r="G29" s="537"/>
      <c r="H29" s="577"/>
      <c r="I29" s="97"/>
      <c r="J29" s="91"/>
      <c r="K29" s="123"/>
      <c r="L29" s="123"/>
      <c r="M29" s="578"/>
      <c r="N29" s="313"/>
      <c r="O29" s="313"/>
    </row>
    <row r="30" spans="1:15" ht="20.100000000000001" customHeight="1">
      <c r="A30" s="579"/>
      <c r="B30" s="500"/>
      <c r="C30" s="583"/>
      <c r="D30" s="500"/>
      <c r="E30" s="177" t="s">
        <v>233</v>
      </c>
      <c r="F30" s="518"/>
      <c r="G30" s="537"/>
      <c r="H30" s="577"/>
      <c r="I30" s="97"/>
      <c r="J30" s="91"/>
      <c r="K30" s="123"/>
      <c r="L30" s="123"/>
      <c r="M30" s="578"/>
      <c r="N30" s="313"/>
      <c r="O30" s="313"/>
    </row>
    <row r="31" spans="1:15" ht="20.100000000000001" customHeight="1">
      <c r="A31" s="579"/>
      <c r="B31" s="500"/>
      <c r="C31" s="584"/>
      <c r="D31" s="501"/>
      <c r="E31" s="177" t="s">
        <v>234</v>
      </c>
      <c r="F31" s="518"/>
      <c r="G31" s="537"/>
      <c r="H31" s="577"/>
      <c r="I31" s="97"/>
      <c r="J31" s="91"/>
      <c r="K31" s="123"/>
      <c r="L31" s="123"/>
      <c r="M31" s="578"/>
      <c r="N31" s="313"/>
      <c r="O31" s="313"/>
    </row>
    <row r="32" spans="1:15" ht="15" customHeight="1">
      <c r="A32" s="579"/>
      <c r="B32" s="500"/>
      <c r="C32" s="584"/>
      <c r="D32" s="580" t="s">
        <v>3</v>
      </c>
      <c r="E32" s="1983" t="s">
        <v>242</v>
      </c>
      <c r="F32" s="1983"/>
      <c r="G32" s="1983"/>
      <c r="H32" s="577"/>
      <c r="I32" s="97"/>
      <c r="J32" s="91"/>
      <c r="K32" s="123"/>
      <c r="L32" s="123"/>
      <c r="M32" s="578"/>
      <c r="N32" s="313"/>
      <c r="O32" s="313"/>
    </row>
    <row r="33" spans="1:15" ht="20.100000000000001" customHeight="1">
      <c r="A33" s="579"/>
      <c r="B33" s="500"/>
      <c r="C33" s="584"/>
      <c r="D33" s="500"/>
      <c r="E33" s="177" t="s">
        <v>232</v>
      </c>
      <c r="F33" s="518"/>
      <c r="G33" s="537"/>
      <c r="H33" s="577"/>
      <c r="I33" s="97"/>
      <c r="J33" s="91"/>
      <c r="K33" s="123"/>
      <c r="L33" s="123"/>
      <c r="M33" s="578"/>
      <c r="N33" s="313"/>
      <c r="O33" s="313"/>
    </row>
    <row r="34" spans="1:15" ht="20.100000000000001" customHeight="1">
      <c r="A34" s="579"/>
      <c r="B34" s="500"/>
      <c r="C34" s="584"/>
      <c r="D34" s="500"/>
      <c r="E34" s="177" t="s">
        <v>233</v>
      </c>
      <c r="F34" s="518"/>
      <c r="G34" s="537"/>
      <c r="H34" s="577"/>
      <c r="I34" s="97"/>
      <c r="J34" s="91"/>
      <c r="K34" s="123"/>
      <c r="L34" s="123"/>
      <c r="M34" s="578"/>
      <c r="N34" s="313"/>
      <c r="O34" s="313"/>
    </row>
    <row r="35" spans="1:15" ht="20.100000000000001" customHeight="1">
      <c r="A35" s="579"/>
      <c r="B35" s="500"/>
      <c r="C35" s="585"/>
      <c r="D35" s="501"/>
      <c r="E35" s="177" t="s">
        <v>234</v>
      </c>
      <c r="F35" s="518"/>
      <c r="G35" s="537"/>
      <c r="H35" s="577"/>
      <c r="I35" s="97"/>
      <c r="J35" s="91"/>
      <c r="K35" s="123"/>
      <c r="L35" s="123"/>
      <c r="M35" s="578"/>
      <c r="N35" s="313"/>
      <c r="O35" s="313"/>
    </row>
    <row r="36" spans="1:15" ht="20.100000000000001" customHeight="1">
      <c r="A36" s="579"/>
      <c r="B36" s="501"/>
      <c r="C36" s="204">
        <v>2</v>
      </c>
      <c r="D36" s="1673" t="s">
        <v>151</v>
      </c>
      <c r="E36" s="1674"/>
      <c r="F36" s="1674"/>
      <c r="G36" s="1716"/>
      <c r="H36" s="577"/>
      <c r="I36" s="97"/>
      <c r="J36" s="91"/>
      <c r="K36" s="123"/>
      <c r="L36" s="123"/>
      <c r="M36" s="578"/>
      <c r="N36" s="313"/>
      <c r="O36" s="313"/>
    </row>
    <row r="37" spans="1:15" ht="81.95" customHeight="1">
      <c r="A37" s="579"/>
      <c r="B37" s="580" t="s">
        <v>14</v>
      </c>
      <c r="C37" s="1980" t="s">
        <v>243</v>
      </c>
      <c r="D37" s="1981"/>
      <c r="E37" s="1981"/>
      <c r="F37" s="1981"/>
      <c r="G37" s="1982"/>
      <c r="H37" s="586"/>
      <c r="I37" s="102"/>
      <c r="J37" s="214"/>
      <c r="K37" s="169"/>
      <c r="L37" s="124">
        <f>L38+L39+L71</f>
        <v>33</v>
      </c>
      <c r="M37" s="578"/>
      <c r="N37" s="313"/>
      <c r="O37" s="313"/>
    </row>
    <row r="38" spans="1:15" ht="17.100000000000001" customHeight="1">
      <c r="A38" s="579"/>
      <c r="B38" s="500"/>
      <c r="C38" s="204">
        <v>1</v>
      </c>
      <c r="D38" s="1673" t="s">
        <v>246</v>
      </c>
      <c r="E38" s="1674"/>
      <c r="F38" s="1674"/>
      <c r="G38" s="1716"/>
      <c r="H38" s="577"/>
      <c r="I38" s="97"/>
      <c r="J38" s="91"/>
      <c r="K38" s="123"/>
      <c r="L38" s="123"/>
      <c r="M38" s="578"/>
      <c r="N38" s="313"/>
      <c r="O38" s="313"/>
    </row>
    <row r="39" spans="1:15" ht="39.950000000000003" customHeight="1">
      <c r="A39" s="579"/>
      <c r="B39" s="500"/>
      <c r="C39" s="505">
        <v>2</v>
      </c>
      <c r="D39" s="1673" t="s">
        <v>245</v>
      </c>
      <c r="E39" s="1674"/>
      <c r="F39" s="1674"/>
      <c r="G39" s="1716"/>
      <c r="H39" s="577"/>
      <c r="I39" s="97"/>
      <c r="J39" s="91"/>
      <c r="K39" s="123"/>
      <c r="L39" s="124">
        <f>SUM(L40:L70)</f>
        <v>33</v>
      </c>
      <c r="M39" s="578"/>
      <c r="N39" s="313"/>
      <c r="O39" s="313"/>
    </row>
    <row r="40" spans="1:15" ht="117" customHeight="1">
      <c r="A40" s="579"/>
      <c r="B40" s="500"/>
      <c r="C40" s="502"/>
      <c r="D40" s="587" t="s">
        <v>0</v>
      </c>
      <c r="E40" s="1937" t="s">
        <v>494</v>
      </c>
      <c r="F40" s="1938"/>
      <c r="G40" s="1939"/>
      <c r="H40" s="628" t="s">
        <v>1198</v>
      </c>
      <c r="I40" s="511" t="s">
        <v>495</v>
      </c>
      <c r="J40" s="91">
        <v>1</v>
      </c>
      <c r="K40" s="508">
        <v>1</v>
      </c>
      <c r="L40" s="95">
        <f>J40*K40</f>
        <v>1</v>
      </c>
      <c r="M40" s="588" t="s">
        <v>1187</v>
      </c>
      <c r="N40" s="771" t="s">
        <v>1761</v>
      </c>
      <c r="O40" s="313"/>
    </row>
    <row r="41" spans="1:15" ht="114.95" customHeight="1">
      <c r="A41" s="579"/>
      <c r="B41" s="500"/>
      <c r="C41" s="502"/>
      <c r="D41" s="587" t="s">
        <v>22</v>
      </c>
      <c r="E41" s="1937" t="s">
        <v>496</v>
      </c>
      <c r="F41" s="1938"/>
      <c r="G41" s="1939"/>
      <c r="H41" s="628" t="s">
        <v>1199</v>
      </c>
      <c r="I41" s="511" t="s">
        <v>495</v>
      </c>
      <c r="J41" s="91">
        <v>1</v>
      </c>
      <c r="K41" s="508">
        <v>1</v>
      </c>
      <c r="L41" s="95">
        <f t="shared" ref="L41:L59" si="0">J41*K41</f>
        <v>1</v>
      </c>
      <c r="M41" s="588" t="s">
        <v>2453</v>
      </c>
      <c r="N41" s="771" t="s">
        <v>1762</v>
      </c>
      <c r="O41" s="313"/>
    </row>
    <row r="42" spans="1:15" ht="99" customHeight="1">
      <c r="A42" s="579"/>
      <c r="B42" s="500"/>
      <c r="C42" s="502"/>
      <c r="D42" s="587" t="s">
        <v>292</v>
      </c>
      <c r="E42" s="1937" t="s">
        <v>497</v>
      </c>
      <c r="F42" s="1938"/>
      <c r="G42" s="1939"/>
      <c r="H42" s="589" t="s">
        <v>336</v>
      </c>
      <c r="I42" s="511" t="s">
        <v>495</v>
      </c>
      <c r="J42" s="91">
        <v>1</v>
      </c>
      <c r="K42" s="508">
        <v>1</v>
      </c>
      <c r="L42" s="95">
        <f t="shared" si="0"/>
        <v>1</v>
      </c>
      <c r="M42" s="588" t="s">
        <v>1188</v>
      </c>
      <c r="N42" s="771" t="s">
        <v>1763</v>
      </c>
      <c r="O42" s="313"/>
    </row>
    <row r="43" spans="1:15" ht="75">
      <c r="A43" s="579"/>
      <c r="B43" s="500"/>
      <c r="C43" s="502"/>
      <c r="D43" s="587" t="s">
        <v>91</v>
      </c>
      <c r="E43" s="1937" t="s">
        <v>625</v>
      </c>
      <c r="F43" s="1938"/>
      <c r="G43" s="1939"/>
      <c r="H43" s="590" t="s">
        <v>626</v>
      </c>
      <c r="I43" s="511" t="s">
        <v>495</v>
      </c>
      <c r="J43" s="91">
        <v>1</v>
      </c>
      <c r="K43" s="508">
        <v>1</v>
      </c>
      <c r="L43" s="95">
        <f t="shared" si="0"/>
        <v>1</v>
      </c>
      <c r="M43" s="588" t="s">
        <v>627</v>
      </c>
      <c r="N43" s="771" t="s">
        <v>1787</v>
      </c>
      <c r="O43" s="1533"/>
    </row>
    <row r="44" spans="1:15" ht="84" customHeight="1">
      <c r="A44" s="579"/>
      <c r="B44" s="500"/>
      <c r="C44" s="502"/>
      <c r="D44" s="587" t="s">
        <v>482</v>
      </c>
      <c r="E44" s="1937" t="s">
        <v>498</v>
      </c>
      <c r="F44" s="1938"/>
      <c r="G44" s="1939"/>
      <c r="H44" s="589" t="s">
        <v>1764</v>
      </c>
      <c r="I44" s="511" t="s">
        <v>495</v>
      </c>
      <c r="J44" s="91">
        <v>1</v>
      </c>
      <c r="K44" s="508">
        <v>1</v>
      </c>
      <c r="L44" s="95">
        <f t="shared" si="0"/>
        <v>1</v>
      </c>
      <c r="M44" s="588" t="s">
        <v>1189</v>
      </c>
      <c r="N44" s="771" t="s">
        <v>1765</v>
      </c>
      <c r="O44" s="313"/>
    </row>
    <row r="45" spans="1:15" ht="84.95" customHeight="1">
      <c r="A45" s="579"/>
      <c r="B45" s="500"/>
      <c r="C45" s="502"/>
      <c r="D45" s="587" t="s">
        <v>483</v>
      </c>
      <c r="E45" s="1937" t="s">
        <v>499</v>
      </c>
      <c r="F45" s="1938"/>
      <c r="G45" s="1939"/>
      <c r="H45" s="589" t="s">
        <v>1200</v>
      </c>
      <c r="I45" s="511" t="s">
        <v>495</v>
      </c>
      <c r="J45" s="91">
        <v>1</v>
      </c>
      <c r="K45" s="508">
        <v>1</v>
      </c>
      <c r="L45" s="95">
        <f t="shared" si="0"/>
        <v>1</v>
      </c>
      <c r="M45" s="588" t="s">
        <v>1190</v>
      </c>
      <c r="N45" s="771" t="s">
        <v>1766</v>
      </c>
      <c r="O45" s="313"/>
    </row>
    <row r="46" spans="1:15" ht="159" customHeight="1">
      <c r="A46" s="579"/>
      <c r="B46" s="500"/>
      <c r="C46" s="502"/>
      <c r="D46" s="587" t="s">
        <v>484</v>
      </c>
      <c r="E46" s="1937" t="s">
        <v>500</v>
      </c>
      <c r="F46" s="1938"/>
      <c r="G46" s="1939"/>
      <c r="H46" s="589" t="s">
        <v>1201</v>
      </c>
      <c r="I46" s="511" t="s">
        <v>495</v>
      </c>
      <c r="J46" s="91">
        <v>1</v>
      </c>
      <c r="K46" s="508">
        <v>1</v>
      </c>
      <c r="L46" s="95">
        <f t="shared" si="0"/>
        <v>1</v>
      </c>
      <c r="M46" s="588" t="s">
        <v>1191</v>
      </c>
      <c r="N46" s="771" t="s">
        <v>1767</v>
      </c>
      <c r="O46" s="313"/>
    </row>
    <row r="47" spans="1:15" ht="131.1" customHeight="1">
      <c r="A47" s="579"/>
      <c r="B47" s="500"/>
      <c r="C47" s="502"/>
      <c r="D47" s="587" t="s">
        <v>485</v>
      </c>
      <c r="E47" s="1937" t="s">
        <v>501</v>
      </c>
      <c r="F47" s="1938"/>
      <c r="G47" s="1939"/>
      <c r="H47" s="589" t="s">
        <v>574</v>
      </c>
      <c r="I47" s="511" t="s">
        <v>495</v>
      </c>
      <c r="J47" s="91">
        <v>1</v>
      </c>
      <c r="K47" s="508">
        <v>1</v>
      </c>
      <c r="L47" s="95">
        <f t="shared" si="0"/>
        <v>1</v>
      </c>
      <c r="M47" s="588" t="s">
        <v>1192</v>
      </c>
      <c r="N47" s="771" t="s">
        <v>1768</v>
      </c>
      <c r="O47" s="313"/>
    </row>
    <row r="48" spans="1:15" ht="111.95" customHeight="1">
      <c r="A48" s="579"/>
      <c r="B48" s="500"/>
      <c r="C48" s="502"/>
      <c r="D48" s="587" t="s">
        <v>486</v>
      </c>
      <c r="E48" s="1937" t="s">
        <v>502</v>
      </c>
      <c r="F48" s="1938"/>
      <c r="G48" s="1939"/>
      <c r="H48" s="590">
        <v>2014</v>
      </c>
      <c r="I48" s="511" t="s">
        <v>495</v>
      </c>
      <c r="J48" s="91">
        <v>1</v>
      </c>
      <c r="K48" s="508">
        <v>1</v>
      </c>
      <c r="L48" s="95">
        <f t="shared" si="0"/>
        <v>1</v>
      </c>
      <c r="M48" s="588" t="s">
        <v>503</v>
      </c>
      <c r="N48" s="771" t="s">
        <v>1788</v>
      </c>
      <c r="O48" s="1533"/>
    </row>
    <row r="49" spans="1:15" ht="81" customHeight="1">
      <c r="A49" s="579"/>
      <c r="B49" s="500"/>
      <c r="C49" s="502"/>
      <c r="D49" s="587" t="s">
        <v>487</v>
      </c>
      <c r="E49" s="1937" t="s">
        <v>504</v>
      </c>
      <c r="F49" s="1938"/>
      <c r="G49" s="1939"/>
      <c r="H49" s="590">
        <v>2014</v>
      </c>
      <c r="I49" s="511" t="s">
        <v>495</v>
      </c>
      <c r="J49" s="91">
        <v>1</v>
      </c>
      <c r="K49" s="508">
        <v>1</v>
      </c>
      <c r="L49" s="95">
        <f t="shared" si="0"/>
        <v>1</v>
      </c>
      <c r="M49" s="588" t="s">
        <v>1769</v>
      </c>
      <c r="N49" s="771" t="s">
        <v>1770</v>
      </c>
      <c r="O49" s="1533"/>
    </row>
    <row r="50" spans="1:15" ht="114" customHeight="1">
      <c r="A50" s="579"/>
      <c r="B50" s="500"/>
      <c r="C50" s="502"/>
      <c r="D50" s="587" t="s">
        <v>488</v>
      </c>
      <c r="E50" s="1937" t="s">
        <v>505</v>
      </c>
      <c r="F50" s="1938"/>
      <c r="G50" s="1939"/>
      <c r="H50" s="590">
        <v>2014</v>
      </c>
      <c r="I50" s="511" t="s">
        <v>495</v>
      </c>
      <c r="J50" s="91">
        <v>1</v>
      </c>
      <c r="K50" s="508">
        <v>1</v>
      </c>
      <c r="L50" s="95">
        <f t="shared" si="0"/>
        <v>1</v>
      </c>
      <c r="M50" s="588" t="s">
        <v>1769</v>
      </c>
      <c r="N50" s="771" t="s">
        <v>1771</v>
      </c>
      <c r="O50" s="1533"/>
    </row>
    <row r="51" spans="1:15" ht="161.1" customHeight="1">
      <c r="A51" s="579"/>
      <c r="B51" s="500"/>
      <c r="C51" s="502"/>
      <c r="D51" s="587" t="s">
        <v>489</v>
      </c>
      <c r="E51" s="1937" t="s">
        <v>506</v>
      </c>
      <c r="F51" s="1938"/>
      <c r="G51" s="1939"/>
      <c r="H51" s="589" t="s">
        <v>1202</v>
      </c>
      <c r="I51" s="511" t="s">
        <v>495</v>
      </c>
      <c r="J51" s="91">
        <v>1</v>
      </c>
      <c r="K51" s="508">
        <v>1</v>
      </c>
      <c r="L51" s="95">
        <f t="shared" si="0"/>
        <v>1</v>
      </c>
      <c r="M51" s="588" t="s">
        <v>1193</v>
      </c>
      <c r="N51" s="771" t="s">
        <v>1772</v>
      </c>
      <c r="O51" s="313"/>
    </row>
    <row r="52" spans="1:15" ht="84" customHeight="1">
      <c r="A52" s="579"/>
      <c r="B52" s="500"/>
      <c r="C52" s="502"/>
      <c r="D52" s="587" t="s">
        <v>507</v>
      </c>
      <c r="E52" s="1937" t="s">
        <v>508</v>
      </c>
      <c r="F52" s="1938"/>
      <c r="G52" s="1939"/>
      <c r="H52" s="589" t="s">
        <v>1204</v>
      </c>
      <c r="I52" s="511" t="s">
        <v>495</v>
      </c>
      <c r="J52" s="91">
        <v>1</v>
      </c>
      <c r="K52" s="508">
        <v>1</v>
      </c>
      <c r="L52" s="95">
        <f t="shared" si="0"/>
        <v>1</v>
      </c>
      <c r="M52" s="588" t="s">
        <v>1194</v>
      </c>
      <c r="N52" s="771" t="s">
        <v>1773</v>
      </c>
      <c r="O52" s="313"/>
    </row>
    <row r="53" spans="1:15" ht="113.1" customHeight="1">
      <c r="A53" s="579"/>
      <c r="B53" s="500"/>
      <c r="C53" s="502"/>
      <c r="D53" s="587" t="s">
        <v>509</v>
      </c>
      <c r="E53" s="1937" t="s">
        <v>510</v>
      </c>
      <c r="F53" s="1938"/>
      <c r="G53" s="1939"/>
      <c r="H53" s="589" t="s">
        <v>1203</v>
      </c>
      <c r="I53" s="511" t="s">
        <v>495</v>
      </c>
      <c r="J53" s="91">
        <v>1</v>
      </c>
      <c r="K53" s="508">
        <v>1</v>
      </c>
      <c r="L53" s="95">
        <f t="shared" si="0"/>
        <v>1</v>
      </c>
      <c r="M53" s="588" t="s">
        <v>1195</v>
      </c>
      <c r="N53" s="771" t="s">
        <v>1774</v>
      </c>
      <c r="O53" s="313"/>
    </row>
    <row r="54" spans="1:15" ht="86.1" customHeight="1">
      <c r="A54" s="579"/>
      <c r="B54" s="500"/>
      <c r="C54" s="502"/>
      <c r="D54" s="587" t="s">
        <v>579</v>
      </c>
      <c r="E54" s="1937" t="s">
        <v>580</v>
      </c>
      <c r="F54" s="1938"/>
      <c r="G54" s="1939"/>
      <c r="H54" s="589" t="s">
        <v>1205</v>
      </c>
      <c r="I54" s="511" t="s">
        <v>495</v>
      </c>
      <c r="J54" s="91">
        <v>1</v>
      </c>
      <c r="K54" s="508">
        <v>1</v>
      </c>
      <c r="L54" s="95">
        <f t="shared" si="0"/>
        <v>1</v>
      </c>
      <c r="M54" s="588" t="s">
        <v>2454</v>
      </c>
      <c r="N54" s="771" t="s">
        <v>1775</v>
      </c>
      <c r="O54" s="313"/>
    </row>
    <row r="55" spans="1:15" ht="134.1" customHeight="1">
      <c r="A55" s="579"/>
      <c r="B55" s="500"/>
      <c r="C55" s="502"/>
      <c r="D55" s="587" t="s">
        <v>874</v>
      </c>
      <c r="E55" s="1937" t="s">
        <v>814</v>
      </c>
      <c r="F55" s="1938"/>
      <c r="G55" s="1939"/>
      <c r="H55" s="589" t="s">
        <v>1206</v>
      </c>
      <c r="I55" s="511" t="s">
        <v>495</v>
      </c>
      <c r="J55" s="507">
        <v>1</v>
      </c>
      <c r="K55" s="508">
        <v>1</v>
      </c>
      <c r="L55" s="95">
        <f t="shared" si="0"/>
        <v>1</v>
      </c>
      <c r="M55" s="588" t="s">
        <v>2457</v>
      </c>
      <c r="N55" s="771" t="s">
        <v>1776</v>
      </c>
      <c r="O55" s="313"/>
    </row>
    <row r="56" spans="1:15" ht="116.1" customHeight="1">
      <c r="A56" s="579"/>
      <c r="B56" s="500"/>
      <c r="C56" s="502"/>
      <c r="D56" s="587" t="s">
        <v>876</v>
      </c>
      <c r="E56" s="1937" t="s">
        <v>885</v>
      </c>
      <c r="F56" s="1938"/>
      <c r="G56" s="1939"/>
      <c r="H56" s="590">
        <v>2016</v>
      </c>
      <c r="I56" s="511" t="s">
        <v>495</v>
      </c>
      <c r="J56" s="507">
        <v>1</v>
      </c>
      <c r="K56" s="508">
        <v>2</v>
      </c>
      <c r="L56" s="95">
        <f t="shared" si="0"/>
        <v>2</v>
      </c>
      <c r="M56" s="588" t="s">
        <v>1196</v>
      </c>
      <c r="N56" s="771" t="s">
        <v>1777</v>
      </c>
      <c r="O56" s="313"/>
    </row>
    <row r="57" spans="1:15" ht="96.95" customHeight="1">
      <c r="A57" s="579"/>
      <c r="B57" s="500"/>
      <c r="C57" s="502"/>
      <c r="D57" s="587" t="s">
        <v>877</v>
      </c>
      <c r="E57" s="1937" t="s">
        <v>815</v>
      </c>
      <c r="F57" s="1938"/>
      <c r="G57" s="1939"/>
      <c r="H57" s="589" t="s">
        <v>1211</v>
      </c>
      <c r="I57" s="511" t="s">
        <v>495</v>
      </c>
      <c r="J57" s="507">
        <v>1</v>
      </c>
      <c r="K57" s="508">
        <v>1</v>
      </c>
      <c r="L57" s="95">
        <f t="shared" si="0"/>
        <v>1</v>
      </c>
      <c r="M57" s="588" t="s">
        <v>1197</v>
      </c>
      <c r="N57" s="771" t="s">
        <v>1778</v>
      </c>
      <c r="O57" s="313"/>
    </row>
    <row r="58" spans="1:15" ht="128.1" customHeight="1">
      <c r="A58" s="579"/>
      <c r="B58" s="500"/>
      <c r="C58" s="502"/>
      <c r="D58" s="587" t="s">
        <v>963</v>
      </c>
      <c r="E58" s="1937" t="s">
        <v>818</v>
      </c>
      <c r="F58" s="1938"/>
      <c r="G58" s="1939"/>
      <c r="H58" s="589" t="s">
        <v>1210</v>
      </c>
      <c r="I58" s="511" t="s">
        <v>495</v>
      </c>
      <c r="J58" s="507">
        <v>1</v>
      </c>
      <c r="K58" s="508">
        <v>1</v>
      </c>
      <c r="L58" s="95">
        <f t="shared" si="0"/>
        <v>1</v>
      </c>
      <c r="M58" s="588" t="s">
        <v>1207</v>
      </c>
      <c r="N58" s="771" t="s">
        <v>1779</v>
      </c>
      <c r="O58" s="313"/>
    </row>
    <row r="59" spans="1:15" ht="81" customHeight="1">
      <c r="A59" s="579"/>
      <c r="B59" s="550"/>
      <c r="C59" s="548"/>
      <c r="D59" s="587" t="s">
        <v>2635</v>
      </c>
      <c r="E59" s="1937" t="s">
        <v>1212</v>
      </c>
      <c r="F59" s="1938"/>
      <c r="G59" s="1939"/>
      <c r="H59" s="589" t="s">
        <v>1213</v>
      </c>
      <c r="I59" s="564" t="s">
        <v>495</v>
      </c>
      <c r="J59" s="557">
        <v>1</v>
      </c>
      <c r="K59" s="558">
        <v>1</v>
      </c>
      <c r="L59" s="95">
        <f t="shared" si="0"/>
        <v>1</v>
      </c>
      <c r="M59" s="588" t="s">
        <v>1215</v>
      </c>
      <c r="N59" s="771" t="s">
        <v>1780</v>
      </c>
      <c r="O59" s="313"/>
    </row>
    <row r="60" spans="1:15" ht="90" customHeight="1">
      <c r="A60" s="579"/>
      <c r="B60" s="550"/>
      <c r="C60" s="548"/>
      <c r="D60" s="587" t="s">
        <v>2636</v>
      </c>
      <c r="E60" s="1937" t="s">
        <v>1216</v>
      </c>
      <c r="F60" s="1938"/>
      <c r="G60" s="1939"/>
      <c r="H60" s="589" t="s">
        <v>1227</v>
      </c>
      <c r="I60" s="564" t="s">
        <v>495</v>
      </c>
      <c r="J60" s="557">
        <v>1</v>
      </c>
      <c r="K60" s="558">
        <v>1</v>
      </c>
      <c r="L60" s="95">
        <f t="shared" ref="L60" si="1">J60*K60</f>
        <v>1</v>
      </c>
      <c r="M60" s="588" t="s">
        <v>2455</v>
      </c>
      <c r="N60" s="771" t="s">
        <v>1786</v>
      </c>
      <c r="O60" s="313"/>
    </row>
    <row r="61" spans="1:15" ht="84" customHeight="1">
      <c r="A61" s="579"/>
      <c r="B61" s="500"/>
      <c r="C61" s="502"/>
      <c r="D61" s="587" t="s">
        <v>2637</v>
      </c>
      <c r="E61" s="1937" t="s">
        <v>1208</v>
      </c>
      <c r="F61" s="1938"/>
      <c r="G61" s="1939"/>
      <c r="H61" s="589" t="s">
        <v>1209</v>
      </c>
      <c r="I61" s="564" t="s">
        <v>495</v>
      </c>
      <c r="J61" s="557">
        <v>1</v>
      </c>
      <c r="K61" s="558">
        <v>1</v>
      </c>
      <c r="L61" s="95">
        <f t="shared" ref="L61:L63" si="2">J61*K61</f>
        <v>1</v>
      </c>
      <c r="M61" s="588" t="s">
        <v>1214</v>
      </c>
      <c r="N61" s="771" t="s">
        <v>1781</v>
      </c>
      <c r="O61" s="313"/>
    </row>
    <row r="62" spans="1:15" ht="84" customHeight="1">
      <c r="A62" s="579"/>
      <c r="B62" s="673"/>
      <c r="C62" s="672"/>
      <c r="D62" s="587" t="s">
        <v>2638</v>
      </c>
      <c r="E62" s="1937" t="s">
        <v>1310</v>
      </c>
      <c r="F62" s="1938"/>
      <c r="G62" s="1939"/>
      <c r="H62" s="589" t="s">
        <v>1309</v>
      </c>
      <c r="I62" s="678"/>
      <c r="J62" s="730">
        <v>1</v>
      </c>
      <c r="K62" s="731">
        <v>1</v>
      </c>
      <c r="L62" s="95">
        <f t="shared" ref="L62" si="3">J62*K62</f>
        <v>1</v>
      </c>
      <c r="M62" s="588" t="s">
        <v>1782</v>
      </c>
      <c r="N62" s="771" t="s">
        <v>1783</v>
      </c>
      <c r="O62" s="313"/>
    </row>
    <row r="63" spans="1:15" ht="96" customHeight="1">
      <c r="A63" s="579"/>
      <c r="B63" s="673"/>
      <c r="C63" s="672"/>
      <c r="D63" s="587" t="s">
        <v>2639</v>
      </c>
      <c r="E63" s="1937" t="s">
        <v>1306</v>
      </c>
      <c r="F63" s="1938"/>
      <c r="G63" s="1939"/>
      <c r="H63" s="589" t="s">
        <v>1307</v>
      </c>
      <c r="I63" s="678" t="s">
        <v>495</v>
      </c>
      <c r="J63" s="680">
        <v>1</v>
      </c>
      <c r="K63" s="682">
        <v>1</v>
      </c>
      <c r="L63" s="95">
        <f t="shared" si="2"/>
        <v>1</v>
      </c>
      <c r="M63" s="588" t="s">
        <v>1308</v>
      </c>
      <c r="N63" s="771" t="s">
        <v>1784</v>
      </c>
      <c r="O63" s="313"/>
    </row>
    <row r="64" spans="1:15" ht="96.95" customHeight="1">
      <c r="A64" s="579"/>
      <c r="B64" s="500"/>
      <c r="C64" s="502"/>
      <c r="D64" s="587" t="s">
        <v>2640</v>
      </c>
      <c r="E64" s="1937" t="s">
        <v>1802</v>
      </c>
      <c r="F64" s="1938"/>
      <c r="G64" s="1939"/>
      <c r="H64" s="589" t="s">
        <v>1304</v>
      </c>
      <c r="I64" s="678" t="s">
        <v>495</v>
      </c>
      <c r="J64" s="680">
        <v>1</v>
      </c>
      <c r="K64" s="682">
        <v>1</v>
      </c>
      <c r="L64" s="95">
        <f t="shared" ref="L64" si="4">J64*K64</f>
        <v>1</v>
      </c>
      <c r="M64" s="588" t="s">
        <v>1305</v>
      </c>
      <c r="N64" s="771" t="s">
        <v>1785</v>
      </c>
      <c r="O64" s="313"/>
    </row>
    <row r="65" spans="1:16" ht="99.95" customHeight="1">
      <c r="A65" s="579"/>
      <c r="B65" s="500"/>
      <c r="C65" s="502"/>
      <c r="D65" s="587" t="s">
        <v>2641</v>
      </c>
      <c r="E65" s="1987" t="s">
        <v>2028</v>
      </c>
      <c r="F65" s="1987"/>
      <c r="G65" s="1987"/>
      <c r="H65" s="589" t="s">
        <v>2030</v>
      </c>
      <c r="I65" s="869" t="s">
        <v>495</v>
      </c>
      <c r="J65" s="871">
        <v>1</v>
      </c>
      <c r="K65" s="873">
        <v>1</v>
      </c>
      <c r="L65" s="95">
        <f t="shared" ref="L65:L66" si="5">J65*K65</f>
        <v>1</v>
      </c>
      <c r="M65" s="588" t="s">
        <v>2029</v>
      </c>
      <c r="N65" s="771" t="s">
        <v>2271</v>
      </c>
      <c r="O65" s="578"/>
      <c r="P65" s="1034"/>
    </row>
    <row r="66" spans="1:16" ht="101.1" customHeight="1">
      <c r="A66" s="579"/>
      <c r="B66" s="1077"/>
      <c r="C66" s="1074"/>
      <c r="D66" s="1031" t="s">
        <v>2642</v>
      </c>
      <c r="E66" s="1725" t="s">
        <v>2475</v>
      </c>
      <c r="F66" s="1726"/>
      <c r="G66" s="1727"/>
      <c r="H66" s="589" t="s">
        <v>2476</v>
      </c>
      <c r="I66" s="1115" t="s">
        <v>495</v>
      </c>
      <c r="J66" s="1092">
        <v>1</v>
      </c>
      <c r="K66" s="1091">
        <v>1</v>
      </c>
      <c r="L66" s="1091">
        <f t="shared" si="5"/>
        <v>1</v>
      </c>
      <c r="M66" s="1385" t="s">
        <v>2480</v>
      </c>
      <c r="N66" s="771" t="s">
        <v>2481</v>
      </c>
      <c r="O66" s="578"/>
      <c r="P66" s="1034"/>
    </row>
    <row r="67" spans="1:16" ht="180.95" customHeight="1">
      <c r="A67" s="579"/>
      <c r="B67" s="902"/>
      <c r="C67" s="908"/>
      <c r="D67" s="1031" t="s">
        <v>2643</v>
      </c>
      <c r="E67" s="1725" t="s">
        <v>2222</v>
      </c>
      <c r="F67" s="1726"/>
      <c r="G67" s="1727"/>
      <c r="H67" s="589" t="s">
        <v>2223</v>
      </c>
      <c r="I67" s="1068" t="s">
        <v>495</v>
      </c>
      <c r="J67" s="1069">
        <v>1</v>
      </c>
      <c r="K67" s="1070">
        <v>3</v>
      </c>
      <c r="L67" s="95">
        <f t="shared" ref="L67:L68" si="6">J67*K67</f>
        <v>3</v>
      </c>
      <c r="M67" s="1384" t="s">
        <v>2456</v>
      </c>
      <c r="N67" s="771" t="s">
        <v>2272</v>
      </c>
      <c r="O67" s="578"/>
      <c r="P67" s="1034"/>
    </row>
    <row r="68" spans="1:16" ht="101.1" customHeight="1">
      <c r="A68" s="579"/>
      <c r="B68" s="1077"/>
      <c r="C68" s="1074"/>
      <c r="D68" s="1031" t="s">
        <v>2644</v>
      </c>
      <c r="E68" s="1725" t="s">
        <v>2477</v>
      </c>
      <c r="F68" s="1726"/>
      <c r="G68" s="1727"/>
      <c r="H68" s="589" t="s">
        <v>2478</v>
      </c>
      <c r="I68" s="1115" t="s">
        <v>495</v>
      </c>
      <c r="J68" s="1092">
        <v>1</v>
      </c>
      <c r="K68" s="1091">
        <v>1</v>
      </c>
      <c r="L68" s="1091">
        <f t="shared" si="6"/>
        <v>1</v>
      </c>
      <c r="M68" s="1385" t="s">
        <v>2479</v>
      </c>
      <c r="N68" s="771" t="s">
        <v>2482</v>
      </c>
      <c r="O68" s="578"/>
      <c r="P68" s="1034"/>
    </row>
    <row r="69" spans="1:16" ht="101.1" customHeight="1">
      <c r="A69" s="579"/>
      <c r="B69" s="1427"/>
      <c r="C69" s="1431"/>
      <c r="D69" s="1496" t="s">
        <v>2645</v>
      </c>
      <c r="E69" s="1704" t="s">
        <v>2631</v>
      </c>
      <c r="F69" s="1750"/>
      <c r="G69" s="1751"/>
      <c r="H69" s="589" t="s">
        <v>2632</v>
      </c>
      <c r="I69" s="1446" t="s">
        <v>495</v>
      </c>
      <c r="J69" s="1444">
        <v>1</v>
      </c>
      <c r="K69" s="1442">
        <v>1</v>
      </c>
      <c r="L69" s="1442">
        <f t="shared" ref="L69" si="7">J69*K69</f>
        <v>1</v>
      </c>
      <c r="M69" s="1385" t="s">
        <v>2633</v>
      </c>
      <c r="N69" s="771" t="s">
        <v>2634</v>
      </c>
      <c r="O69" s="578"/>
      <c r="P69" s="1034"/>
    </row>
    <row r="70" spans="1:16" ht="99.95" customHeight="1">
      <c r="A70" s="579"/>
      <c r="B70" s="902"/>
      <c r="C70" s="908"/>
      <c r="D70" s="1031"/>
      <c r="E70" s="1032"/>
      <c r="F70" s="1032"/>
      <c r="G70" s="1033"/>
      <c r="H70" s="663"/>
      <c r="I70" s="919"/>
      <c r="J70" s="923"/>
      <c r="K70" s="925"/>
      <c r="L70" s="925"/>
      <c r="M70" s="588"/>
      <c r="N70" s="772"/>
      <c r="O70" s="313"/>
    </row>
    <row r="71" spans="1:16" ht="20.100000000000001" customHeight="1">
      <c r="A71" s="579"/>
      <c r="B71" s="502"/>
      <c r="C71" s="502">
        <v>3</v>
      </c>
      <c r="D71" s="1984" t="s">
        <v>247</v>
      </c>
      <c r="E71" s="1985"/>
      <c r="F71" s="1985"/>
      <c r="G71" s="1986"/>
      <c r="H71" s="591"/>
      <c r="I71" s="511"/>
      <c r="J71" s="507"/>
      <c r="K71" s="125"/>
      <c r="L71" s="125"/>
      <c r="M71" s="592"/>
      <c r="N71" s="772"/>
      <c r="O71" s="313"/>
    </row>
    <row r="72" spans="1:16" ht="39.950000000000003" customHeight="1">
      <c r="A72" s="579"/>
      <c r="B72" s="338" t="s">
        <v>94</v>
      </c>
      <c r="C72" s="1673" t="s">
        <v>248</v>
      </c>
      <c r="D72" s="1674"/>
      <c r="E72" s="1674"/>
      <c r="F72" s="1674"/>
      <c r="G72" s="1716"/>
      <c r="H72" s="192"/>
      <c r="I72" s="97"/>
      <c r="J72" s="91"/>
      <c r="K72" s="123"/>
      <c r="L72" s="123"/>
      <c r="M72" s="578"/>
      <c r="N72" s="772"/>
      <c r="O72" s="313"/>
    </row>
    <row r="73" spans="1:16" ht="57" customHeight="1">
      <c r="A73" s="579"/>
      <c r="B73" s="205"/>
      <c r="C73" s="498"/>
      <c r="D73" s="1673" t="s">
        <v>244</v>
      </c>
      <c r="E73" s="1674"/>
      <c r="F73" s="1674"/>
      <c r="G73" s="1716"/>
      <c r="H73" s="192"/>
      <c r="I73" s="97"/>
      <c r="J73" s="91"/>
      <c r="K73" s="123"/>
      <c r="L73" s="123"/>
      <c r="M73" s="578"/>
      <c r="N73" s="772"/>
      <c r="O73" s="313"/>
    </row>
    <row r="74" spans="1:16" ht="15" customHeight="1">
      <c r="A74" s="1970" t="s">
        <v>221</v>
      </c>
      <c r="B74" s="1970"/>
      <c r="C74" s="1970"/>
      <c r="D74" s="1970"/>
      <c r="E74" s="1970"/>
      <c r="F74" s="1970"/>
      <c r="G74" s="1970"/>
      <c r="H74" s="1970"/>
      <c r="I74" s="1970"/>
      <c r="J74" s="1970"/>
      <c r="K74" s="94">
        <f>SUM(K22:K73)</f>
        <v>33</v>
      </c>
      <c r="L74" s="94">
        <f>L39</f>
        <v>33</v>
      </c>
      <c r="M74" s="123"/>
      <c r="N74" s="313"/>
      <c r="O74" s="313"/>
    </row>
    <row r="75" spans="1:16" ht="15" customHeight="1">
      <c r="A75" s="400"/>
      <c r="B75" s="400"/>
      <c r="C75" s="594"/>
      <c r="D75" s="594"/>
      <c r="E75" s="594"/>
      <c r="F75" s="594"/>
      <c r="G75" s="594"/>
      <c r="H75" s="594"/>
      <c r="I75" s="594"/>
      <c r="J75" s="594"/>
      <c r="K75" s="595"/>
      <c r="L75" s="595"/>
      <c r="M75" s="400"/>
    </row>
    <row r="76" spans="1:16" ht="15" customHeight="1">
      <c r="A76" s="387" t="s">
        <v>222</v>
      </c>
      <c r="B76" s="387"/>
      <c r="C76" s="596"/>
      <c r="D76" s="596"/>
      <c r="E76" s="596"/>
      <c r="F76" s="387"/>
      <c r="G76" s="387"/>
      <c r="H76" s="427"/>
      <c r="I76" s="428"/>
      <c r="J76" s="427"/>
      <c r="K76" s="427"/>
      <c r="L76" s="427"/>
      <c r="M76" s="400"/>
    </row>
    <row r="77" spans="1:16" ht="15" customHeight="1">
      <c r="A77" s="387"/>
      <c r="B77" s="387"/>
      <c r="C77" s="596"/>
      <c r="D77" s="596"/>
      <c r="E77" s="596"/>
      <c r="F77" s="387"/>
      <c r="G77" s="387"/>
      <c r="H77" s="387"/>
      <c r="I77" s="428"/>
      <c r="J77" s="387"/>
      <c r="K77" s="427"/>
      <c r="L77" s="427"/>
      <c r="M77" s="387"/>
    </row>
    <row r="78" spans="1:16" ht="15" customHeight="1">
      <c r="A78" s="387"/>
      <c r="B78" s="387"/>
      <c r="C78" s="596"/>
      <c r="D78" s="596"/>
      <c r="E78" s="596"/>
      <c r="F78" s="387"/>
      <c r="G78" s="387"/>
      <c r="H78" s="387"/>
      <c r="I78" s="597"/>
      <c r="J78" s="598" t="str">
        <f>PENDIDIKAN!J854</f>
        <v>Padang, 1 Februari 2021</v>
      </c>
      <c r="K78" s="427"/>
      <c r="L78" s="427"/>
      <c r="M78" s="387"/>
    </row>
    <row r="79" spans="1:16" ht="15" customHeight="1">
      <c r="A79" s="387"/>
      <c r="B79" s="387"/>
      <c r="C79" s="596"/>
      <c r="D79" s="596"/>
      <c r="E79" s="596"/>
      <c r="F79" s="387"/>
      <c r="G79" s="387"/>
      <c r="H79" s="387"/>
      <c r="I79" s="597"/>
      <c r="J79" s="599" t="s">
        <v>288</v>
      </c>
      <c r="K79" s="427"/>
      <c r="L79" s="427"/>
      <c r="M79" s="387"/>
    </row>
    <row r="80" spans="1:16" ht="15" customHeight="1">
      <c r="A80" s="387"/>
      <c r="B80" s="387"/>
      <c r="C80" s="596"/>
      <c r="D80" s="596"/>
      <c r="E80" s="596"/>
      <c r="F80" s="387"/>
      <c r="G80" s="387"/>
      <c r="H80" s="387"/>
      <c r="I80" s="597"/>
      <c r="J80" s="599"/>
      <c r="K80" s="427"/>
      <c r="L80" s="427"/>
      <c r="M80" s="387"/>
    </row>
    <row r="81" spans="1:13" ht="15" customHeight="1">
      <c r="A81" s="387"/>
      <c r="B81" s="387"/>
      <c r="C81" s="596"/>
      <c r="D81" s="596"/>
      <c r="E81" s="596"/>
      <c r="F81" s="387"/>
      <c r="G81" s="387"/>
      <c r="H81" s="387"/>
      <c r="I81" s="597"/>
      <c r="J81" s="598"/>
      <c r="K81" s="427"/>
      <c r="L81" s="427"/>
      <c r="M81" s="387"/>
    </row>
    <row r="82" spans="1:13" ht="15" customHeight="1">
      <c r="A82" s="387"/>
      <c r="B82" s="387"/>
      <c r="C82" s="596"/>
      <c r="D82" s="596"/>
      <c r="E82" s="596"/>
      <c r="F82" s="387"/>
      <c r="G82" s="387"/>
      <c r="H82" s="387"/>
      <c r="I82" s="597"/>
      <c r="J82" s="598"/>
      <c r="K82" s="427"/>
      <c r="L82" s="427"/>
      <c r="M82" s="387"/>
    </row>
    <row r="83" spans="1:13" ht="15" customHeight="1">
      <c r="A83" s="387"/>
      <c r="B83" s="387"/>
      <c r="C83" s="596"/>
      <c r="D83" s="596"/>
      <c r="E83" s="596"/>
      <c r="F83" s="387"/>
      <c r="G83" s="387"/>
      <c r="H83" s="387"/>
      <c r="I83" s="597"/>
      <c r="J83" s="598"/>
      <c r="K83" s="600"/>
      <c r="L83" s="600"/>
      <c r="M83" s="600"/>
    </row>
    <row r="84" spans="1:13" ht="15" customHeight="1">
      <c r="A84" s="387"/>
      <c r="B84" s="387"/>
      <c r="C84" s="596"/>
      <c r="D84" s="596"/>
      <c r="E84" s="596"/>
      <c r="F84" s="387"/>
      <c r="G84" s="387"/>
      <c r="H84" s="387"/>
      <c r="I84" s="597"/>
      <c r="J84" s="601" t="str">
        <f>PENDIDIKAN!J860</f>
        <v>Dr. Mai Efdi</v>
      </c>
      <c r="K84" s="600"/>
      <c r="L84" s="600"/>
      <c r="M84" s="600"/>
    </row>
    <row r="85" spans="1:13" ht="15" customHeight="1">
      <c r="A85" s="387"/>
      <c r="B85" s="387"/>
      <c r="C85" s="596"/>
      <c r="D85" s="596"/>
      <c r="E85" s="596"/>
      <c r="F85" s="387"/>
      <c r="G85" s="387"/>
      <c r="H85" s="387"/>
      <c r="I85" s="602"/>
      <c r="J85" s="603" t="str">
        <f>PENDIDIKAN!J861</f>
        <v>NIP. 197205301999031003</v>
      </c>
      <c r="K85" s="427"/>
      <c r="L85" s="427"/>
      <c r="M85" s="387"/>
    </row>
    <row r="86" spans="1:13" ht="15" customHeight="1">
      <c r="A86" s="387"/>
      <c r="B86" s="387"/>
      <c r="C86" s="596"/>
      <c r="D86" s="596"/>
      <c r="E86" s="596"/>
      <c r="F86" s="387"/>
      <c r="G86" s="387"/>
      <c r="H86" s="387"/>
      <c r="I86" s="604"/>
      <c r="K86" s="572"/>
      <c r="L86" s="572"/>
      <c r="M86" s="572"/>
    </row>
  </sheetData>
  <mergeCells count="60">
    <mergeCell ref="B19:G19"/>
    <mergeCell ref="B20:G20"/>
    <mergeCell ref="A17:M17"/>
    <mergeCell ref="E55:G55"/>
    <mergeCell ref="E57:G57"/>
    <mergeCell ref="E50:G50"/>
    <mergeCell ref="E51:G51"/>
    <mergeCell ref="E56:G56"/>
    <mergeCell ref="E46:G46"/>
    <mergeCell ref="E47:G47"/>
    <mergeCell ref="E49:G49"/>
    <mergeCell ref="E40:G40"/>
    <mergeCell ref="E41:G41"/>
    <mergeCell ref="E54:G54"/>
    <mergeCell ref="E42:G42"/>
    <mergeCell ref="E43:G43"/>
    <mergeCell ref="E58:G58"/>
    <mergeCell ref="C72:G72"/>
    <mergeCell ref="E61:G61"/>
    <mergeCell ref="E64:G64"/>
    <mergeCell ref="E59:G59"/>
    <mergeCell ref="E60:G60"/>
    <mergeCell ref="E65:G65"/>
    <mergeCell ref="E63:G63"/>
    <mergeCell ref="E62:G62"/>
    <mergeCell ref="E67:G67"/>
    <mergeCell ref="E68:G68"/>
    <mergeCell ref="E66:G66"/>
    <mergeCell ref="E69:G69"/>
    <mergeCell ref="A74:J74"/>
    <mergeCell ref="B21:G21"/>
    <mergeCell ref="C22:G22"/>
    <mergeCell ref="D23:G23"/>
    <mergeCell ref="C24:G24"/>
    <mergeCell ref="C26:G26"/>
    <mergeCell ref="D27:G27"/>
    <mergeCell ref="E28:G28"/>
    <mergeCell ref="D36:G36"/>
    <mergeCell ref="C37:G37"/>
    <mergeCell ref="D38:G38"/>
    <mergeCell ref="E32:G32"/>
    <mergeCell ref="D73:G73"/>
    <mergeCell ref="D25:G25"/>
    <mergeCell ref="D39:G39"/>
    <mergeCell ref="D71:G71"/>
    <mergeCell ref="G7:J7"/>
    <mergeCell ref="A1:M1"/>
    <mergeCell ref="A2:M2"/>
    <mergeCell ref="G5:J5"/>
    <mergeCell ref="G6:J6"/>
    <mergeCell ref="G8:M8"/>
    <mergeCell ref="G11:J11"/>
    <mergeCell ref="G12:J12"/>
    <mergeCell ref="G13:M13"/>
    <mergeCell ref="G14:M14"/>
    <mergeCell ref="E44:G44"/>
    <mergeCell ref="E45:G45"/>
    <mergeCell ref="E48:G48"/>
    <mergeCell ref="E53:G53"/>
    <mergeCell ref="E52:G52"/>
  </mergeCells>
  <phoneticPr fontId="33" type="noConversion"/>
  <hyperlinks>
    <hyperlink ref="N40" r:id="rId1"/>
    <hyperlink ref="N41" r:id="rId2"/>
    <hyperlink ref="N42" r:id="rId3"/>
    <hyperlink ref="N44" r:id="rId4"/>
    <hyperlink ref="N45" r:id="rId5"/>
    <hyperlink ref="N46" r:id="rId6"/>
    <hyperlink ref="N47" r:id="rId7"/>
    <hyperlink ref="N49" r:id="rId8"/>
    <hyperlink ref="N50" r:id="rId9"/>
    <hyperlink ref="N51" r:id="rId10"/>
    <hyperlink ref="N52" r:id="rId11"/>
    <hyperlink ref="N53" r:id="rId12"/>
    <hyperlink ref="N54" r:id="rId13"/>
    <hyperlink ref="N55" r:id="rId14"/>
    <hyperlink ref="N56" r:id="rId15"/>
    <hyperlink ref="N57" r:id="rId16"/>
    <hyperlink ref="N58" r:id="rId17"/>
    <hyperlink ref="N59" r:id="rId18"/>
    <hyperlink ref="N61" r:id="rId19"/>
    <hyperlink ref="N62" r:id="rId20"/>
    <hyperlink ref="N63" r:id="rId21"/>
    <hyperlink ref="N64" r:id="rId22"/>
    <hyperlink ref="N60" r:id="rId23"/>
    <hyperlink ref="N43" r:id="rId24"/>
    <hyperlink ref="N48" r:id="rId25"/>
    <hyperlink ref="N65" r:id="rId26"/>
    <hyperlink ref="N66" r:id="rId27"/>
    <hyperlink ref="N67" r:id="rId28"/>
    <hyperlink ref="N68" r:id="rId29"/>
    <hyperlink ref="N69" r:id="rId30"/>
  </hyperlinks>
  <pageMargins left="0.45" right="0" top="0.34" bottom="0" header="0.31" footer="0.31"/>
  <pageSetup paperSize="9" scale="90" firstPageNumber="61" orientation="portrait" useFirstPageNumber="1" horizontalDpi="300" verticalDpi="300" r:id="rId31"/>
  <headerFooter>
    <oddFooter>&amp;C&amp;P</oddFooter>
  </headerFooter>
  <rowBreaks count="2" manualBreakCount="2">
    <brk id="40" max="16383" man="1"/>
    <brk id="5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showGridLines="0" view="pageBreakPreview" topLeftCell="E86" zoomScale="108" zoomScaleSheetLayoutView="120" workbookViewId="0">
      <selection activeCell="N89" sqref="N89"/>
    </sheetView>
  </sheetViews>
  <sheetFormatPr defaultColWidth="8.85546875" defaultRowHeight="15" customHeight="1"/>
  <cols>
    <col min="1" max="1" width="4.42578125" style="137" customWidth="1"/>
    <col min="2" max="2" width="3.28515625" style="137" customWidth="1"/>
    <col min="3" max="3" width="3.140625" style="137" customWidth="1"/>
    <col min="4" max="4" width="3.42578125" style="137" customWidth="1"/>
    <col min="5" max="5" width="24.85546875" style="137" customWidth="1"/>
    <col min="6" max="6" width="1.85546875" style="137" customWidth="1"/>
    <col min="7" max="7" width="2.28515625" style="137" customWidth="1"/>
    <col min="8" max="8" width="9.42578125" style="624" customWidth="1"/>
    <col min="9" max="9" width="8.28515625" style="137" customWidth="1"/>
    <col min="10" max="10" width="10.28515625" style="137" customWidth="1"/>
    <col min="11" max="11" width="7.7109375" style="137" customWidth="1"/>
    <col min="12" max="12" width="9.140625" style="137" customWidth="1"/>
    <col min="13" max="13" width="13.28515625" style="655" customWidth="1"/>
    <col min="14" max="14" width="21.140625" style="137" customWidth="1"/>
    <col min="15" max="15" width="12.140625" style="137" customWidth="1"/>
    <col min="16" max="16384" width="8.85546875" style="137"/>
  </cols>
  <sheetData>
    <row r="1" spans="1:13" ht="15" customHeight="1">
      <c r="A1" s="1862" t="s">
        <v>207</v>
      </c>
      <c r="B1" s="1862"/>
      <c r="C1" s="1862"/>
      <c r="D1" s="1862"/>
      <c r="E1" s="1862"/>
      <c r="F1" s="1862"/>
      <c r="G1" s="1862"/>
      <c r="H1" s="1862"/>
      <c r="I1" s="1862"/>
      <c r="J1" s="1862"/>
      <c r="K1" s="1862"/>
      <c r="L1" s="1862"/>
      <c r="M1" s="1862"/>
    </row>
    <row r="2" spans="1:13" ht="15" customHeight="1">
      <c r="A2" s="1862" t="s">
        <v>237</v>
      </c>
      <c r="B2" s="1862"/>
      <c r="C2" s="1862"/>
      <c r="D2" s="1862"/>
      <c r="E2" s="1862"/>
      <c r="F2" s="1862"/>
      <c r="G2" s="1862"/>
      <c r="H2" s="1862"/>
      <c r="I2" s="1862"/>
      <c r="J2" s="1862"/>
      <c r="K2" s="1862"/>
      <c r="L2" s="1862"/>
      <c r="M2" s="1862"/>
    </row>
    <row r="3" spans="1:13" ht="15" customHeight="1">
      <c r="A3" s="112"/>
      <c r="B3" s="112"/>
      <c r="C3" s="112"/>
      <c r="D3" s="112"/>
      <c r="E3" s="112"/>
      <c r="F3" s="112"/>
      <c r="G3" s="112"/>
      <c r="H3" s="282"/>
      <c r="I3" s="280"/>
      <c r="J3" s="112"/>
      <c r="K3" s="281"/>
      <c r="L3" s="281"/>
      <c r="M3" s="129"/>
    </row>
    <row r="4" spans="1:13" ht="15" customHeight="1">
      <c r="A4" s="99" t="s">
        <v>208</v>
      </c>
      <c r="B4" s="99"/>
      <c r="C4" s="292"/>
      <c r="D4" s="553"/>
      <c r="E4" s="553"/>
      <c r="F4" s="553"/>
      <c r="G4" s="292"/>
      <c r="H4" s="294"/>
      <c r="I4" s="554"/>
      <c r="J4" s="292"/>
      <c r="K4" s="281"/>
      <c r="L4" s="281"/>
      <c r="M4" s="129"/>
    </row>
    <row r="5" spans="1:13" ht="15" customHeight="1">
      <c r="A5" s="292"/>
      <c r="B5" s="292"/>
      <c r="C5" s="292" t="s">
        <v>209</v>
      </c>
      <c r="D5" s="292"/>
      <c r="E5" s="292"/>
      <c r="F5" s="292" t="s">
        <v>210</v>
      </c>
      <c r="G5" s="1863" t="str">
        <f>PENDIDIKAN!G5</f>
        <v>Dr. Mai Efdi</v>
      </c>
      <c r="H5" s="1863"/>
      <c r="I5" s="1863"/>
      <c r="J5" s="1863"/>
      <c r="K5" s="281"/>
      <c r="L5" s="281"/>
      <c r="M5" s="129"/>
    </row>
    <row r="6" spans="1:13" ht="15" customHeight="1">
      <c r="A6" s="292"/>
      <c r="B6" s="292"/>
      <c r="C6" s="292" t="s">
        <v>211</v>
      </c>
      <c r="D6" s="292"/>
      <c r="E6" s="292"/>
      <c r="F6" s="292" t="s">
        <v>210</v>
      </c>
      <c r="G6" s="1876" t="str">
        <f>PENDIDIKAN!G6</f>
        <v>197205301999031003</v>
      </c>
      <c r="H6" s="1861"/>
      <c r="I6" s="1861"/>
      <c r="J6" s="1861"/>
      <c r="K6" s="281"/>
      <c r="L6" s="281"/>
      <c r="M6" s="129"/>
    </row>
    <row r="7" spans="1:13" ht="15" customHeight="1">
      <c r="A7" s="292"/>
      <c r="B7" s="292"/>
      <c r="C7" s="292" t="s">
        <v>212</v>
      </c>
      <c r="D7" s="292"/>
      <c r="E7" s="292"/>
      <c r="F7" s="292" t="s">
        <v>210</v>
      </c>
      <c r="G7" s="1993" t="str">
        <f>PENDIDIKAN!G7</f>
        <v>Penata Tingkat 1/IIId</v>
      </c>
      <c r="H7" s="1993"/>
      <c r="I7" s="1993"/>
      <c r="J7" s="1993"/>
      <c r="K7" s="281"/>
      <c r="L7" s="281"/>
      <c r="M7" s="129"/>
    </row>
    <row r="8" spans="1:13" ht="15" customHeight="1">
      <c r="A8" s="292"/>
      <c r="B8" s="292"/>
      <c r="C8" s="292" t="s">
        <v>287</v>
      </c>
      <c r="D8" s="292"/>
      <c r="E8" s="292"/>
      <c r="F8" s="292" t="s">
        <v>210</v>
      </c>
      <c r="G8" s="1861" t="str">
        <f>PENDIDIKAN!G8</f>
        <v>Lektor Kepala</v>
      </c>
      <c r="H8" s="1861"/>
      <c r="I8" s="1861"/>
      <c r="J8" s="1861"/>
      <c r="K8" s="1861"/>
      <c r="L8" s="1861"/>
      <c r="M8" s="1861"/>
    </row>
    <row r="9" spans="1:13" ht="15" customHeight="1">
      <c r="A9" s="292"/>
      <c r="B9" s="292"/>
      <c r="C9" s="292" t="s">
        <v>214</v>
      </c>
      <c r="D9" s="292"/>
      <c r="E9" s="292"/>
      <c r="F9" s="292" t="s">
        <v>210</v>
      </c>
      <c r="G9" s="99" t="str">
        <f>PENDIDIKAN!G9</f>
        <v>FMIPA Universitas Andalas</v>
      </c>
      <c r="H9" s="99"/>
      <c r="I9" s="99"/>
      <c r="J9" s="99"/>
      <c r="K9" s="281"/>
      <c r="L9" s="281"/>
      <c r="M9" s="129"/>
    </row>
    <row r="10" spans="1:13" ht="15" customHeight="1">
      <c r="A10" s="99" t="s">
        <v>215</v>
      </c>
      <c r="B10" s="99"/>
      <c r="C10" s="292"/>
      <c r="D10" s="553"/>
      <c r="E10" s="553"/>
      <c r="F10" s="553"/>
      <c r="G10" s="292"/>
      <c r="H10" s="294"/>
      <c r="I10" s="554"/>
      <c r="J10" s="292"/>
      <c r="K10" s="281"/>
      <c r="L10" s="281"/>
      <c r="M10" s="129"/>
    </row>
    <row r="11" spans="1:13" ht="15" customHeight="1">
      <c r="A11" s="292"/>
      <c r="B11" s="292"/>
      <c r="C11" s="292" t="s">
        <v>216</v>
      </c>
      <c r="D11" s="292"/>
      <c r="E11" s="292"/>
      <c r="F11" s="292" t="s">
        <v>210</v>
      </c>
      <c r="G11" s="1863" t="str">
        <f>PENDIDIKAN!G11</f>
        <v>Dr. Afrizal, MS</v>
      </c>
      <c r="H11" s="1863"/>
      <c r="I11" s="1863"/>
      <c r="J11" s="1863"/>
      <c r="K11" s="281"/>
      <c r="L11" s="281"/>
      <c r="M11" s="129"/>
    </row>
    <row r="12" spans="1:13" ht="15" customHeight="1">
      <c r="A12" s="292"/>
      <c r="B12" s="292"/>
      <c r="C12" s="292" t="s">
        <v>217</v>
      </c>
      <c r="D12" s="292"/>
      <c r="E12" s="292"/>
      <c r="F12" s="292" t="s">
        <v>210</v>
      </c>
      <c r="G12" s="1861" t="str">
        <f>PENDIDIKAN!G12</f>
        <v>196002091987031004 / 0009026011</v>
      </c>
      <c r="H12" s="1861"/>
      <c r="I12" s="1861"/>
      <c r="J12" s="1861"/>
      <c r="K12" s="281"/>
      <c r="L12" s="281"/>
      <c r="M12" s="129"/>
    </row>
    <row r="13" spans="1:13" ht="15" customHeight="1">
      <c r="A13" s="292"/>
      <c r="B13" s="292"/>
      <c r="C13" s="292" t="s">
        <v>212</v>
      </c>
      <c r="D13" s="292"/>
      <c r="E13" s="292"/>
      <c r="F13" s="292" t="s">
        <v>210</v>
      </c>
      <c r="G13" s="99" t="str">
        <f>PENDIDIKAN!G13</f>
        <v>Pembina Tingkat I / IV b / 01 April 2011</v>
      </c>
      <c r="H13" s="99"/>
      <c r="I13" s="99"/>
      <c r="J13" s="99"/>
      <c r="K13" s="281"/>
      <c r="L13" s="281"/>
      <c r="M13" s="129"/>
    </row>
    <row r="14" spans="1:13" ht="15" customHeight="1">
      <c r="A14" s="292"/>
      <c r="B14" s="292"/>
      <c r="C14" s="292" t="s">
        <v>287</v>
      </c>
      <c r="D14" s="292"/>
      <c r="E14" s="292"/>
      <c r="F14" s="292" t="s">
        <v>210</v>
      </c>
      <c r="G14" s="1861" t="str">
        <f>PENDIDIKAN!G14</f>
        <v>Lektor Kepala/1 Agustus 2010</v>
      </c>
      <c r="H14" s="1861"/>
      <c r="I14" s="1861"/>
      <c r="J14" s="1861"/>
      <c r="K14" s="281"/>
      <c r="L14" s="281"/>
      <c r="M14" s="129"/>
    </row>
    <row r="15" spans="1:13" ht="15" customHeight="1">
      <c r="A15" s="292"/>
      <c r="B15" s="292"/>
      <c r="C15" s="292" t="s">
        <v>214</v>
      </c>
      <c r="D15" s="292"/>
      <c r="E15" s="292"/>
      <c r="F15" s="292" t="s">
        <v>210</v>
      </c>
      <c r="G15" s="99" t="str">
        <f>PENDIDIKAN!G15</f>
        <v>FMIPA Universitas Andalas</v>
      </c>
      <c r="H15" s="99"/>
      <c r="I15" s="99"/>
      <c r="J15" s="99"/>
      <c r="K15" s="281"/>
      <c r="L15" s="281"/>
      <c r="M15" s="129"/>
    </row>
    <row r="16" spans="1:13" ht="15" customHeight="1">
      <c r="A16" s="292"/>
      <c r="B16" s="292"/>
      <c r="C16" s="292"/>
      <c r="D16" s="292"/>
      <c r="E16" s="292"/>
      <c r="F16" s="292"/>
      <c r="G16" s="292"/>
      <c r="H16" s="294"/>
      <c r="I16" s="554"/>
      <c r="J16" s="292"/>
      <c r="K16" s="281"/>
      <c r="L16" s="281"/>
      <c r="M16" s="129"/>
    </row>
    <row r="17" spans="1:15" ht="15" customHeight="1">
      <c r="A17" s="1728" t="s">
        <v>238</v>
      </c>
      <c r="B17" s="1728"/>
      <c r="C17" s="1728"/>
      <c r="D17" s="1728"/>
      <c r="E17" s="1728"/>
      <c r="F17" s="1728"/>
      <c r="G17" s="1728"/>
      <c r="H17" s="1728"/>
      <c r="I17" s="1728"/>
      <c r="J17" s="1728"/>
      <c r="K17" s="1728"/>
      <c r="L17" s="1728"/>
      <c r="M17" s="1728"/>
    </row>
    <row r="18" spans="1:15" ht="15" customHeight="1">
      <c r="A18" s="565"/>
      <c r="B18" s="565"/>
      <c r="C18" s="605"/>
      <c r="D18" s="605"/>
      <c r="E18" s="605"/>
      <c r="F18" s="605"/>
      <c r="G18" s="605"/>
      <c r="H18" s="606"/>
      <c r="I18" s="607"/>
      <c r="J18" s="608"/>
      <c r="K18" s="281"/>
      <c r="L18" s="281"/>
      <c r="M18" s="129"/>
    </row>
    <row r="19" spans="1:15" ht="63">
      <c r="A19" s="195" t="s">
        <v>218</v>
      </c>
      <c r="B19" s="1864" t="s">
        <v>224</v>
      </c>
      <c r="C19" s="1865"/>
      <c r="D19" s="1865"/>
      <c r="E19" s="1865"/>
      <c r="F19" s="1865"/>
      <c r="G19" s="1865"/>
      <c r="H19" s="196" t="s">
        <v>219</v>
      </c>
      <c r="I19" s="195" t="s">
        <v>225</v>
      </c>
      <c r="J19" s="195" t="s">
        <v>226</v>
      </c>
      <c r="K19" s="195" t="s">
        <v>227</v>
      </c>
      <c r="L19" s="195" t="s">
        <v>228</v>
      </c>
      <c r="M19" s="195" t="s">
        <v>220</v>
      </c>
      <c r="N19" s="720" t="s">
        <v>1364</v>
      </c>
      <c r="O19" s="720" t="s">
        <v>1366</v>
      </c>
    </row>
    <row r="20" spans="1:15" ht="15" customHeight="1">
      <c r="A20" s="593">
        <v>1</v>
      </c>
      <c r="B20" s="1824">
        <v>2</v>
      </c>
      <c r="C20" s="1825"/>
      <c r="D20" s="1825"/>
      <c r="E20" s="1825"/>
      <c r="F20" s="1825"/>
      <c r="G20" s="1826"/>
      <c r="H20" s="198">
        <v>3</v>
      </c>
      <c r="I20" s="195">
        <v>4</v>
      </c>
      <c r="J20" s="593">
        <v>5</v>
      </c>
      <c r="K20" s="593">
        <v>6</v>
      </c>
      <c r="L20" s="593">
        <v>7</v>
      </c>
      <c r="M20" s="195">
        <v>8</v>
      </c>
      <c r="N20" s="770">
        <v>9</v>
      </c>
      <c r="O20" s="770">
        <v>10</v>
      </c>
    </row>
    <row r="21" spans="1:15" ht="20.100000000000001" customHeight="1">
      <c r="A21" s="645" t="s">
        <v>69</v>
      </c>
      <c r="B21" s="1949" t="s">
        <v>202</v>
      </c>
      <c r="C21" s="1950"/>
      <c r="D21" s="1950"/>
      <c r="E21" s="1950"/>
      <c r="F21" s="1950"/>
      <c r="G21" s="1951"/>
      <c r="H21" s="262"/>
      <c r="I21" s="97"/>
      <c r="J21" s="91"/>
      <c r="K21" s="578"/>
      <c r="L21" s="124">
        <f>SUM(L22+L96+L103+L112+L114+L117+L124+L133+L137+L141)</f>
        <v>141</v>
      </c>
      <c r="M21" s="630"/>
      <c r="N21" s="630"/>
      <c r="O21" s="578"/>
    </row>
    <row r="22" spans="1:15" ht="51.95" customHeight="1">
      <c r="A22" s="579"/>
      <c r="B22" s="629" t="s">
        <v>11</v>
      </c>
      <c r="C22" s="1977" t="s">
        <v>158</v>
      </c>
      <c r="D22" s="1978"/>
      <c r="E22" s="1978"/>
      <c r="F22" s="1978"/>
      <c r="G22" s="1979"/>
      <c r="H22" s="262"/>
      <c r="I22" s="97"/>
      <c r="J22" s="91"/>
      <c r="K22" s="578"/>
      <c r="L22" s="124">
        <f>L23+L33</f>
        <v>133</v>
      </c>
      <c r="M22" s="92"/>
      <c r="N22" s="630"/>
      <c r="O22" s="578"/>
    </row>
    <row r="23" spans="1:15" ht="39" customHeight="1">
      <c r="A23" s="579"/>
      <c r="B23" s="205"/>
      <c r="C23" s="552">
        <v>1</v>
      </c>
      <c r="D23" s="1673" t="s">
        <v>159</v>
      </c>
      <c r="E23" s="1674"/>
      <c r="F23" s="1674"/>
      <c r="G23" s="1716"/>
      <c r="H23" s="262"/>
      <c r="I23" s="97"/>
      <c r="J23" s="91"/>
      <c r="K23" s="578"/>
      <c r="L23" s="124">
        <f>SUM(L24:L31)</f>
        <v>21</v>
      </c>
      <c r="M23" s="630"/>
      <c r="N23" s="630"/>
      <c r="O23" s="578"/>
    </row>
    <row r="24" spans="1:15" ht="71.099999999999994" customHeight="1">
      <c r="A24" s="579"/>
      <c r="B24" s="205"/>
      <c r="C24" s="1078"/>
      <c r="D24" s="1417">
        <v>1</v>
      </c>
      <c r="E24" s="1720" t="s">
        <v>816</v>
      </c>
      <c r="F24" s="1720"/>
      <c r="G24" s="1720"/>
      <c r="H24" s="262" t="s">
        <v>912</v>
      </c>
      <c r="I24" s="97" t="s">
        <v>1219</v>
      </c>
      <c r="J24" s="91">
        <v>1</v>
      </c>
      <c r="K24" s="95">
        <v>3</v>
      </c>
      <c r="L24" s="95">
        <f>J24*K24</f>
        <v>3</v>
      </c>
      <c r="M24" s="92" t="s">
        <v>913</v>
      </c>
      <c r="N24" s="741" t="s">
        <v>1691</v>
      </c>
      <c r="O24" s="578"/>
    </row>
    <row r="25" spans="1:15" ht="66.95" customHeight="1">
      <c r="A25" s="579"/>
      <c r="B25" s="205"/>
      <c r="C25" s="1078"/>
      <c r="D25" s="1417">
        <v>2</v>
      </c>
      <c r="E25" s="1673" t="s">
        <v>909</v>
      </c>
      <c r="F25" s="1674"/>
      <c r="G25" s="1716"/>
      <c r="H25" s="262" t="s">
        <v>760</v>
      </c>
      <c r="I25" s="97" t="s">
        <v>1219</v>
      </c>
      <c r="J25" s="91">
        <v>1</v>
      </c>
      <c r="K25" s="95">
        <v>3</v>
      </c>
      <c r="L25" s="95">
        <f t="shared" ref="L25:L28" si="0">J25*K25</f>
        <v>3</v>
      </c>
      <c r="M25" s="92" t="s">
        <v>910</v>
      </c>
      <c r="N25" s="741" t="s">
        <v>1692</v>
      </c>
      <c r="O25" s="578"/>
    </row>
    <row r="26" spans="1:15" ht="74.25" customHeight="1">
      <c r="A26" s="579"/>
      <c r="B26" s="205"/>
      <c r="C26" s="1078"/>
      <c r="D26" s="1417">
        <v>3</v>
      </c>
      <c r="E26" s="1673" t="s">
        <v>900</v>
      </c>
      <c r="F26" s="1674"/>
      <c r="G26" s="1716"/>
      <c r="H26" s="262" t="s">
        <v>911</v>
      </c>
      <c r="I26" s="97" t="s">
        <v>1219</v>
      </c>
      <c r="J26" s="91">
        <v>1</v>
      </c>
      <c r="K26" s="95">
        <v>3</v>
      </c>
      <c r="L26" s="95">
        <f t="shared" si="0"/>
        <v>3</v>
      </c>
      <c r="M26" s="92" t="s">
        <v>1693</v>
      </c>
      <c r="N26" s="741" t="s">
        <v>1789</v>
      </c>
      <c r="O26" s="578"/>
    </row>
    <row r="27" spans="1:15" ht="81.95" customHeight="1">
      <c r="A27" s="579"/>
      <c r="B27" s="205"/>
      <c r="C27" s="1078"/>
      <c r="D27" s="1417">
        <v>4</v>
      </c>
      <c r="E27" s="1673" t="s">
        <v>949</v>
      </c>
      <c r="F27" s="1674"/>
      <c r="G27" s="1716"/>
      <c r="H27" s="262" t="s">
        <v>950</v>
      </c>
      <c r="I27" s="97" t="s">
        <v>1219</v>
      </c>
      <c r="J27" s="91">
        <v>1</v>
      </c>
      <c r="K27" s="95">
        <v>3</v>
      </c>
      <c r="L27" s="95">
        <f t="shared" si="0"/>
        <v>3</v>
      </c>
      <c r="M27" s="92" t="s">
        <v>951</v>
      </c>
      <c r="N27" s="741" t="s">
        <v>1694</v>
      </c>
      <c r="O27" s="578"/>
    </row>
    <row r="28" spans="1:15" ht="66.95" customHeight="1">
      <c r="A28" s="579"/>
      <c r="B28" s="205"/>
      <c r="C28" s="1078"/>
      <c r="D28" s="1417">
        <v>5</v>
      </c>
      <c r="E28" s="1673" t="s">
        <v>952</v>
      </c>
      <c r="F28" s="1674"/>
      <c r="G28" s="1716"/>
      <c r="H28" s="262" t="s">
        <v>943</v>
      </c>
      <c r="I28" s="97" t="s">
        <v>1219</v>
      </c>
      <c r="J28" s="91">
        <v>1</v>
      </c>
      <c r="K28" s="95">
        <v>3</v>
      </c>
      <c r="L28" s="95">
        <f t="shared" si="0"/>
        <v>3</v>
      </c>
      <c r="M28" s="92" t="s">
        <v>953</v>
      </c>
      <c r="N28" s="741" t="s">
        <v>1695</v>
      </c>
      <c r="O28" s="578"/>
    </row>
    <row r="29" spans="1:15" ht="81" customHeight="1">
      <c r="A29" s="579"/>
      <c r="B29" s="205"/>
      <c r="C29" s="1078"/>
      <c r="D29" s="1417">
        <v>6</v>
      </c>
      <c r="E29" s="1673" t="s">
        <v>1361</v>
      </c>
      <c r="F29" s="1674"/>
      <c r="G29" s="1716"/>
      <c r="H29" s="262" t="s">
        <v>974</v>
      </c>
      <c r="I29" s="97" t="s">
        <v>1219</v>
      </c>
      <c r="J29" s="91">
        <v>1</v>
      </c>
      <c r="K29" s="95">
        <v>3</v>
      </c>
      <c r="L29" s="95">
        <f>J29*K29</f>
        <v>3</v>
      </c>
      <c r="M29" s="92" t="s">
        <v>1696</v>
      </c>
      <c r="N29" s="741" t="s">
        <v>1697</v>
      </c>
      <c r="O29" s="578"/>
    </row>
    <row r="30" spans="1:15" ht="81" customHeight="1">
      <c r="A30" s="579"/>
      <c r="B30" s="205"/>
      <c r="C30" s="1416"/>
      <c r="D30" s="1417">
        <v>7</v>
      </c>
      <c r="E30" s="1673" t="s">
        <v>2523</v>
      </c>
      <c r="F30" s="1674"/>
      <c r="G30" s="1716"/>
      <c r="H30" s="262" t="s">
        <v>950</v>
      </c>
      <c r="I30" s="97" t="s">
        <v>1219</v>
      </c>
      <c r="J30" s="91">
        <v>1</v>
      </c>
      <c r="K30" s="95">
        <v>3</v>
      </c>
      <c r="L30" s="95">
        <f>J30*K30</f>
        <v>3</v>
      </c>
      <c r="M30" s="92" t="s">
        <v>2524</v>
      </c>
      <c r="N30" s="741" t="s">
        <v>2525</v>
      </c>
      <c r="O30" s="578"/>
    </row>
    <row r="31" spans="1:15" ht="33" customHeight="1">
      <c r="A31" s="579"/>
      <c r="B31" s="205"/>
      <c r="C31" s="1078"/>
      <c r="D31" s="1102"/>
      <c r="E31" s="1102"/>
      <c r="F31" s="1103"/>
      <c r="G31" s="1104"/>
      <c r="H31" s="262"/>
      <c r="I31" s="97"/>
      <c r="J31" s="91"/>
      <c r="K31" s="95"/>
      <c r="L31" s="123"/>
      <c r="M31" s="630"/>
      <c r="N31" s="128"/>
      <c r="O31" s="578"/>
    </row>
    <row r="32" spans="1:15" ht="15" customHeight="1">
      <c r="A32" s="579"/>
      <c r="B32" s="205"/>
      <c r="C32" s="1078"/>
      <c r="D32" s="1079"/>
      <c r="E32" s="1080"/>
      <c r="F32" s="1080"/>
      <c r="G32" s="1082"/>
      <c r="H32" s="262"/>
      <c r="I32" s="97"/>
      <c r="J32" s="91"/>
      <c r="K32" s="578"/>
      <c r="L32" s="123"/>
      <c r="M32" s="630"/>
      <c r="N32" s="128"/>
      <c r="O32" s="578"/>
    </row>
    <row r="33" spans="1:15" ht="15" customHeight="1">
      <c r="A33" s="579"/>
      <c r="B33" s="205"/>
      <c r="C33" s="1078">
        <v>2</v>
      </c>
      <c r="D33" s="1720" t="s">
        <v>160</v>
      </c>
      <c r="E33" s="1720"/>
      <c r="F33" s="1720"/>
      <c r="G33" s="1720"/>
      <c r="H33" s="262"/>
      <c r="I33" s="97"/>
      <c r="J33" s="91"/>
      <c r="K33" s="578"/>
      <c r="L33" s="124">
        <f>SUM(L34:L94)</f>
        <v>112</v>
      </c>
      <c r="M33" s="92"/>
      <c r="N33" s="128"/>
      <c r="O33" s="578"/>
    </row>
    <row r="34" spans="1:15" ht="75.95" customHeight="1">
      <c r="A34" s="579"/>
      <c r="B34" s="205"/>
      <c r="C34" s="1078"/>
      <c r="D34" s="132">
        <v>1</v>
      </c>
      <c r="E34" s="1673" t="s">
        <v>599</v>
      </c>
      <c r="F34" s="1674"/>
      <c r="G34" s="1716"/>
      <c r="H34" s="656" t="s">
        <v>600</v>
      </c>
      <c r="I34" s="97" t="s">
        <v>1219</v>
      </c>
      <c r="J34" s="91">
        <v>1</v>
      </c>
      <c r="K34" s="91">
        <v>2</v>
      </c>
      <c r="L34" s="95">
        <f t="shared" ref="L34:L94" si="1">J34*K34</f>
        <v>2</v>
      </c>
      <c r="M34" s="92" t="s">
        <v>601</v>
      </c>
      <c r="N34" s="741" t="s">
        <v>1698</v>
      </c>
      <c r="O34" s="578"/>
    </row>
    <row r="35" spans="1:15" ht="87" customHeight="1">
      <c r="A35" s="579"/>
      <c r="B35" s="205"/>
      <c r="C35" s="1078"/>
      <c r="D35" s="132">
        <v>2</v>
      </c>
      <c r="E35" s="1673" t="s">
        <v>597</v>
      </c>
      <c r="F35" s="1674"/>
      <c r="G35" s="1716"/>
      <c r="H35" s="262" t="s">
        <v>598</v>
      </c>
      <c r="I35" s="97" t="s">
        <v>1219</v>
      </c>
      <c r="J35" s="91">
        <v>1</v>
      </c>
      <c r="K35" s="91">
        <v>2</v>
      </c>
      <c r="L35" s="95">
        <f t="shared" si="1"/>
        <v>2</v>
      </c>
      <c r="M35" s="92" t="s">
        <v>644</v>
      </c>
      <c r="N35" s="741" t="s">
        <v>1699</v>
      </c>
      <c r="O35" s="578"/>
    </row>
    <row r="36" spans="1:15" ht="69" customHeight="1">
      <c r="A36" s="579"/>
      <c r="B36" s="205"/>
      <c r="C36" s="1078"/>
      <c r="D36" s="132">
        <v>3</v>
      </c>
      <c r="E36" s="1977" t="s">
        <v>596</v>
      </c>
      <c r="F36" s="1978"/>
      <c r="G36" s="1979"/>
      <c r="H36" s="262" t="s">
        <v>376</v>
      </c>
      <c r="I36" s="97" t="s">
        <v>1219</v>
      </c>
      <c r="J36" s="91">
        <v>1</v>
      </c>
      <c r="K36" s="91">
        <v>2</v>
      </c>
      <c r="L36" s="95">
        <f t="shared" si="1"/>
        <v>2</v>
      </c>
      <c r="M36" s="92" t="s">
        <v>643</v>
      </c>
      <c r="N36" s="741" t="s">
        <v>1700</v>
      </c>
      <c r="O36" s="578"/>
    </row>
    <row r="37" spans="1:15" ht="84" customHeight="1">
      <c r="A37" s="579"/>
      <c r="B37" s="205"/>
      <c r="C37" s="1078"/>
      <c r="D37" s="132">
        <v>4</v>
      </c>
      <c r="E37" s="1977" t="s">
        <v>607</v>
      </c>
      <c r="F37" s="1978"/>
      <c r="G37" s="1979"/>
      <c r="H37" s="262" t="s">
        <v>608</v>
      </c>
      <c r="I37" s="97" t="s">
        <v>1219</v>
      </c>
      <c r="J37" s="91">
        <v>1</v>
      </c>
      <c r="K37" s="91">
        <v>2</v>
      </c>
      <c r="L37" s="95">
        <f t="shared" si="1"/>
        <v>2</v>
      </c>
      <c r="M37" s="92" t="s">
        <v>609</v>
      </c>
      <c r="N37" s="741" t="s">
        <v>1701</v>
      </c>
      <c r="O37" s="578"/>
    </row>
    <row r="38" spans="1:15" ht="101.1" customHeight="1">
      <c r="A38" s="579"/>
      <c r="B38" s="205"/>
      <c r="C38" s="1078"/>
      <c r="D38" s="132">
        <v>5</v>
      </c>
      <c r="E38" s="1673" t="s">
        <v>594</v>
      </c>
      <c r="F38" s="1674"/>
      <c r="G38" s="1716"/>
      <c r="H38" s="262" t="s">
        <v>342</v>
      </c>
      <c r="I38" s="97" t="s">
        <v>1219</v>
      </c>
      <c r="J38" s="91">
        <v>1</v>
      </c>
      <c r="K38" s="91">
        <v>2</v>
      </c>
      <c r="L38" s="95">
        <f t="shared" si="1"/>
        <v>2</v>
      </c>
      <c r="M38" s="92" t="s">
        <v>595</v>
      </c>
      <c r="N38" s="741" t="s">
        <v>1702</v>
      </c>
      <c r="O38" s="578"/>
    </row>
    <row r="39" spans="1:15" ht="132" customHeight="1">
      <c r="A39" s="579"/>
      <c r="B39" s="205"/>
      <c r="C39" s="1078"/>
      <c r="D39" s="132">
        <v>6</v>
      </c>
      <c r="E39" s="1673" t="s">
        <v>605</v>
      </c>
      <c r="F39" s="1674"/>
      <c r="G39" s="1716"/>
      <c r="H39" s="262" t="s">
        <v>606</v>
      </c>
      <c r="I39" s="97" t="s">
        <v>1219</v>
      </c>
      <c r="J39" s="91">
        <v>1</v>
      </c>
      <c r="K39" s="91">
        <v>2</v>
      </c>
      <c r="L39" s="95">
        <f t="shared" si="1"/>
        <v>2</v>
      </c>
      <c r="M39" s="92" t="s">
        <v>645</v>
      </c>
      <c r="N39" s="741" t="s">
        <v>1703</v>
      </c>
      <c r="O39" s="578"/>
    </row>
    <row r="40" spans="1:15" ht="78.95" customHeight="1">
      <c r="A40" s="579"/>
      <c r="B40" s="205"/>
      <c r="C40" s="1078"/>
      <c r="D40" s="132">
        <v>7</v>
      </c>
      <c r="E40" s="1937" t="s">
        <v>621</v>
      </c>
      <c r="F40" s="1938"/>
      <c r="G40" s="1939"/>
      <c r="H40" s="262" t="s">
        <v>385</v>
      </c>
      <c r="I40" s="97" t="s">
        <v>1219</v>
      </c>
      <c r="J40" s="91">
        <v>1</v>
      </c>
      <c r="K40" s="91">
        <v>2</v>
      </c>
      <c r="L40" s="95">
        <f t="shared" si="1"/>
        <v>2</v>
      </c>
      <c r="M40" s="92" t="s">
        <v>646</v>
      </c>
      <c r="N40" s="741" t="s">
        <v>1704</v>
      </c>
      <c r="O40" s="578"/>
    </row>
    <row r="41" spans="1:15" ht="74.099999999999994" customHeight="1">
      <c r="A41" s="579"/>
      <c r="B41" s="205"/>
      <c r="C41" s="1078"/>
      <c r="D41" s="132">
        <v>8</v>
      </c>
      <c r="E41" s="1673" t="s">
        <v>610</v>
      </c>
      <c r="F41" s="1674"/>
      <c r="G41" s="1716"/>
      <c r="H41" s="262" t="s">
        <v>611</v>
      </c>
      <c r="I41" s="97" t="s">
        <v>1219</v>
      </c>
      <c r="J41" s="91">
        <v>1</v>
      </c>
      <c r="K41" s="91">
        <v>2</v>
      </c>
      <c r="L41" s="95">
        <f t="shared" si="1"/>
        <v>2</v>
      </c>
      <c r="M41" s="92" t="s">
        <v>647</v>
      </c>
      <c r="N41" s="741" t="s">
        <v>1705</v>
      </c>
      <c r="O41" s="578"/>
    </row>
    <row r="42" spans="1:15" ht="81" customHeight="1">
      <c r="A42" s="579"/>
      <c r="B42" s="205"/>
      <c r="C42" s="1078"/>
      <c r="D42" s="132">
        <v>9</v>
      </c>
      <c r="E42" s="1673" t="s">
        <v>624</v>
      </c>
      <c r="F42" s="1674"/>
      <c r="G42" s="1716"/>
      <c r="H42" s="262" t="s">
        <v>336</v>
      </c>
      <c r="I42" s="97" t="s">
        <v>1219</v>
      </c>
      <c r="J42" s="91">
        <v>1</v>
      </c>
      <c r="K42" s="91">
        <v>2</v>
      </c>
      <c r="L42" s="95">
        <f t="shared" si="1"/>
        <v>2</v>
      </c>
      <c r="M42" s="92" t="s">
        <v>1218</v>
      </c>
      <c r="N42" s="741" t="s">
        <v>1706</v>
      </c>
      <c r="O42" s="578"/>
    </row>
    <row r="43" spans="1:15" ht="114.95" customHeight="1">
      <c r="A43" s="579"/>
      <c r="B43" s="205"/>
      <c r="C43" s="1078"/>
      <c r="D43" s="516">
        <v>10</v>
      </c>
      <c r="E43" s="1937" t="s">
        <v>573</v>
      </c>
      <c r="F43" s="1938"/>
      <c r="G43" s="1939"/>
      <c r="H43" s="262" t="s">
        <v>574</v>
      </c>
      <c r="I43" s="97" t="s">
        <v>1219</v>
      </c>
      <c r="J43" s="91">
        <v>1</v>
      </c>
      <c r="K43" s="91">
        <v>2</v>
      </c>
      <c r="L43" s="95">
        <f t="shared" si="1"/>
        <v>2</v>
      </c>
      <c r="M43" s="92" t="s">
        <v>575</v>
      </c>
      <c r="N43" s="741" t="s">
        <v>1707</v>
      </c>
      <c r="O43" s="578"/>
    </row>
    <row r="44" spans="1:15" ht="63.95" customHeight="1">
      <c r="A44" s="579"/>
      <c r="B44" s="205"/>
      <c r="C44" s="1078"/>
      <c r="D44" s="516">
        <v>11</v>
      </c>
      <c r="E44" s="1937" t="s">
        <v>612</v>
      </c>
      <c r="F44" s="1938"/>
      <c r="G44" s="1939"/>
      <c r="H44" s="262" t="s">
        <v>576</v>
      </c>
      <c r="I44" s="97" t="s">
        <v>1219</v>
      </c>
      <c r="J44" s="91">
        <v>1</v>
      </c>
      <c r="K44" s="91">
        <v>2</v>
      </c>
      <c r="L44" s="95">
        <f t="shared" si="1"/>
        <v>2</v>
      </c>
      <c r="M44" s="92" t="s">
        <v>648</v>
      </c>
      <c r="N44" s="741" t="s">
        <v>1708</v>
      </c>
      <c r="O44" s="578"/>
    </row>
    <row r="45" spans="1:15" ht="65.099999999999994" customHeight="1">
      <c r="A45" s="579"/>
      <c r="B45" s="205"/>
      <c r="C45" s="1078"/>
      <c r="D45" s="587">
        <v>12</v>
      </c>
      <c r="E45" s="1937" t="s">
        <v>613</v>
      </c>
      <c r="F45" s="1938"/>
      <c r="G45" s="1939"/>
      <c r="H45" s="262" t="s">
        <v>522</v>
      </c>
      <c r="I45" s="97" t="s">
        <v>1219</v>
      </c>
      <c r="J45" s="91">
        <v>1</v>
      </c>
      <c r="K45" s="91">
        <v>2</v>
      </c>
      <c r="L45" s="95">
        <f t="shared" si="1"/>
        <v>2</v>
      </c>
      <c r="M45" s="92" t="s">
        <v>649</v>
      </c>
      <c r="N45" s="741" t="s">
        <v>1709</v>
      </c>
      <c r="O45" s="578"/>
    </row>
    <row r="46" spans="1:15" ht="63.95" customHeight="1">
      <c r="A46" s="579"/>
      <c r="B46" s="205"/>
      <c r="C46" s="1078"/>
      <c r="D46" s="587">
        <v>13</v>
      </c>
      <c r="E46" s="1937" t="s">
        <v>614</v>
      </c>
      <c r="F46" s="1938"/>
      <c r="G46" s="1939"/>
      <c r="H46" s="262" t="s">
        <v>524</v>
      </c>
      <c r="I46" s="97" t="s">
        <v>1219</v>
      </c>
      <c r="J46" s="91">
        <v>1</v>
      </c>
      <c r="K46" s="91">
        <v>2</v>
      </c>
      <c r="L46" s="95">
        <f t="shared" si="1"/>
        <v>2</v>
      </c>
      <c r="M46" s="92" t="s">
        <v>650</v>
      </c>
      <c r="N46" s="741" t="s">
        <v>1710</v>
      </c>
      <c r="O46" s="578"/>
    </row>
    <row r="47" spans="1:15" ht="99" customHeight="1">
      <c r="A47" s="579"/>
      <c r="B47" s="205"/>
      <c r="C47" s="1078"/>
      <c r="D47" s="587">
        <v>14</v>
      </c>
      <c r="E47" s="1937" t="s">
        <v>512</v>
      </c>
      <c r="F47" s="1938"/>
      <c r="G47" s="1939"/>
      <c r="H47" s="262" t="s">
        <v>511</v>
      </c>
      <c r="I47" s="97" t="s">
        <v>1219</v>
      </c>
      <c r="J47" s="91">
        <v>1</v>
      </c>
      <c r="K47" s="91">
        <v>2</v>
      </c>
      <c r="L47" s="95">
        <f t="shared" si="1"/>
        <v>2</v>
      </c>
      <c r="M47" s="92" t="s">
        <v>651</v>
      </c>
      <c r="N47" s="741" t="s">
        <v>1711</v>
      </c>
      <c r="O47" s="578"/>
    </row>
    <row r="48" spans="1:15" ht="69" customHeight="1">
      <c r="A48" s="579"/>
      <c r="B48" s="205"/>
      <c r="C48" s="1078"/>
      <c r="D48" s="587">
        <v>15</v>
      </c>
      <c r="E48" s="1937" t="s">
        <v>615</v>
      </c>
      <c r="F48" s="1938"/>
      <c r="G48" s="1939"/>
      <c r="H48" s="262" t="s">
        <v>525</v>
      </c>
      <c r="I48" s="97" t="s">
        <v>1219</v>
      </c>
      <c r="J48" s="91">
        <v>1</v>
      </c>
      <c r="K48" s="91">
        <v>2</v>
      </c>
      <c r="L48" s="95">
        <f t="shared" si="1"/>
        <v>2</v>
      </c>
      <c r="M48" s="92" t="s">
        <v>652</v>
      </c>
      <c r="N48" s="741" t="s">
        <v>1712</v>
      </c>
      <c r="O48" s="578"/>
    </row>
    <row r="49" spans="1:15" ht="63" customHeight="1">
      <c r="A49" s="579"/>
      <c r="B49" s="205"/>
      <c r="C49" s="1078"/>
      <c r="D49" s="587">
        <v>16</v>
      </c>
      <c r="E49" s="1937" t="s">
        <v>616</v>
      </c>
      <c r="F49" s="1938"/>
      <c r="G49" s="1939"/>
      <c r="H49" s="262" t="s">
        <v>577</v>
      </c>
      <c r="I49" s="97" t="s">
        <v>1219</v>
      </c>
      <c r="J49" s="91">
        <v>1</v>
      </c>
      <c r="K49" s="91">
        <v>2</v>
      </c>
      <c r="L49" s="95">
        <f t="shared" si="1"/>
        <v>2</v>
      </c>
      <c r="M49" s="92" t="s">
        <v>653</v>
      </c>
      <c r="N49" s="741" t="s">
        <v>1713</v>
      </c>
      <c r="O49" s="578"/>
    </row>
    <row r="50" spans="1:15" ht="66" customHeight="1">
      <c r="A50" s="579"/>
      <c r="B50" s="205"/>
      <c r="C50" s="1078"/>
      <c r="D50" s="587">
        <v>17</v>
      </c>
      <c r="E50" s="1937" t="s">
        <v>1021</v>
      </c>
      <c r="F50" s="1938"/>
      <c r="G50" s="1939"/>
      <c r="H50" s="262" t="s">
        <v>1020</v>
      </c>
      <c r="I50" s="97" t="s">
        <v>1219</v>
      </c>
      <c r="J50" s="91">
        <v>1</v>
      </c>
      <c r="K50" s="95">
        <v>2</v>
      </c>
      <c r="L50" s="95">
        <f t="shared" si="1"/>
        <v>2</v>
      </c>
      <c r="M50" s="92" t="s">
        <v>1217</v>
      </c>
      <c r="N50" s="741" t="s">
        <v>1714</v>
      </c>
      <c r="O50" s="578"/>
    </row>
    <row r="51" spans="1:15" ht="99.95" customHeight="1">
      <c r="A51" s="579"/>
      <c r="B51" s="205"/>
      <c r="C51" s="1078"/>
      <c r="D51" s="587">
        <v>18</v>
      </c>
      <c r="E51" s="1937" t="s">
        <v>516</v>
      </c>
      <c r="F51" s="1938"/>
      <c r="G51" s="1939"/>
      <c r="H51" s="262" t="s">
        <v>999</v>
      </c>
      <c r="I51" s="97" t="s">
        <v>1219</v>
      </c>
      <c r="J51" s="91">
        <v>1</v>
      </c>
      <c r="K51" s="91">
        <v>2</v>
      </c>
      <c r="L51" s="95">
        <f t="shared" si="1"/>
        <v>2</v>
      </c>
      <c r="M51" s="92" t="s">
        <v>515</v>
      </c>
      <c r="N51" s="741" t="s">
        <v>1714</v>
      </c>
      <c r="O51" s="578"/>
    </row>
    <row r="52" spans="1:15" ht="66" customHeight="1">
      <c r="A52" s="646"/>
      <c r="B52" s="548"/>
      <c r="C52" s="1078"/>
      <c r="D52" s="587">
        <v>19</v>
      </c>
      <c r="E52" s="1937" t="s">
        <v>617</v>
      </c>
      <c r="F52" s="1938"/>
      <c r="G52" s="1939"/>
      <c r="H52" s="262" t="s">
        <v>523</v>
      </c>
      <c r="I52" s="97" t="s">
        <v>1219</v>
      </c>
      <c r="J52" s="91">
        <v>1</v>
      </c>
      <c r="K52" s="91">
        <v>2</v>
      </c>
      <c r="L52" s="95">
        <f t="shared" si="1"/>
        <v>2</v>
      </c>
      <c r="M52" s="92" t="s">
        <v>654</v>
      </c>
      <c r="N52" s="741" t="s">
        <v>1715</v>
      </c>
      <c r="O52" s="578"/>
    </row>
    <row r="53" spans="1:15" ht="86.1" customHeight="1">
      <c r="A53" s="579"/>
      <c r="B53" s="205"/>
      <c r="C53" s="1074"/>
      <c r="D53" s="618">
        <v>20</v>
      </c>
      <c r="E53" s="1937" t="s">
        <v>886</v>
      </c>
      <c r="F53" s="1938"/>
      <c r="G53" s="1939"/>
      <c r="H53" s="262" t="s">
        <v>887</v>
      </c>
      <c r="I53" s="97" t="s">
        <v>1219</v>
      </c>
      <c r="J53" s="91">
        <v>1</v>
      </c>
      <c r="K53" s="91">
        <v>2</v>
      </c>
      <c r="L53" s="95">
        <f t="shared" si="1"/>
        <v>2</v>
      </c>
      <c r="M53" s="92" t="s">
        <v>1022</v>
      </c>
      <c r="N53" s="741" t="s">
        <v>1716</v>
      </c>
      <c r="O53" s="578"/>
    </row>
    <row r="54" spans="1:15" ht="68.099999999999994" customHeight="1">
      <c r="A54" s="579"/>
      <c r="B54" s="205"/>
      <c r="C54" s="1074"/>
      <c r="D54" s="618">
        <v>21</v>
      </c>
      <c r="E54" s="1937" t="s">
        <v>967</v>
      </c>
      <c r="F54" s="1938"/>
      <c r="G54" s="1939"/>
      <c r="H54" s="262" t="s">
        <v>966</v>
      </c>
      <c r="I54" s="97" t="s">
        <v>1219</v>
      </c>
      <c r="J54" s="91">
        <v>1</v>
      </c>
      <c r="K54" s="95">
        <v>2</v>
      </c>
      <c r="L54" s="95">
        <f>J54*K54</f>
        <v>2</v>
      </c>
      <c r="M54" s="92" t="s">
        <v>968</v>
      </c>
      <c r="N54" s="741" t="s">
        <v>1717</v>
      </c>
      <c r="O54" s="578"/>
    </row>
    <row r="55" spans="1:15" ht="65.099999999999994" customHeight="1">
      <c r="A55" s="579"/>
      <c r="B55" s="205"/>
      <c r="C55" s="1074"/>
      <c r="D55" s="618">
        <v>22</v>
      </c>
      <c r="E55" s="1990" t="s">
        <v>618</v>
      </c>
      <c r="F55" s="1991"/>
      <c r="G55" s="1992"/>
      <c r="H55" s="262" t="s">
        <v>521</v>
      </c>
      <c r="I55" s="97" t="s">
        <v>1219</v>
      </c>
      <c r="J55" s="91">
        <v>1</v>
      </c>
      <c r="K55" s="91">
        <v>2</v>
      </c>
      <c r="L55" s="95">
        <f t="shared" si="1"/>
        <v>2</v>
      </c>
      <c r="M55" s="92" t="s">
        <v>655</v>
      </c>
      <c r="N55" s="741" t="s">
        <v>1718</v>
      </c>
      <c r="O55" s="578"/>
    </row>
    <row r="56" spans="1:15" ht="99.95" customHeight="1">
      <c r="A56" s="579"/>
      <c r="B56" s="205"/>
      <c r="C56" s="1078"/>
      <c r="D56" s="587">
        <v>23</v>
      </c>
      <c r="E56" s="1937" t="s">
        <v>513</v>
      </c>
      <c r="F56" s="1938"/>
      <c r="G56" s="1939"/>
      <c r="H56" s="262" t="s">
        <v>514</v>
      </c>
      <c r="I56" s="97" t="s">
        <v>1219</v>
      </c>
      <c r="J56" s="91">
        <v>1</v>
      </c>
      <c r="K56" s="91">
        <v>2</v>
      </c>
      <c r="L56" s="95">
        <f t="shared" si="1"/>
        <v>2</v>
      </c>
      <c r="M56" s="92" t="s">
        <v>657</v>
      </c>
      <c r="N56" s="741" t="s">
        <v>1719</v>
      </c>
      <c r="O56" s="578"/>
    </row>
    <row r="57" spans="1:15" ht="53.1" customHeight="1">
      <c r="A57" s="579"/>
      <c r="B57" s="205"/>
      <c r="C57" s="1078"/>
      <c r="D57" s="587">
        <v>24</v>
      </c>
      <c r="E57" s="1937" t="s">
        <v>619</v>
      </c>
      <c r="F57" s="1938"/>
      <c r="G57" s="1939"/>
      <c r="H57" s="262" t="s">
        <v>520</v>
      </c>
      <c r="I57" s="97" t="s">
        <v>1219</v>
      </c>
      <c r="J57" s="91">
        <v>1</v>
      </c>
      <c r="K57" s="91">
        <v>2</v>
      </c>
      <c r="L57" s="95">
        <f t="shared" si="1"/>
        <v>2</v>
      </c>
      <c r="M57" s="92" t="s">
        <v>656</v>
      </c>
      <c r="N57" s="741" t="s">
        <v>1720</v>
      </c>
      <c r="O57" s="578"/>
    </row>
    <row r="58" spans="1:15" ht="51.95" customHeight="1">
      <c r="A58" s="579"/>
      <c r="B58" s="205"/>
      <c r="C58" s="1078"/>
      <c r="D58" s="587">
        <v>25</v>
      </c>
      <c r="E58" s="1937" t="s">
        <v>620</v>
      </c>
      <c r="F58" s="1938"/>
      <c r="G58" s="1939"/>
      <c r="H58" s="262" t="s">
        <v>578</v>
      </c>
      <c r="I58" s="97" t="s">
        <v>1219</v>
      </c>
      <c r="J58" s="91">
        <v>1</v>
      </c>
      <c r="K58" s="91">
        <v>2</v>
      </c>
      <c r="L58" s="95">
        <f t="shared" si="1"/>
        <v>2</v>
      </c>
      <c r="M58" s="92" t="s">
        <v>658</v>
      </c>
      <c r="N58" s="741" t="s">
        <v>1721</v>
      </c>
      <c r="O58" s="578"/>
    </row>
    <row r="59" spans="1:15" ht="69" customHeight="1">
      <c r="A59" s="579"/>
      <c r="B59" s="205"/>
      <c r="C59" s="1078"/>
      <c r="D59" s="647">
        <v>26</v>
      </c>
      <c r="E59" s="1937" t="s">
        <v>519</v>
      </c>
      <c r="F59" s="1938"/>
      <c r="G59" s="1939"/>
      <c r="H59" s="262" t="s">
        <v>518</v>
      </c>
      <c r="I59" s="97" t="s">
        <v>1219</v>
      </c>
      <c r="J59" s="91">
        <v>1</v>
      </c>
      <c r="K59" s="91">
        <v>2</v>
      </c>
      <c r="L59" s="95">
        <f t="shared" si="1"/>
        <v>2</v>
      </c>
      <c r="M59" s="92" t="s">
        <v>659</v>
      </c>
      <c r="N59" s="741" t="s">
        <v>1722</v>
      </c>
      <c r="O59" s="578"/>
    </row>
    <row r="60" spans="1:15" ht="84" customHeight="1">
      <c r="A60" s="579"/>
      <c r="B60" s="205"/>
      <c r="C60" s="1078"/>
      <c r="D60" s="647">
        <v>27</v>
      </c>
      <c r="E60" s="1937" t="s">
        <v>888</v>
      </c>
      <c r="F60" s="1938"/>
      <c r="G60" s="1939"/>
      <c r="H60" s="262" t="s">
        <v>889</v>
      </c>
      <c r="I60" s="97" t="s">
        <v>1219</v>
      </c>
      <c r="J60" s="91">
        <v>1</v>
      </c>
      <c r="K60" s="91">
        <v>2</v>
      </c>
      <c r="L60" s="95">
        <f t="shared" si="1"/>
        <v>2</v>
      </c>
      <c r="M60" s="92" t="s">
        <v>890</v>
      </c>
      <c r="N60" s="741" t="s">
        <v>1723</v>
      </c>
      <c r="O60" s="578"/>
    </row>
    <row r="61" spans="1:15" ht="63.95" customHeight="1">
      <c r="A61" s="579"/>
      <c r="B61" s="205"/>
      <c r="C61" s="1078"/>
      <c r="D61" s="647">
        <v>28</v>
      </c>
      <c r="E61" s="1937" t="s">
        <v>977</v>
      </c>
      <c r="F61" s="1938"/>
      <c r="G61" s="1939"/>
      <c r="H61" s="262" t="s">
        <v>978</v>
      </c>
      <c r="I61" s="97" t="s">
        <v>1219</v>
      </c>
      <c r="J61" s="91">
        <v>1</v>
      </c>
      <c r="K61" s="95">
        <v>2</v>
      </c>
      <c r="L61" s="95">
        <f t="shared" si="1"/>
        <v>2</v>
      </c>
      <c r="M61" s="92" t="s">
        <v>979</v>
      </c>
      <c r="N61" s="741" t="s">
        <v>1724</v>
      </c>
      <c r="O61" s="578"/>
    </row>
    <row r="62" spans="1:15" ht="84.95" customHeight="1">
      <c r="A62" s="579"/>
      <c r="B62" s="205"/>
      <c r="C62" s="1078"/>
      <c r="D62" s="647">
        <v>29</v>
      </c>
      <c r="E62" s="1937" t="s">
        <v>970</v>
      </c>
      <c r="F62" s="1938"/>
      <c r="G62" s="1939"/>
      <c r="H62" s="262" t="s">
        <v>969</v>
      </c>
      <c r="I62" s="97" t="s">
        <v>1219</v>
      </c>
      <c r="J62" s="91">
        <v>1</v>
      </c>
      <c r="K62" s="95">
        <v>2</v>
      </c>
      <c r="L62" s="95">
        <f t="shared" si="1"/>
        <v>2</v>
      </c>
      <c r="M62" s="92" t="s">
        <v>985</v>
      </c>
      <c r="N62" s="741" t="s">
        <v>1725</v>
      </c>
      <c r="O62" s="578"/>
    </row>
    <row r="63" spans="1:15" ht="62.1" customHeight="1">
      <c r="A63" s="579"/>
      <c r="B63" s="205"/>
      <c r="C63" s="1078"/>
      <c r="D63" s="647">
        <v>30</v>
      </c>
      <c r="E63" s="1937" t="s">
        <v>984</v>
      </c>
      <c r="F63" s="1938"/>
      <c r="G63" s="1939"/>
      <c r="H63" s="262" t="s">
        <v>983</v>
      </c>
      <c r="I63" s="97" t="s">
        <v>1219</v>
      </c>
      <c r="J63" s="91">
        <v>1</v>
      </c>
      <c r="K63" s="95">
        <v>2</v>
      </c>
      <c r="L63" s="95">
        <f t="shared" si="1"/>
        <v>2</v>
      </c>
      <c r="M63" s="92" t="s">
        <v>986</v>
      </c>
      <c r="N63" s="741" t="s">
        <v>1726</v>
      </c>
      <c r="O63" s="578"/>
    </row>
    <row r="64" spans="1:15" ht="68.099999999999994" customHeight="1">
      <c r="A64" s="579"/>
      <c r="B64" s="205"/>
      <c r="C64" s="1078"/>
      <c r="D64" s="647">
        <v>31</v>
      </c>
      <c r="E64" s="1937" t="s">
        <v>1032</v>
      </c>
      <c r="F64" s="1938"/>
      <c r="G64" s="1939"/>
      <c r="H64" s="262" t="s">
        <v>725</v>
      </c>
      <c r="I64" s="97" t="s">
        <v>1219</v>
      </c>
      <c r="J64" s="91">
        <v>1</v>
      </c>
      <c r="K64" s="95">
        <v>2</v>
      </c>
      <c r="L64" s="95">
        <f t="shared" si="1"/>
        <v>2</v>
      </c>
      <c r="M64" s="92" t="s">
        <v>1033</v>
      </c>
      <c r="N64" s="741" t="s">
        <v>1760</v>
      </c>
      <c r="O64" s="578"/>
    </row>
    <row r="65" spans="1:15" ht="62.1" customHeight="1">
      <c r="A65" s="579"/>
      <c r="B65" s="205"/>
      <c r="C65" s="1078"/>
      <c r="D65" s="647">
        <v>32</v>
      </c>
      <c r="E65" s="1937" t="s">
        <v>1024</v>
      </c>
      <c r="F65" s="1938"/>
      <c r="G65" s="1939"/>
      <c r="H65" s="262" t="s">
        <v>1023</v>
      </c>
      <c r="I65" s="97" t="s">
        <v>1219</v>
      </c>
      <c r="J65" s="91">
        <v>1</v>
      </c>
      <c r="K65" s="95">
        <v>2</v>
      </c>
      <c r="L65" s="95">
        <f t="shared" si="1"/>
        <v>2</v>
      </c>
      <c r="M65" s="92" t="s">
        <v>1025</v>
      </c>
      <c r="N65" s="741" t="s">
        <v>1833</v>
      </c>
      <c r="O65" s="578"/>
    </row>
    <row r="66" spans="1:15" ht="84" customHeight="1">
      <c r="A66" s="579"/>
      <c r="B66" s="205"/>
      <c r="C66" s="1078"/>
      <c r="D66" s="647">
        <v>33</v>
      </c>
      <c r="E66" s="1937" t="s">
        <v>997</v>
      </c>
      <c r="F66" s="1938"/>
      <c r="G66" s="1939"/>
      <c r="H66" s="262" t="s">
        <v>996</v>
      </c>
      <c r="I66" s="97" t="s">
        <v>1219</v>
      </c>
      <c r="J66" s="91">
        <v>1</v>
      </c>
      <c r="K66" s="95">
        <v>2</v>
      </c>
      <c r="L66" s="95">
        <f t="shared" si="1"/>
        <v>2</v>
      </c>
      <c r="M66" s="92" t="s">
        <v>998</v>
      </c>
      <c r="N66" s="741" t="s">
        <v>1727</v>
      </c>
      <c r="O66" s="578"/>
    </row>
    <row r="67" spans="1:15" ht="69" customHeight="1">
      <c r="A67" s="579"/>
      <c r="B67" s="205"/>
      <c r="C67" s="1078"/>
      <c r="D67" s="647">
        <v>34</v>
      </c>
      <c r="E67" s="1937" t="s">
        <v>891</v>
      </c>
      <c r="F67" s="1938"/>
      <c r="G67" s="1939"/>
      <c r="H67" s="262" t="s">
        <v>892</v>
      </c>
      <c r="I67" s="97" t="s">
        <v>1219</v>
      </c>
      <c r="J67" s="91">
        <v>1</v>
      </c>
      <c r="K67" s="95">
        <v>2</v>
      </c>
      <c r="L67" s="95">
        <f t="shared" si="1"/>
        <v>2</v>
      </c>
      <c r="M67" s="92" t="s">
        <v>893</v>
      </c>
      <c r="N67" s="741" t="s">
        <v>1728</v>
      </c>
      <c r="O67" s="578"/>
    </row>
    <row r="68" spans="1:15" ht="69.95" customHeight="1">
      <c r="A68" s="579"/>
      <c r="B68" s="205"/>
      <c r="C68" s="1078"/>
      <c r="D68" s="647">
        <v>35</v>
      </c>
      <c r="E68" s="1937" t="s">
        <v>895</v>
      </c>
      <c r="F68" s="1938"/>
      <c r="G68" s="1939"/>
      <c r="H68" s="262" t="s">
        <v>894</v>
      </c>
      <c r="I68" s="97" t="s">
        <v>1219</v>
      </c>
      <c r="J68" s="91">
        <v>1</v>
      </c>
      <c r="K68" s="95">
        <v>2</v>
      </c>
      <c r="L68" s="95">
        <f t="shared" si="1"/>
        <v>2</v>
      </c>
      <c r="M68" s="92" t="s">
        <v>896</v>
      </c>
      <c r="N68" s="741" t="s">
        <v>1729</v>
      </c>
      <c r="O68" s="578"/>
    </row>
    <row r="69" spans="1:15" ht="65.099999999999994" customHeight="1">
      <c r="A69" s="579"/>
      <c r="B69" s="205"/>
      <c r="C69" s="1078"/>
      <c r="D69" s="647">
        <v>36</v>
      </c>
      <c r="E69" s="1937" t="s">
        <v>1027</v>
      </c>
      <c r="F69" s="1938"/>
      <c r="G69" s="1939"/>
      <c r="H69" s="262" t="s">
        <v>1026</v>
      </c>
      <c r="I69" s="97" t="s">
        <v>1219</v>
      </c>
      <c r="J69" s="91">
        <v>1</v>
      </c>
      <c r="K69" s="95">
        <v>2</v>
      </c>
      <c r="L69" s="95">
        <f t="shared" si="1"/>
        <v>2</v>
      </c>
      <c r="M69" s="92" t="s">
        <v>1028</v>
      </c>
      <c r="N69" s="741" t="s">
        <v>1834</v>
      </c>
      <c r="O69" s="578"/>
    </row>
    <row r="70" spans="1:15" ht="71.099999999999994" customHeight="1">
      <c r="A70" s="579"/>
      <c r="B70" s="205"/>
      <c r="C70" s="1078"/>
      <c r="D70" s="647">
        <v>37</v>
      </c>
      <c r="E70" s="1937" t="s">
        <v>1362</v>
      </c>
      <c r="F70" s="1938"/>
      <c r="G70" s="1939"/>
      <c r="H70" s="262" t="s">
        <v>897</v>
      </c>
      <c r="I70" s="97" t="s">
        <v>1219</v>
      </c>
      <c r="J70" s="91">
        <v>1</v>
      </c>
      <c r="K70" s="95">
        <v>2</v>
      </c>
      <c r="L70" s="95">
        <f t="shared" si="1"/>
        <v>2</v>
      </c>
      <c r="M70" s="92" t="s">
        <v>901</v>
      </c>
      <c r="N70" s="741" t="s">
        <v>1730</v>
      </c>
      <c r="O70" s="578"/>
    </row>
    <row r="71" spans="1:15" ht="57" customHeight="1">
      <c r="A71" s="579"/>
      <c r="B71" s="205"/>
      <c r="C71" s="1078"/>
      <c r="D71" s="647">
        <v>38</v>
      </c>
      <c r="E71" s="1937" t="s">
        <v>993</v>
      </c>
      <c r="F71" s="1938"/>
      <c r="G71" s="1939"/>
      <c r="H71" s="262" t="s">
        <v>994</v>
      </c>
      <c r="I71" s="97" t="s">
        <v>1219</v>
      </c>
      <c r="J71" s="91">
        <v>1</v>
      </c>
      <c r="K71" s="95">
        <v>2</v>
      </c>
      <c r="L71" s="95">
        <f t="shared" si="1"/>
        <v>2</v>
      </c>
      <c r="M71" s="92" t="s">
        <v>995</v>
      </c>
      <c r="N71" s="741" t="s">
        <v>1731</v>
      </c>
      <c r="O71" s="578"/>
    </row>
    <row r="72" spans="1:15" ht="66.95" customHeight="1">
      <c r="A72" s="579"/>
      <c r="B72" s="205"/>
      <c r="C72" s="1078"/>
      <c r="D72" s="647">
        <v>39</v>
      </c>
      <c r="E72" s="1937" t="s">
        <v>904</v>
      </c>
      <c r="F72" s="1938"/>
      <c r="G72" s="1939"/>
      <c r="H72" s="262" t="s">
        <v>905</v>
      </c>
      <c r="I72" s="97" t="s">
        <v>1219</v>
      </c>
      <c r="J72" s="91">
        <v>1</v>
      </c>
      <c r="K72" s="95">
        <v>2</v>
      </c>
      <c r="L72" s="95">
        <f t="shared" si="1"/>
        <v>2</v>
      </c>
      <c r="M72" s="92" t="s">
        <v>906</v>
      </c>
      <c r="N72" s="741" t="s">
        <v>1732</v>
      </c>
      <c r="O72" s="578"/>
    </row>
    <row r="73" spans="1:15" ht="99" customHeight="1">
      <c r="A73" s="579"/>
      <c r="B73" s="205"/>
      <c r="C73" s="1078"/>
      <c r="D73" s="647">
        <v>40</v>
      </c>
      <c r="E73" s="1937" t="s">
        <v>1007</v>
      </c>
      <c r="F73" s="1938"/>
      <c r="G73" s="1939"/>
      <c r="H73" s="262" t="s">
        <v>1006</v>
      </c>
      <c r="I73" s="97" t="s">
        <v>1219</v>
      </c>
      <c r="J73" s="91">
        <v>1</v>
      </c>
      <c r="K73" s="95">
        <v>2</v>
      </c>
      <c r="L73" s="95">
        <f t="shared" si="1"/>
        <v>2</v>
      </c>
      <c r="M73" s="92" t="s">
        <v>1008</v>
      </c>
      <c r="N73" s="741" t="s">
        <v>1733</v>
      </c>
      <c r="O73" s="578"/>
    </row>
    <row r="74" spans="1:15" ht="69.95" customHeight="1">
      <c r="A74" s="579"/>
      <c r="B74" s="205"/>
      <c r="C74" s="1078"/>
      <c r="D74" s="647">
        <v>41</v>
      </c>
      <c r="E74" s="1937" t="s">
        <v>981</v>
      </c>
      <c r="F74" s="1938"/>
      <c r="G74" s="1939"/>
      <c r="H74" s="262" t="s">
        <v>980</v>
      </c>
      <c r="I74" s="97" t="s">
        <v>1219</v>
      </c>
      <c r="J74" s="91">
        <v>1</v>
      </c>
      <c r="K74" s="95">
        <v>2</v>
      </c>
      <c r="L74" s="95">
        <f t="shared" si="1"/>
        <v>2</v>
      </c>
      <c r="M74" s="92" t="s">
        <v>982</v>
      </c>
      <c r="N74" s="741" t="s">
        <v>1734</v>
      </c>
      <c r="O74" s="578"/>
    </row>
    <row r="75" spans="1:15" ht="65.099999999999994" customHeight="1">
      <c r="A75" s="579"/>
      <c r="B75" s="205"/>
      <c r="C75" s="1078"/>
      <c r="D75" s="647">
        <v>42</v>
      </c>
      <c r="E75" s="1937" t="s">
        <v>907</v>
      </c>
      <c r="F75" s="1938"/>
      <c r="G75" s="1939"/>
      <c r="H75" s="262" t="s">
        <v>908</v>
      </c>
      <c r="I75" s="97" t="s">
        <v>1219</v>
      </c>
      <c r="J75" s="91">
        <v>1</v>
      </c>
      <c r="K75" s="95">
        <v>2</v>
      </c>
      <c r="L75" s="95">
        <f t="shared" si="1"/>
        <v>2</v>
      </c>
      <c r="M75" s="92" t="s">
        <v>964</v>
      </c>
      <c r="N75" s="741" t="s">
        <v>1735</v>
      </c>
      <c r="O75" s="578"/>
    </row>
    <row r="76" spans="1:15" ht="81.95" customHeight="1">
      <c r="A76" s="579"/>
      <c r="B76" s="205"/>
      <c r="C76" s="1078"/>
      <c r="D76" s="647">
        <v>43</v>
      </c>
      <c r="E76" s="1937" t="s">
        <v>1030</v>
      </c>
      <c r="F76" s="1938"/>
      <c r="G76" s="1939"/>
      <c r="H76" s="262" t="s">
        <v>1029</v>
      </c>
      <c r="I76" s="97" t="s">
        <v>1219</v>
      </c>
      <c r="J76" s="91">
        <v>1</v>
      </c>
      <c r="K76" s="95">
        <v>2</v>
      </c>
      <c r="L76" s="95">
        <f t="shared" si="1"/>
        <v>2</v>
      </c>
      <c r="M76" s="92" t="s">
        <v>1031</v>
      </c>
      <c r="N76" s="741" t="s">
        <v>1736</v>
      </c>
      <c r="O76" s="578"/>
    </row>
    <row r="77" spans="1:15" ht="69" customHeight="1">
      <c r="A77" s="579"/>
      <c r="B77" s="205"/>
      <c r="C77" s="1078"/>
      <c r="D77" s="647">
        <v>44</v>
      </c>
      <c r="E77" s="1937" t="s">
        <v>902</v>
      </c>
      <c r="F77" s="1938"/>
      <c r="G77" s="1939"/>
      <c r="H77" s="262" t="s">
        <v>903</v>
      </c>
      <c r="I77" s="97" t="s">
        <v>1219</v>
      </c>
      <c r="J77" s="91">
        <v>1</v>
      </c>
      <c r="K77" s="95">
        <v>2</v>
      </c>
      <c r="L77" s="95">
        <f t="shared" si="1"/>
        <v>2</v>
      </c>
      <c r="M77" s="92" t="s">
        <v>1019</v>
      </c>
      <c r="N77" s="741" t="s">
        <v>1737</v>
      </c>
      <c r="O77" s="578"/>
    </row>
    <row r="78" spans="1:15" ht="69" customHeight="1">
      <c r="A78" s="579"/>
      <c r="B78" s="205"/>
      <c r="C78" s="1078"/>
      <c r="D78" s="647">
        <v>45</v>
      </c>
      <c r="E78" s="1937" t="s">
        <v>1830</v>
      </c>
      <c r="F78" s="1938"/>
      <c r="G78" s="1939"/>
      <c r="H78" s="262" t="s">
        <v>1831</v>
      </c>
      <c r="I78" s="97" t="s">
        <v>1219</v>
      </c>
      <c r="J78" s="91">
        <v>1</v>
      </c>
      <c r="K78" s="95">
        <v>2</v>
      </c>
      <c r="L78" s="95">
        <f t="shared" ref="L78" si="2">J78*K78</f>
        <v>2</v>
      </c>
      <c r="M78" s="92" t="s">
        <v>1832</v>
      </c>
      <c r="N78" s="741" t="s">
        <v>1835</v>
      </c>
      <c r="O78" s="578"/>
    </row>
    <row r="79" spans="1:15" ht="65.099999999999994" customHeight="1">
      <c r="A79" s="579"/>
      <c r="B79" s="205"/>
      <c r="C79" s="1078"/>
      <c r="D79" s="647">
        <v>46</v>
      </c>
      <c r="E79" s="1937" t="s">
        <v>1017</v>
      </c>
      <c r="F79" s="1938"/>
      <c r="G79" s="1939"/>
      <c r="H79" s="262" t="s">
        <v>937</v>
      </c>
      <c r="I79" s="97" t="s">
        <v>1219</v>
      </c>
      <c r="J79" s="91">
        <v>1</v>
      </c>
      <c r="K79" s="95">
        <v>2</v>
      </c>
      <c r="L79" s="95">
        <f t="shared" si="1"/>
        <v>2</v>
      </c>
      <c r="M79" s="92" t="s">
        <v>1018</v>
      </c>
      <c r="N79" s="741" t="s">
        <v>1738</v>
      </c>
      <c r="O79" s="578"/>
    </row>
    <row r="80" spans="1:15" ht="69.95" customHeight="1">
      <c r="A80" s="579"/>
      <c r="B80" s="205"/>
      <c r="C80" s="1078"/>
      <c r="D80" s="647">
        <v>47</v>
      </c>
      <c r="E80" s="1937" t="s">
        <v>975</v>
      </c>
      <c r="F80" s="1938"/>
      <c r="G80" s="1939"/>
      <c r="H80" s="262" t="s">
        <v>976</v>
      </c>
      <c r="I80" s="97" t="s">
        <v>1219</v>
      </c>
      <c r="J80" s="91">
        <v>1</v>
      </c>
      <c r="K80" s="95">
        <v>2</v>
      </c>
      <c r="L80" s="95">
        <f t="shared" si="1"/>
        <v>2</v>
      </c>
      <c r="M80" s="92" t="s">
        <v>1739</v>
      </c>
      <c r="N80" s="741" t="s">
        <v>1740</v>
      </c>
      <c r="O80" s="578"/>
    </row>
    <row r="81" spans="1:15" ht="65.099999999999994" customHeight="1">
      <c r="A81" s="579"/>
      <c r="B81" s="205"/>
      <c r="C81" s="1078"/>
      <c r="D81" s="647">
        <v>48</v>
      </c>
      <c r="E81" s="1937" t="s">
        <v>991</v>
      </c>
      <c r="F81" s="1938"/>
      <c r="G81" s="1939"/>
      <c r="H81" s="262" t="s">
        <v>990</v>
      </c>
      <c r="I81" s="97" t="s">
        <v>1219</v>
      </c>
      <c r="J81" s="91">
        <v>1</v>
      </c>
      <c r="K81" s="95">
        <v>2</v>
      </c>
      <c r="L81" s="95">
        <f t="shared" si="1"/>
        <v>2</v>
      </c>
      <c r="M81" s="92" t="s">
        <v>992</v>
      </c>
      <c r="N81" s="741" t="s">
        <v>1741</v>
      </c>
      <c r="O81" s="578"/>
    </row>
    <row r="82" spans="1:15" ht="63.95" customHeight="1">
      <c r="A82" s="579"/>
      <c r="B82" s="205"/>
      <c r="C82" s="1078"/>
      <c r="D82" s="647">
        <v>49</v>
      </c>
      <c r="E82" s="1937" t="s">
        <v>947</v>
      </c>
      <c r="F82" s="1938"/>
      <c r="G82" s="1939"/>
      <c r="H82" s="262" t="s">
        <v>939</v>
      </c>
      <c r="I82" s="97" t="s">
        <v>1219</v>
      </c>
      <c r="J82" s="91">
        <v>1</v>
      </c>
      <c r="K82" s="95">
        <v>2</v>
      </c>
      <c r="L82" s="95">
        <f t="shared" si="1"/>
        <v>2</v>
      </c>
      <c r="M82" s="92" t="s">
        <v>948</v>
      </c>
      <c r="N82" s="741" t="s">
        <v>1742</v>
      </c>
      <c r="O82" s="578"/>
    </row>
    <row r="83" spans="1:15" ht="81" customHeight="1">
      <c r="A83" s="579"/>
      <c r="B83" s="205"/>
      <c r="C83" s="1078"/>
      <c r="D83" s="647">
        <v>50</v>
      </c>
      <c r="E83" s="1937" t="s">
        <v>1363</v>
      </c>
      <c r="F83" s="1938"/>
      <c r="G83" s="1939"/>
      <c r="H83" s="262" t="s">
        <v>939</v>
      </c>
      <c r="I83" s="97" t="s">
        <v>1219</v>
      </c>
      <c r="J83" s="91">
        <v>1</v>
      </c>
      <c r="K83" s="95">
        <v>2</v>
      </c>
      <c r="L83" s="95">
        <f t="shared" si="1"/>
        <v>2</v>
      </c>
      <c r="M83" s="92" t="s">
        <v>972</v>
      </c>
      <c r="N83" s="741" t="s">
        <v>1758</v>
      </c>
      <c r="O83" s="578"/>
    </row>
    <row r="84" spans="1:15" ht="71.099999999999994" customHeight="1">
      <c r="A84" s="579"/>
      <c r="B84" s="205"/>
      <c r="C84" s="1078"/>
      <c r="D84" s="647">
        <v>51</v>
      </c>
      <c r="E84" s="1937" t="s">
        <v>971</v>
      </c>
      <c r="F84" s="1938"/>
      <c r="G84" s="1939"/>
      <c r="H84" s="262" t="s">
        <v>939</v>
      </c>
      <c r="I84" s="97" t="s">
        <v>1219</v>
      </c>
      <c r="J84" s="91">
        <v>1</v>
      </c>
      <c r="K84" s="95">
        <v>2</v>
      </c>
      <c r="L84" s="95">
        <f t="shared" si="1"/>
        <v>2</v>
      </c>
      <c r="M84" s="92" t="s">
        <v>973</v>
      </c>
      <c r="N84" s="741" t="s">
        <v>1759</v>
      </c>
      <c r="O84" s="578"/>
    </row>
    <row r="85" spans="1:15" ht="65.099999999999994" customHeight="1">
      <c r="A85" s="579"/>
      <c r="B85" s="205"/>
      <c r="C85" s="1078"/>
      <c r="D85" s="647">
        <v>52</v>
      </c>
      <c r="E85" s="1937" t="s">
        <v>988</v>
      </c>
      <c r="F85" s="1938"/>
      <c r="G85" s="1939"/>
      <c r="H85" s="262" t="s">
        <v>987</v>
      </c>
      <c r="I85" s="97" t="s">
        <v>1219</v>
      </c>
      <c r="J85" s="91">
        <v>1</v>
      </c>
      <c r="K85" s="95">
        <v>2</v>
      </c>
      <c r="L85" s="95">
        <f t="shared" si="1"/>
        <v>2</v>
      </c>
      <c r="M85" s="92" t="s">
        <v>989</v>
      </c>
      <c r="N85" s="741" t="s">
        <v>1743</v>
      </c>
      <c r="O85" s="578"/>
    </row>
    <row r="86" spans="1:15" ht="99.95" customHeight="1">
      <c r="A86" s="579"/>
      <c r="B86" s="205"/>
      <c r="C86" s="1078"/>
      <c r="D86" s="647">
        <v>53</v>
      </c>
      <c r="E86" s="1937" t="s">
        <v>1004</v>
      </c>
      <c r="F86" s="1938"/>
      <c r="G86" s="1939"/>
      <c r="H86" s="262" t="s">
        <v>1003</v>
      </c>
      <c r="I86" s="97" t="s">
        <v>1219</v>
      </c>
      <c r="J86" s="91">
        <v>1</v>
      </c>
      <c r="K86" s="95">
        <v>2</v>
      </c>
      <c r="L86" s="95">
        <f t="shared" si="1"/>
        <v>2</v>
      </c>
      <c r="M86" s="92" t="s">
        <v>1005</v>
      </c>
      <c r="N86" s="741" t="s">
        <v>1744</v>
      </c>
      <c r="O86" s="578"/>
    </row>
    <row r="87" spans="1:15" ht="66" customHeight="1">
      <c r="A87" s="579"/>
      <c r="B87" s="205"/>
      <c r="C87" s="1078"/>
      <c r="D87" s="647">
        <v>54</v>
      </c>
      <c r="E87" s="1937" t="s">
        <v>960</v>
      </c>
      <c r="F87" s="1938"/>
      <c r="G87" s="1939"/>
      <c r="H87" s="262" t="s">
        <v>974</v>
      </c>
      <c r="I87" s="97" t="s">
        <v>1219</v>
      </c>
      <c r="J87" s="91">
        <v>1</v>
      </c>
      <c r="K87" s="95">
        <v>2</v>
      </c>
      <c r="L87" s="95">
        <f t="shared" si="1"/>
        <v>2</v>
      </c>
      <c r="M87" s="740" t="s">
        <v>961</v>
      </c>
      <c r="N87" s="741" t="s">
        <v>1745</v>
      </c>
      <c r="O87" s="578"/>
    </row>
    <row r="88" spans="1:15" ht="69" customHeight="1">
      <c r="A88" s="579"/>
      <c r="B88" s="205"/>
      <c r="C88" s="1078"/>
      <c r="D88" s="647">
        <v>55</v>
      </c>
      <c r="E88" s="1937" t="s">
        <v>1001</v>
      </c>
      <c r="F88" s="1938"/>
      <c r="G88" s="1939"/>
      <c r="H88" s="262" t="s">
        <v>958</v>
      </c>
      <c r="I88" s="97" t="s">
        <v>1219</v>
      </c>
      <c r="J88" s="91">
        <v>1</v>
      </c>
      <c r="K88" s="95">
        <v>2</v>
      </c>
      <c r="L88" s="95">
        <f t="shared" si="1"/>
        <v>2</v>
      </c>
      <c r="M88" s="92" t="s">
        <v>959</v>
      </c>
      <c r="N88" s="741" t="s">
        <v>1746</v>
      </c>
      <c r="O88" s="578"/>
    </row>
    <row r="89" spans="1:15" ht="63.95" customHeight="1">
      <c r="A89" s="579"/>
      <c r="B89" s="205"/>
      <c r="C89" s="1078"/>
      <c r="D89" s="647">
        <v>56</v>
      </c>
      <c r="E89" s="1937" t="s">
        <v>962</v>
      </c>
      <c r="F89" s="1938"/>
      <c r="G89" s="1939"/>
      <c r="H89" s="262" t="s">
        <v>1000</v>
      </c>
      <c r="I89" s="97" t="s">
        <v>1219</v>
      </c>
      <c r="J89" s="91">
        <v>1</v>
      </c>
      <c r="K89" s="95">
        <v>2</v>
      </c>
      <c r="L89" s="95">
        <f t="shared" si="1"/>
        <v>2</v>
      </c>
      <c r="M89" s="92" t="s">
        <v>965</v>
      </c>
      <c r="N89" s="741" t="s">
        <v>1747</v>
      </c>
      <c r="O89" s="578"/>
    </row>
    <row r="90" spans="1:15" ht="51" customHeight="1">
      <c r="A90" s="579"/>
      <c r="B90" s="205"/>
      <c r="C90" s="1078"/>
      <c r="D90" s="647"/>
      <c r="E90" s="1118"/>
      <c r="F90" s="1119"/>
      <c r="G90" s="1120"/>
      <c r="H90" s="262"/>
      <c r="I90" s="563"/>
      <c r="J90" s="556"/>
      <c r="K90" s="91"/>
      <c r="L90" s="95">
        <f t="shared" si="1"/>
        <v>0</v>
      </c>
      <c r="M90" s="92"/>
      <c r="N90" s="128"/>
      <c r="O90" s="578"/>
    </row>
    <row r="91" spans="1:15" ht="51" customHeight="1">
      <c r="A91" s="579"/>
      <c r="B91" s="205"/>
      <c r="C91" s="1078"/>
      <c r="D91" s="647"/>
      <c r="E91" s="1118"/>
      <c r="F91" s="1119"/>
      <c r="G91" s="1120"/>
      <c r="H91" s="262"/>
      <c r="I91" s="563"/>
      <c r="J91" s="556"/>
      <c r="K91" s="91"/>
      <c r="L91" s="95">
        <f t="shared" si="1"/>
        <v>0</v>
      </c>
      <c r="M91" s="92"/>
      <c r="N91" s="128"/>
      <c r="O91" s="578"/>
    </row>
    <row r="92" spans="1:15" ht="51" customHeight="1">
      <c r="A92" s="579"/>
      <c r="B92" s="205"/>
      <c r="C92" s="1078"/>
      <c r="D92" s="647"/>
      <c r="E92" s="1118"/>
      <c r="F92" s="1119"/>
      <c r="G92" s="1120"/>
      <c r="H92" s="262"/>
      <c r="I92" s="563"/>
      <c r="J92" s="556"/>
      <c r="K92" s="91"/>
      <c r="L92" s="95">
        <f t="shared" si="1"/>
        <v>0</v>
      </c>
      <c r="M92" s="92"/>
      <c r="N92" s="128"/>
      <c r="O92" s="578"/>
    </row>
    <row r="93" spans="1:15" ht="51" customHeight="1">
      <c r="A93" s="579"/>
      <c r="B93" s="205"/>
      <c r="C93" s="1078"/>
      <c r="D93" s="647"/>
      <c r="E93" s="1118"/>
      <c r="F93" s="1119"/>
      <c r="G93" s="1120"/>
      <c r="H93" s="262"/>
      <c r="I93" s="563"/>
      <c r="J93" s="556"/>
      <c r="K93" s="91"/>
      <c r="L93" s="95">
        <f t="shared" si="1"/>
        <v>0</v>
      </c>
      <c r="M93" s="92"/>
      <c r="N93" s="128"/>
      <c r="O93" s="578"/>
    </row>
    <row r="94" spans="1:15" ht="51" customHeight="1">
      <c r="A94" s="579"/>
      <c r="B94" s="205"/>
      <c r="C94" s="1078"/>
      <c r="D94" s="647"/>
      <c r="E94" s="1118"/>
      <c r="F94" s="1119"/>
      <c r="G94" s="1120"/>
      <c r="H94" s="262"/>
      <c r="I94" s="563"/>
      <c r="J94" s="556"/>
      <c r="K94" s="91"/>
      <c r="L94" s="95">
        <f t="shared" si="1"/>
        <v>0</v>
      </c>
      <c r="M94" s="774"/>
      <c r="N94" s="128"/>
      <c r="O94" s="578"/>
    </row>
    <row r="95" spans="1:15" ht="13.5" customHeight="1">
      <c r="A95" s="579"/>
      <c r="B95" s="205"/>
      <c r="C95" s="1078"/>
      <c r="D95" s="648"/>
      <c r="E95" s="246"/>
      <c r="H95" s="578"/>
      <c r="I95" s="649"/>
      <c r="J95" s="562"/>
      <c r="K95" s="91"/>
      <c r="L95" s="124"/>
      <c r="M95" s="775"/>
      <c r="N95" s="128"/>
      <c r="O95" s="578"/>
    </row>
    <row r="96" spans="1:15" ht="30.75" customHeight="1">
      <c r="A96" s="579"/>
      <c r="B96" s="629" t="s">
        <v>10</v>
      </c>
      <c r="C96" s="1983" t="s">
        <v>161</v>
      </c>
      <c r="D96" s="1983"/>
      <c r="E96" s="1983"/>
      <c r="F96" s="1983"/>
      <c r="G96" s="1983"/>
      <c r="H96" s="262"/>
      <c r="I96" s="97"/>
      <c r="J96" s="91"/>
      <c r="K96" s="578"/>
      <c r="L96" s="95">
        <v>0</v>
      </c>
      <c r="M96" s="630"/>
      <c r="N96" s="128"/>
      <c r="O96" s="578"/>
    </row>
    <row r="97" spans="1:15" ht="15" customHeight="1">
      <c r="A97" s="579"/>
      <c r="B97" s="205"/>
      <c r="C97" s="338">
        <v>1</v>
      </c>
      <c r="D97" s="1720" t="s">
        <v>162</v>
      </c>
      <c r="E97" s="1720"/>
      <c r="F97" s="1720"/>
      <c r="G97" s="1720"/>
      <c r="H97" s="262" t="s">
        <v>249</v>
      </c>
      <c r="I97" s="97"/>
      <c r="J97" s="91"/>
      <c r="K97" s="578"/>
      <c r="L97" s="95"/>
      <c r="M97" s="630"/>
      <c r="N97" s="128"/>
      <c r="O97" s="578"/>
    </row>
    <row r="98" spans="1:15" ht="15" customHeight="1">
      <c r="A98" s="613"/>
      <c r="B98" s="205"/>
      <c r="C98" s="1077"/>
      <c r="D98" s="132" t="s">
        <v>0</v>
      </c>
      <c r="E98" s="1720" t="s">
        <v>28</v>
      </c>
      <c r="F98" s="1720"/>
      <c r="G98" s="1720"/>
      <c r="H98" s="250"/>
      <c r="I98" s="614"/>
      <c r="J98" s="614"/>
      <c r="K98" s="614"/>
      <c r="L98" s="1378"/>
      <c r="M98" s="614"/>
      <c r="N98" s="128"/>
      <c r="O98" s="578"/>
    </row>
    <row r="99" spans="1:15" ht="15" customHeight="1">
      <c r="A99" s="613"/>
      <c r="B99" s="205"/>
      <c r="C99" s="1074"/>
      <c r="D99" s="132" t="s">
        <v>22</v>
      </c>
      <c r="E99" s="1989" t="s">
        <v>25</v>
      </c>
      <c r="F99" s="1989"/>
      <c r="G99" s="1989"/>
      <c r="H99" s="609"/>
      <c r="I99" s="323"/>
      <c r="J99" s="323"/>
      <c r="K99" s="323"/>
      <c r="L99" s="1078"/>
      <c r="M99" s="122"/>
      <c r="N99" s="128"/>
      <c r="O99" s="578"/>
    </row>
    <row r="100" spans="1:15" ht="15" customHeight="1">
      <c r="A100" s="613"/>
      <c r="B100" s="205"/>
      <c r="C100" s="338">
        <v>2</v>
      </c>
      <c r="D100" s="1720" t="s">
        <v>163</v>
      </c>
      <c r="E100" s="1720"/>
      <c r="F100" s="1720"/>
      <c r="G100" s="1720"/>
      <c r="H100" s="609"/>
      <c r="I100" s="323"/>
      <c r="J100" s="323"/>
      <c r="K100" s="323"/>
      <c r="L100" s="1078"/>
      <c r="M100" s="122"/>
      <c r="N100" s="128"/>
      <c r="O100" s="578"/>
    </row>
    <row r="101" spans="1:15" ht="15" customHeight="1">
      <c r="A101" s="613"/>
      <c r="B101" s="550"/>
      <c r="C101" s="205"/>
      <c r="D101" s="132" t="s">
        <v>0</v>
      </c>
      <c r="E101" s="1720" t="s">
        <v>28</v>
      </c>
      <c r="F101" s="1720"/>
      <c r="G101" s="1720"/>
      <c r="H101" s="617"/>
      <c r="I101" s="552"/>
      <c r="J101" s="552"/>
      <c r="K101" s="552"/>
      <c r="L101" s="1078"/>
      <c r="M101" s="132"/>
      <c r="N101" s="128"/>
      <c r="O101" s="578"/>
    </row>
    <row r="102" spans="1:15" s="292" customFormat="1" ht="15" customHeight="1">
      <c r="A102" s="205"/>
      <c r="B102" s="551"/>
      <c r="C102" s="1074"/>
      <c r="D102" s="132" t="s">
        <v>22</v>
      </c>
      <c r="E102" s="1989" t="s">
        <v>25</v>
      </c>
      <c r="F102" s="1989"/>
      <c r="G102" s="1989"/>
      <c r="H102" s="617"/>
      <c r="I102" s="552"/>
      <c r="J102" s="552"/>
      <c r="K102" s="552"/>
      <c r="L102" s="1078"/>
      <c r="M102" s="132"/>
      <c r="N102" s="122"/>
      <c r="O102" s="323"/>
    </row>
    <row r="103" spans="1:15" ht="15" customHeight="1">
      <c r="A103" s="579"/>
      <c r="B103" s="549" t="s">
        <v>12</v>
      </c>
      <c r="C103" s="1720" t="s">
        <v>164</v>
      </c>
      <c r="D103" s="1720"/>
      <c r="E103" s="1720"/>
      <c r="F103" s="1720"/>
      <c r="G103" s="1720"/>
      <c r="H103" s="262"/>
      <c r="I103" s="97"/>
      <c r="J103" s="91"/>
      <c r="K103" s="578"/>
      <c r="L103" s="95">
        <v>0</v>
      </c>
      <c r="M103" s="630"/>
      <c r="N103" s="128"/>
      <c r="O103" s="578"/>
    </row>
    <row r="104" spans="1:15" ht="15" customHeight="1">
      <c r="A104" s="579"/>
      <c r="B104" s="550"/>
      <c r="C104" s="338">
        <v>1</v>
      </c>
      <c r="D104" s="1720" t="s">
        <v>142</v>
      </c>
      <c r="E104" s="1720"/>
      <c r="F104" s="1720"/>
      <c r="G104" s="1720"/>
      <c r="H104" s="262"/>
      <c r="I104" s="97"/>
      <c r="J104" s="91"/>
      <c r="K104" s="578"/>
      <c r="L104" s="95"/>
      <c r="M104" s="630"/>
      <c r="N104" s="128"/>
      <c r="O104" s="578"/>
    </row>
    <row r="105" spans="1:15" ht="15" customHeight="1">
      <c r="A105" s="579"/>
      <c r="B105" s="550"/>
      <c r="C105" s="205"/>
      <c r="D105" s="132" t="s">
        <v>2</v>
      </c>
      <c r="E105" s="1989" t="s">
        <v>165</v>
      </c>
      <c r="F105" s="1989"/>
      <c r="G105" s="1989"/>
      <c r="H105" s="262"/>
      <c r="I105" s="97"/>
      <c r="J105" s="91"/>
      <c r="K105" s="578"/>
      <c r="L105" s="95"/>
      <c r="M105" s="630"/>
      <c r="N105" s="128"/>
      <c r="O105" s="578"/>
    </row>
    <row r="106" spans="1:15" ht="15" customHeight="1">
      <c r="A106" s="579"/>
      <c r="B106" s="550"/>
      <c r="C106" s="205"/>
      <c r="D106" s="132" t="s">
        <v>3</v>
      </c>
      <c r="E106" s="1989" t="s">
        <v>166</v>
      </c>
      <c r="F106" s="1989"/>
      <c r="G106" s="1989"/>
      <c r="H106" s="262"/>
      <c r="I106" s="97"/>
      <c r="J106" s="91"/>
      <c r="K106" s="578"/>
      <c r="L106" s="95"/>
      <c r="M106" s="630"/>
      <c r="N106" s="128"/>
      <c r="O106" s="578"/>
    </row>
    <row r="107" spans="1:15" ht="15" customHeight="1">
      <c r="A107" s="579"/>
      <c r="B107" s="550"/>
      <c r="C107" s="1074"/>
      <c r="D107" s="132" t="s">
        <v>4</v>
      </c>
      <c r="E107" s="1989" t="s">
        <v>25</v>
      </c>
      <c r="F107" s="1989"/>
      <c r="G107" s="1989"/>
      <c r="H107" s="262"/>
      <c r="I107" s="97"/>
      <c r="J107" s="91"/>
      <c r="K107" s="578"/>
      <c r="L107" s="95"/>
      <c r="M107" s="630"/>
      <c r="N107" s="128"/>
      <c r="O107" s="578"/>
    </row>
    <row r="108" spans="1:15" ht="15" customHeight="1">
      <c r="A108" s="579"/>
      <c r="B108" s="550"/>
      <c r="C108" s="338">
        <v>2</v>
      </c>
      <c r="D108" s="1720" t="s">
        <v>143</v>
      </c>
      <c r="E108" s="1720"/>
      <c r="F108" s="1720"/>
      <c r="G108" s="1720"/>
      <c r="H108" s="262"/>
      <c r="I108" s="97"/>
      <c r="J108" s="91"/>
      <c r="K108" s="578"/>
      <c r="L108" s="95"/>
      <c r="M108" s="630"/>
      <c r="N108" s="128"/>
      <c r="O108" s="578"/>
    </row>
    <row r="109" spans="1:15" ht="15" customHeight="1">
      <c r="A109" s="579"/>
      <c r="B109" s="550"/>
      <c r="C109" s="205"/>
      <c r="D109" s="132" t="s">
        <v>2</v>
      </c>
      <c r="E109" s="1989" t="s">
        <v>165</v>
      </c>
      <c r="F109" s="1989"/>
      <c r="G109" s="1989"/>
      <c r="H109" s="262"/>
      <c r="I109" s="97"/>
      <c r="J109" s="91"/>
      <c r="K109" s="578"/>
      <c r="L109" s="95"/>
      <c r="M109" s="630"/>
      <c r="N109" s="128"/>
      <c r="O109" s="578"/>
    </row>
    <row r="110" spans="1:15" ht="15" customHeight="1">
      <c r="A110" s="579"/>
      <c r="B110" s="550"/>
      <c r="C110" s="205"/>
      <c r="D110" s="132" t="s">
        <v>3</v>
      </c>
      <c r="E110" s="1989" t="s">
        <v>166</v>
      </c>
      <c r="F110" s="1989"/>
      <c r="G110" s="1989"/>
      <c r="H110" s="262"/>
      <c r="I110" s="97"/>
      <c r="J110" s="91"/>
      <c r="K110" s="578"/>
      <c r="L110" s="95"/>
      <c r="M110" s="630"/>
      <c r="N110" s="128"/>
      <c r="O110" s="578"/>
    </row>
    <row r="111" spans="1:15" ht="15" customHeight="1">
      <c r="A111" s="579"/>
      <c r="B111" s="551"/>
      <c r="C111" s="548"/>
      <c r="D111" s="132" t="s">
        <v>4</v>
      </c>
      <c r="E111" s="1989" t="s">
        <v>25</v>
      </c>
      <c r="F111" s="1989"/>
      <c r="G111" s="1989"/>
      <c r="H111" s="262"/>
      <c r="I111" s="97"/>
      <c r="J111" s="91"/>
      <c r="K111" s="578"/>
      <c r="L111" s="95"/>
      <c r="M111" s="630"/>
      <c r="N111" s="128"/>
      <c r="O111" s="578"/>
    </row>
    <row r="112" spans="1:15" ht="33.950000000000003" customHeight="1">
      <c r="A112" s="579"/>
      <c r="B112" s="549" t="s">
        <v>14</v>
      </c>
      <c r="C112" s="1720" t="s">
        <v>167</v>
      </c>
      <c r="D112" s="1720"/>
      <c r="E112" s="1720"/>
      <c r="F112" s="1720"/>
      <c r="G112" s="1720"/>
      <c r="H112" s="262"/>
      <c r="I112" s="631"/>
      <c r="J112" s="91"/>
      <c r="K112" s="578"/>
      <c r="L112" s="95">
        <v>0</v>
      </c>
      <c r="M112" s="630"/>
      <c r="N112" s="128"/>
      <c r="O112" s="578"/>
    </row>
    <row r="113" spans="1:15" ht="30.95" customHeight="1">
      <c r="A113" s="579"/>
      <c r="B113" s="551"/>
      <c r="C113" s="122"/>
      <c r="D113" s="1720" t="s">
        <v>168</v>
      </c>
      <c r="E113" s="1720"/>
      <c r="F113" s="1720"/>
      <c r="G113" s="1720"/>
      <c r="H113" s="262"/>
      <c r="I113" s="631"/>
      <c r="J113" s="91"/>
      <c r="K113" s="578"/>
      <c r="L113" s="95"/>
      <c r="M113" s="630"/>
      <c r="N113" s="128"/>
      <c r="O113" s="578"/>
    </row>
    <row r="114" spans="1:15" ht="33" customHeight="1">
      <c r="A114" s="579"/>
      <c r="B114" s="580" t="s">
        <v>94</v>
      </c>
      <c r="C114" s="1983" t="s">
        <v>169</v>
      </c>
      <c r="D114" s="1983"/>
      <c r="E114" s="1983"/>
      <c r="F114" s="1983"/>
      <c r="G114" s="1983"/>
      <c r="H114" s="262"/>
      <c r="I114" s="631"/>
      <c r="J114" s="91"/>
      <c r="K114" s="578"/>
      <c r="L114" s="95">
        <v>0</v>
      </c>
      <c r="M114" s="630"/>
      <c r="N114" s="128"/>
      <c r="O114" s="578"/>
    </row>
    <row r="115" spans="1:15" ht="15" customHeight="1">
      <c r="A115" s="579"/>
      <c r="B115" s="550"/>
      <c r="C115" s="338">
        <v>1</v>
      </c>
      <c r="D115" s="1866" t="s">
        <v>170</v>
      </c>
      <c r="E115" s="1866"/>
      <c r="F115" s="1866"/>
      <c r="G115" s="1866"/>
      <c r="H115" s="632"/>
      <c r="I115" s="633"/>
      <c r="J115" s="556"/>
      <c r="K115" s="582"/>
      <c r="L115" s="1090"/>
      <c r="M115" s="634"/>
      <c r="N115" s="128"/>
      <c r="O115" s="578"/>
    </row>
    <row r="116" spans="1:15" ht="15" customHeight="1">
      <c r="A116" s="635"/>
      <c r="B116" s="551"/>
      <c r="C116" s="552">
        <v>2</v>
      </c>
      <c r="D116" s="1720" t="s">
        <v>171</v>
      </c>
      <c r="E116" s="1720"/>
      <c r="F116" s="1720"/>
      <c r="G116" s="1720"/>
      <c r="H116" s="262"/>
      <c r="I116" s="636"/>
      <c r="J116" s="91"/>
      <c r="K116" s="578"/>
      <c r="L116" s="95"/>
      <c r="M116" s="630"/>
      <c r="N116" s="128"/>
      <c r="O116" s="578"/>
    </row>
    <row r="117" spans="1:15" ht="30.95" customHeight="1">
      <c r="A117" s="635"/>
      <c r="B117" s="549" t="s">
        <v>98</v>
      </c>
      <c r="C117" s="1720" t="s">
        <v>172</v>
      </c>
      <c r="D117" s="1720"/>
      <c r="E117" s="1720"/>
      <c r="F117" s="1720"/>
      <c r="G117" s="1720"/>
      <c r="H117" s="262"/>
      <c r="I117" s="631"/>
      <c r="J117" s="91"/>
      <c r="K117" s="578"/>
      <c r="L117" s="95">
        <v>0</v>
      </c>
      <c r="M117" s="630"/>
      <c r="N117" s="128"/>
      <c r="O117" s="578"/>
    </row>
    <row r="118" spans="1:15" ht="48.95" customHeight="1">
      <c r="A118" s="635"/>
      <c r="B118" s="550"/>
      <c r="C118" s="338">
        <v>1</v>
      </c>
      <c r="D118" s="1720" t="s">
        <v>173</v>
      </c>
      <c r="E118" s="1720"/>
      <c r="F118" s="1720"/>
      <c r="G118" s="1720"/>
      <c r="H118" s="262"/>
      <c r="I118" s="631"/>
      <c r="J118" s="91"/>
      <c r="K118" s="578"/>
      <c r="L118" s="95"/>
      <c r="M118" s="630"/>
      <c r="N118" s="128"/>
      <c r="O118" s="578"/>
    </row>
    <row r="119" spans="1:15" ht="15" customHeight="1">
      <c r="A119" s="579"/>
      <c r="B119" s="550"/>
      <c r="C119" s="205"/>
      <c r="D119" s="132" t="s">
        <v>0</v>
      </c>
      <c r="E119" s="1736" t="s">
        <v>24</v>
      </c>
      <c r="F119" s="1737"/>
      <c r="G119" s="1738"/>
      <c r="H119" s="262"/>
      <c r="I119" s="631"/>
      <c r="J119" s="91"/>
      <c r="K119" s="578"/>
      <c r="L119" s="95"/>
      <c r="M119" s="630"/>
      <c r="N119" s="128"/>
      <c r="O119" s="578"/>
    </row>
    <row r="120" spans="1:15" ht="15" customHeight="1">
      <c r="A120" s="579"/>
      <c r="B120" s="550"/>
      <c r="C120" s="548"/>
      <c r="D120" s="132" t="s">
        <v>22</v>
      </c>
      <c r="E120" s="1989" t="s">
        <v>25</v>
      </c>
      <c r="F120" s="1989"/>
      <c r="G120" s="1989"/>
      <c r="H120" s="262"/>
      <c r="I120" s="637"/>
      <c r="J120" s="91"/>
      <c r="K120" s="578"/>
      <c r="L120" s="95"/>
      <c r="M120" s="630"/>
      <c r="N120" s="128"/>
      <c r="O120" s="578"/>
    </row>
    <row r="121" spans="1:15" ht="33.950000000000003" customHeight="1">
      <c r="A121" s="638"/>
      <c r="B121" s="550"/>
      <c r="C121" s="338">
        <v>2</v>
      </c>
      <c r="D121" s="1720" t="s">
        <v>174</v>
      </c>
      <c r="E121" s="1720"/>
      <c r="F121" s="1720"/>
      <c r="G121" s="1720"/>
      <c r="H121" s="262"/>
      <c r="I121" s="97"/>
      <c r="J121" s="91"/>
      <c r="K121" s="578"/>
      <c r="L121" s="95"/>
      <c r="M121" s="630"/>
      <c r="N121" s="128"/>
      <c r="O121" s="578"/>
    </row>
    <row r="122" spans="1:15" ht="15" customHeight="1">
      <c r="A122" s="638"/>
      <c r="B122" s="550"/>
      <c r="C122" s="205"/>
      <c r="D122" s="132" t="s">
        <v>0</v>
      </c>
      <c r="E122" s="1736" t="s">
        <v>24</v>
      </c>
      <c r="F122" s="1737"/>
      <c r="G122" s="1738"/>
      <c r="H122" s="262"/>
      <c r="I122" s="631"/>
      <c r="J122" s="91"/>
      <c r="K122" s="578"/>
      <c r="L122" s="95"/>
      <c r="M122" s="630"/>
      <c r="N122" s="128"/>
      <c r="O122" s="578"/>
    </row>
    <row r="123" spans="1:15" ht="15" customHeight="1">
      <c r="A123" s="638"/>
      <c r="B123" s="550"/>
      <c r="C123" s="548"/>
      <c r="D123" s="132" t="s">
        <v>22</v>
      </c>
      <c r="E123" s="177" t="s">
        <v>25</v>
      </c>
      <c r="F123" s="178"/>
      <c r="G123" s="537"/>
      <c r="H123" s="262"/>
      <c r="I123" s="631"/>
      <c r="J123" s="91"/>
      <c r="K123" s="578"/>
      <c r="L123" s="95"/>
      <c r="M123" s="630"/>
      <c r="N123" s="128"/>
      <c r="O123" s="578"/>
    </row>
    <row r="124" spans="1:15" ht="15" customHeight="1">
      <c r="A124" s="579"/>
      <c r="B124" s="338" t="s">
        <v>17</v>
      </c>
      <c r="C124" s="1720" t="s">
        <v>175</v>
      </c>
      <c r="D124" s="1720"/>
      <c r="E124" s="1720"/>
      <c r="F124" s="1720"/>
      <c r="G124" s="1720"/>
      <c r="H124" s="262"/>
      <c r="I124" s="97"/>
      <c r="J124" s="91"/>
      <c r="K124" s="578"/>
      <c r="L124" s="95">
        <v>0</v>
      </c>
      <c r="M124" s="630"/>
      <c r="N124" s="128"/>
      <c r="O124" s="578"/>
    </row>
    <row r="125" spans="1:15" ht="15" customHeight="1">
      <c r="A125" s="579"/>
      <c r="B125" s="205"/>
      <c r="C125" s="629">
        <v>1</v>
      </c>
      <c r="D125" s="1983" t="s">
        <v>176</v>
      </c>
      <c r="E125" s="1983"/>
      <c r="F125" s="1983"/>
      <c r="G125" s="1983"/>
      <c r="H125" s="262"/>
      <c r="I125" s="97"/>
      <c r="J125" s="91"/>
      <c r="K125" s="578"/>
      <c r="L125" s="95"/>
      <c r="M125" s="630"/>
      <c r="N125" s="128"/>
      <c r="O125" s="578"/>
    </row>
    <row r="126" spans="1:15" ht="15" customHeight="1">
      <c r="A126" s="579"/>
      <c r="B126" s="550"/>
      <c r="C126" s="205"/>
      <c r="D126" s="132" t="s">
        <v>2</v>
      </c>
      <c r="E126" s="1720" t="s">
        <v>27</v>
      </c>
      <c r="F126" s="1720"/>
      <c r="G126" s="1720"/>
      <c r="H126" s="262"/>
      <c r="I126" s="631"/>
      <c r="J126" s="91"/>
      <c r="K126" s="578"/>
      <c r="L126" s="95"/>
      <c r="M126" s="630"/>
      <c r="N126" s="128"/>
      <c r="O126" s="578"/>
    </row>
    <row r="127" spans="1:15" ht="15" customHeight="1">
      <c r="A127" s="579"/>
      <c r="B127" s="205"/>
      <c r="C127" s="205"/>
      <c r="D127" s="132" t="s">
        <v>3</v>
      </c>
      <c r="E127" s="1720" t="s">
        <v>15</v>
      </c>
      <c r="F127" s="1720"/>
      <c r="G127" s="1720"/>
      <c r="H127" s="262"/>
      <c r="I127" s="637"/>
      <c r="J127" s="91"/>
      <c r="K127" s="578"/>
      <c r="L127" s="95"/>
      <c r="M127" s="630"/>
      <c r="N127" s="128"/>
      <c r="O127" s="578"/>
    </row>
    <row r="128" spans="1:15" ht="15" customHeight="1">
      <c r="A128" s="579"/>
      <c r="B128" s="205"/>
      <c r="C128" s="548"/>
      <c r="D128" s="132" t="s">
        <v>4</v>
      </c>
      <c r="E128" s="1720" t="s">
        <v>16</v>
      </c>
      <c r="F128" s="1720"/>
      <c r="G128" s="1720"/>
      <c r="H128" s="262"/>
      <c r="I128" s="97"/>
      <c r="J128" s="91"/>
      <c r="K128" s="578"/>
      <c r="L128" s="95"/>
      <c r="M128" s="630"/>
      <c r="N128" s="128"/>
      <c r="O128" s="578"/>
    </row>
    <row r="129" spans="1:15" ht="15" customHeight="1">
      <c r="A129" s="579"/>
      <c r="B129" s="205"/>
      <c r="C129" s="338">
        <v>2</v>
      </c>
      <c r="D129" s="1720" t="s">
        <v>177</v>
      </c>
      <c r="E129" s="1720"/>
      <c r="F129" s="1720"/>
      <c r="G129" s="1720"/>
      <c r="H129" s="262"/>
      <c r="I129" s="639"/>
      <c r="J129" s="91"/>
      <c r="K129" s="578"/>
      <c r="L129" s="95"/>
      <c r="M129" s="630"/>
      <c r="N129" s="128"/>
      <c r="O129" s="578"/>
    </row>
    <row r="130" spans="1:15" ht="15" customHeight="1">
      <c r="A130" s="579"/>
      <c r="B130" s="205"/>
      <c r="C130" s="205"/>
      <c r="D130" s="552" t="s">
        <v>0</v>
      </c>
      <c r="E130" s="1989" t="s">
        <v>142</v>
      </c>
      <c r="F130" s="1989"/>
      <c r="G130" s="1989"/>
      <c r="H130" s="262"/>
      <c r="I130" s="639"/>
      <c r="J130" s="91"/>
      <c r="K130" s="578"/>
      <c r="L130" s="95"/>
      <c r="M130" s="630"/>
      <c r="N130" s="128"/>
      <c r="O130" s="578"/>
    </row>
    <row r="131" spans="1:15" ht="15" customHeight="1">
      <c r="A131" s="579"/>
      <c r="B131" s="205"/>
      <c r="C131" s="205"/>
      <c r="D131" s="552" t="s">
        <v>3</v>
      </c>
      <c r="E131" s="1989" t="s">
        <v>143</v>
      </c>
      <c r="F131" s="1989"/>
      <c r="G131" s="1989"/>
      <c r="H131" s="262"/>
      <c r="I131" s="639"/>
      <c r="J131" s="91"/>
      <c r="K131" s="578"/>
      <c r="L131" s="95"/>
      <c r="M131" s="630"/>
      <c r="N131" s="128"/>
      <c r="O131" s="578"/>
    </row>
    <row r="132" spans="1:15" ht="15" customHeight="1">
      <c r="A132" s="579"/>
      <c r="B132" s="548"/>
      <c r="C132" s="548"/>
      <c r="D132" s="552" t="s">
        <v>4</v>
      </c>
      <c r="E132" s="1989" t="s">
        <v>178</v>
      </c>
      <c r="F132" s="1989"/>
      <c r="G132" s="1989"/>
      <c r="H132" s="262"/>
      <c r="I132" s="639"/>
      <c r="J132" s="91"/>
      <c r="K132" s="578"/>
      <c r="L132" s="95"/>
      <c r="M132" s="630"/>
      <c r="N132" s="128"/>
      <c r="O132" s="578"/>
    </row>
    <row r="133" spans="1:15" ht="48" customHeight="1">
      <c r="A133" s="579"/>
      <c r="B133" s="580" t="s">
        <v>103</v>
      </c>
      <c r="C133" s="1983" t="s">
        <v>195</v>
      </c>
      <c r="D133" s="1983"/>
      <c r="E133" s="1983"/>
      <c r="F133" s="1983"/>
      <c r="G133" s="1983"/>
      <c r="H133" s="640"/>
      <c r="I133" s="97"/>
      <c r="J133" s="91"/>
      <c r="K133" s="578"/>
      <c r="L133" s="95">
        <v>0</v>
      </c>
      <c r="M133" s="630"/>
      <c r="N133" s="128"/>
      <c r="O133" s="578"/>
    </row>
    <row r="134" spans="1:15" ht="15" customHeight="1">
      <c r="A134" s="579"/>
      <c r="B134" s="550"/>
      <c r="C134" s="552">
        <v>1</v>
      </c>
      <c r="D134" s="1720" t="s">
        <v>196</v>
      </c>
      <c r="E134" s="1720"/>
      <c r="F134" s="1720"/>
      <c r="G134" s="1720"/>
      <c r="H134" s="640"/>
      <c r="I134" s="97"/>
      <c r="J134" s="91"/>
      <c r="K134" s="578"/>
      <c r="L134" s="95"/>
      <c r="M134" s="630"/>
      <c r="N134" s="128"/>
      <c r="O134" s="578"/>
    </row>
    <row r="135" spans="1:15" ht="15" customHeight="1">
      <c r="A135" s="579"/>
      <c r="B135" s="550"/>
      <c r="C135" s="552">
        <v>2</v>
      </c>
      <c r="D135" s="1720" t="s">
        <v>197</v>
      </c>
      <c r="E135" s="1720"/>
      <c r="F135" s="1720"/>
      <c r="G135" s="1720"/>
      <c r="H135" s="262"/>
      <c r="I135" s="639"/>
      <c r="J135" s="91"/>
      <c r="K135" s="578"/>
      <c r="L135" s="95"/>
      <c r="M135" s="630"/>
      <c r="N135" s="128"/>
      <c r="O135" s="578"/>
    </row>
    <row r="136" spans="1:15" ht="15" customHeight="1">
      <c r="A136" s="579"/>
      <c r="B136" s="548"/>
      <c r="C136" s="552">
        <v>3</v>
      </c>
      <c r="D136" s="1720" t="s">
        <v>179</v>
      </c>
      <c r="E136" s="1720"/>
      <c r="F136" s="1720"/>
      <c r="G136" s="1720"/>
      <c r="H136" s="262"/>
      <c r="I136" s="639"/>
      <c r="J136" s="91"/>
      <c r="K136" s="578"/>
      <c r="L136" s="95"/>
      <c r="M136" s="630"/>
      <c r="N136" s="128"/>
      <c r="O136" s="578"/>
    </row>
    <row r="137" spans="1:15" ht="15" customHeight="1">
      <c r="A137" s="579"/>
      <c r="B137" s="338" t="s">
        <v>6</v>
      </c>
      <c r="C137" s="1720" t="s">
        <v>180</v>
      </c>
      <c r="D137" s="1720"/>
      <c r="E137" s="1720"/>
      <c r="F137" s="1720"/>
      <c r="G137" s="1720"/>
      <c r="H137" s="262"/>
      <c r="I137" s="639"/>
      <c r="J137" s="91"/>
      <c r="K137" s="578"/>
      <c r="L137" s="95">
        <v>0</v>
      </c>
      <c r="M137" s="630"/>
      <c r="N137" s="128"/>
      <c r="O137" s="578"/>
    </row>
    <row r="138" spans="1:15" ht="15" customHeight="1">
      <c r="A138" s="579"/>
      <c r="B138" s="205"/>
      <c r="C138" s="552">
        <v>1</v>
      </c>
      <c r="D138" s="559" t="s">
        <v>142</v>
      </c>
      <c r="E138" s="560"/>
      <c r="F138" s="560"/>
      <c r="G138" s="561"/>
      <c r="H138" s="262"/>
      <c r="I138" s="639"/>
      <c r="J138" s="91"/>
      <c r="K138" s="578"/>
      <c r="L138" s="95"/>
      <c r="M138" s="630"/>
      <c r="N138" s="128"/>
      <c r="O138" s="578"/>
    </row>
    <row r="139" spans="1:15" ht="15" customHeight="1">
      <c r="A139" s="579"/>
      <c r="B139" s="205"/>
      <c r="C139" s="552">
        <v>2</v>
      </c>
      <c r="D139" s="559" t="s">
        <v>143</v>
      </c>
      <c r="E139" s="560"/>
      <c r="F139" s="560"/>
      <c r="G139" s="537"/>
      <c r="H139" s="262"/>
      <c r="I139" s="639"/>
      <c r="J139" s="91"/>
      <c r="K139" s="578"/>
      <c r="L139" s="95"/>
      <c r="M139" s="630"/>
      <c r="N139" s="128"/>
      <c r="O139" s="578"/>
    </row>
    <row r="140" spans="1:15" ht="15" customHeight="1">
      <c r="A140" s="579"/>
      <c r="B140" s="548"/>
      <c r="C140" s="552">
        <v>3</v>
      </c>
      <c r="D140" s="559" t="s">
        <v>181</v>
      </c>
      <c r="E140" s="560"/>
      <c r="F140" s="560"/>
      <c r="G140" s="537"/>
      <c r="H140" s="262"/>
      <c r="I140" s="639"/>
      <c r="J140" s="91"/>
      <c r="K140" s="578"/>
      <c r="L140" s="95"/>
      <c r="M140" s="630"/>
      <c r="N140" s="128"/>
      <c r="O140" s="578"/>
    </row>
    <row r="141" spans="1:15" ht="15" customHeight="1">
      <c r="A141" s="613"/>
      <c r="B141" s="338" t="s">
        <v>108</v>
      </c>
      <c r="C141" s="1720" t="s">
        <v>182</v>
      </c>
      <c r="D141" s="1720"/>
      <c r="E141" s="1720"/>
      <c r="F141" s="1720"/>
      <c r="G141" s="1720"/>
      <c r="H141" s="617"/>
      <c r="I141" s="552"/>
      <c r="J141" s="552"/>
      <c r="K141" s="552"/>
      <c r="L141" s="1127">
        <f>L142</f>
        <v>8</v>
      </c>
      <c r="M141" s="132"/>
      <c r="N141" s="128"/>
      <c r="O141" s="578"/>
    </row>
    <row r="142" spans="1:15" ht="30" customHeight="1">
      <c r="A142" s="641"/>
      <c r="B142" s="548"/>
      <c r="C142" s="555"/>
      <c r="D142" s="1720" t="s">
        <v>183</v>
      </c>
      <c r="E142" s="1720"/>
      <c r="F142" s="1720"/>
      <c r="G142" s="1720"/>
      <c r="H142" s="619"/>
      <c r="I142" s="552"/>
      <c r="J142" s="552"/>
      <c r="K142" s="552"/>
      <c r="L142" s="1127">
        <f>SUM(L143:L160)</f>
        <v>8</v>
      </c>
      <c r="M142" s="132"/>
      <c r="N142" s="128"/>
      <c r="O142" s="578"/>
    </row>
    <row r="143" spans="1:15" ht="159.94999999999999" customHeight="1">
      <c r="A143" s="613"/>
      <c r="B143" s="205"/>
      <c r="C143" s="642">
        <v>1</v>
      </c>
      <c r="D143" s="1977" t="s">
        <v>603</v>
      </c>
      <c r="E143" s="1978"/>
      <c r="F143" s="1978"/>
      <c r="G143" s="1979"/>
      <c r="H143" s="619" t="s">
        <v>435</v>
      </c>
      <c r="I143" s="97" t="s">
        <v>1219</v>
      </c>
      <c r="J143" s="552">
        <v>1</v>
      </c>
      <c r="K143" s="552">
        <v>0.5</v>
      </c>
      <c r="L143" s="124">
        <f t="shared" ref="L143:L160" si="3">J143*K143</f>
        <v>0.5</v>
      </c>
      <c r="M143" s="735" t="s">
        <v>604</v>
      </c>
      <c r="N143" s="741" t="s">
        <v>1748</v>
      </c>
      <c r="O143" s="578"/>
    </row>
    <row r="144" spans="1:15" ht="66.95" customHeight="1">
      <c r="A144" s="613"/>
      <c r="B144" s="205"/>
      <c r="C144" s="643">
        <v>2</v>
      </c>
      <c r="D144" s="1977" t="s">
        <v>622</v>
      </c>
      <c r="E144" s="1978"/>
      <c r="F144" s="1978"/>
      <c r="G144" s="1979"/>
      <c r="H144" s="270" t="s">
        <v>623</v>
      </c>
      <c r="I144" s="97" t="s">
        <v>1219</v>
      </c>
      <c r="J144" s="552">
        <v>1</v>
      </c>
      <c r="K144" s="914">
        <v>0.5</v>
      </c>
      <c r="L144" s="124">
        <f t="shared" si="3"/>
        <v>0.5</v>
      </c>
      <c r="M144" s="735" t="s">
        <v>1002</v>
      </c>
      <c r="N144" s="741" t="s">
        <v>1749</v>
      </c>
      <c r="O144" s="578"/>
    </row>
    <row r="145" spans="1:15" ht="99.95" customHeight="1">
      <c r="A145" s="613"/>
      <c r="B145" s="205"/>
      <c r="C145" s="643">
        <v>3</v>
      </c>
      <c r="D145" s="1720" t="s">
        <v>517</v>
      </c>
      <c r="E145" s="1720"/>
      <c r="F145" s="1720"/>
      <c r="G145" s="1720"/>
      <c r="H145" s="619" t="s">
        <v>434</v>
      </c>
      <c r="I145" s="97" t="s">
        <v>1219</v>
      </c>
      <c r="J145" s="552">
        <v>1</v>
      </c>
      <c r="K145" s="914">
        <v>0.5</v>
      </c>
      <c r="L145" s="124">
        <f t="shared" si="3"/>
        <v>0.5</v>
      </c>
      <c r="M145" s="740" t="s">
        <v>1013</v>
      </c>
      <c r="N145" s="741" t="s">
        <v>1750</v>
      </c>
      <c r="O145" s="578"/>
    </row>
    <row r="146" spans="1:15" ht="98.1" customHeight="1">
      <c r="A146" s="613"/>
      <c r="B146" s="205"/>
      <c r="C146" s="643">
        <v>4</v>
      </c>
      <c r="D146" s="1720" t="s">
        <v>1010</v>
      </c>
      <c r="E146" s="1720"/>
      <c r="F146" s="1720"/>
      <c r="G146" s="1720"/>
      <c r="H146" s="270" t="s">
        <v>1011</v>
      </c>
      <c r="I146" s="97" t="s">
        <v>1219</v>
      </c>
      <c r="J146" s="91">
        <v>1</v>
      </c>
      <c r="K146" s="914">
        <v>0.5</v>
      </c>
      <c r="L146" s="124">
        <f t="shared" si="3"/>
        <v>0.5</v>
      </c>
      <c r="M146" s="92" t="s">
        <v>1012</v>
      </c>
      <c r="N146" s="741" t="s">
        <v>1751</v>
      </c>
      <c r="O146" s="578"/>
    </row>
    <row r="147" spans="1:15" ht="69" customHeight="1">
      <c r="A147" s="613"/>
      <c r="B147" s="205"/>
      <c r="C147" s="643">
        <v>5</v>
      </c>
      <c r="D147" s="1937" t="s">
        <v>954</v>
      </c>
      <c r="E147" s="1938"/>
      <c r="F147" s="1938"/>
      <c r="G147" s="1939"/>
      <c r="H147" s="262" t="s">
        <v>898</v>
      </c>
      <c r="I147" s="97" t="s">
        <v>1219</v>
      </c>
      <c r="J147" s="91">
        <v>1</v>
      </c>
      <c r="K147" s="914">
        <v>0.5</v>
      </c>
      <c r="L147" s="124">
        <f t="shared" si="3"/>
        <v>0.5</v>
      </c>
      <c r="M147" s="92" t="s">
        <v>899</v>
      </c>
      <c r="N147" s="741" t="s">
        <v>1752</v>
      </c>
      <c r="O147" s="578"/>
    </row>
    <row r="148" spans="1:15" ht="66" customHeight="1">
      <c r="A148" s="613"/>
      <c r="B148" s="205"/>
      <c r="C148" s="643">
        <v>6</v>
      </c>
      <c r="D148" s="1937" t="s">
        <v>955</v>
      </c>
      <c r="E148" s="1938"/>
      <c r="F148" s="1938"/>
      <c r="G148" s="1939"/>
      <c r="H148" s="262" t="s">
        <v>956</v>
      </c>
      <c r="I148" s="97" t="s">
        <v>1219</v>
      </c>
      <c r="J148" s="91">
        <v>1</v>
      </c>
      <c r="K148" s="914">
        <v>0.5</v>
      </c>
      <c r="L148" s="124">
        <f t="shared" si="3"/>
        <v>0.5</v>
      </c>
      <c r="M148" s="92" t="s">
        <v>957</v>
      </c>
      <c r="N148" s="741" t="s">
        <v>1753</v>
      </c>
      <c r="O148" s="578"/>
    </row>
    <row r="149" spans="1:15" ht="87.95" customHeight="1">
      <c r="A149" s="613"/>
      <c r="B149" s="205"/>
      <c r="C149" s="643">
        <v>7</v>
      </c>
      <c r="D149" s="1937" t="s">
        <v>1015</v>
      </c>
      <c r="E149" s="1938"/>
      <c r="F149" s="1938"/>
      <c r="G149" s="1939"/>
      <c r="H149" s="267" t="s">
        <v>1014</v>
      </c>
      <c r="I149" s="97" t="s">
        <v>1219</v>
      </c>
      <c r="J149" s="91">
        <v>1</v>
      </c>
      <c r="K149" s="914">
        <v>0.5</v>
      </c>
      <c r="L149" s="124">
        <f t="shared" si="3"/>
        <v>0.5</v>
      </c>
      <c r="M149" s="92" t="s">
        <v>1016</v>
      </c>
      <c r="N149" s="741" t="s">
        <v>1754</v>
      </c>
      <c r="O149" s="578"/>
    </row>
    <row r="150" spans="1:15" ht="81.95" customHeight="1">
      <c r="A150" s="613"/>
      <c r="B150" s="205"/>
      <c r="C150" s="643">
        <v>8</v>
      </c>
      <c r="D150" s="1673" t="s">
        <v>1048</v>
      </c>
      <c r="E150" s="1674"/>
      <c r="F150" s="1674"/>
      <c r="G150" s="1716"/>
      <c r="H150" s="270" t="s">
        <v>871</v>
      </c>
      <c r="I150" s="97" t="s">
        <v>1219</v>
      </c>
      <c r="J150" s="91">
        <v>1</v>
      </c>
      <c r="K150" s="914">
        <v>0.5</v>
      </c>
      <c r="L150" s="124">
        <f t="shared" si="3"/>
        <v>0.5</v>
      </c>
      <c r="M150" s="92" t="s">
        <v>1009</v>
      </c>
      <c r="N150" s="741" t="s">
        <v>1755</v>
      </c>
      <c r="O150" s="578"/>
    </row>
    <row r="151" spans="1:15" ht="69.95" customHeight="1">
      <c r="A151" s="613"/>
      <c r="B151" s="205"/>
      <c r="C151" s="643">
        <v>9</v>
      </c>
      <c r="D151" s="1673" t="s">
        <v>1046</v>
      </c>
      <c r="E151" s="1674"/>
      <c r="F151" s="1674"/>
      <c r="G151" s="1716"/>
      <c r="H151" s="270" t="s">
        <v>1045</v>
      </c>
      <c r="I151" s="97" t="s">
        <v>1219</v>
      </c>
      <c r="J151" s="91">
        <v>1</v>
      </c>
      <c r="K151" s="914">
        <v>0.5</v>
      </c>
      <c r="L151" s="124">
        <f t="shared" si="3"/>
        <v>0.5</v>
      </c>
      <c r="M151" s="92" t="s">
        <v>1047</v>
      </c>
      <c r="N151" s="741" t="s">
        <v>1756</v>
      </c>
      <c r="O151" s="578"/>
    </row>
    <row r="152" spans="1:15" ht="69.95" customHeight="1">
      <c r="A152" s="613"/>
      <c r="B152" s="205"/>
      <c r="C152" s="643">
        <v>10</v>
      </c>
      <c r="D152" s="1673" t="s">
        <v>2220</v>
      </c>
      <c r="E152" s="1674"/>
      <c r="F152" s="1674"/>
      <c r="G152" s="1716"/>
      <c r="H152" s="270" t="s">
        <v>1045</v>
      </c>
      <c r="I152" s="97" t="s">
        <v>1219</v>
      </c>
      <c r="J152" s="91">
        <v>1</v>
      </c>
      <c r="K152" s="914">
        <v>0.5</v>
      </c>
      <c r="L152" s="124">
        <f t="shared" ref="L152" si="4">J152*K152</f>
        <v>0.5</v>
      </c>
      <c r="M152" s="92" t="s">
        <v>2221</v>
      </c>
      <c r="N152" s="741" t="s">
        <v>2273</v>
      </c>
      <c r="O152" s="578"/>
    </row>
    <row r="153" spans="1:15" ht="98.1" customHeight="1">
      <c r="A153" s="613"/>
      <c r="B153" s="205"/>
      <c r="C153" s="643">
        <v>11</v>
      </c>
      <c r="D153" s="1937" t="s">
        <v>1311</v>
      </c>
      <c r="E153" s="1938"/>
      <c r="F153" s="1938"/>
      <c r="G153" s="1939"/>
      <c r="H153" s="270" t="s">
        <v>1312</v>
      </c>
      <c r="I153" s="97" t="s">
        <v>1219</v>
      </c>
      <c r="J153" s="91">
        <v>1</v>
      </c>
      <c r="K153" s="914">
        <v>0.5</v>
      </c>
      <c r="L153" s="124">
        <f t="shared" ref="L153:L154" si="5">J153*K153</f>
        <v>0.5</v>
      </c>
      <c r="M153" s="776" t="s">
        <v>1313</v>
      </c>
      <c r="N153" s="741" t="s">
        <v>1757</v>
      </c>
      <c r="O153" s="578"/>
    </row>
    <row r="154" spans="1:15" ht="63.95" customHeight="1">
      <c r="A154" s="613"/>
      <c r="B154" s="205"/>
      <c r="C154" s="643">
        <v>12</v>
      </c>
      <c r="D154" s="1673" t="s">
        <v>2211</v>
      </c>
      <c r="E154" s="1674"/>
      <c r="F154" s="1674"/>
      <c r="G154" s="1716"/>
      <c r="H154" s="270" t="s">
        <v>2212</v>
      </c>
      <c r="I154" s="97" t="s">
        <v>1219</v>
      </c>
      <c r="J154" s="91">
        <v>1</v>
      </c>
      <c r="K154" s="914">
        <v>0.5</v>
      </c>
      <c r="L154" s="124">
        <f t="shared" si="5"/>
        <v>0.5</v>
      </c>
      <c r="M154" s="92" t="s">
        <v>2218</v>
      </c>
      <c r="N154" s="741" t="s">
        <v>2274</v>
      </c>
      <c r="O154" s="578"/>
    </row>
    <row r="155" spans="1:15" ht="63.95" customHeight="1">
      <c r="A155" s="613"/>
      <c r="B155" s="205"/>
      <c r="C155" s="643">
        <v>13</v>
      </c>
      <c r="D155" s="1673" t="s">
        <v>2215</v>
      </c>
      <c r="E155" s="1674"/>
      <c r="F155" s="1674"/>
      <c r="G155" s="1716"/>
      <c r="H155" s="270" t="s">
        <v>2216</v>
      </c>
      <c r="I155" s="97" t="s">
        <v>1219</v>
      </c>
      <c r="J155" s="91">
        <v>1</v>
      </c>
      <c r="K155" s="914">
        <v>0.5</v>
      </c>
      <c r="L155" s="124">
        <f t="shared" ref="L155" si="6">J155*K155</f>
        <v>0.5</v>
      </c>
      <c r="M155" s="92" t="s">
        <v>2217</v>
      </c>
      <c r="N155" s="741" t="s">
        <v>2275</v>
      </c>
      <c r="O155" s="578"/>
    </row>
    <row r="156" spans="1:15" ht="63.95" customHeight="1">
      <c r="A156" s="613"/>
      <c r="B156" s="205"/>
      <c r="C156" s="643">
        <v>14</v>
      </c>
      <c r="D156" s="1937" t="s">
        <v>1311</v>
      </c>
      <c r="E156" s="1938"/>
      <c r="F156" s="1938"/>
      <c r="G156" s="1939"/>
      <c r="H156" s="270" t="s">
        <v>2213</v>
      </c>
      <c r="I156" s="97" t="s">
        <v>1219</v>
      </c>
      <c r="J156" s="91">
        <v>1</v>
      </c>
      <c r="K156" s="914">
        <v>0.5</v>
      </c>
      <c r="L156" s="124">
        <f t="shared" ref="L156" si="7">J156*K156</f>
        <v>0.5</v>
      </c>
      <c r="M156" s="776" t="s">
        <v>2214</v>
      </c>
      <c r="N156" s="741" t="s">
        <v>2276</v>
      </c>
      <c r="O156" s="578"/>
    </row>
    <row r="157" spans="1:15" ht="63.95" customHeight="1">
      <c r="A157" s="613"/>
      <c r="B157" s="205"/>
      <c r="C157" s="643">
        <v>15</v>
      </c>
      <c r="D157" s="1673" t="s">
        <v>2209</v>
      </c>
      <c r="E157" s="1674"/>
      <c r="F157" s="1674"/>
      <c r="G157" s="1716"/>
      <c r="H157" s="270" t="s">
        <v>2210</v>
      </c>
      <c r="I157" s="97" t="s">
        <v>1219</v>
      </c>
      <c r="J157" s="91">
        <v>1</v>
      </c>
      <c r="K157" s="914">
        <v>0.5</v>
      </c>
      <c r="L157" s="124">
        <f t="shared" ref="L157" si="8">J157*K157</f>
        <v>0.5</v>
      </c>
      <c r="M157" s="92" t="s">
        <v>2219</v>
      </c>
      <c r="N157" s="741" t="s">
        <v>2277</v>
      </c>
      <c r="O157" s="578"/>
    </row>
    <row r="158" spans="1:15" ht="63.95" customHeight="1">
      <c r="A158" s="613"/>
      <c r="B158" s="205"/>
      <c r="C158" s="643">
        <v>15</v>
      </c>
      <c r="D158" s="1673" t="s">
        <v>2527</v>
      </c>
      <c r="E158" s="1674"/>
      <c r="F158" s="1674"/>
      <c r="G158" s="1716"/>
      <c r="H158" s="270" t="s">
        <v>2528</v>
      </c>
      <c r="I158" s="97" t="s">
        <v>1219</v>
      </c>
      <c r="J158" s="91">
        <v>1</v>
      </c>
      <c r="K158" s="1416">
        <v>0.5</v>
      </c>
      <c r="L158" s="124">
        <f t="shared" ref="L158" si="9">J158*K158</f>
        <v>0.5</v>
      </c>
      <c r="M158" s="92" t="s">
        <v>2529</v>
      </c>
      <c r="N158" s="741" t="s">
        <v>2530</v>
      </c>
      <c r="O158" s="578"/>
    </row>
    <row r="159" spans="1:15" ht="63.95" customHeight="1">
      <c r="A159" s="613"/>
      <c r="B159" s="205"/>
      <c r="C159" s="643"/>
      <c r="D159" s="1079"/>
      <c r="E159" s="1080"/>
      <c r="F159" s="1080"/>
      <c r="G159" s="1082"/>
      <c r="H159" s="270"/>
      <c r="I159" s="97"/>
      <c r="J159" s="91"/>
      <c r="K159" s="95"/>
      <c r="L159" s="124">
        <f t="shared" si="3"/>
        <v>0</v>
      </c>
      <c r="M159" s="92"/>
      <c r="N159" s="128"/>
      <c r="O159" s="578"/>
    </row>
    <row r="160" spans="1:15" ht="32.1" customHeight="1">
      <c r="A160" s="613"/>
      <c r="B160" s="548"/>
      <c r="C160" s="643"/>
      <c r="D160" s="1937"/>
      <c r="E160" s="1938"/>
      <c r="F160" s="1938"/>
      <c r="G160" s="1939"/>
      <c r="H160" s="644"/>
      <c r="I160" s="578"/>
      <c r="J160" s="552"/>
      <c r="K160" s="552"/>
      <c r="L160" s="124">
        <f t="shared" si="3"/>
        <v>0</v>
      </c>
      <c r="M160" s="740"/>
      <c r="N160" s="128"/>
      <c r="O160" s="578"/>
    </row>
    <row r="161" spans="1:15" ht="15" customHeight="1">
      <c r="A161" s="1970" t="s">
        <v>221</v>
      </c>
      <c r="B161" s="1970"/>
      <c r="C161" s="1970"/>
      <c r="D161" s="1970"/>
      <c r="E161" s="1970"/>
      <c r="F161" s="1970"/>
      <c r="G161" s="1970"/>
      <c r="H161" s="1970"/>
      <c r="I161" s="1970"/>
      <c r="J161" s="1970"/>
      <c r="K161" s="94">
        <f>SUM(K24:K160)</f>
        <v>141</v>
      </c>
      <c r="L161" s="94">
        <f>SUM(L23+L33+L142)</f>
        <v>141</v>
      </c>
      <c r="M161" s="128"/>
      <c r="N161" s="578"/>
      <c r="O161" s="578"/>
    </row>
    <row r="162" spans="1:15" ht="15" customHeight="1">
      <c r="A162" s="208"/>
      <c r="B162" s="208"/>
      <c r="C162" s="567"/>
      <c r="D162" s="567"/>
      <c r="E162" s="567"/>
      <c r="F162" s="567"/>
      <c r="G162" s="567"/>
      <c r="H162" s="276"/>
      <c r="I162" s="567"/>
      <c r="J162" s="567"/>
      <c r="K162" s="277"/>
      <c r="L162" s="277"/>
      <c r="M162" s="650"/>
    </row>
    <row r="163" spans="1:15" ht="15" customHeight="1">
      <c r="A163" s="112" t="s">
        <v>222</v>
      </c>
      <c r="B163" s="112"/>
      <c r="C163" s="278"/>
      <c r="D163" s="278"/>
      <c r="E163" s="278"/>
      <c r="F163" s="112"/>
      <c r="G163" s="112"/>
      <c r="H163" s="279"/>
      <c r="I163" s="280"/>
      <c r="J163" s="281"/>
      <c r="K163" s="281"/>
      <c r="L163" s="281"/>
      <c r="M163" s="650"/>
    </row>
    <row r="164" spans="1:15" ht="15" customHeight="1">
      <c r="A164" s="112"/>
      <c r="B164" s="112"/>
      <c r="C164" s="278"/>
      <c r="D164" s="278"/>
      <c r="E164" s="278"/>
      <c r="F164" s="112"/>
      <c r="G164" s="112"/>
      <c r="H164" s="282"/>
      <c r="I164" s="280"/>
      <c r="J164" s="112"/>
      <c r="K164" s="281"/>
      <c r="L164" s="281"/>
      <c r="M164" s="129"/>
    </row>
    <row r="165" spans="1:15" ht="15" customHeight="1">
      <c r="A165" s="112"/>
      <c r="B165" s="112"/>
      <c r="C165" s="278"/>
      <c r="D165" s="278"/>
      <c r="E165" s="278"/>
      <c r="F165" s="112"/>
      <c r="G165" s="112"/>
      <c r="H165" s="282"/>
      <c r="I165" s="651"/>
      <c r="J165" s="620" t="str">
        <f>PENDIDIKAN!J854</f>
        <v>Padang, 1 Februari 2021</v>
      </c>
      <c r="K165" s="281"/>
      <c r="L165" s="281"/>
      <c r="M165" s="129"/>
    </row>
    <row r="166" spans="1:15" ht="15" customHeight="1">
      <c r="A166" s="112"/>
      <c r="B166" s="112"/>
      <c r="C166" s="278"/>
      <c r="D166" s="278"/>
      <c r="E166" s="278"/>
      <c r="F166" s="112"/>
      <c r="G166" s="112"/>
      <c r="H166" s="282"/>
      <c r="I166" s="651"/>
      <c r="J166" s="621" t="s">
        <v>288</v>
      </c>
      <c r="K166" s="281"/>
      <c r="L166" s="281"/>
      <c r="M166" s="129"/>
    </row>
    <row r="167" spans="1:15" ht="15" customHeight="1">
      <c r="A167" s="112"/>
      <c r="B167" s="112"/>
      <c r="C167" s="278"/>
      <c r="D167" s="278"/>
      <c r="E167" s="278"/>
      <c r="F167" s="112"/>
      <c r="G167" s="112"/>
      <c r="H167" s="282"/>
      <c r="I167" s="651"/>
      <c r="J167" s="621"/>
      <c r="K167" s="281"/>
      <c r="L167" s="281"/>
      <c r="M167" s="129"/>
    </row>
    <row r="168" spans="1:15" ht="15" customHeight="1">
      <c r="A168" s="112"/>
      <c r="B168" s="112"/>
      <c r="C168" s="278"/>
      <c r="D168" s="278"/>
      <c r="E168" s="278"/>
      <c r="F168" s="112"/>
      <c r="G168" s="112"/>
      <c r="H168" s="282"/>
      <c r="I168" s="651"/>
      <c r="J168" s="620"/>
      <c r="K168" s="281"/>
      <c r="L168" s="281"/>
      <c r="M168" s="129"/>
    </row>
    <row r="169" spans="1:15" ht="15" customHeight="1">
      <c r="A169" s="112"/>
      <c r="B169" s="112"/>
      <c r="C169" s="278"/>
      <c r="D169" s="278"/>
      <c r="E169" s="278"/>
      <c r="F169" s="112"/>
      <c r="G169" s="112"/>
      <c r="H169" s="282"/>
      <c r="I169" s="651"/>
      <c r="J169" s="620"/>
      <c r="K169" s="281"/>
      <c r="L169" s="281"/>
      <c r="M169" s="129"/>
    </row>
    <row r="170" spans="1:15" ht="15" customHeight="1">
      <c r="A170" s="112"/>
      <c r="B170" s="112"/>
      <c r="C170" s="278"/>
      <c r="D170" s="278"/>
      <c r="E170" s="278"/>
      <c r="F170" s="112"/>
      <c r="G170" s="112"/>
      <c r="H170" s="282"/>
      <c r="I170" s="651"/>
      <c r="J170" s="620"/>
      <c r="K170" s="566"/>
      <c r="L170" s="566"/>
      <c r="M170" s="136"/>
    </row>
    <row r="171" spans="1:15" ht="15" customHeight="1">
      <c r="A171" s="112"/>
      <c r="B171" s="112"/>
      <c r="C171" s="278"/>
      <c r="D171" s="278"/>
      <c r="E171" s="278"/>
      <c r="F171" s="112"/>
      <c r="G171" s="112"/>
      <c r="H171" s="282"/>
      <c r="I171" s="651"/>
      <c r="J171" s="622" t="str">
        <f>PENDIDIKAN!J860</f>
        <v>Dr. Mai Efdi</v>
      </c>
      <c r="K171" s="566"/>
      <c r="L171" s="566"/>
      <c r="M171" s="136"/>
    </row>
    <row r="172" spans="1:15" ht="15" customHeight="1">
      <c r="A172" s="112"/>
      <c r="B172" s="112"/>
      <c r="C172" s="278"/>
      <c r="D172" s="278"/>
      <c r="E172" s="278"/>
      <c r="F172" s="112"/>
      <c r="G172" s="112"/>
      <c r="H172" s="282"/>
      <c r="I172" s="652"/>
      <c r="J172" s="623" t="str">
        <f>PENDIDIKAN!J861</f>
        <v>NIP. 197205301999031003</v>
      </c>
      <c r="K172" s="281"/>
      <c r="L172" s="281"/>
      <c r="M172" s="129"/>
    </row>
    <row r="173" spans="1:15" ht="15" customHeight="1">
      <c r="A173" s="112"/>
      <c r="B173" s="112"/>
      <c r="C173" s="278"/>
      <c r="D173" s="278"/>
      <c r="E173" s="278"/>
      <c r="F173" s="112"/>
      <c r="G173" s="112"/>
      <c r="H173" s="282"/>
      <c r="I173" s="653"/>
      <c r="K173" s="565"/>
      <c r="L173" s="565"/>
      <c r="M173" s="654"/>
    </row>
    <row r="177" spans="10:10" ht="15" customHeight="1">
      <c r="J177" s="623"/>
    </row>
  </sheetData>
  <mergeCells count="140">
    <mergeCell ref="D158:G158"/>
    <mergeCell ref="D156:G156"/>
    <mergeCell ref="D155:G155"/>
    <mergeCell ref="D152:G152"/>
    <mergeCell ref="E60:G60"/>
    <mergeCell ref="E67:G67"/>
    <mergeCell ref="E68:G68"/>
    <mergeCell ref="E70:G70"/>
    <mergeCell ref="E89:G89"/>
    <mergeCell ref="E63:G63"/>
    <mergeCell ref="E65:G65"/>
    <mergeCell ref="E78:G78"/>
    <mergeCell ref="D153:G153"/>
    <mergeCell ref="E128:G128"/>
    <mergeCell ref="D129:G129"/>
    <mergeCell ref="D121:G121"/>
    <mergeCell ref="E122:G122"/>
    <mergeCell ref="D108:G108"/>
    <mergeCell ref="E109:G109"/>
    <mergeCell ref="E79:G79"/>
    <mergeCell ref="E73:G73"/>
    <mergeCell ref="E87:G87"/>
    <mergeCell ref="D23:G23"/>
    <mergeCell ref="B19:G19"/>
    <mergeCell ref="B20:G20"/>
    <mergeCell ref="E54:G54"/>
    <mergeCell ref="E37:G37"/>
    <mergeCell ref="E41:G41"/>
    <mergeCell ref="E40:G40"/>
    <mergeCell ref="E42:G42"/>
    <mergeCell ref="E35:G35"/>
    <mergeCell ref="E34:G34"/>
    <mergeCell ref="E53:G53"/>
    <mergeCell ref="E50:G50"/>
    <mergeCell ref="E30:G30"/>
    <mergeCell ref="A161:J161"/>
    <mergeCell ref="B21:G21"/>
    <mergeCell ref="D33:G33"/>
    <mergeCell ref="C96:G96"/>
    <mergeCell ref="D97:G97"/>
    <mergeCell ref="E98:G98"/>
    <mergeCell ref="D100:G100"/>
    <mergeCell ref="E99:G99"/>
    <mergeCell ref="E101:G101"/>
    <mergeCell ref="E102:G102"/>
    <mergeCell ref="C103:G103"/>
    <mergeCell ref="D104:G104"/>
    <mergeCell ref="C22:G22"/>
    <mergeCell ref="D145:G145"/>
    <mergeCell ref="D136:G136"/>
    <mergeCell ref="E119:G119"/>
    <mergeCell ref="E120:G120"/>
    <mergeCell ref="E84:G84"/>
    <mergeCell ref="E80:G80"/>
    <mergeCell ref="E44:G44"/>
    <mergeCell ref="E49:G49"/>
    <mergeCell ref="E38:G38"/>
    <mergeCell ref="E36:G36"/>
    <mergeCell ref="E39:G39"/>
    <mergeCell ref="A1:M1"/>
    <mergeCell ref="A2:M2"/>
    <mergeCell ref="G5:J5"/>
    <mergeCell ref="G6:J6"/>
    <mergeCell ref="G7:J7"/>
    <mergeCell ref="G8:M8"/>
    <mergeCell ref="G11:J11"/>
    <mergeCell ref="G12:J12"/>
    <mergeCell ref="G14:J14"/>
    <mergeCell ref="A17:M17"/>
    <mergeCell ref="E43:G43"/>
    <mergeCell ref="E47:G47"/>
    <mergeCell ref="E56:G56"/>
    <mergeCell ref="E45:G45"/>
    <mergeCell ref="E46:G46"/>
    <mergeCell ref="E48:G48"/>
    <mergeCell ref="D142:G142"/>
    <mergeCell ref="E59:G59"/>
    <mergeCell ref="E51:G51"/>
    <mergeCell ref="E55:G55"/>
    <mergeCell ref="E57:G57"/>
    <mergeCell ref="E52:G52"/>
    <mergeCell ref="D116:G116"/>
    <mergeCell ref="E110:G110"/>
    <mergeCell ref="C112:G112"/>
    <mergeCell ref="D113:G113"/>
    <mergeCell ref="E105:G105"/>
    <mergeCell ref="E111:G111"/>
    <mergeCell ref="C114:G114"/>
    <mergeCell ref="D115:G115"/>
    <mergeCell ref="E106:G106"/>
    <mergeCell ref="E61:G61"/>
    <mergeCell ref="E74:G74"/>
    <mergeCell ref="D160:G160"/>
    <mergeCell ref="E24:G24"/>
    <mergeCell ref="E25:G25"/>
    <mergeCell ref="E26:G26"/>
    <mergeCell ref="E27:G27"/>
    <mergeCell ref="E28:G28"/>
    <mergeCell ref="E29:G29"/>
    <mergeCell ref="E75:G75"/>
    <mergeCell ref="E107:G107"/>
    <mergeCell ref="E77:G77"/>
    <mergeCell ref="E82:G82"/>
    <mergeCell ref="E72:G72"/>
    <mergeCell ref="C117:G117"/>
    <mergeCell ref="D118:G118"/>
    <mergeCell ref="C124:G124"/>
    <mergeCell ref="D143:G143"/>
    <mergeCell ref="D148:G148"/>
    <mergeCell ref="D147:G147"/>
    <mergeCell ref="D125:G125"/>
    <mergeCell ref="E126:G126"/>
    <mergeCell ref="E132:G132"/>
    <mergeCell ref="C133:G133"/>
    <mergeCell ref="D157:G157"/>
    <mergeCell ref="D154:G154"/>
    <mergeCell ref="E58:G58"/>
    <mergeCell ref="E88:G88"/>
    <mergeCell ref="E62:G62"/>
    <mergeCell ref="E127:G127"/>
    <mergeCell ref="D151:G151"/>
    <mergeCell ref="E86:G86"/>
    <mergeCell ref="C137:G137"/>
    <mergeCell ref="E131:G131"/>
    <mergeCell ref="D134:G134"/>
    <mergeCell ref="D135:G135"/>
    <mergeCell ref="E83:G83"/>
    <mergeCell ref="E85:G85"/>
    <mergeCell ref="E81:G81"/>
    <mergeCell ref="E76:G76"/>
    <mergeCell ref="E64:G64"/>
    <mergeCell ref="E71:G71"/>
    <mergeCell ref="E66:G66"/>
    <mergeCell ref="D150:G150"/>
    <mergeCell ref="D146:G146"/>
    <mergeCell ref="D149:G149"/>
    <mergeCell ref="E69:G69"/>
    <mergeCell ref="D144:G144"/>
    <mergeCell ref="C141:G141"/>
    <mergeCell ref="E130:G130"/>
  </mergeCells>
  <phoneticPr fontId="33" type="noConversion"/>
  <hyperlinks>
    <hyperlink ref="N24" r:id="rId1"/>
    <hyperlink ref="N25" r:id="rId2"/>
    <hyperlink ref="N26" r:id="rId3"/>
    <hyperlink ref="N27" r:id="rId4"/>
    <hyperlink ref="N28" r:id="rId5"/>
    <hyperlink ref="N29" r:id="rId6"/>
    <hyperlink ref="N34" r:id="rId7"/>
    <hyperlink ref="N35" r:id="rId8"/>
    <hyperlink ref="N36" r:id="rId9"/>
    <hyperlink ref="N37" r:id="rId10"/>
    <hyperlink ref="N38" r:id="rId11"/>
    <hyperlink ref="N39" r:id="rId12"/>
    <hyperlink ref="N40" r:id="rId13"/>
    <hyperlink ref="N41" r:id="rId14"/>
    <hyperlink ref="N42" r:id="rId15"/>
    <hyperlink ref="N43" r:id="rId16"/>
    <hyperlink ref="N44" r:id="rId17"/>
    <hyperlink ref="N45" r:id="rId18"/>
    <hyperlink ref="N46" r:id="rId19"/>
    <hyperlink ref="N47" r:id="rId20"/>
    <hyperlink ref="N48" r:id="rId21"/>
    <hyperlink ref="N49" r:id="rId22"/>
    <hyperlink ref="N50" r:id="rId23"/>
    <hyperlink ref="N51" r:id="rId24"/>
    <hyperlink ref="N52" r:id="rId25"/>
    <hyperlink ref="N53" r:id="rId26"/>
    <hyperlink ref="N54" r:id="rId27"/>
    <hyperlink ref="N55" r:id="rId28"/>
    <hyperlink ref="N56" r:id="rId29"/>
    <hyperlink ref="N57" r:id="rId30"/>
    <hyperlink ref="N58" r:id="rId31"/>
    <hyperlink ref="N59" r:id="rId32"/>
    <hyperlink ref="N60" r:id="rId33"/>
    <hyperlink ref="N61" r:id="rId34"/>
    <hyperlink ref="N62" r:id="rId35"/>
    <hyperlink ref="N63" r:id="rId36"/>
    <hyperlink ref="N66" r:id="rId37"/>
    <hyperlink ref="N67" r:id="rId38"/>
    <hyperlink ref="N68" r:id="rId39"/>
    <hyperlink ref="N70" r:id="rId40"/>
    <hyperlink ref="N71" r:id="rId41"/>
    <hyperlink ref="N72" r:id="rId42"/>
    <hyperlink ref="N73" r:id="rId43"/>
    <hyperlink ref="N74" r:id="rId44"/>
    <hyperlink ref="N75" r:id="rId45"/>
    <hyperlink ref="N76" r:id="rId46"/>
    <hyperlink ref="N77" r:id="rId47"/>
    <hyperlink ref="N80" r:id="rId48"/>
    <hyperlink ref="N81" r:id="rId49"/>
    <hyperlink ref="N82" r:id="rId50"/>
    <hyperlink ref="N85" r:id="rId51"/>
    <hyperlink ref="N86" r:id="rId52"/>
    <hyperlink ref="N87" r:id="rId53"/>
    <hyperlink ref="N88" r:id="rId54"/>
    <hyperlink ref="N89" r:id="rId55"/>
    <hyperlink ref="N143" r:id="rId56"/>
    <hyperlink ref="N144" r:id="rId57"/>
    <hyperlink ref="N145" r:id="rId58"/>
    <hyperlink ref="N146" r:id="rId59"/>
    <hyperlink ref="N147" r:id="rId60"/>
    <hyperlink ref="N148" r:id="rId61"/>
    <hyperlink ref="N149" r:id="rId62"/>
    <hyperlink ref="N150" r:id="rId63"/>
    <hyperlink ref="N151" r:id="rId64"/>
    <hyperlink ref="N153" r:id="rId65"/>
    <hyperlink ref="N83" r:id="rId66"/>
    <hyperlink ref="N84" r:id="rId67"/>
    <hyperlink ref="N64" r:id="rId68"/>
    <hyperlink ref="N65" r:id="rId69"/>
    <hyperlink ref="N69" r:id="rId70"/>
    <hyperlink ref="N78" r:id="rId71"/>
    <hyperlink ref="N152" r:id="rId72"/>
    <hyperlink ref="N154" r:id="rId73"/>
    <hyperlink ref="N155" r:id="rId74"/>
    <hyperlink ref="N156" r:id="rId75"/>
    <hyperlink ref="N157" r:id="rId76"/>
    <hyperlink ref="N158" r:id="rId77"/>
    <hyperlink ref="N30" r:id="rId78"/>
    <hyperlink ref="N79" r:id="rId79"/>
  </hyperlinks>
  <pageMargins left="0.45" right="0" top="0.34" bottom="0" header="0.31" footer="0.31"/>
  <pageSetup paperSize="9" scale="90" firstPageNumber="63" orientation="portrait" useFirstPageNumber="1" horizontalDpi="300" verticalDpi="300" r:id="rId80"/>
  <headerFooter>
    <oddFooter>&amp;C&amp;P</oddFooter>
  </headerFooter>
  <rowBreaks count="2" manualBreakCount="2">
    <brk id="43" max="12" man="1"/>
    <brk id="123" max="12"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8"/>
  <sheetViews>
    <sheetView topLeftCell="A28" workbookViewId="0">
      <selection activeCell="P42" sqref="P42"/>
    </sheetView>
  </sheetViews>
  <sheetFormatPr defaultColWidth="11.42578125" defaultRowHeight="15"/>
  <cols>
    <col min="1" max="1" width="4" customWidth="1"/>
    <col min="2" max="2" width="9.42578125" customWidth="1"/>
    <col min="3" max="4" width="7.7109375" customWidth="1"/>
    <col min="5" max="6" width="6" customWidth="1"/>
    <col min="7" max="7" width="6.42578125" customWidth="1"/>
    <col min="8" max="8" width="7.140625" customWidth="1"/>
    <col min="9" max="14" width="6" customWidth="1"/>
  </cols>
  <sheetData>
    <row r="1" spans="1:14">
      <c r="A1" s="782" t="s">
        <v>1909</v>
      </c>
    </row>
    <row r="2" spans="1:14">
      <c r="A2" s="783"/>
    </row>
    <row r="3" spans="1:14">
      <c r="A3" s="783"/>
    </row>
    <row r="4" spans="1:14">
      <c r="A4" s="783"/>
    </row>
    <row r="5" spans="1:14">
      <c r="A5" s="1994" t="s">
        <v>1910</v>
      </c>
      <c r="B5" s="1994"/>
      <c r="C5" s="1994"/>
      <c r="D5" s="1994"/>
      <c r="E5" s="1994"/>
      <c r="F5" s="1994"/>
      <c r="G5" s="1994"/>
      <c r="H5" s="1994"/>
      <c r="I5" s="1994"/>
      <c r="J5" s="1994"/>
      <c r="K5" s="1994"/>
      <c r="L5" s="1994"/>
      <c r="M5" s="1994"/>
      <c r="N5" s="1994"/>
    </row>
    <row r="6" spans="1:14">
      <c r="A6" s="1994" t="s">
        <v>1911</v>
      </c>
      <c r="B6" s="1994"/>
      <c r="C6" s="1994"/>
      <c r="D6" s="1994"/>
      <c r="E6" s="1994"/>
      <c r="F6" s="1994"/>
      <c r="G6" s="1994"/>
      <c r="H6" s="1994"/>
      <c r="I6" s="1994"/>
      <c r="J6" s="1994"/>
      <c r="K6" s="1994"/>
      <c r="L6" s="1994"/>
      <c r="M6" s="1994"/>
      <c r="N6" s="1994"/>
    </row>
    <row r="7" spans="1:14">
      <c r="A7" s="784"/>
      <c r="B7" s="784"/>
      <c r="C7" s="784"/>
      <c r="D7" s="784"/>
      <c r="E7" s="784"/>
      <c r="F7" s="784"/>
      <c r="G7" s="784"/>
      <c r="H7" s="784"/>
      <c r="I7" s="784"/>
      <c r="J7" s="784"/>
      <c r="K7" s="784"/>
      <c r="L7" s="784"/>
      <c r="M7" s="784"/>
      <c r="N7" s="784"/>
    </row>
    <row r="8" spans="1:14" ht="15.75">
      <c r="A8" s="1995" t="s">
        <v>1912</v>
      </c>
      <c r="B8" s="1995"/>
      <c r="C8" s="1995"/>
      <c r="D8" s="785" t="s">
        <v>1913</v>
      </c>
      <c r="E8" s="785"/>
      <c r="F8" s="785"/>
      <c r="G8" s="785"/>
      <c r="H8" s="786"/>
      <c r="I8" s="787"/>
      <c r="J8" s="787"/>
      <c r="K8" s="787"/>
      <c r="L8" s="787"/>
      <c r="M8" s="787"/>
      <c r="N8" s="787"/>
    </row>
    <row r="9" spans="1:14" ht="15.75">
      <c r="A9" s="1995" t="s">
        <v>1914</v>
      </c>
      <c r="B9" s="1995"/>
      <c r="C9" s="1995"/>
      <c r="D9" s="788" t="s">
        <v>1915</v>
      </c>
      <c r="E9" s="785"/>
      <c r="F9" s="785"/>
      <c r="G9" s="785"/>
      <c r="H9" s="786"/>
      <c r="I9" s="787"/>
      <c r="J9" s="787"/>
      <c r="K9" s="787"/>
      <c r="L9" s="787"/>
      <c r="M9" s="787"/>
      <c r="N9" s="787"/>
    </row>
    <row r="10" spans="1:14">
      <c r="A10" s="789"/>
      <c r="B10" s="790"/>
      <c r="C10" s="790"/>
    </row>
    <row r="11" spans="1:14">
      <c r="A11" s="1996" t="s">
        <v>6</v>
      </c>
      <c r="B11" s="1997" t="s">
        <v>1916</v>
      </c>
      <c r="C11" s="1998"/>
      <c r="D11" s="1999"/>
      <c r="E11" s="1999"/>
      <c r="F11" s="1999"/>
      <c r="G11" s="1999"/>
      <c r="H11" s="1999"/>
      <c r="I11" s="1999"/>
      <c r="J11" s="1999"/>
      <c r="K11" s="1999"/>
      <c r="L11" s="1999"/>
      <c r="M11" s="1999"/>
      <c r="N11" s="2000"/>
    </row>
    <row r="12" spans="1:14">
      <c r="A12" s="1996"/>
      <c r="B12" s="791">
        <v>1</v>
      </c>
      <c r="C12" s="2001" t="s">
        <v>1917</v>
      </c>
      <c r="D12" s="2002"/>
      <c r="E12" s="2002"/>
      <c r="F12" s="2002"/>
      <c r="G12" s="2002"/>
      <c r="H12" s="2003"/>
      <c r="I12" s="2004" t="e">
        <f>[1]DUPAK!H21</f>
        <v>#REF!</v>
      </c>
      <c r="J12" s="2005"/>
      <c r="K12" s="2005"/>
      <c r="L12" s="2005"/>
      <c r="M12" s="2005"/>
      <c r="N12" s="2006"/>
    </row>
    <row r="13" spans="1:14">
      <c r="A13" s="1996"/>
      <c r="B13" s="791">
        <v>2</v>
      </c>
      <c r="C13" s="2001" t="s">
        <v>1918</v>
      </c>
      <c r="D13" s="2002"/>
      <c r="E13" s="2002"/>
      <c r="F13" s="2002"/>
      <c r="G13" s="2002"/>
      <c r="H13" s="2003"/>
      <c r="I13" s="2007" t="e">
        <f>[1]DUPAK!H22</f>
        <v>#REF!</v>
      </c>
      <c r="J13" s="2008"/>
      <c r="K13" s="2008"/>
      <c r="L13" s="2008"/>
      <c r="M13" s="2008"/>
      <c r="N13" s="2009"/>
    </row>
    <row r="14" spans="1:14">
      <c r="A14" s="1996"/>
      <c r="B14" s="791">
        <v>3</v>
      </c>
      <c r="C14" s="2001" t="s">
        <v>253</v>
      </c>
      <c r="D14" s="2002"/>
      <c r="E14" s="2002"/>
      <c r="F14" s="2002"/>
      <c r="G14" s="2002"/>
      <c r="H14" s="2003"/>
      <c r="I14" s="2007" t="e">
        <f>[1]DUPAK!H24</f>
        <v>#REF!</v>
      </c>
      <c r="J14" s="2008"/>
      <c r="K14" s="2008"/>
      <c r="L14" s="2008"/>
      <c r="M14" s="2008"/>
      <c r="N14" s="2009"/>
    </row>
    <row r="15" spans="1:14">
      <c r="A15" s="1996"/>
      <c r="B15" s="791">
        <v>4</v>
      </c>
      <c r="C15" s="2001" t="s">
        <v>1919</v>
      </c>
      <c r="D15" s="2002"/>
      <c r="E15" s="2002"/>
      <c r="F15" s="2002"/>
      <c r="G15" s="2002"/>
      <c r="H15" s="2003"/>
      <c r="I15" s="2007" t="e">
        <f>[1]PAK!E10</f>
        <v>#REF!</v>
      </c>
      <c r="J15" s="2008"/>
      <c r="K15" s="2008"/>
      <c r="L15" s="2008"/>
      <c r="M15" s="2008"/>
      <c r="N15" s="2009"/>
    </row>
    <row r="16" spans="1:14">
      <c r="A16" s="1996"/>
      <c r="B16" s="791">
        <v>5</v>
      </c>
      <c r="C16" s="2001" t="s">
        <v>1920</v>
      </c>
      <c r="D16" s="2002"/>
      <c r="E16" s="2002"/>
      <c r="F16" s="2002"/>
      <c r="G16" s="2002"/>
      <c r="H16" s="2003"/>
      <c r="I16" s="2007" t="e">
        <f>[1]DUPAK!H27</f>
        <v>#REF!</v>
      </c>
      <c r="J16" s="2008"/>
      <c r="K16" s="2008"/>
      <c r="L16" s="2008"/>
      <c r="M16" s="2008"/>
      <c r="N16" s="2009"/>
    </row>
    <row r="17" spans="1:14">
      <c r="A17" s="1996"/>
      <c r="B17" s="791">
        <v>6</v>
      </c>
      <c r="C17" s="2001" t="s">
        <v>1912</v>
      </c>
      <c r="D17" s="2002"/>
      <c r="E17" s="2002"/>
      <c r="F17" s="2002"/>
      <c r="G17" s="2002"/>
      <c r="H17" s="2003"/>
      <c r="I17" s="2007" t="s">
        <v>1921</v>
      </c>
      <c r="J17" s="2008"/>
      <c r="K17" s="2008"/>
      <c r="L17" s="2008"/>
      <c r="M17" s="2008"/>
      <c r="N17" s="2009"/>
    </row>
    <row r="18" spans="1:14">
      <c r="A18" s="1996"/>
      <c r="B18" s="791">
        <v>7</v>
      </c>
      <c r="C18" s="2001" t="s">
        <v>1922</v>
      </c>
      <c r="D18" s="2002"/>
      <c r="E18" s="2002"/>
      <c r="F18" s="2002"/>
      <c r="G18" s="2002"/>
      <c r="H18" s="2003"/>
      <c r="I18" s="2007" t="s">
        <v>1923</v>
      </c>
      <c r="J18" s="2008"/>
      <c r="K18" s="2008"/>
      <c r="L18" s="2008"/>
      <c r="M18" s="2008"/>
      <c r="N18" s="2009"/>
    </row>
    <row r="19" spans="1:14">
      <c r="A19" s="1996"/>
      <c r="B19" s="792">
        <v>8</v>
      </c>
      <c r="C19" s="2001" t="s">
        <v>1924</v>
      </c>
      <c r="D19" s="2002"/>
      <c r="E19" s="2002"/>
      <c r="F19" s="2002"/>
      <c r="G19" s="2002"/>
      <c r="H19" s="2003"/>
      <c r="I19" s="2017" t="s">
        <v>1925</v>
      </c>
      <c r="J19" s="2002"/>
      <c r="K19" s="2002"/>
      <c r="L19" s="2002"/>
      <c r="M19" s="2002"/>
      <c r="N19" s="2003"/>
    </row>
    <row r="20" spans="1:14">
      <c r="A20" s="793"/>
      <c r="B20" s="792">
        <v>9</v>
      </c>
      <c r="C20" s="2001" t="s">
        <v>1926</v>
      </c>
      <c r="D20" s="2002"/>
      <c r="E20" s="2002"/>
      <c r="F20" s="2002"/>
      <c r="G20" s="2002"/>
      <c r="H20" s="2003"/>
      <c r="I20" s="2001" t="s">
        <v>1927</v>
      </c>
      <c r="J20" s="2002"/>
      <c r="K20" s="2002"/>
      <c r="L20" s="2002"/>
      <c r="M20" s="2002"/>
      <c r="N20" s="2003"/>
    </row>
    <row r="21" spans="1:14">
      <c r="A21" s="2010" t="s">
        <v>7</v>
      </c>
      <c r="B21" s="2011" t="s">
        <v>1928</v>
      </c>
      <c r="C21" s="2014" t="s">
        <v>1929</v>
      </c>
      <c r="D21" s="2014"/>
      <c r="E21" s="2014"/>
      <c r="F21" s="2014"/>
      <c r="G21" s="2014"/>
      <c r="H21" s="2014"/>
      <c r="I21" s="2014"/>
      <c r="J21" s="2014"/>
      <c r="K21" s="2014"/>
      <c r="L21" s="2014"/>
      <c r="M21" s="2014"/>
      <c r="N21" s="2014"/>
    </row>
    <row r="22" spans="1:14">
      <c r="A22" s="2010"/>
      <c r="B22" s="2012"/>
      <c r="C22" s="2015" t="s">
        <v>1930</v>
      </c>
      <c r="D22" s="2016"/>
      <c r="E22" s="2015" t="s">
        <v>279</v>
      </c>
      <c r="F22" s="2016"/>
      <c r="G22" s="2015" t="s">
        <v>1931</v>
      </c>
      <c r="H22" s="2016"/>
      <c r="I22" s="2015" t="s">
        <v>1932</v>
      </c>
      <c r="J22" s="2016"/>
      <c r="K22" s="2015" t="s">
        <v>1933</v>
      </c>
      <c r="L22" s="2016"/>
      <c r="M22" s="2015" t="s">
        <v>1934</v>
      </c>
      <c r="N22" s="2016"/>
    </row>
    <row r="23" spans="1:14">
      <c r="A23" s="2010"/>
      <c r="B23" s="2013"/>
      <c r="C23" s="794" t="s">
        <v>277</v>
      </c>
      <c r="D23" s="795" t="s">
        <v>278</v>
      </c>
      <c r="E23" s="794" t="s">
        <v>277</v>
      </c>
      <c r="F23" s="795" t="s">
        <v>278</v>
      </c>
      <c r="G23" s="794" t="s">
        <v>277</v>
      </c>
      <c r="H23" s="795" t="s">
        <v>278</v>
      </c>
      <c r="I23" s="794" t="s">
        <v>277</v>
      </c>
      <c r="J23" s="795" t="s">
        <v>278</v>
      </c>
      <c r="K23" s="794" t="s">
        <v>277</v>
      </c>
      <c r="L23" s="795" t="s">
        <v>278</v>
      </c>
      <c r="M23" s="794" t="s">
        <v>277</v>
      </c>
      <c r="N23" s="795" t="s">
        <v>278</v>
      </c>
    </row>
    <row r="24" spans="1:14">
      <c r="A24" s="2010"/>
      <c r="B24" s="796" t="s">
        <v>11</v>
      </c>
      <c r="C24" s="841"/>
      <c r="D24" s="842">
        <v>0</v>
      </c>
      <c r="E24" s="841">
        <f>PAK!F22</f>
        <v>257.99</v>
      </c>
      <c r="F24" s="842">
        <f>DUPAK!I44</f>
        <v>233.83333333333331</v>
      </c>
      <c r="G24" s="841">
        <f>PAK!F23</f>
        <v>151.01</v>
      </c>
      <c r="H24" s="842">
        <f>PENELITIAN!N22</f>
        <v>150.92000000000002</v>
      </c>
      <c r="I24" s="841">
        <f>PAK!F24</f>
        <v>56</v>
      </c>
      <c r="J24" s="842">
        <f>PENGABDIAN!L22</f>
        <v>0</v>
      </c>
      <c r="K24" s="843">
        <f>PAK!F27</f>
        <v>85</v>
      </c>
      <c r="L24" s="798">
        <f>PENUNJANG!L22</f>
        <v>133</v>
      </c>
      <c r="M24" s="797"/>
      <c r="N24" s="797"/>
    </row>
    <row r="25" spans="1:14">
      <c r="A25" s="2010"/>
      <c r="B25" s="796" t="s">
        <v>10</v>
      </c>
      <c r="C25" s="797"/>
      <c r="D25" s="798"/>
      <c r="E25" s="797"/>
      <c r="F25" s="798">
        <f>DUPAK!I46</f>
        <v>24</v>
      </c>
      <c r="G25" s="797"/>
      <c r="H25" s="798">
        <f>PENELITIAN!N491</f>
        <v>0</v>
      </c>
      <c r="I25" s="797"/>
      <c r="J25" s="798">
        <f>PENGABDIAN!L24</f>
        <v>0</v>
      </c>
      <c r="K25" s="797"/>
      <c r="L25" s="798">
        <f>PENUNJANG!L96</f>
        <v>0</v>
      </c>
      <c r="M25" s="797"/>
      <c r="N25" s="797"/>
    </row>
    <row r="26" spans="1:14">
      <c r="A26" s="2010"/>
      <c r="B26" s="796" t="s">
        <v>12</v>
      </c>
      <c r="C26" s="797"/>
      <c r="D26" s="797"/>
      <c r="E26" s="797"/>
      <c r="F26" s="798">
        <f>DUPAK!I48</f>
        <v>3</v>
      </c>
      <c r="G26" s="797"/>
      <c r="H26" s="798">
        <f>PENELITIAN!N493</f>
        <v>0</v>
      </c>
      <c r="I26" s="797"/>
      <c r="J26" s="798">
        <f>PENGABDIAN!L26</f>
        <v>0</v>
      </c>
      <c r="K26" s="797"/>
      <c r="L26" s="798">
        <f>PENUNJANG!L103</f>
        <v>0</v>
      </c>
      <c r="M26" s="797"/>
      <c r="N26" s="797"/>
    </row>
    <row r="27" spans="1:14">
      <c r="A27" s="2010"/>
      <c r="B27" s="796" t="s">
        <v>14</v>
      </c>
      <c r="C27" s="797"/>
      <c r="D27" s="797"/>
      <c r="E27" s="797"/>
      <c r="F27" s="798">
        <f>DUPAK!I56</f>
        <v>85</v>
      </c>
      <c r="G27" s="797"/>
      <c r="H27" s="798">
        <f>PENELITIAN!N495</f>
        <v>0</v>
      </c>
      <c r="I27" s="797"/>
      <c r="J27" s="798">
        <f>PENGABDIAN!L37</f>
        <v>33</v>
      </c>
      <c r="K27" s="797"/>
      <c r="L27" s="798">
        <f>PENUNJANG!L112</f>
        <v>0</v>
      </c>
      <c r="M27" s="797"/>
      <c r="N27" s="797"/>
    </row>
    <row r="28" spans="1:14">
      <c r="A28" s="2010"/>
      <c r="B28" s="796" t="s">
        <v>94</v>
      </c>
      <c r="C28" s="797"/>
      <c r="D28" s="797"/>
      <c r="E28" s="797"/>
      <c r="F28" s="798">
        <f>DUPAK!I67</f>
        <v>96</v>
      </c>
      <c r="G28" s="797"/>
      <c r="H28" s="798">
        <f>PENELITIAN!N502</f>
        <v>0</v>
      </c>
      <c r="I28" s="797"/>
      <c r="J28" s="798">
        <f>PENGABDIAN!L72</f>
        <v>0</v>
      </c>
      <c r="K28" s="797"/>
      <c r="L28" s="798">
        <f>PENUNJANG!L114</f>
        <v>0</v>
      </c>
      <c r="M28" s="797"/>
      <c r="N28" s="797"/>
    </row>
    <row r="29" spans="1:14">
      <c r="A29" s="2010"/>
      <c r="B29" s="796" t="s">
        <v>98</v>
      </c>
      <c r="C29" s="797"/>
      <c r="D29" s="797"/>
      <c r="E29" s="797"/>
      <c r="F29" s="798">
        <f>DUPAK!I70</f>
        <v>44</v>
      </c>
      <c r="G29" s="797"/>
      <c r="H29" s="797"/>
      <c r="I29" s="797"/>
      <c r="J29" s="798">
        <f>PENUNJANG!L114</f>
        <v>0</v>
      </c>
      <c r="K29" s="797"/>
      <c r="L29" s="798">
        <f>PENUNJANG!L117</f>
        <v>0</v>
      </c>
      <c r="M29" s="797"/>
      <c r="N29" s="797"/>
    </row>
    <row r="30" spans="1:14">
      <c r="A30" s="2010"/>
      <c r="B30" s="796" t="s">
        <v>17</v>
      </c>
      <c r="C30" s="797"/>
      <c r="D30" s="797"/>
      <c r="E30" s="797"/>
      <c r="F30" s="798">
        <f>DUPAK!I72</f>
        <v>0</v>
      </c>
      <c r="G30" s="797"/>
      <c r="H30" s="797"/>
      <c r="I30" s="797"/>
      <c r="J30" s="852"/>
      <c r="K30" s="797"/>
      <c r="L30" s="798">
        <f>PENUNJANG!L124</f>
        <v>0</v>
      </c>
      <c r="M30" s="797"/>
      <c r="N30" s="797"/>
    </row>
    <row r="31" spans="1:14">
      <c r="A31" s="2010"/>
      <c r="B31" s="796" t="s">
        <v>103</v>
      </c>
      <c r="C31" s="797"/>
      <c r="D31" s="797"/>
      <c r="E31" s="797"/>
      <c r="F31" s="842">
        <f>DUPAK!I74</f>
        <v>0.625</v>
      </c>
      <c r="G31" s="797"/>
      <c r="H31" s="797"/>
      <c r="I31" s="797"/>
      <c r="J31" s="852"/>
      <c r="K31" s="797"/>
      <c r="L31" s="798">
        <f>PENUNJANG!L133</f>
        <v>0</v>
      </c>
      <c r="M31" s="797"/>
      <c r="N31" s="797"/>
    </row>
    <row r="32" spans="1:14">
      <c r="A32" s="2010"/>
      <c r="B32" s="796" t="s">
        <v>6</v>
      </c>
      <c r="C32" s="797"/>
      <c r="D32" s="799"/>
      <c r="E32" s="797"/>
      <c r="F32" s="798" t="e">
        <f>[1]DUPAK!I74</f>
        <v>#REF!</v>
      </c>
      <c r="G32" s="797"/>
      <c r="H32" s="797"/>
      <c r="I32" s="797"/>
      <c r="J32" s="852"/>
      <c r="K32" s="797"/>
      <c r="L32" s="798">
        <f>PENUNJANG!L137</f>
        <v>0</v>
      </c>
      <c r="M32" s="797"/>
      <c r="N32" s="797"/>
    </row>
    <row r="33" spans="1:14">
      <c r="A33" s="2010"/>
      <c r="B33" s="796" t="s">
        <v>108</v>
      </c>
      <c r="C33" s="797"/>
      <c r="D33" s="797"/>
      <c r="E33" s="797"/>
      <c r="F33" s="798">
        <f>DUPAK!I79</f>
        <v>66</v>
      </c>
      <c r="G33" s="797"/>
      <c r="H33" s="797"/>
      <c r="I33" s="797"/>
      <c r="J33" s="852"/>
      <c r="K33" s="797"/>
      <c r="L33" s="798">
        <f>PENUNJANG!L142</f>
        <v>8</v>
      </c>
      <c r="M33" s="797"/>
      <c r="N33" s="797"/>
    </row>
    <row r="34" spans="1:14">
      <c r="A34" s="2010"/>
      <c r="B34" s="796" t="s">
        <v>117</v>
      </c>
      <c r="C34" s="797"/>
      <c r="D34" s="797"/>
      <c r="E34" s="797"/>
      <c r="F34" s="798">
        <f>DUPAK!I88</f>
        <v>0</v>
      </c>
      <c r="G34" s="797"/>
      <c r="H34" s="797"/>
      <c r="I34" s="797"/>
      <c r="J34" s="797"/>
      <c r="K34" s="797"/>
      <c r="L34" s="797"/>
      <c r="M34" s="797"/>
      <c r="N34" s="797"/>
    </row>
    <row r="35" spans="1:14">
      <c r="A35" s="2010"/>
      <c r="B35" s="796" t="s">
        <v>121</v>
      </c>
      <c r="C35" s="797"/>
      <c r="D35" s="797"/>
      <c r="E35" s="797"/>
      <c r="F35" s="798">
        <f>DUPAK!I91</f>
        <v>0</v>
      </c>
      <c r="G35" s="797"/>
      <c r="H35" s="797"/>
      <c r="I35" s="797"/>
      <c r="J35" s="797"/>
      <c r="K35" s="797"/>
      <c r="L35" s="797"/>
      <c r="M35" s="797"/>
      <c r="N35" s="797"/>
    </row>
    <row r="36" spans="1:14">
      <c r="A36" s="2010"/>
      <c r="B36" s="796" t="s">
        <v>132</v>
      </c>
      <c r="C36" s="797"/>
      <c r="D36" s="797"/>
      <c r="E36" s="797"/>
      <c r="F36" s="798">
        <f>DUPAK!I99</f>
        <v>0</v>
      </c>
      <c r="G36" s="797"/>
      <c r="H36" s="797"/>
      <c r="I36" s="797"/>
      <c r="J36" s="797"/>
      <c r="K36" s="797"/>
      <c r="L36" s="797"/>
      <c r="M36" s="797"/>
      <c r="N36" s="797"/>
    </row>
    <row r="37" spans="1:14">
      <c r="A37" s="2023" t="s">
        <v>1935</v>
      </c>
      <c r="B37" s="2024"/>
      <c r="C37" s="800"/>
      <c r="D37" s="800">
        <f>SUM(D24:D25)</f>
        <v>0</v>
      </c>
      <c r="E37" s="800"/>
      <c r="F37" s="800" t="e">
        <f>SUM(F24:F36)</f>
        <v>#REF!</v>
      </c>
      <c r="G37" s="800"/>
      <c r="H37" s="851">
        <f>SUM(H24:H36)</f>
        <v>150.92000000000002</v>
      </c>
      <c r="I37" s="800"/>
      <c r="J37" s="851">
        <f>SUM(J24:J36)</f>
        <v>33</v>
      </c>
      <c r="K37" s="800"/>
      <c r="L37" s="800">
        <f>SUM(L24:L36)</f>
        <v>141</v>
      </c>
      <c r="M37" s="801"/>
      <c r="N37" s="802" t="e">
        <f>SUM(D37:M37)</f>
        <v>#REF!</v>
      </c>
    </row>
    <row r="38" spans="1:14">
      <c r="A38" s="2025"/>
      <c r="B38" s="2026"/>
      <c r="C38" s="803">
        <f>C24</f>
        <v>0</v>
      </c>
      <c r="D38" s="804"/>
      <c r="E38" s="803">
        <f>E24</f>
        <v>257.99</v>
      </c>
      <c r="F38" s="804"/>
      <c r="G38" s="803">
        <f>G24</f>
        <v>151.01</v>
      </c>
      <c r="H38" s="805"/>
      <c r="I38" s="803">
        <f>I24</f>
        <v>56</v>
      </c>
      <c r="J38" s="805"/>
      <c r="K38" s="803">
        <f>K24</f>
        <v>85</v>
      </c>
      <c r="L38" s="805"/>
      <c r="M38" s="805">
        <f>C38+E38+G38+I38+K38</f>
        <v>550</v>
      </c>
      <c r="N38" s="805"/>
    </row>
    <row r="39" spans="1:14" ht="27" customHeight="1">
      <c r="A39" s="2027" t="s">
        <v>1936</v>
      </c>
      <c r="B39" s="2027"/>
      <c r="C39" s="2018" t="s">
        <v>1937</v>
      </c>
      <c r="D39" s="2019"/>
      <c r="E39" s="2019"/>
      <c r="F39" s="2020"/>
      <c r="G39" s="805"/>
      <c r="H39" s="806">
        <f>12.79*0.8</f>
        <v>10.231999999999999</v>
      </c>
      <c r="I39" s="805"/>
      <c r="J39" s="805"/>
      <c r="K39" s="805"/>
      <c r="L39" s="805"/>
      <c r="M39" s="805"/>
      <c r="N39" s="807">
        <f>H39</f>
        <v>10.231999999999999</v>
      </c>
    </row>
    <row r="40" spans="1:14" ht="30.95" customHeight="1">
      <c r="A40" s="2021" t="s">
        <v>1938</v>
      </c>
      <c r="B40" s="2022"/>
      <c r="C40" s="807"/>
      <c r="D40" s="807">
        <f>D37</f>
        <v>0</v>
      </c>
      <c r="E40" s="807"/>
      <c r="F40" s="807" t="e">
        <f>F37</f>
        <v>#REF!</v>
      </c>
      <c r="G40" s="807"/>
      <c r="H40" s="807">
        <f>+H37+H39</f>
        <v>161.15200000000002</v>
      </c>
      <c r="I40" s="807"/>
      <c r="J40" s="807">
        <f>J37</f>
        <v>33</v>
      </c>
      <c r="K40" s="807"/>
      <c r="L40" s="807">
        <f>L37</f>
        <v>141</v>
      </c>
      <c r="M40" s="800"/>
      <c r="N40" s="800" t="e">
        <f>SUM(E40:M40)</f>
        <v>#REF!</v>
      </c>
    </row>
    <row r="41" spans="1:14">
      <c r="A41" s="2023" t="s">
        <v>1939</v>
      </c>
      <c r="B41" s="2024"/>
      <c r="C41" s="808"/>
      <c r="D41" s="809"/>
      <c r="E41" s="800"/>
      <c r="F41" s="809">
        <f>+N41*35%</f>
        <v>105</v>
      </c>
      <c r="G41" s="800"/>
      <c r="H41" s="809">
        <f>+N41*45%</f>
        <v>135</v>
      </c>
      <c r="I41" s="800"/>
      <c r="J41" s="809">
        <f>+N41*10%</f>
        <v>30</v>
      </c>
      <c r="K41" s="800"/>
      <c r="L41" s="809">
        <f>+N41*10%</f>
        <v>30</v>
      </c>
      <c r="M41" s="2031">
        <f>M38+N41</f>
        <v>850</v>
      </c>
      <c r="N41" s="2033">
        <v>300</v>
      </c>
    </row>
    <row r="42" spans="1:14">
      <c r="A42" s="2025"/>
      <c r="B42" s="2026"/>
      <c r="C42" s="805"/>
      <c r="D42" s="810"/>
      <c r="E42" s="805"/>
      <c r="F42" s="811" t="s">
        <v>1940</v>
      </c>
      <c r="G42" s="805"/>
      <c r="H42" s="810" t="s">
        <v>1941</v>
      </c>
      <c r="I42" s="805"/>
      <c r="J42" s="810" t="s">
        <v>1942</v>
      </c>
      <c r="K42" s="805"/>
      <c r="L42" s="810" t="s">
        <v>1942</v>
      </c>
      <c r="M42" s="2032"/>
      <c r="N42" s="2034"/>
    </row>
    <row r="43" spans="1:14">
      <c r="A43" s="2045"/>
      <c r="B43" s="2045"/>
      <c r="C43" s="2045"/>
      <c r="D43" s="2045"/>
      <c r="E43" s="2046"/>
      <c r="F43" s="2046"/>
      <c r="G43" s="2046"/>
      <c r="H43" s="2045"/>
      <c r="I43" s="2047"/>
      <c r="J43" s="2048"/>
      <c r="K43" s="2047"/>
      <c r="L43" s="2048"/>
      <c r="M43" s="2047"/>
      <c r="N43" s="2047"/>
    </row>
    <row r="44" spans="1:14" ht="15" customHeight="1">
      <c r="A44" s="2011" t="s">
        <v>218</v>
      </c>
      <c r="B44" s="2049" t="s">
        <v>1943</v>
      </c>
      <c r="C44" s="2048"/>
      <c r="D44" s="2048"/>
      <c r="E44" s="2048"/>
      <c r="F44" s="2048"/>
      <c r="G44" s="2050"/>
      <c r="H44" s="2011" t="s">
        <v>1944</v>
      </c>
      <c r="I44" s="794" t="s">
        <v>218</v>
      </c>
      <c r="J44" s="2014" t="s">
        <v>1945</v>
      </c>
      <c r="K44" s="2014"/>
      <c r="L44" s="2014"/>
      <c r="M44" s="2014" t="s">
        <v>1946</v>
      </c>
      <c r="N44" s="2014"/>
    </row>
    <row r="45" spans="1:14">
      <c r="A45" s="2013"/>
      <c r="B45" s="2051"/>
      <c r="C45" s="2046"/>
      <c r="D45" s="2046"/>
      <c r="E45" s="2046"/>
      <c r="F45" s="2046"/>
      <c r="G45" s="2052"/>
      <c r="H45" s="2013"/>
      <c r="I45" s="812" t="s">
        <v>21</v>
      </c>
      <c r="J45" s="2028"/>
      <c r="K45" s="2028"/>
      <c r="L45" s="2028"/>
      <c r="M45" s="2029" t="s">
        <v>1947</v>
      </c>
      <c r="N45" s="2030"/>
    </row>
    <row r="46" spans="1:14">
      <c r="A46" s="2036" t="s">
        <v>1948</v>
      </c>
      <c r="B46" s="2038" t="s">
        <v>1949</v>
      </c>
      <c r="C46" s="2039"/>
      <c r="D46" s="2039"/>
      <c r="E46" s="2039"/>
      <c r="F46" s="2039"/>
      <c r="G46" s="2040"/>
      <c r="H46" s="813"/>
      <c r="I46" s="814"/>
      <c r="J46" s="2035"/>
      <c r="K46" s="2035"/>
      <c r="L46" s="2035"/>
      <c r="M46" s="2041"/>
      <c r="N46" s="2041"/>
    </row>
    <row r="47" spans="1:14" ht="15" customHeight="1">
      <c r="A47" s="2037"/>
      <c r="B47" s="2042" t="s">
        <v>1950</v>
      </c>
      <c r="C47" s="2043"/>
      <c r="D47" s="2043"/>
      <c r="E47" s="2043"/>
      <c r="F47" s="2043"/>
      <c r="G47" s="2044"/>
      <c r="H47" s="815"/>
      <c r="I47" s="814" t="s">
        <v>23</v>
      </c>
      <c r="J47" s="2028"/>
      <c r="K47" s="2028"/>
      <c r="L47" s="2028"/>
      <c r="M47" s="2029" t="s">
        <v>1947</v>
      </c>
      <c r="N47" s="2030"/>
    </row>
    <row r="48" spans="1:14">
      <c r="A48" s="2036" t="s">
        <v>23</v>
      </c>
      <c r="B48" s="2038" t="s">
        <v>1949</v>
      </c>
      <c r="C48" s="2039"/>
      <c r="D48" s="2039"/>
      <c r="E48" s="2039"/>
      <c r="F48" s="2039"/>
      <c r="G48" s="2040"/>
      <c r="H48" s="813"/>
      <c r="I48" s="814"/>
      <c r="J48" s="2035"/>
      <c r="K48" s="2035"/>
      <c r="L48" s="2035"/>
      <c r="M48" s="2055"/>
      <c r="N48" s="2055"/>
    </row>
    <row r="49" spans="1:14" ht="15" customHeight="1">
      <c r="A49" s="2054"/>
      <c r="B49" s="2056" t="s">
        <v>1951</v>
      </c>
      <c r="C49" s="2057"/>
      <c r="D49" s="2057"/>
      <c r="E49" s="2057"/>
      <c r="F49" s="2057"/>
      <c r="G49" s="2058"/>
      <c r="H49" s="816"/>
      <c r="I49" s="814" t="s">
        <v>29</v>
      </c>
      <c r="J49" s="2028"/>
      <c r="K49" s="2028"/>
      <c r="L49" s="2028"/>
      <c r="M49" s="2029" t="s">
        <v>1947</v>
      </c>
      <c r="N49" s="2030"/>
    </row>
    <row r="50" spans="1:14">
      <c r="A50" s="2054"/>
      <c r="B50" s="817"/>
      <c r="C50" s="818"/>
      <c r="D50" s="818"/>
      <c r="E50" s="818"/>
      <c r="F50" s="818"/>
      <c r="G50" s="819"/>
      <c r="H50" s="816"/>
      <c r="I50" s="814"/>
      <c r="J50" s="2035"/>
      <c r="K50" s="2035"/>
      <c r="L50" s="2035"/>
      <c r="M50" s="2035"/>
      <c r="N50" s="2035"/>
    </row>
    <row r="51" spans="1:14" ht="15" customHeight="1">
      <c r="A51" s="2054"/>
      <c r="B51" s="817"/>
      <c r="C51" s="818"/>
      <c r="D51" s="818"/>
      <c r="E51" s="818"/>
      <c r="F51" s="818"/>
      <c r="G51" s="819"/>
      <c r="H51" s="816"/>
      <c r="I51" s="814" t="s">
        <v>40</v>
      </c>
      <c r="J51" s="2035"/>
      <c r="K51" s="2035"/>
      <c r="L51" s="2035"/>
      <c r="M51" s="2029" t="s">
        <v>1947</v>
      </c>
      <c r="N51" s="2030"/>
    </row>
    <row r="52" spans="1:14">
      <c r="A52" s="2054"/>
      <c r="B52" s="817"/>
      <c r="C52" s="818"/>
      <c r="D52" s="818"/>
      <c r="E52" s="818"/>
      <c r="F52" s="818"/>
      <c r="G52" s="819"/>
      <c r="H52" s="816"/>
      <c r="I52" s="820"/>
      <c r="J52" s="2059"/>
      <c r="K52" s="2059"/>
      <c r="L52" s="2059"/>
      <c r="M52" s="2030"/>
      <c r="N52" s="2030"/>
    </row>
    <row r="53" spans="1:14" ht="15" customHeight="1">
      <c r="A53" s="2054"/>
      <c r="B53" s="817"/>
      <c r="C53" s="818"/>
      <c r="D53" s="818"/>
      <c r="E53" s="818"/>
      <c r="F53" s="818"/>
      <c r="G53" s="819"/>
      <c r="H53" s="816"/>
      <c r="I53" s="814" t="s">
        <v>42</v>
      </c>
      <c r="J53" s="2035"/>
      <c r="K53" s="2035"/>
      <c r="L53" s="2035"/>
      <c r="M53" s="2029" t="s">
        <v>1947</v>
      </c>
      <c r="N53" s="2030"/>
    </row>
    <row r="54" spans="1:14">
      <c r="A54" s="2054"/>
      <c r="B54" s="817"/>
      <c r="C54" s="818"/>
      <c r="D54" s="818"/>
      <c r="E54" s="818"/>
      <c r="F54" s="818"/>
      <c r="G54" s="819"/>
      <c r="H54" s="816"/>
      <c r="I54" s="814"/>
      <c r="J54" s="2035"/>
      <c r="K54" s="2035"/>
      <c r="L54" s="2035"/>
      <c r="M54" s="2041"/>
      <c r="N54" s="2041"/>
    </row>
    <row r="55" spans="1:14" ht="15" customHeight="1">
      <c r="A55" s="2054"/>
      <c r="B55" s="817"/>
      <c r="C55" s="818"/>
      <c r="D55" s="818"/>
      <c r="E55" s="818"/>
      <c r="F55" s="818"/>
      <c r="G55" s="819"/>
      <c r="H55" s="816"/>
      <c r="I55" s="814" t="s">
        <v>44</v>
      </c>
      <c r="J55" s="2035"/>
      <c r="K55" s="2035"/>
      <c r="L55" s="2035"/>
      <c r="M55" s="2029" t="s">
        <v>1947</v>
      </c>
      <c r="N55" s="2030"/>
    </row>
    <row r="56" spans="1:14" ht="15" customHeight="1">
      <c r="A56" s="2054"/>
      <c r="B56" s="817"/>
      <c r="C56" s="818"/>
      <c r="D56" s="818"/>
      <c r="E56" s="818"/>
      <c r="F56" s="818"/>
      <c r="G56" s="819"/>
      <c r="H56" s="816"/>
      <c r="I56" s="821"/>
      <c r="J56" s="2061"/>
      <c r="K56" s="2062"/>
      <c r="L56" s="2063"/>
      <c r="M56" s="2061"/>
      <c r="N56" s="2063"/>
    </row>
    <row r="57" spans="1:14">
      <c r="A57" s="2054"/>
      <c r="B57" s="817"/>
      <c r="C57" s="818"/>
      <c r="D57" s="818"/>
      <c r="E57" s="818"/>
      <c r="F57" s="818"/>
      <c r="G57" s="819"/>
      <c r="H57" s="816"/>
      <c r="I57" s="2060" t="s">
        <v>1952</v>
      </c>
      <c r="J57" s="2053"/>
      <c r="K57" s="2053"/>
      <c r="L57" s="2053"/>
      <c r="M57" s="2053"/>
      <c r="N57" s="2053"/>
    </row>
    <row r="58" spans="1:14" ht="15" customHeight="1">
      <c r="A58" s="2036" t="s">
        <v>29</v>
      </c>
      <c r="B58" s="2038" t="s">
        <v>1953</v>
      </c>
      <c r="C58" s="2039"/>
      <c r="D58" s="2039"/>
      <c r="E58" s="2039"/>
      <c r="F58" s="2039"/>
      <c r="G58" s="2040"/>
      <c r="H58" s="813"/>
      <c r="I58" s="2060" t="s">
        <v>1954</v>
      </c>
      <c r="J58" s="2053"/>
      <c r="K58" s="2053"/>
      <c r="L58" s="2053"/>
      <c r="M58" s="2053"/>
      <c r="N58" s="2053"/>
    </row>
    <row r="59" spans="1:14" ht="15" customHeight="1">
      <c r="A59" s="2054"/>
      <c r="B59" s="2056"/>
      <c r="C59" s="2057"/>
      <c r="D59" s="2057"/>
      <c r="E59" s="2057"/>
      <c r="F59" s="2057"/>
      <c r="G59" s="2058"/>
      <c r="H59" s="816"/>
      <c r="I59" s="2060" t="s">
        <v>264</v>
      </c>
      <c r="J59" s="2053"/>
      <c r="K59" s="2053"/>
      <c r="L59" s="2053"/>
      <c r="M59" s="2053"/>
      <c r="N59" s="2053"/>
    </row>
    <row r="60" spans="1:14" ht="15" customHeight="1">
      <c r="A60" s="2054"/>
      <c r="B60" s="817"/>
      <c r="C60" s="818"/>
      <c r="D60" s="818"/>
      <c r="E60" s="818"/>
      <c r="F60" s="818"/>
      <c r="G60" s="819"/>
      <c r="H60" s="816"/>
      <c r="I60" s="2060"/>
      <c r="J60" s="2053"/>
      <c r="K60" s="2053"/>
      <c r="L60" s="2053"/>
      <c r="M60" s="2053"/>
      <c r="N60" s="2053"/>
    </row>
    <row r="61" spans="1:14">
      <c r="A61" s="2054"/>
      <c r="B61" s="817"/>
      <c r="C61" s="818"/>
      <c r="D61" s="818"/>
      <c r="E61" s="818"/>
      <c r="F61" s="818"/>
      <c r="G61" s="819"/>
      <c r="H61" s="816"/>
      <c r="I61" s="2060"/>
      <c r="J61" s="2053"/>
      <c r="K61" s="2053"/>
      <c r="L61" s="2053"/>
      <c r="M61" s="2053"/>
      <c r="N61" s="2053"/>
    </row>
    <row r="62" spans="1:14">
      <c r="A62" s="2054"/>
      <c r="B62" s="817"/>
      <c r="C62" s="818"/>
      <c r="D62" s="818"/>
      <c r="E62" s="818"/>
      <c r="F62" s="818"/>
      <c r="G62" s="819"/>
      <c r="H62" s="816"/>
      <c r="I62" s="2064"/>
      <c r="J62" s="2065"/>
      <c r="K62" s="822"/>
      <c r="L62" s="823"/>
      <c r="M62" s="823"/>
      <c r="N62" s="823"/>
    </row>
    <row r="63" spans="1:14">
      <c r="A63" s="2054"/>
      <c r="B63" s="817"/>
      <c r="C63" s="818"/>
      <c r="D63" s="818"/>
      <c r="E63" s="818"/>
      <c r="F63" s="818"/>
      <c r="G63" s="819"/>
      <c r="H63" s="816"/>
      <c r="I63" s="2060" t="s">
        <v>1955</v>
      </c>
      <c r="J63" s="2053"/>
      <c r="K63" s="2053"/>
      <c r="L63" s="2053"/>
      <c r="M63" s="2053"/>
      <c r="N63" s="2053"/>
    </row>
    <row r="64" spans="1:14" ht="15" customHeight="1">
      <c r="A64" s="2037"/>
      <c r="B64" s="824"/>
      <c r="C64" s="825"/>
      <c r="D64" s="825"/>
      <c r="E64" s="825"/>
      <c r="F64" s="825"/>
      <c r="G64" s="826"/>
      <c r="H64" s="815"/>
      <c r="I64" s="2053" t="s">
        <v>1956</v>
      </c>
      <c r="J64" s="2053"/>
      <c r="K64" s="2053"/>
      <c r="L64" s="2053"/>
      <c r="M64" s="2053"/>
      <c r="N64" s="2053"/>
    </row>
    <row r="65" spans="1:14">
      <c r="A65" s="827"/>
      <c r="B65" s="2048"/>
      <c r="C65" s="2048"/>
      <c r="D65" s="2048"/>
      <c r="E65" s="2048"/>
      <c r="F65" s="2048"/>
      <c r="G65" s="2048"/>
      <c r="H65" s="827"/>
      <c r="I65" s="2053"/>
      <c r="J65" s="2053"/>
      <c r="K65" s="2053"/>
      <c r="L65" s="2053"/>
      <c r="M65" s="2053"/>
      <c r="N65" s="2053"/>
    </row>
    <row r="66" spans="1:14">
      <c r="A66" s="828" t="s">
        <v>1957</v>
      </c>
      <c r="B66" s="829"/>
      <c r="C66" s="829"/>
      <c r="D66" s="829"/>
      <c r="E66" s="830"/>
      <c r="F66" s="830"/>
      <c r="G66" s="830"/>
      <c r="H66" s="830"/>
      <c r="I66" s="830"/>
      <c r="J66" s="830"/>
      <c r="K66" s="830"/>
      <c r="L66" s="830"/>
      <c r="M66" s="830"/>
      <c r="N66" s="830"/>
    </row>
    <row r="67" spans="1:14">
      <c r="A67" s="831"/>
      <c r="B67" s="832" t="s">
        <v>1958</v>
      </c>
      <c r="C67" s="833"/>
      <c r="D67" s="833"/>
      <c r="E67" s="833"/>
      <c r="F67" s="833"/>
      <c r="G67" s="833"/>
      <c r="H67" s="833"/>
      <c r="I67" s="833"/>
      <c r="J67" s="833"/>
      <c r="K67" s="833"/>
      <c r="L67" s="833"/>
      <c r="M67" s="833"/>
      <c r="N67" s="833"/>
    </row>
    <row r="68" spans="1:14">
      <c r="A68" s="834"/>
      <c r="B68" s="832" t="s">
        <v>1959</v>
      </c>
      <c r="C68" s="833"/>
      <c r="D68" s="833"/>
      <c r="E68" s="833"/>
      <c r="F68" s="833"/>
      <c r="G68" s="833"/>
      <c r="H68" s="833"/>
      <c r="I68" s="833"/>
      <c r="J68" s="833"/>
      <c r="K68" s="833"/>
      <c r="L68" s="833"/>
      <c r="M68" s="833"/>
      <c r="N68" s="833"/>
    </row>
  </sheetData>
  <mergeCells count="88">
    <mergeCell ref="B65:G65"/>
    <mergeCell ref="I65:N65"/>
    <mergeCell ref="M53:N53"/>
    <mergeCell ref="A58:A64"/>
    <mergeCell ref="B58:G59"/>
    <mergeCell ref="I58:N58"/>
    <mergeCell ref="I59:N59"/>
    <mergeCell ref="I60:N60"/>
    <mergeCell ref="J55:L55"/>
    <mergeCell ref="M55:N55"/>
    <mergeCell ref="J56:L56"/>
    <mergeCell ref="M56:N56"/>
    <mergeCell ref="I57:N57"/>
    <mergeCell ref="I61:N61"/>
    <mergeCell ref="I62:J62"/>
    <mergeCell ref="I63:N63"/>
    <mergeCell ref="I64:N64"/>
    <mergeCell ref="J54:L54"/>
    <mergeCell ref="M54:N54"/>
    <mergeCell ref="A48:A57"/>
    <mergeCell ref="B48:G48"/>
    <mergeCell ref="J48:L48"/>
    <mergeCell ref="M48:N48"/>
    <mergeCell ref="B49:G49"/>
    <mergeCell ref="J49:L49"/>
    <mergeCell ref="M49:N49"/>
    <mergeCell ref="J50:L50"/>
    <mergeCell ref="M50:N50"/>
    <mergeCell ref="J51:L51"/>
    <mergeCell ref="M51:N51"/>
    <mergeCell ref="J52:L52"/>
    <mergeCell ref="M52:N52"/>
    <mergeCell ref="A41:B42"/>
    <mergeCell ref="M41:M42"/>
    <mergeCell ref="N41:N42"/>
    <mergeCell ref="J53:L53"/>
    <mergeCell ref="A46:A47"/>
    <mergeCell ref="B46:G46"/>
    <mergeCell ref="J46:L46"/>
    <mergeCell ref="M46:N46"/>
    <mergeCell ref="B47:G47"/>
    <mergeCell ref="J47:L47"/>
    <mergeCell ref="M47:N47"/>
    <mergeCell ref="A43:N43"/>
    <mergeCell ref="A44:A45"/>
    <mergeCell ref="B44:G45"/>
    <mergeCell ref="H44:H45"/>
    <mergeCell ref="J44:L44"/>
    <mergeCell ref="M44:N44"/>
    <mergeCell ref="J45:L45"/>
    <mergeCell ref="M45:N45"/>
    <mergeCell ref="I22:J22"/>
    <mergeCell ref="K22:L22"/>
    <mergeCell ref="M22:N22"/>
    <mergeCell ref="C39:F39"/>
    <mergeCell ref="A40:B40"/>
    <mergeCell ref="A37:B38"/>
    <mergeCell ref="A39:B39"/>
    <mergeCell ref="C17:H17"/>
    <mergeCell ref="C20:H20"/>
    <mergeCell ref="I17:N17"/>
    <mergeCell ref="C18:H18"/>
    <mergeCell ref="I18:N18"/>
    <mergeCell ref="C19:H19"/>
    <mergeCell ref="I19:N19"/>
    <mergeCell ref="I20:N20"/>
    <mergeCell ref="A21:A36"/>
    <mergeCell ref="B21:B23"/>
    <mergeCell ref="C21:N21"/>
    <mergeCell ref="C22:D22"/>
    <mergeCell ref="E22:F22"/>
    <mergeCell ref="G22:H22"/>
    <mergeCell ref="A5:N5"/>
    <mergeCell ref="A6:N6"/>
    <mergeCell ref="A8:C8"/>
    <mergeCell ref="A9:C9"/>
    <mergeCell ref="A11:A19"/>
    <mergeCell ref="B11:N11"/>
    <mergeCell ref="C12:H12"/>
    <mergeCell ref="I12:N12"/>
    <mergeCell ref="C13:H13"/>
    <mergeCell ref="I13:N13"/>
    <mergeCell ref="C14:H14"/>
    <mergeCell ref="I14:N14"/>
    <mergeCell ref="C15:H15"/>
    <mergeCell ref="I15:N15"/>
    <mergeCell ref="C16:H16"/>
    <mergeCell ref="I16:N16"/>
  </mergeCells>
  <phoneticPr fontId="33" type="noConversion"/>
  <pageMargins left="0.45" right="0" top="0.34" bottom="0" header="0.31" footer="0.31"/>
  <pageSetup paperSize="9" orientation="portrait" horizontalDpi="0" verticalDpi="0"/>
  <drawing r:id="rId1"/>
  <legacyDrawing r:id="rId2"/>
  <oleObjects>
    <mc:AlternateContent xmlns:mc="http://schemas.openxmlformats.org/markup-compatibility/2006">
      <mc:Choice Requires="x14">
        <oleObject progId="Word.Picture.8" shapeId="8193" r:id="rId3">
          <objectPr defaultSize="0" autoPict="0" r:id="rId4">
            <anchor moveWithCells="1" sizeWithCells="1">
              <from>
                <xdr:col>6</xdr:col>
                <xdr:colOff>485775</xdr:colOff>
                <xdr:row>0</xdr:row>
                <xdr:rowOff>76200</xdr:rowOff>
              </from>
              <to>
                <xdr:col>8</xdr:col>
                <xdr:colOff>0</xdr:colOff>
                <xdr:row>4</xdr:row>
                <xdr:rowOff>0</xdr:rowOff>
              </to>
            </anchor>
          </objectPr>
        </oleObject>
      </mc:Choice>
      <mc:Fallback>
        <oleObject progId="Word.Picture.8" shapeId="8193"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PERSYARATAN ADMINISTRASI 2020</vt:lpstr>
      <vt:lpstr>PAK</vt:lpstr>
      <vt:lpstr>DUPAK</vt:lpstr>
      <vt:lpstr>PENDIDIKAN</vt:lpstr>
      <vt:lpstr>PENELITIAN</vt:lpstr>
      <vt:lpstr>PENGABDIAN</vt:lpstr>
      <vt:lpstr>PENUNJANG</vt:lpstr>
      <vt:lpstr>Resume PENILAIAN TPJA UNAND</vt:lpstr>
      <vt:lpstr>DUPAK!Print_Area</vt:lpstr>
      <vt:lpstr>PAK!Print_Area</vt:lpstr>
      <vt:lpstr>PENDIDIKAN!Print_Area</vt:lpstr>
      <vt:lpstr>PENELITIAN!Print_Area</vt:lpstr>
      <vt:lpstr>PENUNJANG!Print_Area</vt:lpstr>
      <vt:lpstr>PENDIDIKAN!Print_Titles</vt:lpstr>
      <vt:lpstr>PENELITIAN!Print_Titles</vt:lpstr>
      <vt:lpstr>PENGABDIAN!Print_Titles</vt:lpstr>
      <vt:lpstr>PENUNJANG!Print_Titles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dc:creator>
  <cp:lastModifiedBy>Windows User</cp:lastModifiedBy>
  <cp:lastPrinted>2016-05-20T01:57:27Z</cp:lastPrinted>
  <dcterms:created xsi:type="dcterms:W3CDTF">2013-02-21T03:23:55Z</dcterms:created>
  <dcterms:modified xsi:type="dcterms:W3CDTF">2022-03-01T03:41:49Z</dcterms:modified>
</cp:coreProperties>
</file>