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D:\Data Padang\Pangkat\TPJA\Februari 2022\"/>
    </mc:Choice>
  </mc:AlternateContent>
  <bookViews>
    <workbookView xWindow="0" yWindow="0" windowWidth="28770" windowHeight="5600" activeTab="4"/>
  </bookViews>
  <sheets>
    <sheet name="PERSYARATAN ADMINISTRASI 2020"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DUPAK!$A$1:$M$291</definedName>
    <definedName name="_xlnm.Print_Area" localSheetId="1">PAK!$A$1:$H$50</definedName>
    <definedName name="_xlnm.Print_Area" localSheetId="3">PENDIDIKAN!$A$1:$M$426</definedName>
    <definedName name="_xlnm.Print_Area" localSheetId="4">PENELITIAN!$A$1:$N$846</definedName>
    <definedName name="_xlnm.Print_Area" localSheetId="5">PENGABDIAN!$A$1:$O$90</definedName>
    <definedName name="_xlnm.Print_Area" localSheetId="6">PENUNJANG!$A$1:$O$118</definedName>
    <definedName name="_xlnm.Print_Area" localSheetId="0">'PERSYARATAN ADMINISTRASI 2020'!$A$1:$C$20</definedName>
    <definedName name="_xlnm.Print_Area" localSheetId="7">'Resume PENILAIAN TPJA UNAND '!$A$1:$N$68</definedName>
    <definedName name="_xlnm.Print_Titles" localSheetId="3">PENDIDIKAN!$20:$20</definedName>
    <definedName name="_xlnm.Print_Titles" localSheetId="4">PENELITIAN!$20:$20</definedName>
    <definedName name="_xlnm.Print_Titles" localSheetId="5">PENGABDIAN!$20:$21</definedName>
    <definedName name="_xlnm.Print_Titles" localSheetId="6">PENUNJANG!$20:$21</definedName>
  </definedNames>
  <calcPr calcId="162913"/>
</workbook>
</file>

<file path=xl/calcChain.xml><?xml version="1.0" encoding="utf-8"?>
<calcChain xmlns="http://schemas.openxmlformats.org/spreadsheetml/2006/main">
  <c r="O835" i="18" l="1"/>
  <c r="H29" i="7" l="1"/>
  <c r="H28" i="7"/>
  <c r="K191" i="8" l="1"/>
  <c r="K189" i="8"/>
  <c r="K179" i="8"/>
  <c r="K332" i="8" l="1"/>
  <c r="I331" i="8" l="1"/>
  <c r="I326" i="8"/>
  <c r="I306" i="8"/>
  <c r="I302" i="8"/>
  <c r="I296" i="8"/>
  <c r="I292" i="8"/>
  <c r="K330" i="8"/>
  <c r="K328" i="8"/>
  <c r="K329" i="8"/>
  <c r="K324" i="8"/>
  <c r="K325" i="8"/>
  <c r="K323" i="8"/>
  <c r="K322" i="8"/>
  <c r="K321" i="8"/>
  <c r="K300" i="8"/>
  <c r="I316" i="8"/>
  <c r="I319" i="8"/>
  <c r="K318" i="8"/>
  <c r="K319" i="8" s="1"/>
  <c r="K315" i="8"/>
  <c r="K314" i="8"/>
  <c r="I312" i="8"/>
  <c r="K311" i="8"/>
  <c r="K312" i="8" s="1"/>
  <c r="K305" i="8"/>
  <c r="K304" i="8"/>
  <c r="I309" i="8"/>
  <c r="K308" i="8"/>
  <c r="K309" i="8" s="1"/>
  <c r="K299" i="8"/>
  <c r="K295" i="8"/>
  <c r="K294" i="8"/>
  <c r="K316" i="8" l="1"/>
  <c r="K296" i="8"/>
  <c r="K306" i="8"/>
  <c r="K326" i="8"/>
  <c r="K331" i="8"/>
  <c r="K290" i="8"/>
  <c r="K291" i="8"/>
  <c r="K285" i="8" l="1"/>
  <c r="I285" i="8"/>
  <c r="K281" i="8"/>
  <c r="I281" i="8"/>
  <c r="I229" i="8" l="1"/>
  <c r="K228" i="8"/>
  <c r="I244" i="8"/>
  <c r="K242" i="8"/>
  <c r="K243" i="8"/>
  <c r="K239" i="8"/>
  <c r="K240" i="8" s="1"/>
  <c r="I237" i="8"/>
  <c r="K236" i="8"/>
  <c r="K235" i="8"/>
  <c r="K237" i="8" l="1"/>
  <c r="K244" i="8"/>
  <c r="I268" i="8"/>
  <c r="K267" i="8"/>
  <c r="K268" i="8" s="1"/>
  <c r="I265" i="8"/>
  <c r="K264" i="8"/>
  <c r="K265" i="8" s="1"/>
  <c r="I262" i="8"/>
  <c r="K260" i="8"/>
  <c r="K261" i="8"/>
  <c r="I258" i="8"/>
  <c r="K257" i="8"/>
  <c r="K258" i="8" s="1"/>
  <c r="I255" i="8"/>
  <c r="K253" i="8"/>
  <c r="K254" i="8"/>
  <c r="K250" i="8"/>
  <c r="K251" i="8" s="1"/>
  <c r="K224" i="8"/>
  <c r="I224" i="8"/>
  <c r="K220" i="8"/>
  <c r="I220" i="8"/>
  <c r="K216" i="8"/>
  <c r="I216" i="8"/>
  <c r="K213" i="8"/>
  <c r="I213" i="8"/>
  <c r="I209" i="8"/>
  <c r="I206" i="8"/>
  <c r="I203" i="8"/>
  <c r="K209" i="8"/>
  <c r="K203" i="8"/>
  <c r="K176" i="8"/>
  <c r="I176" i="8"/>
  <c r="K165" i="8"/>
  <c r="I165" i="8"/>
  <c r="K156" i="8"/>
  <c r="I156" i="8"/>
  <c r="I145" i="8"/>
  <c r="K135" i="8"/>
  <c r="I135" i="8"/>
  <c r="I125" i="8"/>
  <c r="K118" i="8"/>
  <c r="I118" i="8"/>
  <c r="I108" i="8"/>
  <c r="K101" i="8"/>
  <c r="I101" i="8"/>
  <c r="K92" i="8"/>
  <c r="I92" i="8"/>
  <c r="I86" i="8"/>
  <c r="I78" i="8"/>
  <c r="I72" i="8"/>
  <c r="I64" i="8"/>
  <c r="I59" i="8"/>
  <c r="I53" i="8"/>
  <c r="I47" i="8"/>
  <c r="I41" i="8"/>
  <c r="I33" i="8"/>
  <c r="K262" i="8" l="1"/>
  <c r="K255" i="8"/>
  <c r="K139" i="8"/>
  <c r="K145" i="8" s="1"/>
  <c r="K122" i="8" l="1"/>
  <c r="K125" i="8" s="1"/>
  <c r="K105" i="8"/>
  <c r="K108" i="8" s="1"/>
  <c r="I96" i="8"/>
  <c r="K95" i="8"/>
  <c r="K96" i="8" s="1"/>
  <c r="K83" i="8" l="1"/>
  <c r="K81" i="8"/>
  <c r="K86" i="8" l="1"/>
  <c r="L103" i="11"/>
  <c r="L102" i="11"/>
  <c r="L79" i="11"/>
  <c r="L74" i="11"/>
  <c r="K227" i="8" l="1"/>
  <c r="K229" i="8" s="1"/>
  <c r="K225" i="8" s="1"/>
  <c r="I63" i="7" s="1"/>
  <c r="K232" i="8"/>
  <c r="K233" i="8" s="1"/>
  <c r="K230" i="8" s="1"/>
  <c r="I64" i="7" s="1"/>
  <c r="K206" i="8"/>
  <c r="K200" i="8" s="1"/>
  <c r="I60" i="7" s="1"/>
  <c r="K74" i="8" l="1"/>
  <c r="K78" i="8" s="1"/>
  <c r="K71" i="8"/>
  <c r="K69" i="8"/>
  <c r="K67" i="8"/>
  <c r="K61" i="8"/>
  <c r="K64" i="8" s="1"/>
  <c r="K72" i="8" l="1"/>
  <c r="K58" i="8"/>
  <c r="K57" i="8"/>
  <c r="K56" i="8"/>
  <c r="K52" i="8"/>
  <c r="K49" i="8"/>
  <c r="K53" i="8" s="1"/>
  <c r="K46" i="8"/>
  <c r="K45" i="8"/>
  <c r="K44" i="8"/>
  <c r="K40" i="8"/>
  <c r="K36" i="8"/>
  <c r="K35" i="8"/>
  <c r="K32" i="8"/>
  <c r="K31" i="8"/>
  <c r="K33" i="8" s="1"/>
  <c r="K47" i="8" l="1"/>
  <c r="K41" i="8"/>
  <c r="K59" i="8"/>
  <c r="M111" i="11"/>
  <c r="M117" i="11"/>
  <c r="M116" i="11"/>
  <c r="M110" i="11"/>
  <c r="M109" i="11"/>
  <c r="L78" i="11"/>
  <c r="L77" i="11"/>
  <c r="L62" i="11"/>
  <c r="L76" i="11"/>
  <c r="L75" i="11"/>
  <c r="L73" i="11"/>
  <c r="L61" i="11"/>
  <c r="L72" i="11"/>
  <c r="L28" i="11"/>
  <c r="L71" i="11"/>
  <c r="L60" i="11"/>
  <c r="L70" i="11"/>
  <c r="L27" i="11"/>
  <c r="L66" i="11"/>
  <c r="L26" i="11"/>
  <c r="L25" i="11" s="1"/>
  <c r="I182" i="7" s="1"/>
  <c r="L55" i="11"/>
  <c r="L59" i="11"/>
  <c r="L58" i="11"/>
  <c r="L68" i="11"/>
  <c r="L69" i="11"/>
  <c r="L57" i="11"/>
  <c r="L56" i="11"/>
  <c r="L67" i="11"/>
  <c r="L54" i="11"/>
  <c r="L53" i="11" s="1"/>
  <c r="I212" i="7" s="1"/>
  <c r="L104" i="11"/>
  <c r="L101" i="11"/>
  <c r="L100" i="11" s="1"/>
  <c r="L36" i="10"/>
  <c r="I170" i="7" s="1"/>
  <c r="L65" i="11" l="1"/>
  <c r="I215" i="7" s="1"/>
  <c r="L32" i="10"/>
  <c r="I236" i="7"/>
  <c r="L99" i="11"/>
  <c r="K28" i="8"/>
  <c r="L23" i="11"/>
  <c r="L51" i="11"/>
  <c r="G16" i="11"/>
  <c r="G15" i="11"/>
  <c r="G14" i="11"/>
  <c r="G13" i="11"/>
  <c r="G12" i="11"/>
  <c r="G9" i="11"/>
  <c r="G8" i="11"/>
  <c r="G7" i="11"/>
  <c r="G6" i="11"/>
  <c r="M88" i="10"/>
  <c r="M87" i="10"/>
  <c r="M81" i="10"/>
  <c r="M80" i="10"/>
  <c r="M79" i="10"/>
  <c r="G16" i="10"/>
  <c r="G15" i="10"/>
  <c r="G14" i="10"/>
  <c r="G13" i="10"/>
  <c r="G12" i="10"/>
  <c r="G9" i="10"/>
  <c r="G8" i="10"/>
  <c r="G7" i="10"/>
  <c r="G6" i="10"/>
  <c r="G5" i="10"/>
  <c r="G5" i="11" s="1"/>
  <c r="L28" i="10"/>
  <c r="L34" i="14" l="1"/>
  <c r="I235" i="7"/>
  <c r="L27" i="10"/>
  <c r="M806" i="18"/>
  <c r="M798" i="18"/>
  <c r="M790" i="18"/>
  <c r="M781" i="18"/>
  <c r="M773" i="18"/>
  <c r="M759" i="18"/>
  <c r="M750" i="18"/>
  <c r="M741" i="18"/>
  <c r="M732" i="18"/>
  <c r="M723" i="18"/>
  <c r="M710" i="18"/>
  <c r="M698" i="18"/>
  <c r="M678" i="18"/>
  <c r="M663" i="18"/>
  <c r="M648" i="18"/>
  <c r="M633" i="18"/>
  <c r="M618" i="18"/>
  <c r="M603" i="18"/>
  <c r="M588" i="18"/>
  <c r="M573" i="18"/>
  <c r="M558" i="18"/>
  <c r="M540" i="18"/>
  <c r="M524" i="18"/>
  <c r="M508" i="18"/>
  <c r="M491" i="18"/>
  <c r="M475" i="18"/>
  <c r="M459" i="18"/>
  <c r="M443" i="18"/>
  <c r="M427" i="18"/>
  <c r="M410" i="18"/>
  <c r="M394" i="18"/>
  <c r="M373" i="18"/>
  <c r="M353" i="18"/>
  <c r="M333" i="18"/>
  <c r="M313" i="18"/>
  <c r="M293" i="18"/>
  <c r="M273" i="18"/>
  <c r="M253" i="18"/>
  <c r="M233" i="18"/>
  <c r="M213" i="18"/>
  <c r="M193" i="18"/>
  <c r="M173" i="18"/>
  <c r="M153" i="18"/>
  <c r="M133" i="18"/>
  <c r="M113" i="18"/>
  <c r="M93" i="18"/>
  <c r="M73" i="18"/>
  <c r="M53" i="18"/>
  <c r="M33" i="18"/>
  <c r="L22" i="10" l="1"/>
  <c r="L75" i="10" s="1"/>
  <c r="I161" i="7"/>
  <c r="J846" i="18"/>
  <c r="J845" i="18"/>
  <c r="J841" i="18"/>
  <c r="J840" i="18"/>
  <c r="J839" i="18"/>
  <c r="N750" i="18" l="1"/>
  <c r="N508" i="18"/>
  <c r="N373" i="18"/>
  <c r="H21" i="7"/>
  <c r="N798" i="18" l="1"/>
  <c r="N806" i="18"/>
  <c r="N781" i="18"/>
  <c r="N773" i="18"/>
  <c r="N772" i="18" s="1"/>
  <c r="I133" i="7" s="1"/>
  <c r="N759" i="18" l="1"/>
  <c r="N741" i="18"/>
  <c r="N732" i="18"/>
  <c r="N723" i="18"/>
  <c r="N722" i="18" s="1"/>
  <c r="I128" i="7" s="1"/>
  <c r="N710" i="18"/>
  <c r="N698" i="18"/>
  <c r="N790" i="18"/>
  <c r="N789" i="18" s="1"/>
  <c r="I134" i="7" s="1"/>
  <c r="N697" i="18" l="1"/>
  <c r="N678" i="18"/>
  <c r="N663" i="18"/>
  <c r="N648" i="18"/>
  <c r="N633" i="18"/>
  <c r="N618" i="18"/>
  <c r="N603" i="18"/>
  <c r="N588" i="18"/>
  <c r="N573" i="18"/>
  <c r="N491" i="18"/>
  <c r="N540" i="18"/>
  <c r="N524" i="18"/>
  <c r="N507" i="18" s="1"/>
  <c r="I120" i="7" s="1"/>
  <c r="N394" i="18"/>
  <c r="N443" i="18"/>
  <c r="N459" i="18"/>
  <c r="N475" i="18"/>
  <c r="N133" i="18"/>
  <c r="N113" i="18"/>
  <c r="N153" i="18"/>
  <c r="N53" i="18"/>
  <c r="N353" i="18"/>
  <c r="N333" i="18"/>
  <c r="N313" i="18"/>
  <c r="N293" i="18"/>
  <c r="N273" i="18"/>
  <c r="N253" i="18"/>
  <c r="N233" i="18"/>
  <c r="N213" i="18"/>
  <c r="N193" i="18"/>
  <c r="N173" i="18"/>
  <c r="N93" i="18"/>
  <c r="N73" i="18"/>
  <c r="H13" i="18"/>
  <c r="H14" i="18"/>
  <c r="H15" i="18"/>
  <c r="H16" i="18"/>
  <c r="H12" i="18"/>
  <c r="H6" i="18"/>
  <c r="H7" i="18"/>
  <c r="H8" i="18"/>
  <c r="H9" i="18"/>
  <c r="H5" i="18"/>
  <c r="I127" i="7" l="1"/>
  <c r="N694" i="18"/>
  <c r="N410" i="18"/>
  <c r="N393" i="18" s="1"/>
  <c r="I118" i="7" s="1"/>
  <c r="H30" i="7" l="1"/>
  <c r="H27" i="7"/>
  <c r="H26" i="7"/>
  <c r="H25" i="7"/>
  <c r="H24" i="7"/>
  <c r="H23" i="7"/>
  <c r="H22" i="7"/>
  <c r="H19" i="7"/>
  <c r="H179" i="7"/>
  <c r="H151" i="7"/>
  <c r="I16" i="14"/>
  <c r="I15" i="14"/>
  <c r="I14" i="14"/>
  <c r="I13" i="14"/>
  <c r="I12" i="14"/>
  <c r="K24" i="14"/>
  <c r="I24" i="14"/>
  <c r="C24" i="14"/>
  <c r="H107" i="7"/>
  <c r="N558" i="18"/>
  <c r="N557" i="18" s="1"/>
  <c r="I123" i="7" s="1"/>
  <c r="N427" i="18"/>
  <c r="N426" i="18" s="1"/>
  <c r="I119" i="7" s="1"/>
  <c r="N33" i="18"/>
  <c r="N32" i="18" s="1"/>
  <c r="H43" i="7"/>
  <c r="K24" i="8"/>
  <c r="K23" i="8" s="1"/>
  <c r="H37" i="7"/>
  <c r="C42" i="17"/>
  <c r="F28" i="17"/>
  <c r="F25" i="17"/>
  <c r="E45" i="16"/>
  <c r="E36" i="16"/>
  <c r="N416" i="8"/>
  <c r="C38" i="14"/>
  <c r="I117" i="7" l="1"/>
  <c r="N31" i="18"/>
  <c r="I142" i="7"/>
  <c r="N830" i="18"/>
  <c r="I147" i="7" s="1"/>
  <c r="I140" i="7"/>
  <c r="I37" i="7"/>
  <c r="G20" i="17" s="1"/>
  <c r="D24" i="14" s="1"/>
  <c r="K22" i="8"/>
  <c r="N28" i="18"/>
  <c r="N823" i="18"/>
  <c r="I144" i="7" s="1"/>
  <c r="F29" i="17"/>
  <c r="N25" i="18"/>
  <c r="N24" i="18" s="1"/>
  <c r="K301" i="8"/>
  <c r="K298" i="8"/>
  <c r="K302" i="8" s="1"/>
  <c r="H20" i="17" l="1"/>
  <c r="N814" i="18"/>
  <c r="N771" i="18"/>
  <c r="N768" i="18"/>
  <c r="N693" i="18" l="1"/>
  <c r="N23" i="18" l="1"/>
  <c r="I108" i="7" s="1"/>
  <c r="I107" i="7" s="1"/>
  <c r="G23" i="17" s="1"/>
  <c r="H23" i="17" s="1"/>
  <c r="N22" i="18" l="1"/>
  <c r="N835" i="18" s="1"/>
  <c r="D25" i="14"/>
  <c r="I233" i="7"/>
  <c r="L33" i="14" s="1"/>
  <c r="I229" i="7"/>
  <c r="L32" i="14" s="1"/>
  <c r="I225" i="7"/>
  <c r="L31" i="14" s="1"/>
  <c r="I216" i="7"/>
  <c r="L30" i="14" s="1"/>
  <c r="I206" i="7"/>
  <c r="L28" i="14" s="1"/>
  <c r="I199" i="7"/>
  <c r="L27" i="14" s="1"/>
  <c r="I190" i="7"/>
  <c r="L26" i="14" s="1"/>
  <c r="I183" i="7"/>
  <c r="L25" i="14" s="1"/>
  <c r="I180" i="7"/>
  <c r="I176" i="7"/>
  <c r="J28" i="14" s="1"/>
  <c r="I172" i="7"/>
  <c r="J27" i="14" s="1"/>
  <c r="I154" i="7"/>
  <c r="J25" i="14" s="1"/>
  <c r="I152" i="7"/>
  <c r="J24" i="14" s="1"/>
  <c r="H28" i="14"/>
  <c r="H26" i="14"/>
  <c r="H25" i="14"/>
  <c r="I99" i="7"/>
  <c r="F36" i="14" s="1"/>
  <c r="I91" i="7"/>
  <c r="I88" i="7"/>
  <c r="F34" i="14" s="1"/>
  <c r="I77" i="7"/>
  <c r="I74" i="7"/>
  <c r="F32" i="14" s="1"/>
  <c r="I72" i="7"/>
  <c r="F30" i="14" s="1"/>
  <c r="J37" i="7"/>
  <c r="G24" i="14"/>
  <c r="E24" i="14"/>
  <c r="L24" i="14" l="1"/>
  <c r="H237" i="7"/>
  <c r="H178" i="7"/>
  <c r="L41" i="14" l="1"/>
  <c r="J41" i="14"/>
  <c r="H41" i="14"/>
  <c r="F41" i="14"/>
  <c r="N39" i="14"/>
  <c r="K38" i="14"/>
  <c r="I38" i="14"/>
  <c r="G38" i="14"/>
  <c r="E38" i="14"/>
  <c r="M38" i="14" l="1"/>
  <c r="M41" i="14" s="1"/>
  <c r="D37" i="14"/>
  <c r="D40" i="14" l="1"/>
  <c r="I70" i="7" l="1"/>
  <c r="F29" i="14" s="1"/>
  <c r="K277" i="8" l="1"/>
  <c r="I277" i="8"/>
  <c r="I274" i="8"/>
  <c r="K274" i="8"/>
  <c r="K270" i="8" l="1"/>
  <c r="I68" i="7" s="1"/>
  <c r="K183" i="8"/>
  <c r="H27" i="14" l="1"/>
  <c r="I48" i="7" l="1"/>
  <c r="F26" i="14" s="1"/>
  <c r="I151" i="7" l="1"/>
  <c r="G24" i="17" s="1"/>
  <c r="H24" i="17" s="1"/>
  <c r="I79" i="7"/>
  <c r="F33" i="14" s="1"/>
  <c r="K289" i="8"/>
  <c r="K288" i="8"/>
  <c r="K292" i="8" l="1"/>
  <c r="K286" i="8" s="1"/>
  <c r="J26" i="14"/>
  <c r="J37" i="14" s="1"/>
  <c r="J40" i="14" s="1"/>
  <c r="J151" i="7"/>
  <c r="H24" i="14"/>
  <c r="H37" i="14" s="1"/>
  <c r="K269" i="8" l="1"/>
  <c r="I69" i="7"/>
  <c r="I67" i="7"/>
  <c r="F28" i="14" s="1"/>
  <c r="H40" i="14"/>
  <c r="J107" i="7"/>
  <c r="K247" i="8"/>
  <c r="K248" i="8" s="1"/>
  <c r="K245" i="8" s="1"/>
  <c r="I65" i="7" s="1"/>
  <c r="K199" i="8"/>
  <c r="K196" i="8" s="1"/>
  <c r="I59" i="7" s="1"/>
  <c r="I199" i="8"/>
  <c r="K185" i="8"/>
  <c r="K177" i="8" s="1"/>
  <c r="K195" i="8" l="1"/>
  <c r="I46" i="7"/>
  <c r="F25" i="14" s="1"/>
  <c r="I56" i="7" l="1"/>
  <c r="F27" i="14" s="1"/>
  <c r="I44" i="7"/>
  <c r="F24" i="14" s="1"/>
  <c r="F37" i="14" l="1"/>
  <c r="I43" i="7"/>
  <c r="K27" i="8"/>
  <c r="K416" i="8" s="1"/>
  <c r="I178" i="7" l="1"/>
  <c r="G22" i="17"/>
  <c r="F40" i="14"/>
  <c r="J43" i="7"/>
  <c r="J178" i="7" s="1"/>
  <c r="L63" i="11"/>
  <c r="L50" i="11" s="1"/>
  <c r="L105" i="11" l="1"/>
  <c r="L22" i="11"/>
  <c r="H22" i="17"/>
  <c r="H25" i="17" s="1"/>
  <c r="G25" i="17"/>
  <c r="I209" i="7"/>
  <c r="I179" i="7" s="1"/>
  <c r="G27" i="17" s="1"/>
  <c r="G28" i="17" l="1"/>
  <c r="H27" i="17"/>
  <c r="H28" i="17" s="1"/>
  <c r="H29" i="17"/>
  <c r="G29" i="17"/>
  <c r="L29" i="14"/>
  <c r="L37" i="14" s="1"/>
  <c r="N37" i="14" s="1"/>
  <c r="J179" i="7"/>
  <c r="J237" i="7" s="1"/>
  <c r="I237" i="7"/>
  <c r="L40" i="14" l="1"/>
  <c r="N40" i="14" s="1"/>
</calcChain>
</file>

<file path=xl/sharedStrings.xml><?xml version="1.0" encoding="utf-8"?>
<sst xmlns="http://schemas.openxmlformats.org/spreadsheetml/2006/main" count="5292" uniqueCount="1706">
  <si>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</si>
  <si>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</si>
  <si>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</si>
  <si>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</si>
  <si>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</si>
  <si>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</si>
  <si>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</si>
  <si>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</si>
  <si>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</si>
  <si>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</si>
  <si>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</si>
  <si>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</si>
  <si>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</si>
  <si>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</si>
  <si>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</si>
  <si>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</si>
  <si>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</si>
  <si>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</si>
  <si>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</si>
  <si>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</si>
  <si>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</si>
  <si>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</si>
  <si>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</si>
  <si>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</si>
  <si>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</si>
  <si>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</si>
  <si>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</si>
  <si>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</si>
  <si>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</si>
  <si>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</si>
  <si>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</si>
  <si>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</si>
  <si>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</si>
  <si>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</si>
  <si>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</si>
  <si>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</si>
  <si>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</si>
  <si>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</si>
  <si>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</si>
  <si>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</si>
  <si>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</si>
  <si>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</si>
  <si>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</si>
  <si>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</si>
  <si>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</si>
  <si>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</si>
  <si>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</si>
  <si>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</si>
  <si>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</si>
  <si>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</si>
  <si>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</si>
  <si>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</si>
  <si>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</si>
  <si>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</si>
  <si>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</si>
  <si>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</si>
  <si>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</si>
  <si>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</si>
  <si>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</si>
  <si>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</si>
  <si>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</si>
  <si>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</si>
  <si>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</si>
  <si>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</si>
  <si>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</si>
  <si>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</si>
  <si>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</si>
  <si>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</si>
  <si>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</si>
  <si>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</si>
  <si>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</si>
  <si>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</si>
  <si>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</si>
  <si>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</si>
  <si>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</si>
  <si>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</si>
  <si>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</si>
  <si>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</si>
  <si>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</si>
  <si>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</si>
  <si>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</si>
  <si>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</si>
  <si>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</si>
  <si>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</si>
  <si>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</si>
  <si>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</si>
  <si>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</si>
  <si>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</si>
  <si>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</si>
  <si>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</si>
  <si>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</si>
  <si>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</si>
  <si>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</si>
  <si>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</si>
  <si>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</si>
  <si>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</si>
  <si>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</si>
  <si>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</si>
  <si>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</si>
  <si>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</si>
  <si>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</si>
  <si>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</si>
  <si>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</si>
  <si>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</si>
  <si>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</si>
  <si>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</si>
  <si>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</si>
  <si>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</si>
  <si>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</si>
  <si>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</si>
  <si>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</si>
  <si>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</si>
  <si>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</si>
  <si>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</si>
  <si>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</si>
  <si>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</si>
  <si>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</si>
  <si>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</si>
  <si>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</si>
  <si>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</si>
  <si>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</si>
  <si>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</si>
  <si>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</si>
  <si>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</si>
  <si>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</si>
  <si>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</si>
  <si>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</si>
  <si>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</si>
  <si>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</si>
  <si>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</si>
  <si>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</si>
  <si>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</si>
  <si>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</si>
  <si>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</si>
  <si>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</si>
  <si>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</si>
  <si>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</si>
  <si>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</si>
  <si>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</si>
  <si>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</si>
  <si>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</si>
  <si>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</si>
  <si>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</si>
  <si>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</si>
  <si>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</si>
  <si>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</si>
  <si>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</si>
  <si>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</si>
  <si>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</si>
  <si>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</si>
  <si>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</si>
  <si>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</si>
  <si>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</si>
  <si>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</si>
  <si>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</si>
  <si>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</si>
  <si>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</si>
  <si>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</si>
  <si>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</si>
  <si>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</si>
  <si>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</si>
  <si>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</si>
  <si>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</si>
  <si>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</si>
  <si>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</si>
  <si>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</si>
  <si>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</si>
  <si>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</si>
  <si>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</si>
  <si>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</si>
  <si>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</si>
  <si>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</si>
  <si>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</si>
  <si>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</si>
  <si>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</si>
  <si>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</si>
  <si>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</si>
  <si>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</si>
  <si>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</si>
  <si>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</si>
  <si>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</si>
  <si>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</si>
  <si>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</si>
  <si>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</si>
  <si>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</si>
  <si>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</si>
  <si>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</si>
  <si>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</si>
  <si>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</si>
  <si>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</si>
  <si>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</si>
  <si>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</si>
  <si>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</si>
  <si>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</si>
  <si>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</si>
  <si>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</si>
  <si>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</si>
  <si>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</si>
  <si>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</si>
  <si>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</si>
  <si>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</si>
  <si>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</si>
  <si>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</si>
  <si>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</si>
  <si>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</si>
  <si>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</si>
  <si>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</si>
  <si>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</si>
  <si>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</si>
  <si>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</si>
  <si>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</si>
  <si>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</si>
  <si>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</si>
  <si>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</si>
  <si>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</si>
  <si>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</si>
  <si>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</si>
  <si>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</si>
  <si>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</si>
  <si>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</si>
  <si>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</si>
  <si>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</si>
  <si>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</si>
  <si>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</si>
  <si>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</si>
  <si>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</si>
  <si>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</si>
  <si>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</si>
  <si>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</si>
  <si>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</si>
  <si>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</si>
  <si>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</si>
  <si>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</si>
  <si>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</si>
  <si>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</si>
  <si>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Melaksankan pengembangan hasil pendidikan dan penelitian.</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</si>
  <si>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</si>
  <si>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</si>
  <si>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</si>
  <si>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</si>
  <si>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</si>
  <si>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</si>
  <si>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</si>
  <si>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</si>
  <si>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</si>
  <si>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</si>
  <si>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</si>
  <si>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</si>
  <si>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</si>
  <si>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</si>
  <si>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</si>
  <si>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</si>
  <si>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</si>
  <si>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</si>
  <si>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</si>
  <si>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</si>
  <si>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Ditetapkan di : Padang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</si>
  <si>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</si>
  <si>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</si>
  <si>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</si>
  <si>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</si>
  <si>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</si>
  <si>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</si>
  <si>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</si>
  <si>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</si>
  <si>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</si>
  <si>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</si>
  <si>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</si>
  <si>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</si>
  <si>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</si>
  <si>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</si>
  <si>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</si>
  <si>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</si>
  <si>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</si>
  <si>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</si>
  <si>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</si>
  <si>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</si>
  <si>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</si>
  <si>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</si>
  <si>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</si>
  <si>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</si>
  <si>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</si>
  <si>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</si>
  <si>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</si>
  <si>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</si>
  <si>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</si>
  <si>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</si>
  <si>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</si>
  <si>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Hasil penelitian atau hasil pemikiran yang dipublikasikan:</t>
  </si>
  <si>
    <t>Jurnal internasional bereputasi (terindek pada database internasional bereputasi dan berfaktor dampak)</t>
  </si>
  <si>
    <t>Jurnal internasional terindek pada database internasional bereputasi</t>
  </si>
  <si>
    <t>Jurnal internasional terindeks pada database internasional di luar kategori 2)</t>
  </si>
  <si>
    <t>4)</t>
  </si>
  <si>
    <t>5)</t>
  </si>
  <si>
    <t xml:space="preserve">a. Jurnal Nasional berbahasa 
    Indonesia terindek pada DOAJ
</t>
  </si>
  <si>
    <t xml:space="preserve">b. Jurnal Nasional berbahasa 
    Inggris atau bahasa resmi PBB
    terindek pada DOAJ
</t>
  </si>
  <si>
    <t>6)</t>
  </si>
  <si>
    <t xml:space="preserve">Jurnal Nasional </t>
  </si>
  <si>
    <t>Jurnal Nasional Terakreditasi</t>
  </si>
  <si>
    <t>7)</t>
  </si>
  <si>
    <t>Jurnal ilmiah yang ditulis dalam 
Bahasa Resmi PBB namun tidak 
memenuhi syarat-syarat sebagai 
jurnal ilmiah internasional</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</si>
  <si>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</si>
  <si>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</si>
  <si>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</si>
  <si>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</si>
  <si>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</si>
  <si>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d)</t>
  </si>
  <si>
    <t>Hasil penelitian/pemikiran yang tidak disajikan dalam seminar/simposium/ lokakarya, tetapi dimuat dalam prosiding:</t>
  </si>
  <si>
    <t>e)</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</si>
  <si>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</si>
  <si>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</si>
  <si>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</si>
  <si>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</si>
  <si>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</si>
  <si>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</si>
  <si>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</si>
  <si>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</si>
  <si>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t>
  </si>
  <si>
    <t>Semester Genap 2014/2015</t>
  </si>
  <si>
    <t>Melaksanakan perkulihan / tutorial dan membimbing, menguji serta menyelenggarakan pendidikan di laboratorium, praktek keguruan bengkel/ studio/kebun percobaan/teknologi pengajaran dan praktek lapangan.</t>
  </si>
  <si>
    <t>sks</t>
  </si>
  <si>
    <t>Sub total per semester</t>
  </si>
  <si>
    <t xml:space="preserve"> sks</t>
  </si>
  <si>
    <t>Membimbing seminar (maksimum 1 kum per semester)</t>
  </si>
  <si>
    <t>Semester</t>
  </si>
  <si>
    <t>Membimbing dan ikut membimbing dalam menghasilkan disertasi, thesis, skripsi dan laporan akhir studi (maksimum 32 kum per semester)</t>
  </si>
  <si>
    <t>Sub total pembimbing utama</t>
  </si>
  <si>
    <t>Pembimbing 1</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</si>
  <si>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</si>
  <si>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</si>
  <si>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</si>
  <si>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</si>
  <si>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</si>
  <si>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</si>
  <si>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</si>
  <si>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Pembimbing II</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</si>
  <si>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</si>
  <si>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</si>
  <si>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</si>
  <si>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</si>
  <si>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</si>
  <si>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</si>
  <si>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</si>
  <si>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</si>
  <si>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</si>
  <si>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</si>
  <si>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</si>
  <si>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</si>
  <si>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</si>
  <si>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</si>
  <si>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</si>
  <si>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</si>
  <si>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</si>
  <si>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</si>
  <si>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</si>
  <si>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</si>
  <si>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</si>
  <si>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35 %</t>
  </si>
  <si>
    <t>≥ 45 %</t>
  </si>
  <si>
    <t>≤ 10 %</t>
  </si>
  <si>
    <t>Tanda Centang</t>
  </si>
  <si>
    <t xml:space="preserve">1. </t>
  </si>
  <si>
    <t>Karena Telah Memenuhi Seluruh Persyaratan.</t>
  </si>
  <si>
    <t>Menyetujui :</t>
  </si>
  <si>
    <t>Lampiran IV.e.</t>
  </si>
  <si>
    <t xml:space="preserve">Profesor </t>
  </si>
  <si>
    <t>Dalam Bidang Ilmu</t>
  </si>
  <si>
    <t>Pertimbangan TPJA Fakultas</t>
  </si>
  <si>
    <t>Nama Tim Penilai</t>
  </si>
  <si>
    <t>Tanda Tangan</t>
  </si>
  <si>
    <t>......................</t>
  </si>
  <si>
    <t>setelah melengkapi persyaratan sbb :</t>
  </si>
  <si>
    <t>Keterangan :</t>
  </si>
  <si>
    <t>Kolom Warna Kuning :  Angka Kredit Kumulatif Inpasing Dosen (sesuai Lampiran III)</t>
  </si>
  <si>
    <t>DISETUJUI/DIUSULKAN menjadi Profesor (850 Kum)</t>
  </si>
  <si>
    <t>DITOLAK DIUSULKAN menjadi Profesor (850 Kum) dengan alasan sbb:</t>
  </si>
  <si>
    <t>URL Peer Review</t>
  </si>
  <si>
    <t>URL Dokumen/ Bukti Fisik</t>
  </si>
  <si>
    <t>Artikel/ Jurnal</t>
  </si>
  <si>
    <t>Jurnal Internasional Bereputasi</t>
  </si>
  <si>
    <t>Jurnal Internasional</t>
  </si>
  <si>
    <t>Nilai TPJA Unand</t>
  </si>
  <si>
    <t>Pembimbing Pendamping/Pembantu (Skripsi)</t>
  </si>
  <si>
    <t xml:space="preserve">Ketua Penguji </t>
  </si>
  <si>
    <t>Sub total Anggota Penguji</t>
  </si>
  <si>
    <t>Program</t>
  </si>
  <si>
    <t>URL Dokumen/Bukti Fisik</t>
  </si>
  <si>
    <t>:  .............................</t>
  </si>
  <si>
    <t>_______________________</t>
  </si>
  <si>
    <t xml:space="preserve"> NIP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</si>
  <si>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</si>
  <si>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</si>
  <si>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</si>
  <si>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</si>
  <si>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</si>
  <si>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</si>
  <si>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</si>
  <si>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</si>
  <si>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</si>
  <si>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</si>
  <si>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</si>
  <si>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</si>
  <si>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</si>
  <si>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</si>
  <si>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</si>
  <si>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</si>
  <si>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</si>
  <si>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</si>
  <si>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</si>
  <si>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</si>
  <si>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</si>
  <si>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</si>
  <si>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</si>
  <si>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</si>
  <si>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</si>
  <si>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</si>
  <si>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</si>
  <si>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</si>
  <si>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</si>
  <si>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</si>
  <si>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</si>
  <si>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</si>
  <si>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</si>
  <si>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</si>
  <si>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</si>
  <si>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</si>
  <si>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</si>
  <si>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</si>
  <si>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</si>
  <si>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</si>
  <si>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</si>
  <si>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</si>
  <si>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</si>
  <si>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</si>
  <si>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</si>
  <si>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</si>
  <si>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</si>
  <si>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</si>
  <si>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</si>
  <si>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</si>
  <si>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</si>
  <si>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</si>
  <si>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</si>
  <si>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</si>
  <si>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</si>
  <si>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</si>
  <si>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</si>
  <si>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</si>
  <si>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</si>
  <si>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</si>
  <si>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 xml:space="preserve">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
</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</si>
  <si>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</si>
  <si>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</si>
  <si>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</si>
  <si>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Rektor Universitas Andalas</t>
  </si>
  <si>
    <t>Prof. Dr. Yuliandri, SH. MH.</t>
  </si>
  <si>
    <t>NIP. 196207181988111001</t>
  </si>
  <si>
    <t>Kolom biru harus disi</t>
  </si>
  <si>
    <t>Ijazah</t>
  </si>
  <si>
    <t>Berita Acara Seminar</t>
  </si>
  <si>
    <t>Lembar pengesahan Skripsi dan Halaman Persetujuan</t>
  </si>
  <si>
    <t>Tanggal Terbit/ Publish</t>
  </si>
  <si>
    <t>Petunjuk Pengisian, Batas Kepatutan Pengusulan, dan Angka Kredit Paling Tinggi setiap Item Usulan Karya Ilmiah</t>
  </si>
  <si>
    <t>Menghasilkan karya ilmiah:</t>
  </si>
  <si>
    <t>Hasil penelitian atau hasil pemikiran yang dipublikasikan dalam bentuk buku:</t>
  </si>
  <si>
    <t>Maksimum 1 buku/ tahun</t>
  </si>
  <si>
    <t>Angka kredit paling tinggi 40</t>
  </si>
  <si>
    <t>Penerbit</t>
  </si>
  <si>
    <t>URL menuju dokumen peer review (direct link ke http://repo.unand.ac.id/) Format PDF, 1 File, Minimal 2 hasil peer review.</t>
  </si>
  <si>
    <t>Angka kredit paling tinggi 20</t>
  </si>
  <si>
    <t>Angka kredit paling tinggi 15</t>
  </si>
  <si>
    <t>Penulis</t>
  </si>
  <si>
    <t>Angka kredit paling tinggi 10</t>
  </si>
  <si>
    <t>Hasil penelitian atau hasil pemikiran yang dipublikasikan dalam bentuk jurnal ilmiah :</t>
  </si>
  <si>
    <t>Batas kepatutan/pengakuan banyaknya publikasi di setiap nomor terbitan paling banyak 2 (dua) artikel karya ilmiah</t>
  </si>
  <si>
    <t>Angka kredit paling tinggi 40 (terindeks pada database internasional bereputasi dan berfaktor dampak)</t>
  </si>
  <si>
    <t>Nama Jurnal</t>
  </si>
  <si>
    <t>Volume Jurnal</t>
  </si>
  <si>
    <t>Nomor Jurnal</t>
  </si>
  <si>
    <t>Opsional/jika ada mohon diisi Issue/Nomor Jurnal</t>
  </si>
  <si>
    <t>Tahun Terbit</t>
  </si>
  <si>
    <t>Halaman</t>
  </si>
  <si>
    <t>ISSN</t>
  </si>
  <si>
    <t>DOI</t>
  </si>
  <si>
    <t>Alamat Web Jurnal</t>
  </si>
  <si>
    <t>Mulai tahun 2012, alamat ini harus mengarah ke web jurnal resmi, bukan sekadar repository. Sebaiknya, alamat ini langsung menuju halaman artikel (abstrak), bukan hanya halaman depan (homepage).</t>
  </si>
  <si>
    <t>URL menuju dokumen/full artikel jurnal atau menuju direct link ke http://repo.unand.ac.id/ jika artikel ini (jika tidak open access) yang meliputi: sampul jurnal, informasi dewan redaksi/editor, daftar isi, dan artikel</t>
  </si>
  <si>
    <t xml:space="preserve">SJR (Opsional) : </t>
  </si>
  <si>
    <t>Apabila Jurnal terindek Scimago, harus di isi nilai SJR sesuai tahun terbit artikel pada jurnal tersebut.</t>
  </si>
  <si>
    <t>Impact Factor (Opsional) :</t>
  </si>
  <si>
    <t>Apabila Jurnal terindek Thomson Reuters, harus di isi Nilai Impact Factor sesuai tahun terbit artikel pada jurnal tersebut.</t>
  </si>
  <si>
    <t>URL Dokumen Cek Similarity :</t>
  </si>
  <si>
    <t>URL menuju dokumen hasil pengecekan similarity atau originality (direct link ke http://repo.unand.ac.id/), bukan hasil scan tetapi hasil uji dari aplikasi turnitin.</t>
  </si>
  <si>
    <t xml:space="preserve">Apabila hasil uji kemiripan melebihi 25% terhadap 1 (satu) dokumen/primary source (tidak termasuk daftar pustaka, kemiripan kalimat yang kurang dari 3%, maka peer review secara subtansi harus memberikan pendapat ada tidaknya indikasi plagiasi.
</t>
  </si>
  <si>
    <t>URL Index Jurnal</t>
  </si>
  <si>
    <t>Contoh: https://www.scimagojr.com/journalsearch.php?q=28773&amp;tip=sid&amp;clean=0</t>
  </si>
  <si>
    <t>URL Dokumen Bukti Korespondensi</t>
  </si>
  <si>
    <t>Opsional/URL menuju dokumen bukti korespondensi karya ilmiah direct link ke http://repo.unand.ac.id/, apabila artikel diterbitkan pada jurnal/penerbit yang diragukan oleh Ditjen Dikti Kemendikbud</t>
  </si>
  <si>
    <t>Apakah ini syarat khusus?</t>
  </si>
  <si>
    <t>ya</t>
  </si>
  <si>
    <t>Diisi "YA/TIDAK"</t>
  </si>
  <si>
    <t>Keterangan Tambahan</t>
  </si>
  <si>
    <t>Opsional/keterangan tambahan, misalnya apabila URL dokumen terproteksi/tidak open access berikan informasi password disini.</t>
  </si>
  <si>
    <t>Judul Artikel</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</si>
  <si>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</si>
  <si>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Jurnal Nasional Terakreditasi/Peringkat 1 dan 2 (SINTA)</t>
  </si>
  <si>
    <t>Angka kredit paling tinggi  25</t>
  </si>
  <si>
    <t>Contoh: http://sinta.ristekbrin.go.id/journals/detail?id=3621</t>
  </si>
  <si>
    <t>Jurnal Nasional DOAJ/CABI/Copernicus/Peringkat 3 dan 4 (SINTA)</t>
  </si>
  <si>
    <t>Jurnal Nasional Peringkat 5 dan 6 (SINTA)</t>
  </si>
  <si>
    <t xml:space="preserve">Angka kredit paling tinggi 15 </t>
  </si>
  <si>
    <t>Jurnal Nasional/Nasional di Luar Peringkat 1-6</t>
  </si>
  <si>
    <t>Angka kredit paling tinggi 10 dan Paling tinggi 25% dari angka kredit unsur penelitian yang diperlukan untuk pengusulan ke Lektor Kepala dan Profesor</t>
  </si>
  <si>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</si>
  <si>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</si>
  <si>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</si>
  <si>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</si>
  <si>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</si>
  <si>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</si>
  <si>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 xml:space="preserve"> Internasional</t>
  </si>
  <si>
    <t>Angka kredit paling tinggi 5</t>
  </si>
  <si>
    <t>Angka kredit paling tinggi 3</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</si>
  <si>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</si>
  <si>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</si>
  <si>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</si>
  <si>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</si>
  <si>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</si>
  <si>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</si>
  <si>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</si>
  <si>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</si>
  <si>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</si>
  <si>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</si>
  <si>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Nasional yang belum diimplementasikan di industri</t>
  </si>
  <si>
    <t>Angka kredit paling tinggi 30</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</si>
  <si>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</si>
  <si>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</si>
  <si>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</si>
  <si>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</si>
  <si>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</si>
  <si>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</si>
  <si>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Scan Bukti Dokumen dalam format PDF dan URL Dokumen direct link ke https://drive.google.com/</t>
  </si>
  <si>
    <t xml:space="preserve"> NIP/NIDN/NIDK</t>
  </si>
  <si>
    <t>-</t>
  </si>
  <si>
    <t>Scholars Research Library</t>
  </si>
  <si>
    <t>Der Pharmacia Lettre</t>
  </si>
  <si>
    <t>https://www.scimagojr.com/journalsearch.php?q=19700200724&amp;tip=sid&amp;clean=0</t>
  </si>
  <si>
    <t>Jurnal Riset Kimia</t>
  </si>
  <si>
    <t>1 - 11</t>
  </si>
  <si>
    <t>14)</t>
  </si>
  <si>
    <t>15)</t>
  </si>
  <si>
    <t>16)</t>
  </si>
  <si>
    <t>17)</t>
  </si>
  <si>
    <t>27)</t>
  </si>
  <si>
    <t>29)</t>
  </si>
  <si>
    <t>: Dr. Mai Efdi</t>
  </si>
  <si>
    <t>: 197205301999031003</t>
  </si>
  <si>
    <t>: Penata Tk. I (Gol. III/d)</t>
  </si>
  <si>
    <t>: Ketua Jurusan Kimia Fakultas MIPA</t>
  </si>
  <si>
    <t>: Universitas Andalas</t>
  </si>
  <si>
    <t>: Lektor Kepala</t>
  </si>
  <si>
    <t>: Jurusan Kimia Fakultas MIPA Universitas Andalas</t>
  </si>
  <si>
    <t>Effectiveness and efficiency between CuO/natural zeolite catalysts and ZnO/natural zeolite in naphthol blue–black waste management by photolysis degradation method</t>
  </si>
  <si>
    <t>Desalination and Water Treatment</t>
  </si>
  <si>
    <t>400–407</t>
  </si>
  <si>
    <t>1944-3986</t>
  </si>
  <si>
    <t>Desalination Publications</t>
  </si>
  <si>
    <t>0,25 / Q3</t>
  </si>
  <si>
    <t>https://www.scimagojr.com/journalsearch.php?q=19700175585&amp;tip=sid&amp;clean=0</t>
  </si>
  <si>
    <t>Utilization of Natural Zeolite Clipnotilolit-Ca as a  Support of ZnO Catalyst for Congo-Red Degradation and Congo-Red Waste Applications with Photolysis</t>
  </si>
  <si>
    <t>Oriental Journal of Chemistry</t>
  </si>
  <si>
    <t>887-893</t>
  </si>
  <si>
    <t>0970-020-X</t>
  </si>
  <si>
    <t>Bhopal, S.A. Iqbal</t>
  </si>
  <si>
    <t xml:space="preserve"> http://dx.doi.org/10.13005/ojc/340237</t>
  </si>
  <si>
    <t>http://www.orientjchem.org/archives/</t>
  </si>
  <si>
    <t>http://www.orientjchem.org/toc/?vol=34&amp;no=2</t>
  </si>
  <si>
    <t>0,16 / Q4</t>
  </si>
  <si>
    <t>https://www.scimagojr.com/journalsearch.php?q=11900154394&amp;tip=sid&amp;clean=0</t>
  </si>
  <si>
    <t>Utilization Natural Zeolyte From West Sumatera For Tio2 Support in Degradation of Congo Red and A Waste Simulation by Photolysis</t>
  </si>
  <si>
    <t>1- 10</t>
  </si>
  <si>
    <t>0975-5071</t>
  </si>
  <si>
    <t>https://www.scholarsresearchlibrary.com/archive/dpl-volume-9-issue-5-year-2017.html</t>
  </si>
  <si>
    <t>https://www.scholarsresearchlibrary.com/articles/utilization-natural-zeolyte-from-west-sumatera-for-tio2-support-in-degradation-of-congo-red-and-a-waste-simulation-by-ph.pdf</t>
  </si>
  <si>
    <t>0,13 / Q3</t>
  </si>
  <si>
    <t>tidak</t>
  </si>
  <si>
    <t>Treatment of Waste water Noodle Industry with a Multi-Soil-Layering (MSL) System.</t>
  </si>
  <si>
    <t>Research Journal of Pharmaceutical, Biological and Chemical Sciences</t>
  </si>
  <si>
    <t>88 - 94</t>
  </si>
  <si>
    <t>0975-8585</t>
  </si>
  <si>
    <t>RJPBCS</t>
  </si>
  <si>
    <t>https://www.rjpbcs.com/2016_7.6.html</t>
  </si>
  <si>
    <t>https://www.rjpbcs.com/pdf/2016_7(6)/[15].pdf</t>
  </si>
  <si>
    <t>0,22 / Q3</t>
  </si>
  <si>
    <t>https://www.scimagojr.com/journalsearch.php?q=19700188422&amp;tip=sid&amp;clean=0</t>
  </si>
  <si>
    <t>Characterization and utilization of young coconut waste (Cocos nucifera L) for manufacturing fermented plant extracts having potential as natural fertilizer and pesticide</t>
  </si>
  <si>
    <t>23-30</t>
  </si>
  <si>
    <t>Research Journal of Chemistry and Environment</t>
  </si>
  <si>
    <t>0972-0626</t>
  </si>
  <si>
    <t>International Congress of Chemistry and Environment</t>
  </si>
  <si>
    <t>https://worldresearchersassociations.com/Archives/RJCE/Vol(23)2019/February2019.aspx</t>
  </si>
  <si>
    <t>0,13 / Q4</t>
  </si>
  <si>
    <t>https://www.scimagojr.com/journalsearch.php?q=5300152224&amp;tip=sid&amp;clean=0</t>
  </si>
  <si>
    <t>GREEN SYNTHESIS OF NiFe2O4 SPINEL FERRITES
MAGNETIC IN THE PRESENCE OF Hibiscus rosa-sinensis
LEAVES EXTRACT: MORPHOLOGY, STRUCTURE AND
ACTIVITY</t>
  </si>
  <si>
    <t>Rasayan Journal of Chemistry</t>
  </si>
  <si>
    <t>1942- 1949</t>
  </si>
  <si>
    <t xml:space="preserve"> 0974-1496</t>
  </si>
  <si>
    <t>Rasayan Journal</t>
  </si>
  <si>
    <t>http://dx.doi.org/10.31788/RJC.2019.1245304</t>
  </si>
  <si>
    <t>http://rasayanjournal.co.in/archiveissue.php?issueid=18</t>
  </si>
  <si>
    <t>http://rasayanjournal.co.in/admin/php/upload/790_pdf.pdf</t>
  </si>
  <si>
    <t>0,26 / Q3</t>
  </si>
  <si>
    <t>https://www.scimagojr.com/journalsearch.php?q=19400157518&amp;tip=sid&amp;clean=0</t>
  </si>
  <si>
    <t>The fast and of low-cost-adsorbent to the removal of cationic and anionic dye using chicken eggshell with its membrane</t>
  </si>
  <si>
    <t>Mediterranean Journal of Chemistry</t>
  </si>
  <si>
    <t>294-301</t>
  </si>
  <si>
    <t>2028-3997</t>
  </si>
  <si>
    <t xml:space="preserve"> http://dx.doi.org/10.13171/mjc02003261271lh</t>
  </si>
  <si>
    <t>http://www.medjchem.com/index.php/medjchem/article/view/1271</t>
  </si>
  <si>
    <t>http://www.medjchem.com/index.php/medjchem/article/view/1271/823</t>
  </si>
  <si>
    <t>0,17 / Q3</t>
  </si>
  <si>
    <t>https://www.scimagojr.com/journalsearch.php?q=21100857169&amp;tip=sid&amp;clean=0</t>
  </si>
  <si>
    <t>9)</t>
  </si>
  <si>
    <t>Utilization of Limestone as Catalyst in Biodiesel
Production</t>
  </si>
  <si>
    <t>Journal of Pharmaceutical Sciences and Research</t>
  </si>
  <si>
    <t xml:space="preserve"> 635-638</t>
  </si>
  <si>
    <t>0975-1459</t>
  </si>
  <si>
    <t>PharmaInfo Publications</t>
  </si>
  <si>
    <t>https://www.jpsr.pharmainfo.in/issue.php?page=129</t>
  </si>
  <si>
    <t>https://www.jpsr.pharmainfo.in/Documents/Volumes/vol12issue05/jpsr12052008.pdf</t>
  </si>
  <si>
    <t>https://www.scimagojr.com/journalsearch.php?q=19700174933&amp;tip=sid&amp;clean=0</t>
  </si>
  <si>
    <t>10)</t>
  </si>
  <si>
    <t>Shrimp shell (Metapenaeus monoceros) waste as a low-cost adsorbent for metanil yellow dye removal in aqueous solution</t>
  </si>
  <si>
    <r>
      <t xml:space="preserve">Putri Ramadhani, Zulkarnain Chaidir, Zebbil Billian Tomi </t>
    </r>
    <r>
      <rPr>
        <b/>
        <sz val="12"/>
        <rFont val="Bookman Old Style"/>
        <family val="1"/>
      </rPr>
      <t>Zilfa</t>
    </r>
    <r>
      <rPr>
        <sz val="12"/>
        <rFont val="Bookman Old Style"/>
        <family val="1"/>
      </rPr>
      <t>, Disza Rahmiarti, Rahmiana Zein*</t>
    </r>
  </si>
  <si>
    <t>413–423</t>
  </si>
  <si>
    <t>11)</t>
  </si>
  <si>
    <t>Biodiesel Production from Waste Cooking Oil Using
Catalyst Calcium Oxide Derived of Limestone Lintau Buo</t>
  </si>
  <si>
    <t>Archives of Pharmacy Practice</t>
  </si>
  <si>
    <t>https://archivepp.com/issue/archiveapp-vol11-iss3</t>
  </si>
  <si>
    <t>https://archivepp.com/article/biodiesel-production-from-waste-cooking-oil-using-catalyst-calcium-oxide-derived-of-limestone-lintau-buo</t>
  </si>
  <si>
    <t>8 - 14</t>
  </si>
  <si>
    <t>2045080X</t>
  </si>
  <si>
    <t>Wolters Kluwer Medknow Publications</t>
  </si>
  <si>
    <t>0,10 / Q4</t>
  </si>
  <si>
    <t>https://www.scimagojr.com/journalsearch.php?q=21100818733&amp;tip=sid&amp;clean=0</t>
  </si>
  <si>
    <t>12)</t>
  </si>
  <si>
    <t>Modification of rice husk silica with bovine serum albumin (BSA) for improvement in adsorption of metanil yellow dye</t>
  </si>
  <si>
    <r>
      <t xml:space="preserve">Rahmiana Zein*, Zebbil Billian Tomi, Syiffa Fauzia &amp; </t>
    </r>
    <r>
      <rPr>
        <b/>
        <sz val="12"/>
        <rFont val="Bookman Old Style"/>
        <family val="1"/>
      </rPr>
      <t>Zilfa</t>
    </r>
    <r>
      <rPr>
        <sz val="12"/>
        <rFont val="Bookman Old Style"/>
        <family val="1"/>
      </rPr>
      <t xml:space="preserve"> </t>
    </r>
  </si>
  <si>
    <t>Journal of the Iranian Chemical Society</t>
  </si>
  <si>
    <t>2599–2612</t>
  </si>
  <si>
    <t>1735-2428</t>
  </si>
  <si>
    <t>Springer Verlag</t>
  </si>
  <si>
    <t>https://link.springer.com/article/10.1007%2Fs13738-020-01955-6</t>
  </si>
  <si>
    <t>0,28 / Q3</t>
  </si>
  <si>
    <t>https://www.scimagojr.com/journalsearch.php?q=5300152234&amp;tip=sid&amp;clean=0</t>
  </si>
  <si>
    <t>13)</t>
  </si>
  <si>
    <t>Biosorption of indigo carmine from aqueous solution by Terminalia Catappa shell</t>
  </si>
  <si>
    <r>
      <t xml:space="preserve">LindaHevira, </t>
    </r>
    <r>
      <rPr>
        <b/>
        <sz val="12"/>
        <rFont val="Bookman Old Style"/>
        <family val="1"/>
      </rPr>
      <t>Zilfa</t>
    </r>
    <r>
      <rPr>
        <sz val="12"/>
        <rFont val="Bookman Old Style"/>
        <family val="1"/>
      </rPr>
      <t>, Rahmayeni, Joshua O.Ighalo Rahmiana Zein*</t>
    </r>
  </si>
  <si>
    <t>Journal of Environmental Chemical Engineering</t>
  </si>
  <si>
    <t>2213-3437</t>
  </si>
  <si>
    <t>Elsevier BV</t>
  </si>
  <si>
    <t>https://doi.org/10.1016/j.jece.2020.104290</t>
  </si>
  <si>
    <t>https://www.sciencedirect.com/science/article/abs/pii/S2213343720306394</t>
  </si>
  <si>
    <t>0,96 / Q1</t>
  </si>
  <si>
    <t>https://www.scimagojr.com/journalsearch.php?q=21100255493&amp;tip=sid&amp;clean=0</t>
  </si>
  <si>
    <t>Terminalia catappa shell as low-cost biosorbent for the removal of methylene blue from aqueous solutions</t>
  </si>
  <si>
    <r>
      <t xml:space="preserve">Linda Hevira, </t>
    </r>
    <r>
      <rPr>
        <b/>
        <sz val="12"/>
        <rFont val="Bookman Old Style"/>
        <family val="1"/>
      </rPr>
      <t>Zilfa</t>
    </r>
    <r>
      <rPr>
        <sz val="12"/>
        <rFont val="Bookman Old Style"/>
        <family val="1"/>
      </rPr>
      <t>, Rahmayeni, Joshua O.Ighalo, Hermansyah Aziz, Rahmiana Zein*</t>
    </r>
  </si>
  <si>
    <t>Journal of Industrial and Engineering Chemistry</t>
  </si>
  <si>
    <t>188-199</t>
  </si>
  <si>
    <t>1226-086X</t>
  </si>
  <si>
    <t xml:space="preserve">Korean Society of Industrial Engineering Chemistry
</t>
  </si>
  <si>
    <t>https://doi.org/10.1016/j.jiec.2021.01.028</t>
  </si>
  <si>
    <t>https://www.sciencedirect.com/science/article/abs/pii/S1226086X2100054X</t>
  </si>
  <si>
    <t>1,10 / Q1</t>
  </si>
  <si>
    <t>https://www.scimagojr.com/journalsearch.php?q=144861&amp;tip=sid&amp;clean=0</t>
  </si>
  <si>
    <t>CATALYTIC ACTIVITY OF PRECIPITATED CALCIUM
CARBONATE FOR BIODIESEL PRODUCTION</t>
  </si>
  <si>
    <r>
      <t xml:space="preserve">V. Sisca, D.A Tanjung, Syukri, </t>
    </r>
    <r>
      <rPr>
        <b/>
        <sz val="12"/>
        <rFont val="Bookman Old Style"/>
        <family val="1"/>
      </rPr>
      <t>Zilfa</t>
    </r>
    <r>
      <rPr>
        <sz val="12"/>
        <rFont val="Bookman Old Style"/>
        <family val="1"/>
      </rPr>
      <t xml:space="preserve"> and N. Jamarun*</t>
    </r>
  </si>
  <si>
    <t>1587-1593</t>
  </si>
  <si>
    <t>0974-1496</t>
  </si>
  <si>
    <t>http://doi.org/10.31788/ RJC.2021.1436167</t>
  </si>
  <si>
    <t>PHOTOLYSIS OF NAPHTHOL BLUE-BLACK FROM KUBANG WEAVING WASTE USING TiO2/ZEOLITE AS A CATALYST</t>
  </si>
  <si>
    <t>1247-1254</t>
  </si>
  <si>
    <t>http://dx.doi.org/10.31788/ RJC.2021.1426099</t>
  </si>
  <si>
    <t>http://rasayanjournal.co.in/archiveissue.php?issueid=59</t>
  </si>
  <si>
    <t>http://rasayanjournal.co.in/admin/php/upload/3193_pdf.pdf</t>
  </si>
  <si>
    <t xml:space="preserve">Characterization and utilization of kepok banana bark powder (Musa balbisiana Colla) as absorbent of metal ions Pb(II) &amp; Cd(II) in aqueous solution </t>
  </si>
  <si>
    <t>Journal of Chemical and Pharmaceutical Research</t>
  </si>
  <si>
    <t>89-93</t>
  </si>
  <si>
    <t>0975-7384</t>
  </si>
  <si>
    <t>JOCPR</t>
  </si>
  <si>
    <t>https://www.jocpr.com/archive/jocpr-volume-7-issue-9-year-2015.html</t>
  </si>
  <si>
    <t>https://www.jocpr.com/articles/characterization-and-utilization-of-kepok-banana-bark-powder-musa-balbisiana-colla-as-absorbent-of-metal-ions-pbii--cdii.pdf</t>
  </si>
  <si>
    <t>0,14 / Q3</t>
  </si>
  <si>
    <t>https://www.scimagojr.com/journalsearch.php?q=19700201521&amp;tip=sid&amp;clean=0</t>
  </si>
  <si>
    <t>135-138</t>
  </si>
  <si>
    <t>Biosorption metal ion of Pb (II) and Cd (II) using kepok banana weevil powder (Musa balbiana colla)</t>
  </si>
  <si>
    <t>https://www.jocpr.com/articles/biosorption-metal-ion-of-pb-ii-and-cd-ii-using-kepok-banana-weevil-powder-musa-balbiana-colla.pdf</t>
  </si>
  <si>
    <t>Penggunaan Zeolit sebagai Pendegradasi Senyawa Permetrin dengan Metoda Fotolisis</t>
  </si>
  <si>
    <t>Jurnal Natur Indonesia</t>
  </si>
  <si>
    <t>14 - 18</t>
  </si>
  <si>
    <t xml:space="preserve"> 2503-0345</t>
  </si>
  <si>
    <t>https://natur.ejournal.unri.ac.id/index.php/JN/article/view/210</t>
  </si>
  <si>
    <t>https://natur.ejournal.unri.ac.id/index.php/JN/article/view/210/204</t>
  </si>
  <si>
    <t>Pengaruh HCl terhadap Aktifasi Zeolit Alam Clipnotilolit-Ca Pada Penyerapan Pb(II)</t>
  </si>
  <si>
    <t>80 - 88</t>
  </si>
  <si>
    <t>1978-628X</t>
  </si>
  <si>
    <t xml:space="preserve">https://doi.org/10.25077/jrk.v11i2.355
</t>
  </si>
  <si>
    <t>http://jrk.fmipa.unand.ac.id/index.php/jrk/article/view/355</t>
  </si>
  <si>
    <t>http://jrk.fmipa.unand.ac.id/index.php/jrk/article/view/355/287</t>
  </si>
  <si>
    <t>https://sinta.ristekbrin.go.id/journals/detail?id=6907</t>
  </si>
  <si>
    <t>18)</t>
  </si>
  <si>
    <t>19)</t>
  </si>
  <si>
    <t>PENJERNIHAN AIR SUMUR MENUJU AIR LAYAK MINUM DENGAN METODA LAPISAN MULTI MEDIA (LMM)</t>
  </si>
  <si>
    <t>https://doi.org/10.25077/jrk.v12i2.297</t>
  </si>
  <si>
    <t>http://jrk.fmipa.unand.ac.id/index.php/jrk/article/view/297</t>
  </si>
  <si>
    <t>http://jrk.fmipa.unand.ac.id/index.php/jrk/article/view/297/250</t>
  </si>
  <si>
    <t>20)</t>
  </si>
  <si>
    <t>Adsorpsi Asam Humat pada Zeolit Alam yang Dimodifikasi dengan TiO2</t>
  </si>
  <si>
    <t>9 - 19</t>
  </si>
  <si>
    <t>43 - 51</t>
  </si>
  <si>
    <t xml:space="preserve"> https://doi.org/10.25077/jrk.v11i1.344
</t>
  </si>
  <si>
    <t>http://jrk.fmipa.unand.ac.id/index.php/jrk/article/view/344</t>
  </si>
  <si>
    <t>http://jrk.fmipa.unand.ac.id/index.php/jrk/article/view/344/282</t>
  </si>
  <si>
    <t>Penggunaan ZnO/Zeolit Sebagai Katalis Dalam Degradasi Tartrazin Secara Ozonolisis</t>
  </si>
  <si>
    <t>19 - 30</t>
  </si>
  <si>
    <t>https://doi.org/10.25077/jrk.v12i1.387</t>
  </si>
  <si>
    <t>http://jrk.fmipa.unand.ac.id/index.php/jrk/article/view/387</t>
  </si>
  <si>
    <t>http://jrk.fmipa.unand.ac.id/index.php/jrk/article/view/387/308</t>
  </si>
  <si>
    <t>21)</t>
  </si>
  <si>
    <t>8)</t>
  </si>
  <si>
    <t xml:space="preserve">Synthesis and Microstructural Characterization of Modified Nano-Cerium Silica Mesoporous by Surfactant-Assisted Hydrothermal Method
</t>
  </si>
  <si>
    <t>Journal of Applicable chemistry</t>
  </si>
  <si>
    <t>1058-1068</t>
  </si>
  <si>
    <t>2278-1862</t>
  </si>
  <si>
    <t>http://www.joac.info/JournalPapers.aspx?Year=2017&amp;VolumeNo=6&amp;PartNo=6&amp;type=ARCHIVE%20ISSUE</t>
  </si>
  <si>
    <t>http://www.joac.info/ContentPaper/2017/5-8.pdf</t>
  </si>
  <si>
    <t>https://journals.indexcopernicus.com/search/form?search=2278-1862</t>
  </si>
  <si>
    <t>Acharya Nagarjuna University</t>
  </si>
  <si>
    <t>22)</t>
  </si>
  <si>
    <t>23)</t>
  </si>
  <si>
    <t>HYDROXYAPATITE AND Zn-HYDROXYAPATITE SYNTHESIS USING CALCIUM FROM LAKE MANINJAU PENSI SHELLS AND RESISTANCE TEST ON BACTERIA</t>
  </si>
  <si>
    <t>International Journal of Pharmaceutical Sciences and Research</t>
  </si>
  <si>
    <t>2993-2997</t>
  </si>
  <si>
    <t xml:space="preserve"> 0975-8232</t>
  </si>
  <si>
    <t>Society of Pharmaceutical Sciences and Research</t>
  </si>
  <si>
    <t>10.13040/IJPSR.0975-8232.10(6).2993-97</t>
  </si>
  <si>
    <t>https://ijpsr.com/articles/?iyear=94&amp;imonth=75</t>
  </si>
  <si>
    <t>https://ijpsr.com/bft-article/hydroxyapatite-and-zn-hydroxyapatite-synthesis-using-calcium-from-lake-maninjau-pensi-shells-and-resistance-test-on-bacteria/?view=fulltext</t>
  </si>
  <si>
    <t>https://journals.indexcopernicus.com/search/details?id=33898</t>
  </si>
  <si>
    <t>24)</t>
  </si>
  <si>
    <t>Pembuatan  Material  Komposit  Penjernih  Air dari  Campuran  Perlit dan Cangkang Pensi</t>
  </si>
  <si>
    <t>Chimica et Natura Acta</t>
  </si>
  <si>
    <t>119-125</t>
  </si>
  <si>
    <t>2355-0864</t>
  </si>
  <si>
    <t>Departemen Kimia, FMIPA, Universitas Padjadjaran</t>
  </si>
  <si>
    <t xml:space="preserve">https://doi.org/10.24198/cna.v8.n3.31564
</t>
  </si>
  <si>
    <t>http://jurnal.unpad.ac.id/jcena/article/view/31564</t>
  </si>
  <si>
    <t>http://jurnal.unpad.ac.id/jcena/article/view/31564/15033</t>
  </si>
  <si>
    <t>https://sinta.ristekbrin.go.id/journals/detail?id=221</t>
  </si>
  <si>
    <t>25)</t>
  </si>
  <si>
    <t>PEMANFAATAN LIMBAH PADAT PERTANIAN DAN PERIKANAN SEBAGAI BIOSORBEN UNTUK PENYERAP BERBAGAI ZAT WARNA: SUATU TINJAUAN</t>
  </si>
  <si>
    <t>Jurnal Zarah</t>
  </si>
  <si>
    <t>46-56</t>
  </si>
  <si>
    <t>2549-2217</t>
  </si>
  <si>
    <t>Universitas Maritim Raja Ali Haji</t>
  </si>
  <si>
    <t xml:space="preserve"> https://doi.org/10.31629/zarah.v7i2.1396</t>
  </si>
  <si>
    <t>https://ojs.umrah.ac.id/index.php/zarah/article/view/1396</t>
  </si>
  <si>
    <t>https://sinta.ristekbrin.go.id/journals/detail?id=4274</t>
  </si>
  <si>
    <t>https://ojs.umrah.ac.id/index.php/zarah/article/view/1396/789</t>
  </si>
  <si>
    <t>Aplikasi teknik biosorpsi menggunakan biosorben kulit batang sagu, arang aktif kulit buah kakao dan cangkang langkitang untuk mengolah air limbah CPO</t>
  </si>
  <si>
    <t>Jurnal Litbang Industri</t>
  </si>
  <si>
    <t>2502-5007</t>
  </si>
  <si>
    <t>Balai Riset dan Standardisasi Industri Padang, Kementerian Perindustrian.</t>
  </si>
  <si>
    <t>47 - 59</t>
  </si>
  <si>
    <t>http://ejournal.kemenperin.go.id/jli/article/view/5946/pdf_82</t>
  </si>
  <si>
    <t xml:space="preserve"> http://dx.doi.org/10.24960/jli.v10i1.5946.47-59
</t>
  </si>
  <si>
    <t>http://ejournal.kemenperin.go.id/jli/article/view/5946</t>
  </si>
  <si>
    <t>https://sinta.ristekbrin.go.id/journals/detail?id=2942</t>
  </si>
  <si>
    <t>26)</t>
  </si>
  <si>
    <t>28)</t>
  </si>
  <si>
    <t>DEGRADASI SENYAWA KARBARIL DALAM INSEKTISIDA
SEVIN® 85SP SECARA OZONOLISIS DENGAN PENAMBAHAN TiO2/ZEOLIT</t>
  </si>
  <si>
    <t>Jurnal Kimia Unand</t>
  </si>
  <si>
    <t>1 - 6</t>
  </si>
  <si>
    <t>2303-3401</t>
  </si>
  <si>
    <t>Jurusan Kimia Unand</t>
  </si>
  <si>
    <t>http://kimia.fmipa.unand.ac.id/images/Kimia/PDF/jurnalkimia/Volume4Nomor3Agustus2015.pdf</t>
  </si>
  <si>
    <t>http://kimia.fmipa.unand.ac.id/index.php?option=com_k2&amp;view=item&amp;layout=item&amp;id=77&amp;Itemid=357</t>
  </si>
  <si>
    <t>DEGRADASI SENYAWA SIPERMETRIN DALAM
INSEKTISIDA RIPCORD 5 EC SECARA FOTOLISIS DENGAN PENAMBAHAN TIO2 /ZEOLIT</t>
  </si>
  <si>
    <t>76-81</t>
  </si>
  <si>
    <t>http://kimia.fmipa.unand.ac.id/images/Kimia/PDF/jurnalkimia/Volume-1-Nomor-1-November-2012.pdf</t>
  </si>
  <si>
    <t>30)</t>
  </si>
  <si>
    <t>http://kimia.fmipa.unand.ac.id/images/Kimia/PDF/jurnalkimia/Volume2Nomor1Maret%202013.pdf</t>
  </si>
  <si>
    <t>13 - 17</t>
  </si>
  <si>
    <t>31)</t>
  </si>
  <si>
    <t>DEGRADASI SENYAWA PROFENOFOS DALAM
INSEKTISIDA CURACRON 500EC SECARA OZONOLISIS
DENGAN PENAMBAHAN TIO2/ZEOLIT.</t>
  </si>
  <si>
    <t>41-45</t>
  </si>
  <si>
    <t>32)</t>
  </si>
  <si>
    <t>DEGRADASI SENYAWA SIPERMETRIN DALAM
PESTISIDA RIPCORD 5 Ec SECARA OZONOLISIS DENGAN MENGGUNAKAN TiO2/ZEOLIT SEBAGAI KATALIS</t>
  </si>
  <si>
    <t>34)</t>
  </si>
  <si>
    <t>33)</t>
  </si>
  <si>
    <t>Karakterisasi Sorpsi Radiocesium oleh Pasir Kuarsa dan Shell Beton</t>
  </si>
  <si>
    <t>205-212</t>
  </si>
  <si>
    <t>1410-9565</t>
  </si>
  <si>
    <t>Pusat Teknologi Limbah Radioaktif BATAN</t>
  </si>
  <si>
    <t>Jurnal Teknologi Pengelolaan Limbah</t>
  </si>
  <si>
    <t>http://jurnal.batan.go.id/index.php/jtpl/issue/view/299</t>
  </si>
  <si>
    <t>DEGRADASI MALACHITE GREEN OXALATE MENGGUNAKAN KATALIS ZnO/ZEOLIT SECARA SONOLISIS</t>
  </si>
  <si>
    <t>41-46</t>
  </si>
  <si>
    <t>http://kimia.fmipa.unand.ac.id/images/Kimia/PDF/jurnalkimia/Volume3Nomor4November2014.pdf</t>
  </si>
  <si>
    <t>35)</t>
  </si>
  <si>
    <t>DEGRADASI PARASETAMOL SECARA SONOLISIS,
FOTOLISIS, DAN OZONOLISIS DENGAN MENGGUNAKAN
KATALIS ZnO/ZEOLIT</t>
  </si>
  <si>
    <r>
      <t xml:space="preserve">Shely Meidhika, Budi Setiawan*, </t>
    </r>
    <r>
      <rPr>
        <b/>
        <sz val="12"/>
        <rFont val="Bookman Old Style"/>
        <family val="1"/>
      </rPr>
      <t>Zilfa</t>
    </r>
  </si>
  <si>
    <t>123-132</t>
  </si>
  <si>
    <t>http://kimia.fmipa.unand.ac.id/images/Kimia/PDF/jurnalkimia/Volume4Nomor1Maret2015.pdf</t>
  </si>
  <si>
    <t>36)</t>
  </si>
  <si>
    <t>DEGRADASI TOLUIDINE BLUE SECARA SONOLISIS,
FOTOLISIS, DAN OZONOLISIS DENGAN MENGGUNAKAN
KATALIS ZnO/ZEOLIT</t>
  </si>
  <si>
    <t>62-69</t>
  </si>
  <si>
    <t>http://kimia.fmipa.unand.ac.id/images/Kimia/PDF/jurnalkimia/Volume4Nomor2Mei2015.pdf</t>
  </si>
  <si>
    <r>
      <rPr>
        <b/>
        <sz val="12"/>
        <rFont val="Bookman Old Style"/>
        <family val="1"/>
      </rPr>
      <t>Zilfa*</t>
    </r>
    <r>
      <rPr>
        <sz val="12"/>
        <rFont val="Bookman Old Style"/>
        <family val="1"/>
      </rPr>
      <t>, B. Arifin, R. Zein, Rahmayenid, S. Ummia, S. Ramadhana</t>
    </r>
  </si>
  <si>
    <t>Artikel/ Prosiding</t>
  </si>
  <si>
    <t>Nama Seminar/Konferensi/Simposium</t>
  </si>
  <si>
    <t xml:space="preserve">Penyelenggara Seminar/Konferensi/Simposium </t>
  </si>
  <si>
    <t>Tanggal/ Waktu Pelaksanaan</t>
  </si>
  <si>
    <t xml:space="preserve">URL Web Prosiding </t>
  </si>
  <si>
    <t>Opsional/alamat menuju web prosiding (jika ada)</t>
  </si>
  <si>
    <t xml:space="preserve">ISBN/ISSN </t>
  </si>
  <si>
    <t>URL menuju direct link ke http://repo.unand.ac.id/  berisi dokumen meliputi : Sampul proceeding, informasi dewan redaksi/editor/steering committee dan panitia pelaksana, daftar isi, artikel dan sertifikat/pasport (jika tidak ada sertifikat)</t>
  </si>
  <si>
    <t>URL Dokumen Cek Similarity atau Originality</t>
  </si>
  <si>
    <t>Opsional/URL menuju dokumen bukti korespondensi karya ilmiah direct link ke https://drive.google.com/, apabila artikel diterbitkan pada prosiding/penerbit yang diragukan oleh Ditjen Dikti Kemendikbud</t>
  </si>
  <si>
    <t>Opsional/keterangan tambahan, misalnya apabila URL dokumen/arikel terproteksi/tidak open access berikan informasi password disini.</t>
  </si>
  <si>
    <t>Artikel/ Sertifikat</t>
  </si>
  <si>
    <t>URL Web Penyelenggara</t>
  </si>
  <si>
    <t>Opsional/alamat menuju web seminar (jika ada)</t>
  </si>
  <si>
    <t>URL menuju direct link ke http://repo.unand.ac.id/, berisi dokumen meliputi : Makalah/materi presentasi, informasi steering committee dan panitia pelaksana, buku program dan sertifikat/pasport (jika tidak ada sertifikat)</t>
  </si>
  <si>
    <t>37)</t>
  </si>
  <si>
    <t>Degradation of permethrin using TiO2/natural zeolit as eatalyst in photolysis</t>
  </si>
  <si>
    <t>The 2nd International Seminar on Chemistry</t>
  </si>
  <si>
    <t>Universitas Padjadjaran</t>
  </si>
  <si>
    <t>24 s/d 25 November 2011</t>
  </si>
  <si>
    <t>978-602-19413-1-7</t>
  </si>
  <si>
    <t>38)</t>
  </si>
  <si>
    <t>Multi Soil layering (MSL) System for Treatment of Noodle Industry Wastewater</t>
  </si>
  <si>
    <t>The Seventh Intl Conf, On Advances in Applied Science and Environmetal Technology - ASET</t>
  </si>
  <si>
    <t>Institute of Research Engineers and Doctors, USA</t>
  </si>
  <si>
    <t>2017</t>
  </si>
  <si>
    <t>978-1-63248-136-8</t>
  </si>
  <si>
    <t>39)</t>
  </si>
  <si>
    <t>Karakterisasi Hasil Degradasi Permetrin dengan Menggunakan TiO2/Zeolit Sebagai Katalis Secara Sonolisis</t>
  </si>
  <si>
    <t>Seminar Nasional Kimia dan Pendidikan Kimia Serta Tekhnik Penulisan Artikel Ilmiah</t>
  </si>
  <si>
    <t>HKI Cabang Sumbar</t>
  </si>
  <si>
    <t>22 Oktober 2011</t>
  </si>
  <si>
    <t>978-602-88821-28-5</t>
  </si>
  <si>
    <t>40)</t>
  </si>
  <si>
    <t>Degradasi Senyawa Profenofos Dalam Pestisida Curacron 500 EC Menggunakan Metoda Sonolisis dengan Penambahan TiO2-Anatase</t>
  </si>
  <si>
    <t>Seminar Nasional HKI</t>
  </si>
  <si>
    <t>HKI Cabang Riau</t>
  </si>
  <si>
    <t>18 - 19 Juli 2011</t>
  </si>
  <si>
    <t>Pemanfaatan TiO2/Zeolit Alam Sebagai Pendegradasi Pestisida (Permetrin) Secara Ozonolisis</t>
  </si>
  <si>
    <t>Seminar Nasional dan Rapat Tahunan FMIPA</t>
  </si>
  <si>
    <t>Universitas Lampung</t>
  </si>
  <si>
    <t>10 - 12 Mei 2013</t>
  </si>
  <si>
    <t>978-602-98559-2-0</t>
  </si>
  <si>
    <t>41)</t>
  </si>
  <si>
    <t>Degradasi Pestisida (Permetrin) dengan Metoda Ozonolisis Menggunakan TiO2/Zeolit Sebagai Katalis</t>
  </si>
  <si>
    <t>Seminar Nasional Kimia dan Pendidikan Kimia</t>
  </si>
  <si>
    <t>7 Desember 2013</t>
  </si>
  <si>
    <t>978-602-17878-2-3</t>
  </si>
  <si>
    <t>42)</t>
  </si>
  <si>
    <t>Degradasi Tartrazin Menggunakan Katalis ZnO/Zeolit Secara Fotolisis</t>
  </si>
  <si>
    <t>Universitas Tanjungpura, Pontianak</t>
  </si>
  <si>
    <t>2015</t>
  </si>
  <si>
    <t>978-602-74043-4-2</t>
  </si>
  <si>
    <t>Analysis and Caracterization of Permethrine Degradation by Ozonolysis with TiO2/Zeolite as Catalyst</t>
  </si>
  <si>
    <t>Joint Seminar of Andalas University and Gifu University 2014</t>
  </si>
  <si>
    <t>Degradation Naphtol Red-B Compounds At Kubang weaving Using TiO2/Zeolite Clinoptilolite-CA AS A Catalyst With Photolysis</t>
  </si>
  <si>
    <t>International Conference on Mathematics, Science, Education and Technology (ICOMSET)</t>
  </si>
  <si>
    <t>43)</t>
  </si>
  <si>
    <t>44)</t>
  </si>
  <si>
    <t>Penentuan Ca, Mg, Fe Dalam Tanah yang Diberi Pupuk Amoniak dan Zeolit Sebagai Pengemban</t>
  </si>
  <si>
    <t>Zilfa*</t>
  </si>
  <si>
    <t>Universitas Bengkulu</t>
  </si>
  <si>
    <t>13 - 14 Mei 2008</t>
  </si>
  <si>
    <t>45)</t>
  </si>
  <si>
    <t>Analis Kadar N, P, K, Ca dan Mg Tanah di Sekitar Bukit Kapur Perkebunan Kelapa Sawit Pasaman</t>
  </si>
  <si>
    <t>46)</t>
  </si>
  <si>
    <t>Universitas Riau</t>
  </si>
  <si>
    <t>2010</t>
  </si>
  <si>
    <t>47)</t>
  </si>
  <si>
    <t>: Dr. Zilfa</t>
  </si>
  <si>
    <t>: 195807181986032001</t>
  </si>
  <si>
    <t>: Pembina Tk. I (Gol. IV/b)</t>
  </si>
  <si>
    <t>Dr. Zilfa</t>
  </si>
  <si>
    <t>195807181986032001</t>
  </si>
  <si>
    <t>E 009369</t>
  </si>
  <si>
    <t>Bt. Tebal IV Angkat, Kab. Agam / 18 Juli 1958</t>
  </si>
  <si>
    <t>Perempuan</t>
  </si>
  <si>
    <t>Lektor Kepala /1 Mei 2008</t>
  </si>
  <si>
    <t>Fakultas MIPA Universitas Andalas</t>
  </si>
  <si>
    <t>Synthesis and Characterization of CaO Limestone from Lintau Buo Supported by TiO2 as a Heterogeneous Catalyst in the Production of Biodiesel</t>
  </si>
  <si>
    <t>Indonesian Journal of Chemistry</t>
  </si>
  <si>
    <t>979-989</t>
  </si>
  <si>
    <t>1411-9420</t>
  </si>
  <si>
    <t>Gadjah Mada University</t>
  </si>
  <si>
    <t>https://jurnal.ugm.ac.id/ijc/article/view/64675</t>
  </si>
  <si>
    <t>https://jurnal.ugm.ac.id/ijc/article/view/64675/31783</t>
  </si>
  <si>
    <t>0,27 / Q3</t>
  </si>
  <si>
    <t>https://www.scimagojr.com/journalsearch.php?q=21100223536&amp;tip=sid&amp;clean=0</t>
  </si>
  <si>
    <t>48)</t>
  </si>
  <si>
    <t>Degradation of Congo Red Color Substance in Ozonolysis with addition of ZnO/eolite as Catalyst</t>
  </si>
  <si>
    <t>Journal Katalisator</t>
  </si>
  <si>
    <t>13-20</t>
  </si>
  <si>
    <t>2502-0943</t>
  </si>
  <si>
    <t>Kopertis Wilayah X</t>
  </si>
  <si>
    <t>http://doiorg/10.22216/jk.v5i2.5717</t>
  </si>
  <si>
    <t>http://ejournal.lldikti10.id/index.php/katalisator/issue/archive</t>
  </si>
  <si>
    <t>https://sinta.ristekbrin.go.id/journals/detail?id=200</t>
  </si>
  <si>
    <t>Penggunaan TiO2/Zeolit Sebagai pendegradasi Karbaril Secara Ozonolisis</t>
  </si>
  <si>
    <t>2014</t>
  </si>
  <si>
    <t>Institut Pertanian Bogor</t>
  </si>
  <si>
    <t>978-602-70491-0-9</t>
  </si>
  <si>
    <t>https://doi.org/10.5004/dwt.2020.25963</t>
  </si>
  <si>
    <t>https://www.deswater.com/vol.php?vol=197&amp;oth=197|0|September%20|2020</t>
  </si>
  <si>
    <t>https://doi.org/10.22146/ijc.64675</t>
  </si>
  <si>
    <t>Lembaga Penelitian dan Pengabdian kepada Masyarakat Universitas Riau</t>
  </si>
  <si>
    <r>
      <rPr>
        <b/>
        <sz val="12"/>
        <rFont val="Bookman Old Style"/>
        <family val="1"/>
      </rPr>
      <t>Zilfa*</t>
    </r>
    <r>
      <rPr>
        <sz val="12"/>
        <rFont val="Bookman Old Style"/>
        <family val="1"/>
      </rPr>
      <t>, Rahmayeni, B. Arifin, V. Sisca and E.S. Putri</t>
    </r>
  </si>
  <si>
    <r>
      <rPr>
        <b/>
        <sz val="12"/>
        <rFont val="Bookman Old Style"/>
        <family val="1"/>
      </rPr>
      <t>Zilfa*</t>
    </r>
    <r>
      <rPr>
        <sz val="12"/>
        <rFont val="Bookman Old Style"/>
        <family val="1"/>
      </rPr>
      <t>, Rahmayeni, Yeni Stiadi and Adril</t>
    </r>
  </si>
  <si>
    <r>
      <rPr>
        <b/>
        <sz val="12"/>
        <rFont val="Bookman Old Style"/>
        <family val="1"/>
      </rPr>
      <t>Zilfa</t>
    </r>
    <r>
      <rPr>
        <sz val="12"/>
        <rFont val="Bookman Old Style"/>
        <family val="1"/>
      </rPr>
      <t>, Rahmayeni, Upita Septiani, Novesar Jamarun*, Muhammad Lucky Fajri</t>
    </r>
  </si>
  <si>
    <r>
      <t xml:space="preserve">Henni Nengsih, </t>
    </r>
    <r>
      <rPr>
        <b/>
        <sz val="12"/>
        <rFont val="Bookman Old Style"/>
        <family val="1"/>
      </rPr>
      <t>Zilfa</t>
    </r>
    <r>
      <rPr>
        <sz val="12"/>
        <rFont val="Bookman Old Style"/>
        <family val="1"/>
      </rPr>
      <t xml:space="preserve"> and Refilda Suhaili*</t>
    </r>
  </si>
  <si>
    <r>
      <t xml:space="preserve">Melati Surya Hafni, </t>
    </r>
    <r>
      <rPr>
        <b/>
        <sz val="12"/>
        <rFont val="Bookman Old Style"/>
        <family val="1"/>
      </rPr>
      <t>Zilfa</t>
    </r>
    <r>
      <rPr>
        <sz val="12"/>
        <rFont val="Bookman Old Style"/>
        <family val="1"/>
      </rPr>
      <t xml:space="preserve"> and Refilda Suhaili*
</t>
    </r>
  </si>
  <si>
    <r>
      <t xml:space="preserve">Rahmiana Zein*, </t>
    </r>
    <r>
      <rPr>
        <b/>
        <sz val="12"/>
        <rFont val="Bookman Old Style"/>
        <family val="1"/>
      </rPr>
      <t>Zilfa</t>
    </r>
    <r>
      <rPr>
        <sz val="12"/>
        <rFont val="Bookman Old Style"/>
        <family val="1"/>
      </rPr>
      <t>, Syukrya Ningsih, Lidya Novita, Neneng Swesty, Mukhlis, and Heric Novrian</t>
    </r>
  </si>
  <si>
    <r>
      <t xml:space="preserve">Rahmayeni*, J. Putri, Y. Stiadi, </t>
    </r>
    <r>
      <rPr>
        <b/>
        <sz val="12"/>
        <rFont val="Bookman Old Style"/>
        <family val="1"/>
      </rPr>
      <t>Zilfa</t>
    </r>
    <r>
      <rPr>
        <sz val="12"/>
        <rFont val="Bookman Old Style"/>
        <family val="1"/>
      </rPr>
      <t xml:space="preserve"> and Zulhadjri</t>
    </r>
  </si>
  <si>
    <r>
      <t xml:space="preserve">Linda Hevira*, Azimatur Rahmi, Rahmiana Zein, </t>
    </r>
    <r>
      <rPr>
        <b/>
        <sz val="12"/>
        <rFont val="Bookman Old Style"/>
        <family val="1"/>
      </rPr>
      <t>Zilfa</t>
    </r>
    <r>
      <rPr>
        <sz val="12"/>
        <rFont val="Bookman Old Style"/>
        <family val="1"/>
      </rPr>
      <t>, and Rahmayeni</t>
    </r>
  </si>
  <si>
    <r>
      <t xml:space="preserve">Yenny A Sirin, N Jamarun*, Vivi Sisca, </t>
    </r>
    <r>
      <rPr>
        <b/>
        <sz val="12"/>
        <rFont val="Bookman Old Style"/>
        <family val="1"/>
      </rPr>
      <t>Zilfa</t>
    </r>
    <r>
      <rPr>
        <sz val="12"/>
        <rFont val="Bookman Old Style"/>
        <family val="1"/>
      </rPr>
      <t>, Rita Olivia</t>
    </r>
  </si>
  <si>
    <r>
      <t xml:space="preserve">Vivi Sisca, Syukri, </t>
    </r>
    <r>
      <rPr>
        <b/>
        <sz val="12"/>
        <rFont val="Bookman Old Style"/>
        <family val="1"/>
      </rPr>
      <t>Zilfa</t>
    </r>
    <r>
      <rPr>
        <sz val="12"/>
        <rFont val="Bookman Old Style"/>
        <family val="1"/>
      </rPr>
      <t>, Novesar Jamarun*</t>
    </r>
  </si>
  <si>
    <r>
      <t xml:space="preserve">Vivi Sisca, Aju Deska, Syukri, </t>
    </r>
    <r>
      <rPr>
        <b/>
        <sz val="12"/>
        <rFont val="Bookman Old Style"/>
        <family val="1"/>
      </rPr>
      <t>Zilfa</t>
    </r>
    <r>
      <rPr>
        <sz val="12"/>
        <rFont val="Bookman Old Style"/>
        <family val="1"/>
      </rPr>
      <t xml:space="preserve">, Novesar Jamarun*
</t>
    </r>
  </si>
  <si>
    <r>
      <t xml:space="preserve">Opsional/jika ada mohon diisi lengkap dengan format direct link seperti contoh: </t>
    </r>
    <r>
      <rPr>
        <b/>
        <sz val="12"/>
        <rFont val="Bookman Old Style"/>
        <family val="1"/>
      </rPr>
      <t>https://doi.org/</t>
    </r>
    <r>
      <rPr>
        <sz val="12"/>
        <rFont val="Bookman Old Style"/>
        <family val="1"/>
      </rPr>
      <t>10.25077/ajis.6.1.57-78.2017</t>
    </r>
  </si>
  <si>
    <r>
      <rPr>
        <b/>
        <sz val="12"/>
        <rFont val="Bookman Old Style"/>
        <family val="1"/>
      </rPr>
      <t>Zilfa*</t>
    </r>
    <r>
      <rPr>
        <sz val="12"/>
        <rFont val="Bookman Old Style"/>
        <family val="1"/>
      </rPr>
      <t>, Hamzah Suyani, Ria Elvi Susanti</t>
    </r>
  </si>
  <si>
    <t>49)</t>
  </si>
  <si>
    <t>https://www.deswater.com/vol.php?vol=226&amp;oth=226|0|June%20|2021</t>
  </si>
  <si>
    <t>https://doi.org/10.5004/dwt.2021.27253</t>
  </si>
  <si>
    <t>Gifu University</t>
  </si>
  <si>
    <r>
      <t xml:space="preserve">Refilda*, Sabrina Yasmine and </t>
    </r>
    <r>
      <rPr>
        <b/>
        <sz val="12"/>
        <rFont val="Bookman Old Style"/>
        <family val="1"/>
      </rPr>
      <t>Zilfa</t>
    </r>
  </si>
  <si>
    <t>http://rasayanjournal.co.in/archiveissue.php?issueid=60</t>
  </si>
  <si>
    <t>http://rasayanjournal.co.in/admin/php/upload/3240_pdf.pdf</t>
  </si>
  <si>
    <t xml:space="preserve">http://dx.doi.org/10.31258/jnat.14.1.14-18
</t>
  </si>
  <si>
    <r>
      <rPr>
        <b/>
        <sz val="12"/>
        <rFont val="Bookman Old Style"/>
        <family val="1"/>
      </rPr>
      <t>Zilfa*</t>
    </r>
    <r>
      <rPr>
        <sz val="12"/>
        <rFont val="Bookman Old Style"/>
        <family val="1"/>
      </rPr>
      <t>, Hamsar Suryani, Safni, Novesar Jamarun</t>
    </r>
  </si>
  <si>
    <r>
      <t xml:space="preserve">Refilda, Syukrya Ningsih, Matlal Fajri Alif, </t>
    </r>
    <r>
      <rPr>
        <b/>
        <sz val="12"/>
        <rFont val="Bookman Old Style"/>
        <family val="1"/>
      </rPr>
      <t>Zilfa</t>
    </r>
    <r>
      <rPr>
        <sz val="12"/>
        <rFont val="Bookman Old Style"/>
        <family val="1"/>
      </rPr>
      <t xml:space="preserve"> and Rahmiana Zein*</t>
    </r>
  </si>
  <si>
    <r>
      <rPr>
        <b/>
        <sz val="12"/>
        <rFont val="Bookman Old Style"/>
        <family val="1"/>
      </rPr>
      <t>Zilfa*</t>
    </r>
    <r>
      <rPr>
        <sz val="12"/>
        <rFont val="Bookman Old Style"/>
        <family val="1"/>
      </rPr>
      <t>, Hamzar Suyani, Safni, Novesar Jamarun</t>
    </r>
  </si>
  <si>
    <r>
      <rPr>
        <b/>
        <sz val="12"/>
        <rFont val="Bookman Old Style"/>
        <family val="1"/>
      </rPr>
      <t>Zilfa*</t>
    </r>
    <r>
      <rPr>
        <sz val="12"/>
        <rFont val="Bookman Old Style"/>
        <family val="1"/>
      </rPr>
      <t>, Yulizar Yusuf, Safni, Wilda Rahmi</t>
    </r>
  </si>
  <si>
    <r>
      <rPr>
        <b/>
        <sz val="12"/>
        <rFont val="Bookman Old Style"/>
        <family val="1"/>
      </rPr>
      <t>Zilfa*</t>
    </r>
    <r>
      <rPr>
        <sz val="12"/>
        <rFont val="Bookman Old Style"/>
        <family val="1"/>
      </rPr>
      <t>, Yulizar Yusuf, Safni, Ayu Permana Deli</t>
    </r>
  </si>
  <si>
    <r>
      <rPr>
        <b/>
        <sz val="12"/>
        <rFont val="Bookman Old Style"/>
        <family val="1"/>
      </rPr>
      <t>Zilfa*</t>
    </r>
    <r>
      <rPr>
        <sz val="12"/>
        <rFont val="Bookman Old Style"/>
        <family val="1"/>
      </rPr>
      <t>, Hamzar Suyani, Prima Nuansa</t>
    </r>
  </si>
  <si>
    <r>
      <rPr>
        <b/>
        <sz val="12"/>
        <rFont val="Bookman Old Style"/>
        <family val="1"/>
      </rPr>
      <t>Zilfa*</t>
    </r>
    <r>
      <rPr>
        <sz val="12"/>
        <rFont val="Bookman Old Style"/>
        <family val="1"/>
      </rPr>
      <t>, Safni, Febi Rahm</t>
    </r>
  </si>
  <si>
    <r>
      <rPr>
        <b/>
        <sz val="12"/>
        <rFont val="Bookman Old Style"/>
        <family val="1"/>
      </rPr>
      <t>Zilfa*</t>
    </r>
    <r>
      <rPr>
        <sz val="12"/>
        <rFont val="Bookman Old Style"/>
        <family val="1"/>
      </rPr>
      <t>, Rahmayeni, Bustanul Arifin, Vivi Sisca, Elsa Septia Putri</t>
    </r>
  </si>
  <si>
    <t>Universitas Negeri Padang</t>
  </si>
  <si>
    <r>
      <rPr>
        <b/>
        <sz val="12"/>
        <rFont val="Bookman Old Style"/>
        <family val="1"/>
      </rPr>
      <t>Zilfa*</t>
    </r>
    <r>
      <rPr>
        <sz val="12"/>
        <rFont val="Bookman Old Style"/>
        <family val="1"/>
      </rPr>
      <t>, Safni dan Eka Angasa</t>
    </r>
  </si>
  <si>
    <r>
      <rPr>
        <b/>
        <sz val="12"/>
        <rFont val="Bookman Old Style"/>
        <family val="1"/>
      </rPr>
      <t>Zilfa*</t>
    </r>
    <r>
      <rPr>
        <sz val="12"/>
        <rFont val="Bookman Old Style"/>
        <family val="1"/>
      </rPr>
      <t>, Safni dan Siska Ofiani</t>
    </r>
  </si>
  <si>
    <t>Dr. Mai Efdi</t>
  </si>
  <si>
    <t xml:space="preserve">NIP. 197205301999031003 </t>
  </si>
  <si>
    <t>Ketua Jurusan Kimia</t>
  </si>
  <si>
    <t>Fakultas MIPA Univesitas Andalas</t>
  </si>
  <si>
    <t>4 s/d 5 Oktober 2018</t>
  </si>
  <si>
    <t>2 s/d 6 April 2014</t>
  </si>
  <si>
    <t>1.234</t>
  </si>
  <si>
    <t>4.978</t>
  </si>
  <si>
    <t>https://www.deswater.com/DWT_abstracts/vol_226/226_2021_400.pdf</t>
  </si>
  <si>
    <t>https://www.deswater.com/DWT_abstracts/vol_197/197_2020_413.pdf</t>
  </si>
  <si>
    <t xml:space="preserve">https://doi.org/10.1007/s13738-020-01955-6
</t>
  </si>
  <si>
    <t>https://reader.elsevier.com/reader/sd/pii/S2213343720306394?token=920DAB0E7CBE3621EF95C3DED58B8BCB9BFDAEBEC6D302FF14298D996451F6C55D3E0C6E6DD983E7ACCBE3F00211FC48&amp;originRegion=eu-west-1&amp;originCreation=20220107083127</t>
  </si>
  <si>
    <t>https://reader.elsevier.com/reader/sd/pii/S1226086X2100054X?token=AEBEB8F1CD0F69A17713D9A9962EC970FD5C313F1223CA12402FA2A39E2750F33BF30F34ACDBAC1429E55223259268A5&amp;originRegion=eu-west-1&amp;originCreation=20220107083333</t>
  </si>
  <si>
    <t>Penyuluhan Tentang Kebersihan Lingkungan Dan
Pelatihan Pembuatan Kompos Dari Sampah, Di Jerong
Katimaha, Korong Asam Pulau, Kecamatan 2 X 11 Kayu
Tanam, Kabupaten Padang Pariaman</t>
  </si>
  <si>
    <t xml:space="preserve">Penyuluhan dan Pelatihan Pembuatan
Saus Tomat dan Saus Cabe, di Korong Pasa Tangah,
Kee 2xll Kayu Tanam, Kab Padang Pariaman
</t>
  </si>
  <si>
    <t>Pelatihan Pembuatan Sirup Dari Bunga Rosella Di Jorong Dangau Baru, Nagari Koto Tangah, Kecamatan Tilatang Kamang, Kabupaten Agam</t>
  </si>
  <si>
    <t>Penyuluhan Tentang Makanan Halal Lagi Baik Sert A Zat Kimia Berbahaya Dalam Ma Kanan Di Madrasah Aliyah Pondok Pesantren Modern Dinyah Pasia Iv Angkek Agam</t>
  </si>
  <si>
    <t>Percontohan Sistim Adsorbsi Filtrasi Bertingkat Untuk Daur Ulang Ajr Cucian Yang Di Gun Akan Santri Pondok Pesantren Moderen Diniyah Pasia IV Angkat</t>
  </si>
  <si>
    <t xml:space="preserve">Penyuluhan Tentang Makanan Sehat Untuk Keluarga Dan Demo Pembuatan Makanan Sehat Yang Disukai Anak
</t>
  </si>
  <si>
    <t>Penyuluhan Tentang Kenakalan Remaja Dan Upaya Mencegah Dan Menanggulanginya Di Panti Asuhan An-Nisa' Padang</t>
  </si>
  <si>
    <t>Peningkatan Nilai Ekonomis Bahan Pangan Lokal Melalui Praktek Pembuatan Saos Tomat Dan Keripik</t>
  </si>
  <si>
    <t xml:space="preserve">Peningkatan Nilai Ekonomis Bahan Pangan Lokal Melalui Praktek Pembuatan Saos Tomat Dan Keripik
</t>
  </si>
  <si>
    <t>Pelatihan Praktikum Kimia Sederhana Menggunakan Bahan-Bahan Yang Ada Di Sekitar Kita Pada Siswa Man I Solok Di Laboratorium Kimia Lingkungan</t>
  </si>
  <si>
    <t>Praktikum Kimia Sederhana Menggunakan Bahanbahan Disekitar Kita (Sel Volta)</t>
  </si>
  <si>
    <t>Praktikum sederhanaelektrokimia Menggunakan Bahan Disekitar Kita (Reaksi Oksidasi Reduksi)</t>
  </si>
  <si>
    <t>Upaya Meminimalisir Dampak Wabah Covid-19 terhadap Pemenuhan Kebutuhan Logistik Masyarakat di Kelurahan Pisang, Kec. Pauh, Kota Padang</t>
  </si>
  <si>
    <t>Penyuluhan Tentang Tips Menjaga Kesehatan Di Masa Pandemi Covid 19 Di Tpq Dan Rtq Raudhatul Adzkia Jorong Dalam Koto Nagari Koto Tangah Kec. Tilatang Kamang, Kabupaten Agam</t>
  </si>
  <si>
    <t>Penyuluhan Tentang Makanan Sehat, Halal Dan Tayiban Di Panti Asuhan Mentawai Dan Yatim Kelurahan Koto Luar, Kecamatan Pauh Kota Padang</t>
  </si>
  <si>
    <t>Bimbingan Dan Pelatihan Usaha Budidaya Ikan Lele Untuk Menunjang Kelancaran Biaya Operasional TPQ Dan RTQ Raudhatul Adzkia Jorong Dalam Koto</t>
  </si>
  <si>
    <t>23-24 Agustus 2018</t>
  </si>
  <si>
    <t>20-25 November 2017</t>
  </si>
  <si>
    <t>3- 11 Desember 2018</t>
  </si>
  <si>
    <t>1 Maret 2019</t>
  </si>
  <si>
    <t>17- 19- September- 2019</t>
  </si>
  <si>
    <t>15 Febuary 2019</t>
  </si>
  <si>
    <r>
      <t>Hasil penelitian atau hasil pemikiran dalam buku yang dipublikasikan dan berisi berbagai tulisan dari berbagai penulis (</t>
    </r>
    <r>
      <rPr>
        <b/>
        <i/>
        <sz val="12"/>
        <rFont val="Bookman Old Style"/>
        <family val="1"/>
      </rPr>
      <t>book chapter</t>
    </r>
    <r>
      <rPr>
        <b/>
        <sz val="12"/>
        <rFont val="Bookman Old Style"/>
        <family val="1"/>
      </rPr>
      <t>):</t>
    </r>
  </si>
  <si>
    <t>Menduduki jabatan pimpinan pada lembaga pemerintahan/pejabat negara yang harus dibebaskan dari jabatan organiknya, setiap semester</t>
  </si>
  <si>
    <t>Nilai Maksimum 5</t>
  </si>
  <si>
    <t>Melaksanakan pengembangan hasil pendidikan, dan penelitian yang dapat dimanfaatkan oleh masyarakat/indusri, setiap program</t>
  </si>
  <si>
    <t>Nilai Maksimum 3</t>
  </si>
  <si>
    <t>Memberi latihan/penyuluhan/penataran/ ceramah pada masyarakat terjadwal/ terpogram</t>
  </si>
  <si>
    <t>Tingkat internasional, tiap program</t>
  </si>
  <si>
    <t>Nilai Maksimum 4</t>
  </si>
  <si>
    <t>Tingkat nasional, tiap program</t>
  </si>
  <si>
    <t>Tingkat lokal, tiap program</t>
  </si>
  <si>
    <t>Nilai Maksimum 2</t>
  </si>
  <si>
    <t>Nilai Maksimum 1</t>
  </si>
  <si>
    <t>Insidental, tiap program/kegiatan</t>
  </si>
  <si>
    <t>Nilai Maksimum 1,5</t>
  </si>
  <si>
    <t>Nilai Maksimum 0,5</t>
  </si>
  <si>
    <t>Hasil kegiatan pengabdian kepada masyarakat yang dipublikasikan</t>
  </si>
  <si>
    <t>Hasil kegiatan pengabdian kepada masyarakat yang dipublikasikan di sebuah terbitan berkala/jurnal pengabdian kepada masyarakat atau teknologi tepat guna, merupakan diseminasi dari luaran program kegiatan Pengabdian kepada masvarakat, tiap karya</t>
  </si>
  <si>
    <t>Berperan serta aktif dalam pengelolaan jurnal ilmiah (per-tahun)</t>
  </si>
  <si>
    <t>Editor/dewan penyunting/dewan redaksi jurnal ilmiah internasional</t>
  </si>
  <si>
    <t>Editor/dewan penyunting/dewan redaksi jurnal ilmiah nasional</t>
  </si>
  <si>
    <t>Keanggotaan dalam tim penilai jabatan akademik dosen (tiap semester)</t>
  </si>
  <si>
    <t>Menjadi Asesor</t>
  </si>
  <si>
    <t>Menjadi Asesor kegiatan seperti PAK, BKD, Hibah Penelitian dan Pengabdian (tiap kegiatan)</t>
  </si>
  <si>
    <t>1. Semester ganjil 2011/2012 (Agustus 2011 s/d Januari 2012)  maksimum 11 SKS per semester</t>
  </si>
  <si>
    <t>Dasar - Dasar Kimia Analitik (S1, 2 dosen, 3 SKS)</t>
  </si>
  <si>
    <t>Prak. Dasar - Dasar Kimia Analitik (S1, 1 dosen, 1 SKS)</t>
  </si>
  <si>
    <t>Dasar - Dasar Amdal (S1, 1 dosen, 2 SKS)</t>
  </si>
  <si>
    <t>Semester Ganjil 2011/
2012</t>
  </si>
  <si>
    <t>SK. Dekan FMIPA No. 006/XIII/D/FMIPA/2012</t>
  </si>
  <si>
    <t>2. Semester genap 2011/2012 (Februari 2012 s/d Juli 2012)  maksimum 11 SKS per semester</t>
  </si>
  <si>
    <t>Prak. Kimia Dasar II (S1, 1 dosen, 1 SKS)</t>
  </si>
  <si>
    <t>Prak. Analisis Spektrotmetri (S1, 1 dosen, 1 SKS)</t>
  </si>
  <si>
    <t>Cara - Cara Analitik Khusus (S1, 2 SKS, 2 dosen)</t>
  </si>
  <si>
    <t>Metoda Khromatografi (S1, 2 SKS, 2 dosen)</t>
  </si>
  <si>
    <t>Prak. Kimia Dasar (S1, 1 SKS, 1 dosen)</t>
  </si>
  <si>
    <t>Ilmu Alam Dasar (S1, 3 SKS, 1 dosen)</t>
  </si>
  <si>
    <t>Semester Genap 2011/2012</t>
  </si>
  <si>
    <t>SK. Dekan FMIPA No. 630/XIII/D/FMIPA/2012</t>
  </si>
  <si>
    <t>SK. Dekan FEKON No. 5e/I/Fekon/2012</t>
  </si>
  <si>
    <t>3. Semester ganjil 2012/2013 (Agustus 2012 s/d Januari 2013)  maksimum 11 SKS per semester</t>
  </si>
  <si>
    <t>Dasar - Dasar Amdal (S1, 2 SKS, 1 dosen)</t>
  </si>
  <si>
    <t xml:space="preserve">SK. Dekan FMIPA No. 178/XIII/D/FMIPA/2013 </t>
  </si>
  <si>
    <t>Kimia Dasar (S1, 2 SKS, 1 dosen)</t>
  </si>
  <si>
    <t xml:space="preserve">SK. Dekan Teknik No. 006/XIII/I/FT-Unand/2013  </t>
  </si>
  <si>
    <t>Semester Ganjil 2012/
2013</t>
  </si>
  <si>
    <t>4. Semester genap 2012/2013 (Februari 2013 s/d Juli 2013)  maksimum 11 SKS per semester</t>
  </si>
  <si>
    <t>Semester Genap 2012/2013</t>
  </si>
  <si>
    <t xml:space="preserve">SK. Dekan FEKON No. 51a/I/Fekon/2013 </t>
  </si>
  <si>
    <t>5. Semester ganjil 2013/2014 (Agustus 2013 s/d Januari 2014)  maksimum 11 SKS per semester</t>
  </si>
  <si>
    <t>Kimia Analitik Lanjutan (S2, 3 SKS, 3 dosen)</t>
  </si>
  <si>
    <t>Semester Ganjil 2013/
2014</t>
  </si>
  <si>
    <t xml:space="preserve">SK. Dekan FMIPA No. 107/XIII/D/FMIPA/2014 </t>
  </si>
  <si>
    <t xml:space="preserve">SK. Dekan Teknik No. 760/XIII/I/FT-Unand/2013  </t>
  </si>
  <si>
    <t>6. Semester genap 2013/2014 (Februari 2014 s/d Juli 2014)  maksimum 11 SKS per semester</t>
  </si>
  <si>
    <t>Semester Genap 2013/2014</t>
  </si>
  <si>
    <t>SK. Dekan FMIPA No. 310/XIII/D/FMIPA/2014</t>
  </si>
  <si>
    <t>7. Semester ganjil 2014/2015 (Agustus 2014 s/d Januari 2015)  maksimum 11 SKS per semester</t>
  </si>
  <si>
    <t>Cara Pemisahan dan Elektroanalisis (S1, 2 dosen, 2 SKS)</t>
  </si>
  <si>
    <t>Prak. Cara Pemisahan dan Elektroanalisis (S1, 1 SKS, 2 dosen)</t>
  </si>
  <si>
    <t>Semester Ganjil 2014/
2015</t>
  </si>
  <si>
    <t xml:space="preserve">SK. Dekan FMIPA No. 78/XIII/D/FMIPA/2015  </t>
  </si>
  <si>
    <t xml:space="preserve">SK. Dekan Teknik No. 298/XIII/I/FT-Unand/
2014  </t>
  </si>
  <si>
    <t>8. Semester genap 2014/2015 (Februari 2015 s/d Juli 2015)  maksimum 11 SKS per semester</t>
  </si>
  <si>
    <t>Prak. Analisis Spektrofotometri (S1, 1 SKS, 1 dosen)</t>
  </si>
  <si>
    <t>Cara - Cara Analitik Khusus  (S1, 2 SKS, 2 dosen)</t>
  </si>
  <si>
    <t>Metoda Khromatologi (S1, 2 SKS, 2 dosen)</t>
  </si>
  <si>
    <t xml:space="preserve">SK. Dekan FMIPA No. 483/XIII/D/FMIPA/2015 </t>
  </si>
  <si>
    <t>Pembimbing Utama (Thesis)</t>
  </si>
  <si>
    <t>Pembimbing Pendamping/Pembantu (Thesis)</t>
  </si>
  <si>
    <t>Pembimbing Pendamping/Pembantu (Disertasi)</t>
  </si>
  <si>
    <t>https://drive.google.com/file/d/1xOuBPeCo080eTLqwO-vKzzJVg84Kb7-S/view?usp=sharing</t>
  </si>
  <si>
    <t>https://drive.google.com/file/d/1KtKjVL3vRSQS902hQPrMZNBmYmfR-2A3/view?usp=sharing</t>
  </si>
  <si>
    <t>https://drive.google.com/file/d/1yxojEcUYCCvFxqLwJAvQwPu8nItQ1_x7/view?usp=sharing</t>
  </si>
  <si>
    <t>https://drive.google.com/file/d/1ekUlzFemm-8TS7MMRXyVZsEuMkw_sIEQ/view?usp=sharing</t>
  </si>
  <si>
    <t>https://drive.google.com/file/d/17wjhD3-ndHAOAzRYIYaFjq3UVngxkAPS/view?usp=sharing</t>
  </si>
  <si>
    <t>https://drive.google.com/file/d/1uiJoJAQ-4nmAmg-54-9axhefc47PoPpR/view?usp=sharing</t>
  </si>
  <si>
    <t>https://drive.google.com/file/d/1QcUGGsVO8l_atSVECo1tau7qh5uN7n3M/view?usp=sharing</t>
  </si>
  <si>
    <t>https://drive.google.com/file/d/1_Pe1pGBSBs-6JCrc06Vi58s7L-0UShXk/view?usp=sharing</t>
  </si>
  <si>
    <t>https://drive.google.com/file/d/1LnGGr1BDj7PHx9tTBKq9DnJ5OOOMejRV/view?usp=sharing</t>
  </si>
  <si>
    <t>https://drive.google.com/file/d/1SumKnUMPGXd-DomHUouz3FSHjjVXJSQ2/view?usp=sharing</t>
  </si>
  <si>
    <t>https://drive.google.com/file/d/1QH2o3tyL5C7u-BTi-K0UU5xsvNU3KdFW/view?usp=sharing</t>
  </si>
  <si>
    <t>https://drive.google.com/file/d/1LJJS7gp3ZWsR_QfRP355vk1LaigY8zhY/view?usp=sharing</t>
  </si>
  <si>
    <t>https://drive.google.com/file/d/1dVOuYMNCXapZFwjKVXELsxYPdoHHCgEm/view?usp=sharing</t>
  </si>
  <si>
    <t>https://drive.google.com/file/d/1tL2XMHIlsm7DhrPTkBDt1ylp4p6iJkTj/view?usp=sharing</t>
  </si>
  <si>
    <t>https://drive.google.com/file/d/1eBKq4IFa60k5FR9RDwPwrxPEXM8VbNfB/view?usp=sharing</t>
  </si>
  <si>
    <t>https://drive.google.com/file/d/1cnrk8C7EbujR5EDxYaiZZ7GXGw9E88UC/view?usp=sharing</t>
  </si>
  <si>
    <t>https://drive.google.com/file/d/1CStzNJYz0HXc52aRgiEmtlb1IDpCuHF6/view?usp=sharing</t>
  </si>
  <si>
    <t>https://drive.google.com/file/d/1YcC6IzK9xfo9HpzTLt7zATqrKewGojhw/view?usp=sharing</t>
  </si>
  <si>
    <t>https://drive.google.com/file/d/1CMOrVdjmwOSaf7Z_12wgPPgsvXITnNXl/view?usp=sharing</t>
  </si>
  <si>
    <t>https://drive.google.com/file/d/19lUTpKB389pInFFITmoVRedZS3GWiXN_/view?usp=sharing</t>
  </si>
  <si>
    <t>https://drive.google.com/file/d/1KvElCnV3yxEJ3cKRNUTMrCP45UIcKd6U/view?usp=sharing</t>
  </si>
  <si>
    <t>https://drive.google.com/file/d/1vRXm--ooZ26zIWqmlojrf96zsmu-jSbq/view?usp=sharing</t>
  </si>
  <si>
    <t>https://drive.google.com/file/d/18AKWmjY5mL1R02bJf6uvcT__b6XIHoJh/view?usp=sharing</t>
  </si>
  <si>
    <t>https://drive.google.com/file/d/1gLhz8niTpnzBNs_ggiOAgj87If1EJGlZ/view?usp=sharing</t>
  </si>
  <si>
    <t>https://drive.google.com/file/d/1gv__sqyloJPeeQGeZi2X1gDLroo9st4r/view?usp=sharing</t>
  </si>
  <si>
    <t>https://drive.google.com/file/d/1RGhaXYnLtzxtYi__7fMJhd9flxH2hTCw/view?usp=sharing</t>
  </si>
  <si>
    <t>https://drive.google.com/file/d/1UHpu5IB-1ErAiXwtUrY9jdigJbLhfov_/view?usp=sharing</t>
  </si>
  <si>
    <t>https://drive.google.com/file/d/1WYT1G8hK8_Vw1hj0PrWd5E0w5dmzXnEX/view?usp=sharing</t>
  </si>
  <si>
    <t>https://drive.google.com/file/d/1ilsrVTXA_0lNzSoi-YN6nSzvuJPwrqzT/view?usp=sharing</t>
  </si>
  <si>
    <t>https://drive.google.com/file/d/1Ocl29MiHJL62Xa9C9FotyCLy8vAZRC7p/view?usp=sharing</t>
  </si>
  <si>
    <t>https://drive.google.com/file/d/1WUIYLVFim4tC6zjwc_iI6hSY8cmKeNEh/view?usp=sharing</t>
  </si>
  <si>
    <t>https://drive.google.com/file/d/14dCm3ItDzidpAUZQO6_YwnV7EJ9pCAGf/view?usp=sharing</t>
  </si>
  <si>
    <t>https://drive.google.com/file/d/1ZAMG-ZW8fuNk1E7TGQv9zTf0uC7wsEoB/view?usp=sharing</t>
  </si>
  <si>
    <t>https://drive.google.com/file/d/1Djlz0Ndujosp9_2-qBasbg8tOz1uqq9g/view?usp=sharing</t>
  </si>
  <si>
    <t>https://drive.google.com/file/d/1dMhmfx5PFc0iqGfFpHRAa5Voc4ObqDXC/view?usp=sharing</t>
  </si>
  <si>
    <t>https://drive.google.com/file/d/1ALyYCOr9wcq218YGwqjEKOcDjIIMVohs/view?usp=sharing</t>
  </si>
  <si>
    <t>https://drive.google.com/file/d/1mlfYDifX88_yj0z2L6yjBXlziGYup-5H/view?usp=sharing</t>
  </si>
  <si>
    <t>https://drive.google.com/file/d/1ar_6dty1L6njgqQRh6Kl0YK2e1gF7oKV/view?usp=sharing</t>
  </si>
  <si>
    <t>https://drive.google.com/file/d/1lE6438vYAaa0KqzDWHQ8uzlpZxN7mQZU/view?usp=sharing</t>
  </si>
  <si>
    <t>https://drive.google.com/file/d/1RIEqoW0rNvNDhfIb6v6vRykwAS_i-yHK/view?usp=sharing</t>
  </si>
  <si>
    <t>https://drive.google.com/file/d/1_lTkG0W5dHDPqeCTWv3FhEDXlWHOAG4l/view?usp=sharing</t>
  </si>
  <si>
    <t>https://drive.google.com/file/d/1VR75Eiw6yjvyBDfaktjqZsYYQRAsDevc/view?usp=sharing</t>
  </si>
  <si>
    <t>https://drive.google.com/file/d/1PiK2WLjQ08lwKwDs7PQMJEvZBkwkDi2J/view?usp=sharing</t>
  </si>
  <si>
    <t>https://drive.google.com/file/d/1iJKNUMMTkxZpiFkm8_3-gfF4C8mPN2Ta/view?usp=sharing</t>
  </si>
  <si>
    <t>https://drive.google.com/file/d/1AIG44dsEsu3sHop6gh3RgkhmkCIeU2kj/view?usp=sharing</t>
  </si>
  <si>
    <t>https://drive.google.com/file/d/1zFjoKlHeYQu6v533kpQ68-hJYhUPRrS6/view?usp=sharing</t>
  </si>
  <si>
    <t>https://drive.google.com/file/d/1-5DZIKiLzXBzfpdbsS-rLKzmG1W_vNJu/view?usp=sharing</t>
  </si>
  <si>
    <t>https://drive.google.com/file/d/1vieVomwRq271H6Hxbrge9gnKECDnbOmv/view?usp=sharing</t>
  </si>
  <si>
    <t>https://drive.google.com/file/d/1vf59u7Q8ApUdmqS7SFRljgObpA9AXTOo/view?usp=sharing</t>
  </si>
  <si>
    <t>https://drive.google.com/file/d/1KSsFSB7VSY7NUcNWUAKCAtXhiItZKzUf/view?usp=sharing</t>
  </si>
  <si>
    <t>https://drive.google.com/file/d/1sfo8njF6vDgV_YHbx6IB1zEotYnQaLqF/view?usp=sharing</t>
  </si>
  <si>
    <t>https://drive.google.com/file/d/1N7Z9LrwVRFjf-80DId0SR0OuuHOvCmqy/view?usp=sharing</t>
  </si>
  <si>
    <t>https://drive.google.com/file/d/1P0qAruMDrBTOdBrlgIpZk2HV99RgqaLF/view?usp=sharing</t>
  </si>
  <si>
    <t>https://drive.google.com/file/d/1Vt6uAlRUIM5pvS-08t1P8VNh_WDJ6lP8/view?usp=sharing</t>
  </si>
  <si>
    <t>https://drive.google.com/file/d/13M3IdMl7hDv53cRtq7_RCfk8JVo7QFCz/view?usp=sharing</t>
  </si>
  <si>
    <t>https://drive.google.com/file/d/1ORWqQpRQHKYpe6ExUrIurmIHb_dUwGs0/view?usp=sharing</t>
  </si>
  <si>
    <t>https://drive.google.com/file/d/1K2AaunK4Pc8Di3-jnxwQbSCcPH1yv3Rm/view?usp=sharing</t>
  </si>
  <si>
    <t>https://drive.google.com/file/d/1jMNa6cWK-8qG2wEb-lVaLHj-nlmBbBkx/view?usp=sharing</t>
  </si>
  <si>
    <t>https://drive.google.com/file/d/1Wsp1LBGOwRfa7QY-B276Qn6VaTaydigh/view?usp=sharing</t>
  </si>
  <si>
    <t>https://drive.google.com/file/d/19W_ZC2KjwIX0Qz-_yAIByaUROcPCvf7d/view?usp=sharing</t>
  </si>
  <si>
    <t>https://drive.google.com/file/d/1S4hHj4iIHthmblHzd-0vSas7j6mo3rgt/view?usp=sharing</t>
  </si>
  <si>
    <t>https://drive.google.com/file/d/1FtMpc5QAoLSJCAkWqw8x-lNkuIOnZ7S_/view?usp=sharing</t>
  </si>
  <si>
    <t>https://drive.google.com/file/d/1IqF8Tp29gqUuVUvV9SxMi7qxnHLeY3n1/view?usp=sharing</t>
  </si>
  <si>
    <t>https://drive.google.com/file/d/1oWRsyqPr-4-edNW9lYaTiEoP43UlcFY1/view?usp=sharing</t>
  </si>
  <si>
    <t>https://drive.google.com/file/d/107dPL8LFmswtKX2abJMIbQgGBgbfWTtK/view?usp=sharing</t>
  </si>
  <si>
    <t>https://drive.google.com/file/d/1qymjEaeiOm9NR6_zi6y2LHYP778upHMW/view?usp=sharing</t>
  </si>
  <si>
    <t>https://drive.google.com/file/d/1QgWbDJLE8ZOpObTW0aedp7w-dM2dBAkl/view?usp=sharing</t>
  </si>
  <si>
    <t>https://drive.google.com/file/d/1Ui0jcBl7686o0FHWsyS_OExAuW1I938R/view?usp=sharing</t>
  </si>
  <si>
    <t>https://drive.google.com/file/d/1mUJyAaIiTe_vWj7CNBA0LksKaIOq2ucL/view?usp=sharing</t>
  </si>
  <si>
    <t>https://drive.google.com/file/d/1KI9Z44ZZ4o8MKT22ZdqqNgJkbDzTtcUr/view?usp=sharing</t>
  </si>
  <si>
    <t>https://drive.google.com/file/d/132v_4cbUCmtopdMHxeVHaLDcBhf7yf_a/view?usp=sharing</t>
  </si>
  <si>
    <t>https://drive.google.com/file/d/1wNWU6Ny1krW6QBDsH1zOsO4h-QkZkmd8/view?usp=sharing</t>
  </si>
  <si>
    <t>https://drive.google.com/file/d/1hm70NK9ccir4h1jChujNA0YnBXaoaf-V/view?usp=sharing</t>
  </si>
  <si>
    <t>https://drive.google.com/file/d/1-Ge5_lo-B1xACQC8UuhFatGKR497u53t/view?usp=sharing</t>
  </si>
  <si>
    <t>https://drive.google.com/file/d/1C0SJQ4sTa4Dc7ZlLzHxrnJvH4D3QPQlj/view?usp=sharing</t>
  </si>
  <si>
    <t>https://drive.google.com/file/d/1zIl5osgLoCUsk1QawB8F1ALJcT-_Ugti/view?usp=sharing</t>
  </si>
  <si>
    <t>https://drive.google.com/file/d/16tCZDbd61qkzTwgFYa7Pqqw5S4gIJvV5/view?usp=sharing</t>
  </si>
  <si>
    <t>https://drive.google.com/file/d/1LjH6V4jYpgkdrBxWs7jj6wnSItH7eTdx/view?usp=sharing</t>
  </si>
  <si>
    <t>https://drive.google.com/file/d/1UOYM1b2pSujz_AQemt-YEl9-Xjd6477x/view?usp=sharing</t>
  </si>
  <si>
    <t>https://drive.google.com/file/d/1Dz9gaEAAMp9UIDEGQxW6Oo24nLBCZj9J/view?usp=sharing</t>
  </si>
  <si>
    <t>https://drive.google.com/file/d/1UNTlS9lcTuBlIxBs2YEvlGVFpQYdCB7e/view?usp=sharing</t>
  </si>
  <si>
    <t>https://drive.google.com/file/d/1nmwEt8yVOPd1PorZannC6PJbV-RMCv6j/view?usp=sharing</t>
  </si>
  <si>
    <t>https://drive.google.com/file/d/1d17B18VDjT5KECgaYjak0Gzy5YbQ-KIx/view?usp=sharing</t>
  </si>
  <si>
    <t>https://drive.google.com/file/d/15mLkkAGqMwv-IzmzpeRhcAayMzhv1oCU/view?usp=sharing</t>
  </si>
  <si>
    <r>
      <t xml:space="preserve">Werian Arisa Putra, Novesar Jamarun*, Anthoni Agustien, </t>
    </r>
    <r>
      <rPr>
        <b/>
        <sz val="12"/>
        <rFont val="Bookman Old Style"/>
        <family val="1"/>
      </rPr>
      <t>Zilfa</t>
    </r>
    <r>
      <rPr>
        <sz val="12"/>
        <rFont val="Bookman Old Style"/>
        <family val="1"/>
      </rPr>
      <t xml:space="preserve">, Upita Septiani and Safni 
</t>
    </r>
  </si>
  <si>
    <r>
      <t xml:space="preserve">Gusliani Eka Putri, Syukri Arief, Novesar Jamarun*, Feni Rahayu Gusti, Adel Fisli, </t>
    </r>
    <r>
      <rPr>
        <b/>
        <sz val="12"/>
        <rFont val="Bookman Old Style"/>
        <family val="1"/>
      </rPr>
      <t xml:space="preserve">Zilfa </t>
    </r>
    <r>
      <rPr>
        <sz val="12"/>
        <rFont val="Bookman Old Style"/>
        <family val="1"/>
      </rPr>
      <t>and Upita Septiani</t>
    </r>
  </si>
  <si>
    <r>
      <rPr>
        <b/>
        <sz val="12"/>
        <rFont val="Bookman Old Style"/>
        <family val="1"/>
      </rPr>
      <t>Zilfa*</t>
    </r>
    <r>
      <rPr>
        <sz val="12"/>
        <rFont val="Bookman Old Style"/>
        <family val="1"/>
      </rPr>
      <t>, Upita Septiani, Mirawati Mirawati</t>
    </r>
  </si>
  <si>
    <r>
      <rPr>
        <b/>
        <sz val="12"/>
        <rFont val="Bookman Old Style"/>
        <family val="1"/>
      </rPr>
      <t>Zilfa*</t>
    </r>
    <r>
      <rPr>
        <sz val="12"/>
        <rFont val="Bookman Old Style"/>
        <family val="1"/>
      </rPr>
      <t>, Safni, Febi Rahmi</t>
    </r>
  </si>
  <si>
    <r>
      <t xml:space="preserve">Neneng Swesty*, Rahmiana Zein dan </t>
    </r>
    <r>
      <rPr>
        <b/>
        <sz val="12"/>
        <rFont val="Bookman Old Style"/>
        <family val="1"/>
      </rPr>
      <t>Zilfa</t>
    </r>
  </si>
  <si>
    <r>
      <t xml:space="preserve">Upita Septiani*, Fiska Julian Tasari, </t>
    </r>
    <r>
      <rPr>
        <b/>
        <sz val="12"/>
        <rFont val="Bookman Old Style"/>
        <family val="1"/>
      </rPr>
      <t>Zilfa</t>
    </r>
    <r>
      <rPr>
        <sz val="12"/>
        <rFont val="Bookman Old Style"/>
        <family val="1"/>
      </rPr>
      <t xml:space="preserve"> </t>
    </r>
  </si>
  <si>
    <r>
      <t xml:space="preserve">Rahmiana Zein*, Imran Nazar, </t>
    </r>
    <r>
      <rPr>
        <b/>
        <sz val="12"/>
        <rFont val="Bookman Old Style"/>
        <family val="1"/>
      </rPr>
      <t xml:space="preserve">Zilfa </t>
    </r>
  </si>
  <si>
    <r>
      <t xml:space="preserve">Rahmiana Zein*, Risa Oktaviani, Megita Febiola, Nurul Annisyah, Matlal Fajri Alif1, </t>
    </r>
    <r>
      <rPr>
        <b/>
        <sz val="12"/>
        <rFont val="Bookman Old Style"/>
        <family val="1"/>
      </rPr>
      <t>Zilfa</t>
    </r>
    <r>
      <rPr>
        <sz val="12"/>
        <rFont val="Bookman Old Style"/>
        <family val="1"/>
      </rPr>
      <t xml:space="preserve">
</t>
    </r>
  </si>
  <si>
    <r>
      <t xml:space="preserve">Putri Ramadhani, Rahmiana Zein, Zulkarnain Chaidir, </t>
    </r>
    <r>
      <rPr>
        <b/>
        <sz val="12"/>
        <rFont val="Bookman Old Style"/>
        <family val="1"/>
      </rPr>
      <t>Zilfa</t>
    </r>
    <r>
      <rPr>
        <sz val="12"/>
        <rFont val="Bookman Old Style"/>
        <family val="1"/>
      </rPr>
      <t xml:space="preserve">, Linda Hevira
</t>
    </r>
  </si>
  <si>
    <r>
      <rPr>
        <b/>
        <sz val="12"/>
        <rFont val="Bookman Old Style"/>
        <family val="1"/>
      </rPr>
      <t>Zilfa*</t>
    </r>
    <r>
      <rPr>
        <sz val="12"/>
        <rFont val="Bookman Old Style"/>
        <family val="1"/>
      </rPr>
      <t xml:space="preserve">, Hamzar Suyani, Safni, Novesar Jamarun
</t>
    </r>
  </si>
  <si>
    <r>
      <rPr>
        <b/>
        <sz val="12"/>
        <rFont val="Bookman Old Style"/>
        <family val="1"/>
      </rPr>
      <t>Zilfa*</t>
    </r>
    <r>
      <rPr>
        <sz val="12"/>
        <rFont val="Bookman Old Style"/>
        <family val="1"/>
      </rPr>
      <t>, Hamzar Suyani dan Prima Nuansa</t>
    </r>
  </si>
  <si>
    <r>
      <t xml:space="preserve">Lola Kumala Sari, Safni*, dan </t>
    </r>
    <r>
      <rPr>
        <b/>
        <sz val="12"/>
        <rFont val="Bookman Old Style"/>
        <family val="1"/>
      </rPr>
      <t>Zilfa</t>
    </r>
  </si>
  <si>
    <r>
      <t>Wilda Rahmi,</t>
    </r>
    <r>
      <rPr>
        <b/>
        <sz val="12"/>
        <rFont val="Bookman Old Style"/>
        <family val="1"/>
      </rPr>
      <t xml:space="preserve"> Zilfa*</t>
    </r>
    <r>
      <rPr>
        <sz val="12"/>
        <rFont val="Bookman Old Style"/>
        <family val="1"/>
      </rPr>
      <t>, dan Yulizar Yusuf</t>
    </r>
  </si>
  <si>
    <r>
      <t xml:space="preserve">Yosi Febrika, </t>
    </r>
    <r>
      <rPr>
        <b/>
        <sz val="12"/>
        <rFont val="Bookman Old Style"/>
        <family val="1"/>
      </rPr>
      <t>Zilfa*</t>
    </r>
    <r>
      <rPr>
        <sz val="12"/>
        <rFont val="Bookman Old Style"/>
        <family val="1"/>
      </rPr>
      <t>, dan Safni</t>
    </r>
  </si>
  <si>
    <r>
      <t xml:space="preserve">Vorind Aglan Lase, </t>
    </r>
    <r>
      <rPr>
        <b/>
        <sz val="12"/>
        <rFont val="Bookman Old Style"/>
        <family val="1"/>
      </rPr>
      <t>Zilfa*</t>
    </r>
    <r>
      <rPr>
        <sz val="12"/>
        <rFont val="Bookman Old Style"/>
        <family val="1"/>
      </rPr>
      <t>, dan Safni</t>
    </r>
  </si>
  <si>
    <r>
      <t xml:space="preserve">Winda Zulvi, </t>
    </r>
    <r>
      <rPr>
        <b/>
        <sz val="12"/>
        <rFont val="Bookman Old Style"/>
        <family val="1"/>
      </rPr>
      <t>Zilfa</t>
    </r>
    <r>
      <rPr>
        <sz val="12"/>
        <rFont val="Bookman Old Style"/>
        <family val="1"/>
      </rPr>
      <t>, dan Safni*</t>
    </r>
  </si>
  <si>
    <r>
      <t xml:space="preserve">Listria Riamayora Debataraja, </t>
    </r>
    <r>
      <rPr>
        <b/>
        <sz val="12"/>
        <rFont val="Bookman Old Style"/>
        <family val="1"/>
      </rPr>
      <t>Zilfa</t>
    </r>
    <r>
      <rPr>
        <sz val="12"/>
        <rFont val="Bookman Old Style"/>
        <family val="1"/>
      </rPr>
      <t xml:space="preserve">, dan Safni*
</t>
    </r>
  </si>
  <si>
    <t>https://drive.google.com/file/d/1M1ZEg9fH4m0MYTJ0ar5nvJcP5uMCVpvf/view?usp=sharing</t>
  </si>
  <si>
    <t>Pelatihan Pembuatan Nata De Coco Dari Limbah Air Kelapa Di Kampung Carocok, Kec IV Jurai, Kab Pesisir Selatan</t>
  </si>
  <si>
    <t>Pengolahan Sirup Dengan Pewarna Alami (Biru DanMeraih) Dari Ubi Jalar Ungu Di Korong Pasar Limau, Nagari Kepala Hilalang, Kec 2x11 Kayu Tanam Kab. Padang Parlaman</t>
  </si>
  <si>
    <t>Penyuluhan Tentang Pengaruh Zat Kimia Berbahaya Dalam Makanan Terhadap Kesehatan Di Sdi Al Hiday Ah T Arok, Na Gari Kepala Hilalang, Kecamatan 2x11 Kayo Tanam Kabupaten Padang Pariaman</t>
  </si>
  <si>
    <t xml:space="preserve">Pelatihan Pembuatan Sala Lauak Bebas Zat Aditif Sintetik Di Rumah Anak Sholeh (Ras) Pasir Jambak
</t>
  </si>
  <si>
    <t xml:space="preserve">
Pelatihan Praktikum Kimia Sederhana Menggunakan Bahan-Bahan Di Sekitar Kita: Termokimia
</t>
  </si>
  <si>
    <t xml:space="preserve">Pelatihan Praktikum Kimia Sederhana Menggunakan Bahan-Bahan Disekitar Kita Untuk Guru Kimia Dan Siswa SMAN I 2 X 11 Kayu Tanam (Titrasi Asam Basa)
</t>
  </si>
  <si>
    <t>Kunjungan dan open laboratorium guru dan siswa SMAN 1 Pantai Cermin</t>
  </si>
  <si>
    <t>Open Laboratorium Kimia Material Untuk Siswa SMAN IT Ash-Shiddiqi Jambi</t>
  </si>
  <si>
    <t>Open Lab Ora Torium Sentral Pengukuran Rangka Lomba Kimia Ke XXIII Tahun 2019 " Pengenalan Beberapa Instrument Kategori 3"</t>
  </si>
  <si>
    <t>Pelatihan Praktikum Kimia Sederhana Menggunakan Bahan - bahan yang Ada Di Sekitar Kita Pada Siswa SMA IT Ash-Shiddiqi Jambi Di Laboratorium Kimia Lingkungan</t>
  </si>
  <si>
    <r>
      <rPr>
        <b/>
        <sz val="12"/>
        <rFont val="Bookman Old Style"/>
        <family val="1"/>
      </rPr>
      <t>Kode D.1</t>
    </r>
    <r>
      <rPr>
        <sz val="12"/>
        <rFont val="Bookman Old Style"/>
        <family val="1"/>
      </rPr>
      <t xml:space="preserve">
Laporan Program Pengabdian Pada Masyarakat
</t>
    </r>
  </si>
  <si>
    <r>
      <rPr>
        <b/>
        <sz val="12"/>
        <rFont val="Bookman Old Style"/>
        <family val="1"/>
      </rPr>
      <t>Kode D.2</t>
    </r>
    <r>
      <rPr>
        <sz val="12"/>
        <rFont val="Bookman Old Style"/>
        <family val="1"/>
      </rPr>
      <t xml:space="preserve">
Laporan Program Pengabdian Pada Masyarakat
</t>
    </r>
  </si>
  <si>
    <r>
      <rPr>
        <b/>
        <sz val="12"/>
        <rFont val="Bookman Old Style"/>
        <family val="1"/>
      </rPr>
      <t>Kode D.3</t>
    </r>
    <r>
      <rPr>
        <sz val="12"/>
        <rFont val="Bookman Old Style"/>
        <family val="1"/>
      </rPr>
      <t xml:space="preserve">
Laporan Program Pengabdian Pada Masyarakat
</t>
    </r>
  </si>
  <si>
    <r>
      <rPr>
        <b/>
        <sz val="12"/>
        <rFont val="Bookman Old Style"/>
        <family val="1"/>
      </rPr>
      <t>Kode D.4</t>
    </r>
    <r>
      <rPr>
        <sz val="12"/>
        <rFont val="Bookman Old Style"/>
        <family val="1"/>
      </rPr>
      <t xml:space="preserve">
Laporan Program Pengabdian Pada Masyarakat
</t>
    </r>
  </si>
  <si>
    <r>
      <rPr>
        <b/>
        <sz val="12"/>
        <rFont val="Bookman Old Style"/>
        <family val="1"/>
      </rPr>
      <t>Kode D.5</t>
    </r>
    <r>
      <rPr>
        <sz val="12"/>
        <rFont val="Bookman Old Style"/>
        <family val="1"/>
      </rPr>
      <t xml:space="preserve">
Laporan Program Pengabdian Pada Masyarakat
</t>
    </r>
  </si>
  <si>
    <r>
      <rPr>
        <b/>
        <sz val="12"/>
        <rFont val="Bookman Old Style"/>
        <family val="1"/>
      </rPr>
      <t>Kode D.6</t>
    </r>
    <r>
      <rPr>
        <sz val="12"/>
        <rFont val="Bookman Old Style"/>
        <family val="1"/>
      </rPr>
      <t xml:space="preserve">
Laporan Program Pengabdian Pada Masyarakat
</t>
    </r>
  </si>
  <si>
    <r>
      <rPr>
        <b/>
        <sz val="12"/>
        <rFont val="Bookman Old Style"/>
        <family val="1"/>
      </rPr>
      <t>Kode D.7</t>
    </r>
    <r>
      <rPr>
        <sz val="12"/>
        <rFont val="Bookman Old Style"/>
        <family val="1"/>
      </rPr>
      <t xml:space="preserve">
Laporan Program Pengabdian Pada Masyarakat
</t>
    </r>
  </si>
  <si>
    <r>
      <rPr>
        <b/>
        <sz val="12"/>
        <rFont val="Bookman Old Style"/>
        <family val="1"/>
      </rPr>
      <t>Kode D.8</t>
    </r>
    <r>
      <rPr>
        <sz val="12"/>
        <rFont val="Bookman Old Style"/>
        <family val="1"/>
      </rPr>
      <t xml:space="preserve">
Laporan Program Pengabdian Pada Masyarakat
</t>
    </r>
  </si>
  <si>
    <r>
      <rPr>
        <b/>
        <sz val="12"/>
        <rFont val="Bookman Old Style"/>
        <family val="1"/>
      </rPr>
      <t>Kode D.9</t>
    </r>
    <r>
      <rPr>
        <sz val="12"/>
        <rFont val="Bookman Old Style"/>
        <family val="1"/>
      </rPr>
      <t xml:space="preserve">
Laporan Program Pengabdian Pada Masyarakat
</t>
    </r>
  </si>
  <si>
    <r>
      <rPr>
        <b/>
        <sz val="12"/>
        <rFont val="Bookman Old Style"/>
        <family val="1"/>
      </rPr>
      <t>Kode D.10</t>
    </r>
    <r>
      <rPr>
        <sz val="12"/>
        <rFont val="Bookman Old Style"/>
        <family val="1"/>
      </rPr>
      <t xml:space="preserve">
Laporan Program Pengabdian Pada Masyarakat
</t>
    </r>
  </si>
  <si>
    <r>
      <rPr>
        <b/>
        <sz val="12"/>
        <rFont val="Bookman Old Style"/>
        <family val="1"/>
      </rPr>
      <t>Kode D.11</t>
    </r>
    <r>
      <rPr>
        <sz val="12"/>
        <rFont val="Bookman Old Style"/>
        <family val="1"/>
      </rPr>
      <t xml:space="preserve">
Laporan Program Pengabdian Pada Masyarakat
</t>
    </r>
  </si>
  <si>
    <r>
      <rPr>
        <b/>
        <sz val="12"/>
        <rFont val="Bookman Old Style"/>
        <family val="1"/>
      </rPr>
      <t>Kode D.12</t>
    </r>
    <r>
      <rPr>
        <sz val="12"/>
        <rFont val="Bookman Old Style"/>
        <family val="1"/>
      </rPr>
      <t xml:space="preserve">
Laporan Program Pengabdian Pada Masyarakat
</t>
    </r>
  </si>
  <si>
    <r>
      <rPr>
        <b/>
        <sz val="12"/>
        <rFont val="Bookman Old Style"/>
        <family val="1"/>
      </rPr>
      <t>Kode D.13</t>
    </r>
    <r>
      <rPr>
        <sz val="12"/>
        <rFont val="Bookman Old Style"/>
        <family val="1"/>
      </rPr>
      <t xml:space="preserve">
Laporan Program Pengabdian Pada Masyarakat
</t>
    </r>
  </si>
  <si>
    <r>
      <rPr>
        <b/>
        <sz val="12"/>
        <rFont val="Bookman Old Style"/>
        <family val="1"/>
      </rPr>
      <t>Kode D.14</t>
    </r>
    <r>
      <rPr>
        <sz val="12"/>
        <rFont val="Bookman Old Style"/>
        <family val="1"/>
      </rPr>
      <t xml:space="preserve">
Laporan Program Pengabdian Pada Masyarakat
</t>
    </r>
  </si>
  <si>
    <r>
      <rPr>
        <b/>
        <sz val="12"/>
        <rFont val="Bookman Old Style"/>
        <family val="1"/>
      </rPr>
      <t>Kode D.15</t>
    </r>
    <r>
      <rPr>
        <sz val="12"/>
        <rFont val="Bookman Old Style"/>
        <family val="1"/>
      </rPr>
      <t xml:space="preserve">
Laporan Program Pengabdian Pada Masyarakat
</t>
    </r>
  </si>
  <si>
    <r>
      <rPr>
        <b/>
        <sz val="12"/>
        <rFont val="Bookman Old Style"/>
        <family val="1"/>
      </rPr>
      <t>Kode D.16</t>
    </r>
    <r>
      <rPr>
        <sz val="12"/>
        <rFont val="Bookman Old Style"/>
        <family val="1"/>
      </rPr>
      <t xml:space="preserve">
Laporan Program Pengabdian Pada Masyarakat
</t>
    </r>
  </si>
  <si>
    <r>
      <rPr>
        <b/>
        <sz val="12"/>
        <rFont val="Bookman Old Style"/>
        <family val="1"/>
      </rPr>
      <t>Kode D.17</t>
    </r>
    <r>
      <rPr>
        <sz val="12"/>
        <rFont val="Bookman Old Style"/>
        <family val="1"/>
      </rPr>
      <t xml:space="preserve">
Laporan Program Pengabdian Pada Masyarakat
</t>
    </r>
  </si>
  <si>
    <r>
      <rPr>
        <b/>
        <sz val="12"/>
        <rFont val="Bookman Old Style"/>
        <family val="1"/>
      </rPr>
      <t>Kode D.18</t>
    </r>
    <r>
      <rPr>
        <sz val="12"/>
        <rFont val="Bookman Old Style"/>
        <family val="1"/>
      </rPr>
      <t xml:space="preserve">
Laporan Program Pengabdian Pada Masyarakat
</t>
    </r>
  </si>
  <si>
    <r>
      <rPr>
        <b/>
        <sz val="12"/>
        <rFont val="Bookman Old Style"/>
        <family val="1"/>
      </rPr>
      <t>Kode D.19</t>
    </r>
    <r>
      <rPr>
        <sz val="12"/>
        <rFont val="Bookman Old Style"/>
        <family val="1"/>
      </rPr>
      <t xml:space="preserve">
Laporan Program Pengabdian Pada Masyarakat
</t>
    </r>
  </si>
  <si>
    <r>
      <rPr>
        <b/>
        <sz val="12"/>
        <rFont val="Bookman Old Style"/>
        <family val="1"/>
      </rPr>
      <t>Kode D.20</t>
    </r>
    <r>
      <rPr>
        <sz val="12"/>
        <rFont val="Bookman Old Style"/>
        <family val="1"/>
      </rPr>
      <t xml:space="preserve">
Laporan Program Pengabdian Pada Masyarakat
</t>
    </r>
  </si>
  <si>
    <r>
      <rPr>
        <b/>
        <sz val="12"/>
        <rFont val="Bookman Old Style"/>
        <family val="1"/>
      </rPr>
      <t>Kode D.21</t>
    </r>
    <r>
      <rPr>
        <sz val="12"/>
        <rFont val="Bookman Old Style"/>
        <family val="1"/>
      </rPr>
      <t xml:space="preserve">
Laporan Program Pengabdian Pada Masyarakat
</t>
    </r>
  </si>
  <si>
    <r>
      <rPr>
        <b/>
        <sz val="12"/>
        <rFont val="Bookman Old Style"/>
        <family val="1"/>
      </rPr>
      <t>Kode D.22</t>
    </r>
    <r>
      <rPr>
        <sz val="12"/>
        <rFont val="Bookman Old Style"/>
        <family val="1"/>
      </rPr>
      <t xml:space="preserve">
Laporan Program Pengabdian Pada Masyarakat
</t>
    </r>
  </si>
  <si>
    <r>
      <rPr>
        <b/>
        <sz val="12"/>
        <rFont val="Bookman Old Style"/>
        <family val="1"/>
      </rPr>
      <t>Kode D.23</t>
    </r>
    <r>
      <rPr>
        <sz val="12"/>
        <rFont val="Bookman Old Style"/>
        <family val="1"/>
      </rPr>
      <t xml:space="preserve">
Laporan Program Pengabdian Pada Masyarakat
</t>
    </r>
  </si>
  <si>
    <r>
      <rPr>
        <b/>
        <sz val="12"/>
        <rFont val="Bookman Old Style"/>
        <family val="1"/>
      </rPr>
      <t>Kode D.24</t>
    </r>
    <r>
      <rPr>
        <sz val="12"/>
        <rFont val="Bookman Old Style"/>
        <family val="1"/>
      </rPr>
      <t xml:space="preserve">
Laporan Program Pengabdian Pada Masyarakat
</t>
    </r>
  </si>
  <si>
    <r>
      <rPr>
        <b/>
        <sz val="12"/>
        <rFont val="Bookman Old Style"/>
        <family val="1"/>
      </rPr>
      <t>Kode D.25</t>
    </r>
    <r>
      <rPr>
        <sz val="12"/>
        <rFont val="Bookman Old Style"/>
        <family val="1"/>
      </rPr>
      <t xml:space="preserve">
Laporan Program Pengabdian Pada Masyarakat
</t>
    </r>
  </si>
  <si>
    <r>
      <rPr>
        <b/>
        <sz val="12"/>
        <rFont val="Bookman Old Style"/>
        <family val="1"/>
      </rPr>
      <t>Kode D.26</t>
    </r>
    <r>
      <rPr>
        <sz val="12"/>
        <rFont val="Bookman Old Style"/>
        <family val="1"/>
      </rPr>
      <t xml:space="preserve">
Laporan Program Pengabdian Pada Masyarakat
</t>
    </r>
  </si>
  <si>
    <t>https://drive.google.com/file/d/1Hrlc-DS_ughEWyzcyCz45BFiTjAgyBts/view?usp=sharing</t>
  </si>
  <si>
    <t>https://drive.google.com/file/d/1MMbpED4g5kGzsNe_ryVkl62v2W220P0h/view?usp=sharing</t>
  </si>
  <si>
    <t>https://drive.google.com/file/d/13iJx_qiSe53q2XcF-ho9rcCFkJ3q372W/view?usp=sharing</t>
  </si>
  <si>
    <t>https://drive.google.com/file/d/1QjNPocvmjJ1rZumZs7cOUhqwacIw5f6k/view?usp=sharing</t>
  </si>
  <si>
    <t>https://drive.google.com/file/d/1n8iU7cV39X6h177tqhJfhr_P82cf3PJV/view?usp=sharing</t>
  </si>
  <si>
    <t>https://drive.google.com/file/d/1LUfKlnQMhWt6Z5GDUUsFGlrModGCDBFE/view?usp=sharing</t>
  </si>
  <si>
    <t>https://drive.google.com/file/d/1uCxlzFBm7vcxOnLXlOlic91KvLgzUDBm/view?usp=sharing</t>
  </si>
  <si>
    <t>https://drive.google.com/file/d/1L69o0ETt1NeCMURQROHJIkfrlxMUcYpb/view?usp=sharing</t>
  </si>
  <si>
    <t>https://drive.google.com/file/d/1MpY2UPpKPrad770yOhwk-C_0QHBlHxCZ/view?usp=sharing</t>
  </si>
  <si>
    <t>https://drive.google.com/file/d/1FpNuTtdldAXsD81aywmdPQvUgpSWBiZV/view?usp=sharing</t>
  </si>
  <si>
    <t>https://drive.google.com/file/d/1T5HTiEgjWvlmX7smJrDGXAo3xtUDh5rk/view?usp=sharing</t>
  </si>
  <si>
    <t>https://drive.google.com/file/d/1Q9bF6b9Tk74jvIXBJcMjMPUASSDqPziR/view?usp=sharing</t>
  </si>
  <si>
    <t>https://drive.google.com/file/d/1pFDCLd6lj0DsYxgC-76DHnPufmtmM9bx/view?usp=sharing</t>
  </si>
  <si>
    <t>https://drive.google.com/file/d/1Yh6ZQXGP7-qdnMj2saDYkKYulytXfBQS/view?usp=sharing</t>
  </si>
  <si>
    <t>https://drive.google.com/file/d/1-xJFdq4shzN6yOiTtBXTH784nqtBB9Z8/view?usp=sharing</t>
  </si>
  <si>
    <t>https://drive.google.com/file/d/11oR2MmgjVWrX9AEaEIoiyDXFQF41n2NC/view?usp=sharing</t>
  </si>
  <si>
    <t>https://drive.google.com/file/d/1gQez7tqg69E6uM044pz7Elui3HWsxkIO/view?usp=sharing</t>
  </si>
  <si>
    <t>https://drive.google.com/file/d/1FN4wry8M1cr9gBrkWOfyH58AXBQ0a2jp/view?usp=sharing</t>
  </si>
  <si>
    <t>https://drive.google.com/file/d/1-yYNfQozFxnRkcTAj5aDEkEkKZ9a9GEf/view?usp=sharing</t>
  </si>
  <si>
    <t>https://drive.google.com/file/d/1SyhIj6l8ow6uNrfKcPFpxH_wlP20MObh/view?usp=sharing</t>
  </si>
  <si>
    <t>https://drive.google.com/file/d/1HD5WJCuwaQ8ir8aAQUFN8NNIgECtUzyx/view?usp=sharing</t>
  </si>
  <si>
    <t>https://drive.google.com/file/d/16zTcoFxwVu8h47XRyHEgax7bops9_aAn/view?usp=sharing</t>
  </si>
  <si>
    <t>https://drive.google.com/file/d/1yrczt7MXe7n8-_Nv8uRQ6O4_7hEwMPUW/view?usp=sharing</t>
  </si>
  <si>
    <t>https://drive.google.com/file/d/1ejE2CBXH0p_qSHyncQOlfHOXlBuGLJA4/view?usp=sharing</t>
  </si>
  <si>
    <t>https://drive.google.com/file/d/1wRh_qAHzuTZC3ErNhtXH8m0JdjukQFS3/view?usp=sharing</t>
  </si>
  <si>
    <t>https://drive.google.com/file/d/132BB9toYhdC76MVfacy3uJTvi7qScbWr/view?usp=sharing</t>
  </si>
  <si>
    <t>Sebagai Panitia pada Seminar Nasional Kimia Jurusan Kimia, Fakultas MIPA, Universitas Andalas</t>
  </si>
  <si>
    <t>Sebagai Peserta pada webinar session.
"Analisa Elemental Dengan Portable ED XRF MESA 50"</t>
  </si>
  <si>
    <t>Sebagai Peserta pada Lokarya Blended Learning "Let's put a ding in online learning movement" narasumber Harri Budi Santoso, M.Kom., Ph.D.</t>
  </si>
  <si>
    <t xml:space="preserve">Sebagai Peserta pada Webinar “Pengembangan Panas Bumi di Indonesia” </t>
  </si>
  <si>
    <t>Sebagai Peserta pada Webinar Nasional Fakultas Matematika dan Ilmu Pengetahuan Alam Universitas Andalas (UNAND) dengan Tema “Model Implementasi Merdeka Belajar Pada Fakultas MIPA (A Comparative Study)”</t>
  </si>
  <si>
    <t>Sebagai Peserta pada FGD Kegiatan Kewirausahaan Merdeka Belajar Kampus Merdeka Universitas Andalas</t>
  </si>
  <si>
    <t>Sebagai Peserta pada Sosialisasi Program Pengembangan Kerja Sama Internasional Prodi MBKM</t>
  </si>
  <si>
    <t>Sebagai Juri pada Lomba Cepat Tepat Kimia Dalam Kegiatan Lomba Kimia XXII Tingkat SMA/MA Sederajat Se-Indonesia Di Universitas Andalas</t>
  </si>
  <si>
    <t>5 s/d 7 Febuary-2018</t>
  </si>
  <si>
    <t>Sebagai Juri pada Lomba Kimia KE XXIII dengan tema: "The optimization of renewable energy for empowering environment"</t>
  </si>
  <si>
    <t>Sebagai Peserta pada International Conference on Basic Sciences and its application 2018</t>
  </si>
  <si>
    <t>Sebagai Presenter pada Simposium Nasional III Klaster Riset Inovasi Teknologi dan Industri</t>
  </si>
  <si>
    <t>5- 6 November 2018</t>
  </si>
  <si>
    <t>16 Oktober 2020</t>
  </si>
  <si>
    <t>24 Febuari- 2021</t>
  </si>
  <si>
    <t>26- 27 Agustus 2019</t>
  </si>
  <si>
    <t>25 Juni 2020</t>
  </si>
  <si>
    <t>15 Agustus 2018</t>
  </si>
  <si>
    <t>6 Oktober 2020</t>
  </si>
  <si>
    <t>29 Mei 2020</t>
  </si>
  <si>
    <t>13 Maret 2021</t>
  </si>
  <si>
    <t>22 Febuary 2021</t>
  </si>
  <si>
    <t>18- 24 November 2019</t>
  </si>
  <si>
    <t>3 Agustus 2018</t>
  </si>
  <si>
    <t>Sebagai Moderator pada acara Webinar HKI Jabar Banten Edisi 10 "Development Of Nanomaterials"</t>
  </si>
  <si>
    <t>Sebagai Peserta pada Seminar "Introduction to Scanning Electron Microscopy (SEM) for Material Analysis.</t>
  </si>
  <si>
    <t>6 Maret 2021</t>
  </si>
  <si>
    <t>Sebagai Peserta pada webinar "Aplikasi DSC, TGA, FTIR, dan LC Perkin Elmer</t>
  </si>
  <si>
    <t xml:space="preserve">Sebagai Peserta pada Workshop Kurikulum Mata Kuliah Kewirausahaan Tingkat Perguruan Tinggi se- Sumatera Barat </t>
  </si>
  <si>
    <t xml:space="preserve">Sebagai Peserta pada Workshop Penyusunan Modul Mata Kuliah Kewirausahaan Tingkat Perguruan Tinggi se- Sumatera Barat </t>
  </si>
  <si>
    <t xml:space="preserve">Sebagai Peserta pada Kuliah Tamu "Biodegradable Metal, Potensi Riset dan Publikasi" </t>
  </si>
  <si>
    <t>Sebagai Peserta pada Workshop Kurikulum Akreditasi Royal Society of Chemistry (RSC)</t>
  </si>
  <si>
    <t>Sebagai Peserta pada Kuliah Tamu online "Material dan Energi Berbasis Teknopreneurship"</t>
  </si>
  <si>
    <t>Sebagai Peserta pada Pelatihan online
"Membangun Merek dengan Video"</t>
  </si>
  <si>
    <t>Sebagai Pemakalah pada Konferensi Nasional Klaster dan Hilirisasi Riset Berkelanjutan (KN-KHRB) IV 2018 Universitas Andalas</t>
  </si>
  <si>
    <t>Sebagai Pemakalah pada Konferensi Nasional Klaster dan Hilirisasi Riset Berkelanjutan (KN-KHRB) V 2019 Universitas Andalas</t>
  </si>
  <si>
    <t xml:space="preserve">Sebagai Peserta pada Lokarya Penggunaan Sistem I- learning </t>
  </si>
  <si>
    <t>Sebagai Peserta pada Workshop Persiapan Akreditasi Internasional Royal Society of Chemistry (RSC)</t>
  </si>
  <si>
    <t>29 Oktober 2018</t>
  </si>
  <si>
    <t>Sebagai Peserta pada Guest Lecture (Kuliah Tamu) di Jurusan kimia Universitas Andalas</t>
  </si>
  <si>
    <t>6 Januari 2020</t>
  </si>
  <si>
    <t>Sebagai Peserta pada Webinar "Strategi Pembangunan Sistem Transportasi Berkelanjutan untuk Peningkatan Perekonomian dan Pariwisata Sumatera Barat"</t>
  </si>
  <si>
    <t>8 Maret 2021</t>
  </si>
  <si>
    <t>Sebagai Asesor Penilai Portofolio Peserta Sertifikasi Pendidik untuk Dosen Tahap I Tahun 2020 Perguruan Tinggi Penyelenggara Serdos (PTPS) Universitas Andalas</t>
  </si>
  <si>
    <t>14 Juli 2020</t>
  </si>
  <si>
    <t>Sebagai Asesor Pemeriksa Laporan Kinerja Dosen (LKD) Semester Ganjil dan Genap Tahun Akademik 2018/2019 Fakultas MIPA Universitas Andalas Tahun 2019.</t>
  </si>
  <si>
    <t xml:space="preserve">Sebagai Asesor Pemeriksa Laporan Kinerja Dosen (LKD) Semester Ganjil dan Genap Tahun Akademik 2017/2018 Fakultas MIPA Universitas Andalas Tahun 2018.
</t>
  </si>
  <si>
    <t>Sebagai Asesor Pemeriksa Laporan Kinerja Dosen (LKD) Semester Genap Tahun Akademik 2019/2020 Fakultas MIPA Universitas Andalas Tahun 2020.</t>
  </si>
  <si>
    <t>27 Agustus 2020</t>
  </si>
  <si>
    <t>https://drive.google.com/file/d/1d0aR_oKxz8AJb0Lv9p6pAHn9Vsrq5dsm/view?usp=sharing</t>
  </si>
  <si>
    <t>https://drive.google.com/file/d/1Hu0j3x_srZyV7L8nuUvpak1jdDrtdR_i/view?usp=sharing</t>
  </si>
  <si>
    <t>https://drive.google.com/file/d/1lzBaLnOjL4Df5BqJ1erfPNOQcuyy0NeD/view?usp=sharing</t>
  </si>
  <si>
    <t>https://drive.google.com/file/d/1W3WAdg0vTaDxfd5mHnsT2N3DMKBVDPkJ/view?usp=sharing</t>
  </si>
  <si>
    <t>https://drive.google.com/file/d/1fQX7zypesWsUDaUGCJe2bbaA42o6UmLM/view?usp=sharing</t>
  </si>
  <si>
    <t>https://drive.google.com/file/d/1w6hiwtDtu6cZOZ_ihR81gzslj5aHHapj/view?usp=sharing</t>
  </si>
  <si>
    <t>https://drive.google.com/file/d/13YCNtf_xAXER7WSo_zvOzWYNiU3TYQtI/view?usp=sharing</t>
  </si>
  <si>
    <t>https://drive.google.com/file/d/1cP1JSaaXMM-jUfeAlivKJj2Eoa-WxvW9/view?usp=sharing</t>
  </si>
  <si>
    <t>https://drive.google.com/file/d/1RTUUN7Kg0skohgg8cyOuS4t4N3RorEyL/view?usp=sharing</t>
  </si>
  <si>
    <t>https://drive.google.com/file/d/1cgqkoStYcTbUd5BKC5mjGWQJDYbC7YcQ/view?usp=sharing</t>
  </si>
  <si>
    <t>https://drive.google.com/file/d/1726WZVdaQlNVxOCYV4fk0vajtl7SRi_I/view?usp=sharing</t>
  </si>
  <si>
    <t>https://drive.google.com/file/d/1tgN4h9_nFZ3y_NiKg_70wOcQZtDljMa3/view?usp=sharing</t>
  </si>
  <si>
    <t>https://drive.google.com/file/d/11zCfj8p-6IqO19iVdlPo1T6bycirMutP/view?usp=sharing</t>
  </si>
  <si>
    <t>https://drive.google.com/file/d/1vhpcXxaAdXG42WoQXANC4BG7m2R4tjES/view?usp=sharing</t>
  </si>
  <si>
    <t>https://drive.google.com/file/d/1BVMbC0aQtETkOZJ0NQhoT-J04m_maNoB/view?usp=sharing</t>
  </si>
  <si>
    <t>https://drive.google.com/file/d/1HNVoYs-oA_NNF3P8qup1r0mnBLw2qD94/view?usp=sharing</t>
  </si>
  <si>
    <t>https://drive.google.com/file/d/1Y5Nu33zQUGaQGYagWKakPEuTSGPqCoeG/view?usp=sharing</t>
  </si>
  <si>
    <t>https://drive.google.com/file/d/1qgOyY8EqIuOI5L-4b3W1Pk1cxmVBulu4/view?usp=sharing</t>
  </si>
  <si>
    <t>https://drive.google.com/file/d/19YkfEHYDbBFxE8uo2E75Twn80vpbaifn/view?usp=sharing</t>
  </si>
  <si>
    <t>https://drive.google.com/file/d/1ncaJy6ilJVeC1r9H7EpPphPALP7YSmu2/view?usp=sharing</t>
  </si>
  <si>
    <t>https://drive.google.com/file/d/1jcXeyHig_GsKL4PrHwhR7HAjVM--P24J/view?usp=sharing</t>
  </si>
  <si>
    <t>https://drive.google.com/file/d/1AJTu0yD7U2KpveopXuU_I9tsBtGCmvcw/view?usp=sharing</t>
  </si>
  <si>
    <t>https://drive.google.com/file/d/1h1KEkWDreCnC7IxmXL7bXehXLvggWc2o/view?usp=sharing</t>
  </si>
  <si>
    <t>https://drive.google.com/file/d/1BWQmt75cy9MOcmKKzipTfTi7GaqdHT9Z/view?usp=sharing</t>
  </si>
  <si>
    <t>https://drive.google.com/file/d/1mURqvdMck91Q8_HNV2Bgr5SR8c4bRR3v/view?usp=sharing</t>
  </si>
  <si>
    <t>https://drive.google.com/file/d/1-JxfUbuQ83tjHM1pBNjAVRTKQ8m3TQTY/view?usp=sharing</t>
  </si>
  <si>
    <t>https://drive.google.com/file/d/1bKJkJQRobCfOq-d3-BxWnznqU3NfI3oM/view?usp=sharing</t>
  </si>
  <si>
    <t>https://drive.google.com/file/d/1sI-nTYJwTfkin5qLjlYGbTZtCOezPwSg/view?usp=sharing</t>
  </si>
  <si>
    <t>https://drive.google.com/file/d/1Vvdz3f-W39N_-Dx-1JmWQsMfJSk-x2rn/view?usp=sharing</t>
  </si>
  <si>
    <t>https://drive.google.com/file/d/1MyxUTPLMm4wZxxHUoB2CsxVxD-A_3xO4/view?usp=sharing</t>
  </si>
  <si>
    <r>
      <rPr>
        <b/>
        <sz val="12"/>
        <rFont val="Bookman Old Style"/>
        <family val="1"/>
      </rPr>
      <t>Kode E.1</t>
    </r>
    <r>
      <rPr>
        <sz val="12"/>
        <rFont val="Bookman Old Style"/>
        <family val="1"/>
      </rPr>
      <t xml:space="preserve">
Sertifikat Asli</t>
    </r>
  </si>
  <si>
    <r>
      <rPr>
        <b/>
        <sz val="12"/>
        <rFont val="Bookman Old Style"/>
        <family val="1"/>
      </rPr>
      <t>Kode E.2</t>
    </r>
    <r>
      <rPr>
        <sz val="12"/>
        <rFont val="Bookman Old Style"/>
        <family val="1"/>
      </rPr>
      <t xml:space="preserve">
Sertifikat Asli</t>
    </r>
  </si>
  <si>
    <r>
      <rPr>
        <b/>
        <sz val="12"/>
        <rFont val="Bookman Old Style"/>
        <family val="1"/>
      </rPr>
      <t>Kode E.3</t>
    </r>
    <r>
      <rPr>
        <sz val="12"/>
        <rFont val="Bookman Old Style"/>
        <family val="1"/>
      </rPr>
      <t xml:space="preserve">
Sertifikat Asli</t>
    </r>
  </si>
  <si>
    <r>
      <rPr>
        <b/>
        <sz val="12"/>
        <rFont val="Bookman Old Style"/>
        <family val="1"/>
      </rPr>
      <t>Kode E.4</t>
    </r>
    <r>
      <rPr>
        <sz val="12"/>
        <rFont val="Bookman Old Style"/>
        <family val="1"/>
      </rPr>
      <t xml:space="preserve">
Sertifikat Asli</t>
    </r>
  </si>
  <si>
    <r>
      <rPr>
        <b/>
        <sz val="12"/>
        <rFont val="Bookman Old Style"/>
        <family val="1"/>
      </rPr>
      <t>Kode E.5</t>
    </r>
    <r>
      <rPr>
        <sz val="12"/>
        <rFont val="Bookman Old Style"/>
        <family val="1"/>
      </rPr>
      <t xml:space="preserve">
Sertifikat Asli</t>
    </r>
  </si>
  <si>
    <r>
      <rPr>
        <b/>
        <sz val="12"/>
        <rFont val="Bookman Old Style"/>
        <family val="1"/>
      </rPr>
      <t>Kode E.6</t>
    </r>
    <r>
      <rPr>
        <sz val="12"/>
        <rFont val="Bookman Old Style"/>
        <family val="1"/>
      </rPr>
      <t xml:space="preserve">
Sertifikat Asli</t>
    </r>
  </si>
  <si>
    <r>
      <rPr>
        <b/>
        <sz val="12"/>
        <rFont val="Bookman Old Style"/>
        <family val="1"/>
      </rPr>
      <t>Kode E.7</t>
    </r>
    <r>
      <rPr>
        <sz val="12"/>
        <rFont val="Bookman Old Style"/>
        <family val="1"/>
      </rPr>
      <t xml:space="preserve">
Sertifikat Asli</t>
    </r>
  </si>
  <si>
    <r>
      <rPr>
        <b/>
        <sz val="12"/>
        <rFont val="Bookman Old Style"/>
        <family val="1"/>
      </rPr>
      <t>Kode E.8</t>
    </r>
    <r>
      <rPr>
        <sz val="12"/>
        <rFont val="Bookman Old Style"/>
        <family val="1"/>
      </rPr>
      <t xml:space="preserve">
Sertifikat Asli</t>
    </r>
  </si>
  <si>
    <r>
      <rPr>
        <b/>
        <sz val="12"/>
        <rFont val="Bookman Old Style"/>
        <family val="1"/>
      </rPr>
      <t>Kode E.9</t>
    </r>
    <r>
      <rPr>
        <sz val="12"/>
        <rFont val="Bookman Old Style"/>
        <family val="1"/>
      </rPr>
      <t xml:space="preserve">
Sertifikat Asli</t>
    </r>
  </si>
  <si>
    <r>
      <rPr>
        <b/>
        <sz val="12"/>
        <rFont val="Bookman Old Style"/>
        <family val="1"/>
      </rPr>
      <t>Kode E.10</t>
    </r>
    <r>
      <rPr>
        <sz val="12"/>
        <rFont val="Bookman Old Style"/>
        <family val="1"/>
      </rPr>
      <t xml:space="preserve">
Sertifikat Asli</t>
    </r>
  </si>
  <si>
    <r>
      <rPr>
        <b/>
        <sz val="12"/>
        <rFont val="Bookman Old Style"/>
        <family val="1"/>
      </rPr>
      <t>Kode E.11</t>
    </r>
    <r>
      <rPr>
        <sz val="12"/>
        <rFont val="Bookman Old Style"/>
        <family val="1"/>
      </rPr>
      <t xml:space="preserve">
Sertifikat Asli</t>
    </r>
  </si>
  <si>
    <r>
      <rPr>
        <b/>
        <sz val="12"/>
        <rFont val="Bookman Old Style"/>
        <family val="1"/>
      </rPr>
      <t>Kode E.12</t>
    </r>
    <r>
      <rPr>
        <sz val="12"/>
        <rFont val="Bookman Old Style"/>
        <family val="1"/>
      </rPr>
      <t xml:space="preserve">
Sertifikat Asli</t>
    </r>
  </si>
  <si>
    <r>
      <rPr>
        <b/>
        <sz val="12"/>
        <rFont val="Bookman Old Style"/>
        <family val="1"/>
      </rPr>
      <t>Kode E.13</t>
    </r>
    <r>
      <rPr>
        <sz val="12"/>
        <rFont val="Bookman Old Style"/>
        <family val="1"/>
      </rPr>
      <t xml:space="preserve">
Sertifikat Asli</t>
    </r>
  </si>
  <si>
    <r>
      <rPr>
        <b/>
        <sz val="12"/>
        <rFont val="Bookman Old Style"/>
        <family val="1"/>
      </rPr>
      <t>Kode E.14</t>
    </r>
    <r>
      <rPr>
        <sz val="12"/>
        <rFont val="Bookman Old Style"/>
        <family val="1"/>
      </rPr>
      <t xml:space="preserve">
Sertifikat Asli</t>
    </r>
  </si>
  <si>
    <r>
      <rPr>
        <b/>
        <sz val="12"/>
        <rFont val="Bookman Old Style"/>
        <family val="1"/>
      </rPr>
      <t>Kode E.15</t>
    </r>
    <r>
      <rPr>
        <sz val="12"/>
        <rFont val="Bookman Old Style"/>
        <family val="1"/>
      </rPr>
      <t xml:space="preserve">
Sertifikat Asli</t>
    </r>
  </si>
  <si>
    <r>
      <rPr>
        <b/>
        <sz val="12"/>
        <rFont val="Bookman Old Style"/>
        <family val="1"/>
      </rPr>
      <t>Kode E.16</t>
    </r>
    <r>
      <rPr>
        <sz val="12"/>
        <rFont val="Bookman Old Style"/>
        <family val="1"/>
      </rPr>
      <t xml:space="preserve">
Sertifikat Asli</t>
    </r>
  </si>
  <si>
    <r>
      <rPr>
        <b/>
        <sz val="12"/>
        <rFont val="Bookman Old Style"/>
        <family val="1"/>
      </rPr>
      <t>Kode E.17</t>
    </r>
    <r>
      <rPr>
        <sz val="12"/>
        <rFont val="Bookman Old Style"/>
        <family val="1"/>
      </rPr>
      <t xml:space="preserve">
Sertifikat Asli</t>
    </r>
  </si>
  <si>
    <r>
      <rPr>
        <b/>
        <sz val="12"/>
        <rFont val="Bookman Old Style"/>
        <family val="1"/>
      </rPr>
      <t>Kode E.18</t>
    </r>
    <r>
      <rPr>
        <sz val="12"/>
        <rFont val="Bookman Old Style"/>
        <family val="1"/>
      </rPr>
      <t xml:space="preserve">
Sertifikat Asli</t>
    </r>
  </si>
  <si>
    <r>
      <rPr>
        <b/>
        <sz val="12"/>
        <rFont val="Bookman Old Style"/>
        <family val="1"/>
      </rPr>
      <t>Kode E.19</t>
    </r>
    <r>
      <rPr>
        <sz val="12"/>
        <rFont val="Bookman Old Style"/>
        <family val="1"/>
      </rPr>
      <t xml:space="preserve">
Sertifikat Asli</t>
    </r>
  </si>
  <si>
    <r>
      <rPr>
        <b/>
        <sz val="12"/>
        <rFont val="Bookman Old Style"/>
        <family val="1"/>
      </rPr>
      <t>Kode E.20</t>
    </r>
    <r>
      <rPr>
        <sz val="12"/>
        <rFont val="Bookman Old Style"/>
        <family val="1"/>
      </rPr>
      <t xml:space="preserve">
Sertifikat Asli</t>
    </r>
  </si>
  <si>
    <r>
      <rPr>
        <b/>
        <sz val="12"/>
        <rFont val="Bookman Old Style"/>
        <family val="1"/>
      </rPr>
      <t>Kode E.21</t>
    </r>
    <r>
      <rPr>
        <sz val="12"/>
        <rFont val="Bookman Old Style"/>
        <family val="1"/>
      </rPr>
      <t xml:space="preserve">
Sertifikat Asli</t>
    </r>
  </si>
  <si>
    <r>
      <rPr>
        <b/>
        <sz val="12"/>
        <rFont val="Bookman Old Style"/>
        <family val="1"/>
      </rPr>
      <t>Kode E.22</t>
    </r>
    <r>
      <rPr>
        <sz val="12"/>
        <rFont val="Bookman Old Style"/>
        <family val="1"/>
      </rPr>
      <t xml:space="preserve">
Sertifikat Asli</t>
    </r>
  </si>
  <si>
    <r>
      <rPr>
        <b/>
        <sz val="12"/>
        <rFont val="Bookman Old Style"/>
        <family val="1"/>
      </rPr>
      <t>Kode E.23</t>
    </r>
    <r>
      <rPr>
        <sz val="12"/>
        <rFont val="Bookman Old Style"/>
        <family val="1"/>
      </rPr>
      <t xml:space="preserve">
Sertifikat Asli</t>
    </r>
  </si>
  <si>
    <r>
      <rPr>
        <b/>
        <sz val="12"/>
        <rFont val="Bookman Old Style"/>
        <family val="1"/>
      </rPr>
      <t>Kode E.24</t>
    </r>
    <r>
      <rPr>
        <sz val="12"/>
        <rFont val="Bookman Old Style"/>
        <family val="1"/>
      </rPr>
      <t xml:space="preserve">
Sertifikat Asli</t>
    </r>
  </si>
  <si>
    <r>
      <rPr>
        <b/>
        <sz val="12"/>
        <rFont val="Bookman Old Style"/>
        <family val="1"/>
      </rPr>
      <t>Kode E.25</t>
    </r>
    <r>
      <rPr>
        <sz val="12"/>
        <rFont val="Bookman Old Style"/>
        <family val="1"/>
      </rPr>
      <t xml:space="preserve">
Sertifikat Asli</t>
    </r>
  </si>
  <si>
    <r>
      <rPr>
        <b/>
        <sz val="12"/>
        <rFont val="Bookman Old Style"/>
        <family val="1"/>
      </rPr>
      <t>Kode E.26</t>
    </r>
    <r>
      <rPr>
        <sz val="12"/>
        <rFont val="Bookman Old Style"/>
        <family val="1"/>
      </rPr>
      <t xml:space="preserve">
Sertifikat Asli</t>
    </r>
  </si>
  <si>
    <r>
      <rPr>
        <b/>
        <sz val="12"/>
        <rFont val="Bookman Old Style"/>
        <family val="1"/>
      </rPr>
      <t>Kode E.27</t>
    </r>
    <r>
      <rPr>
        <sz val="12"/>
        <rFont val="Bookman Old Style"/>
        <family val="1"/>
      </rPr>
      <t xml:space="preserve">
SK Dekan FMIPA No: 381/XIII/D/FMIPA- 2018</t>
    </r>
  </si>
  <si>
    <r>
      <rPr>
        <b/>
        <sz val="12"/>
        <rFont val="Bookman Old Style"/>
        <family val="1"/>
      </rPr>
      <t>Kode E.28</t>
    </r>
    <r>
      <rPr>
        <sz val="12"/>
        <rFont val="Bookman Old Style"/>
        <family val="1"/>
      </rPr>
      <t xml:space="preserve">
SK Dekan FMIPA No: 49/XIII/D/FMIPA- 2019</t>
    </r>
  </si>
  <si>
    <r>
      <rPr>
        <b/>
        <sz val="12"/>
        <rFont val="Bookman Old Style"/>
        <family val="1"/>
      </rPr>
      <t>Kode E.29</t>
    </r>
    <r>
      <rPr>
        <sz val="12"/>
        <rFont val="Bookman Old Style"/>
        <family val="1"/>
      </rPr>
      <t xml:space="preserve">
SK Rektor No: 731/UN16.R/KPT/2020</t>
    </r>
  </si>
  <si>
    <r>
      <rPr>
        <b/>
        <sz val="12"/>
        <rFont val="Bookman Old Style"/>
        <family val="1"/>
      </rPr>
      <t>Kode E.30</t>
    </r>
    <r>
      <rPr>
        <sz val="12"/>
        <rFont val="Bookman Old Style"/>
        <family val="1"/>
      </rPr>
      <t xml:space="preserve">
SK Dekan FMIPA No: 179/XIII/D/FMIPA- 2020</t>
    </r>
  </si>
  <si>
    <t>SK. Dekan FMIPA No. 346/XIII/D/FMIPA/2013</t>
  </si>
  <si>
    <t>9. Semester ganjil 2015/2016 (Agustus 2015 s/d Januari 2016)  maksimum 11 SKS per semester</t>
  </si>
  <si>
    <t>10. Semester genap 2015/2016 (Februari 2016 s/d Juli 2016)  maksimum 11 SKS per semester</t>
  </si>
  <si>
    <t>Semester Ganjil 2015/
2016</t>
  </si>
  <si>
    <t>Semester Genap 2015/2016</t>
  </si>
  <si>
    <t>Cara Pemisahan dan Elektroanalisis (S1, 2 dosen, 3 SKS)</t>
  </si>
  <si>
    <t>Dasar - dasar Kimia Analitik (S1, 2 dosen, 3 SKS)</t>
  </si>
  <si>
    <t>Pengantar Amdal (S1, 2 SKS, 1 dosen)</t>
  </si>
  <si>
    <t>Prak. Cara Pemisahan dan Elektroanalisis (S1, 1 SKS, 1 dosen)</t>
  </si>
  <si>
    <t>Prak. Kimia Analitik (S1, 1 SKS, 1 dosen)</t>
  </si>
  <si>
    <t xml:space="preserve">SK. Dekan FMIPA No. 161/XIII/D/FMIPA/2016  </t>
  </si>
  <si>
    <t>Cara - Cara Analitik Khusus Kls A (S1, 2 SKS, 2 dosen)</t>
  </si>
  <si>
    <t>Cara - Cara Analitik Khusus Kls B (S1, 2 SKS, 2 dosen)</t>
  </si>
  <si>
    <t>Metoda Kromatografi (S1, 2 SKS, 2 dosen)</t>
  </si>
  <si>
    <t>Prak. Analisis Spektrometri (S1, 1 SKS, 1 dosen)</t>
  </si>
  <si>
    <t xml:space="preserve">SK. Dekan FMIPA No. 345/XIII/D/FMIPA/2016 </t>
  </si>
  <si>
    <t>11. Semester ganjil 2016/2017 (Agustus 2016 s/d Januari 2017)  maksimum 11 SKS per semester</t>
  </si>
  <si>
    <t>12. Semester genap 2016/2017 (Februari 2017 s/d Juli 2017)  maksimum 11 SKS per semester</t>
  </si>
  <si>
    <t>Semester Ganjil 2016/
2017</t>
  </si>
  <si>
    <t>Semester Genap 2016/2017</t>
  </si>
  <si>
    <t xml:space="preserve">SK. Dekan FMIPA No. 76/XIII/D/FMIPA/2017  </t>
  </si>
  <si>
    <t>Prak. Elektroanalisis (S1, 1 SKS, 1 dosen)</t>
  </si>
  <si>
    <t xml:space="preserve">SK. Dekan FMIPA No. 375/XIII/D/FMIPA/2017 </t>
  </si>
  <si>
    <t>13. Semester ganjil 2017/2018 (Agustus 2017 s/d Januari 2018)  maksimum 11 SKS per semester</t>
  </si>
  <si>
    <t>14. Semester genap 2017/2018 (Februari 2018 s/d Juli 2018)  maksimum 11 SKS per semester</t>
  </si>
  <si>
    <t>Prak. Kimia Analitik (S1, 1 SKS, 3 dosen)</t>
  </si>
  <si>
    <t xml:space="preserve">SK. Dekan FMIPA No. 158/XIII/D/FMIPA/2018  </t>
  </si>
  <si>
    <t>Semester Ganjil 2017/
2018</t>
  </si>
  <si>
    <t>Kimia (S1, 3 SKS, 1 dosen)</t>
  </si>
  <si>
    <t>SK. Dekan Fakultas Teknik No. 284/XIII/i/FT-Unand/2017</t>
  </si>
  <si>
    <t>Analisis Spektrometri Kls A (S1, 3 SKS, 2 dosen)</t>
  </si>
  <si>
    <t>Elektroanalisis Kls D (S1, 2 SKS, 2 dosen)</t>
  </si>
  <si>
    <t>Elektroanalisis Kls KKI (S1, 2 SKS, 2 dosen)</t>
  </si>
  <si>
    <t>Cara - cara Analitik Khusus Kls A (S1, 2 SKS, 2 dosen)</t>
  </si>
  <si>
    <t>Cara - cara Analitik Khusus Kls B (S1, 2 SKS, 2 dosen)</t>
  </si>
  <si>
    <t>Semester Genap 2017/2018</t>
  </si>
  <si>
    <t>Elektro analitik(S2, 2 SKS, 2 dosen)</t>
  </si>
  <si>
    <t>SK. Dekan FMIPA No. 225/XIII/D/FMIPA/2018</t>
  </si>
  <si>
    <t>15. Semester ganjil 2018/2019 (Agustus 2018 s/d Januari 2019)  maksimum 11 SKS per semester</t>
  </si>
  <si>
    <t>16. Semester genap 2018/2019 (Februari 2019 s/d Juli 2019)  maksimum 11 SKS per semester</t>
  </si>
  <si>
    <t>Semester Ganjil 2018/
2019</t>
  </si>
  <si>
    <t>Semester Genap 2018/2019</t>
  </si>
  <si>
    <t>Kewirausahaan (S1, 2 SKS, 2 dosen)</t>
  </si>
  <si>
    <t>Prak. Dasar - dasar Kimia Analitik (S1, 1 SKS, 2 dosen)</t>
  </si>
  <si>
    <t>Metoda Kromatografi (S1, 3 SKS, 2 dosen)</t>
  </si>
  <si>
    <t xml:space="preserve">SK. Dekan FMIPA No. 548/XIII/D/FMIPA/2018  </t>
  </si>
  <si>
    <t>Prak. Kimia Dasar II (S1, 1 SKS, 1 dosen)</t>
  </si>
  <si>
    <t>Analisis Spektrometri (S1, 3 SKS, 2 dosen)</t>
  </si>
  <si>
    <t>Cara - cara Analitik Khusus (S1, 2 SKS, 1 dosen)</t>
  </si>
  <si>
    <t>Prak. Elektroanalisis Kls A1 (S1, 1 SKS, 1 dosen)</t>
  </si>
  <si>
    <t>Prak. Elektroanalisis Kls A2 (S1, 1 SKS, 1 dosen)</t>
  </si>
  <si>
    <t>Elektroanalisis (S1, 2 SKS, 2 dosen)</t>
  </si>
  <si>
    <t>Elektro Analitik (S2, 3 SKS, 2 dosen)</t>
  </si>
  <si>
    <t xml:space="preserve">SK. Dekan FMIPA No. 201/XIII/D/FMIPA/2019 </t>
  </si>
  <si>
    <t>17. Semester ganjil 2019/2020 (Agustus 2019 s/d Januari 2020)  maksimum 11 SKS per semester</t>
  </si>
  <si>
    <t>Semester Ganjil 2019/
2020</t>
  </si>
  <si>
    <t>Prak. Dasar - dasar Kimia Analitik (S1, 1 SKS, 1 dosen)</t>
  </si>
  <si>
    <t>Prak. Dasar - dasar Kimia Analitik Kls A2 (S1, 1 SKS, 1 dosen)</t>
  </si>
  <si>
    <t>Prak. Dasar - dasar Kimia Analitik Kls C2 (S1, 1 SKS, 1 dosen)</t>
  </si>
  <si>
    <t>Metoda Kromatografi (S1, 3 SKS, 3 dosen)</t>
  </si>
  <si>
    <t>Kimia Analitik Lanjutan (S2, 2 SKS, 2 dosen)</t>
  </si>
  <si>
    <t>Teknik Pemisahan Analitik (S2, 2 SKS, 2 dosen)</t>
  </si>
  <si>
    <t xml:space="preserve">SK. Dekan FMIPA No. 473/XIII/D/FMIPA/2019  </t>
  </si>
  <si>
    <t>Analisis Spektrometri Kls B (S1, 3 SKS, 2 dosen)</t>
  </si>
  <si>
    <t>Analisis Spektrometri Kls C (S1, 3 SKS, 2 dosen)</t>
  </si>
  <si>
    <t>Kimia Analisis Bahan Industri (S1, 2 SKS, 2 dosen)</t>
  </si>
  <si>
    <t>Prak. Analisis Spektrometri Kls A (S1, 1 SKS, 1 dosen)</t>
  </si>
  <si>
    <t>Prak. Analisis Spektrometri Kls A2 (S1, 1 SKS, 1 dosen)</t>
  </si>
  <si>
    <t>Prak. Elektroanalisis Kls B3 (S1, 1 SKS, 1 dosen)</t>
  </si>
  <si>
    <t>18. Semester genap 2019/2020 (Februari 2020 s/d Juli 2020)  maksimum 11 SKS per semester</t>
  </si>
  <si>
    <t>Semester Genap 2019/2020</t>
  </si>
  <si>
    <t xml:space="preserve">SK. Dekan FMIPA No. 106/UN16.03.D/KPT/2020 </t>
  </si>
  <si>
    <t>19. Semester ganjil 2020/2021 (Agustus 2020 s/d Januari 2021)  maksimum 11 SKS per semester</t>
  </si>
  <si>
    <t>Semester Ganjil 2020/
2021</t>
  </si>
  <si>
    <t>Semester Genap 2020/2021</t>
  </si>
  <si>
    <t>20. Semester genap 2020/2021 (Februari 2021 s/d Juli 2021)  maksimum 11 SKS per semester</t>
  </si>
  <si>
    <t>Kimia Analisis Bahan Makanan Kls A2 (S1, 2 SKS, 2 dosen)</t>
  </si>
  <si>
    <t xml:space="preserve">SK. Dekan FMIPA No. 304/UN16.03.D/KPT/2020   </t>
  </si>
  <si>
    <t>Prak. Elektroanalisis Kls A (S1, 1 SKS, 1 dosen)</t>
  </si>
  <si>
    <t>Prak. Elektroanalisis Kls B (S1, 1 SKS, 1 dosen)</t>
  </si>
  <si>
    <t xml:space="preserve">SK. Dekan FMIPA No. 137/UN16.03.D/KPT/2021 </t>
  </si>
  <si>
    <t>1. Semester ganjil 2013/2014 (Juli 2013 s/d Desember 2013)</t>
  </si>
  <si>
    <t>Prima Nuansa, BP. 0810411003</t>
  </si>
  <si>
    <t>1. Semester genap 2011/2012 (Januari 2012 s/d Juni 2012)</t>
  </si>
  <si>
    <t>Yosi Febrika, BP. 0810413105</t>
  </si>
  <si>
    <t>2. Semester ganjil 2013/2014 (Juli 2013 s/d Desember 2013)</t>
  </si>
  <si>
    <t>3. Semester genap 2013/2014 (Januari 2014 s/d Juni 2014)</t>
  </si>
  <si>
    <t>Ayu Permana Deli, BP. 0910413102</t>
  </si>
  <si>
    <t>4. Semester ganjil 2014/2015 (Juli 2014 s/d Desember 2014)</t>
  </si>
  <si>
    <t>Febi Rahmi, BP. 1010412044</t>
  </si>
  <si>
    <t>Vorind Aglan Lase, BP. 1010413020</t>
  </si>
  <si>
    <t>Muhammad Lucky Fajri, BP. 1210413030</t>
  </si>
  <si>
    <t>5. Semester genap 2015/2016 (Januari 2016 s/d Juni 2016)</t>
  </si>
  <si>
    <t>Niken Suherli, BP. 1610413002</t>
  </si>
  <si>
    <t>7. Semester genap 2020/2021 (Januari 2021 s/d Juni 2021)</t>
  </si>
  <si>
    <t>Senandung Melany, BP. 1610412053</t>
  </si>
  <si>
    <t>6. Semester ganjil 2020/2021 (Juli 2021 s/d Desember 2021)</t>
  </si>
  <si>
    <t>Sylvia Desi Gultom, BP. 1610412055</t>
  </si>
  <si>
    <t>Teti Nurhayatul Rahmi, BP. 1610412075</t>
  </si>
  <si>
    <t>1. Semester ganjil 2012/2013 (Juli 2012 s/d Desember 2012)</t>
  </si>
  <si>
    <t>Lola Kumala Sari, BP. 0810412021</t>
  </si>
  <si>
    <t>Deliza, BP. 0910413113</t>
  </si>
  <si>
    <t>3. Semester ganjil 2014/2015 (Juli 2014 s/d Desember 2014)</t>
  </si>
  <si>
    <t>Listria Riamayora Debataraja, BP. 1010412042</t>
  </si>
  <si>
    <t>Winda Zulvi, BP. 1010412030</t>
  </si>
  <si>
    <t>2. Semester genap 2013/2014 (Januari 2014 s/d Juni 2014)</t>
  </si>
  <si>
    <t>4. Semester ganjil 2019/2020 (Juli 2019 s/d Desember 2019)</t>
  </si>
  <si>
    <t>Humaira Faradilla, BP. 1510411007</t>
  </si>
  <si>
    <t>5. Semester genap 2019/2020 (Januari 2020 s/d Juni 2020)</t>
  </si>
  <si>
    <t>Halimah Fahri, BP. 1610412047</t>
  </si>
  <si>
    <t>Ricka Pratiwy, BP. 1610413004</t>
  </si>
  <si>
    <t>6. Semester ganjil 2020/2021 (Juli 2020 s/d Desember 2020)</t>
  </si>
  <si>
    <t>Risa Oktaviani, BP. 1610411036</t>
  </si>
  <si>
    <t>Rahmah Riadil Jannah, BP. 1610411002</t>
  </si>
  <si>
    <t>Shely Meidhika, BP. 1121207011</t>
  </si>
  <si>
    <t>Fery Gunawan, BP. 1021207025</t>
  </si>
  <si>
    <t>26 Juli 2012</t>
  </si>
  <si>
    <t>1. Semester ganjil 2012/2013 (Juli  2012 s/d Desember 2012)</t>
  </si>
  <si>
    <t>2. Semester ganjil 2015/2016 (Juli  2015 s/d Desember 2015)</t>
  </si>
  <si>
    <t>22 Desember 2015</t>
  </si>
  <si>
    <t>Henni Nengsih, BP. 1320412031</t>
  </si>
  <si>
    <t>Melati Surya Hafni, BP. 1320412024</t>
  </si>
  <si>
    <t>3. Semester ganjil 2016/2017 (Juli  2016 s/d Desember 2016)</t>
  </si>
  <si>
    <t>Syukrya Ningsih, BP. 1420412007</t>
  </si>
  <si>
    <t>28 Agustus 2016</t>
  </si>
  <si>
    <t>4. Semester genap 2019/2020 (Januari  2020 s/d Juni 2020)</t>
  </si>
  <si>
    <t>14 Januari 2020</t>
  </si>
  <si>
    <t>Imran Nazar, BP. 1720412004</t>
  </si>
  <si>
    <t>Zebbil Billian Tomi, BP. 1720412019</t>
  </si>
  <si>
    <t>10 Januari 2020</t>
  </si>
  <si>
    <t>1. Semester ganjil 2021/2022 (Juli  2021 s/d Desember 2021)</t>
  </si>
  <si>
    <t>Linda Hervira, BP. 1830412003</t>
  </si>
  <si>
    <t>6 Agustus 2021</t>
  </si>
  <si>
    <t>Vivi Sisca, BP. 1730412002</t>
  </si>
  <si>
    <t>16 Agustus 2021</t>
  </si>
  <si>
    <t>Lembar pengesahan Tesis dan Halaman Persetujuan</t>
  </si>
  <si>
    <t>Lembar pengesahan Disertasi dan Halaman Persetujuan</t>
  </si>
  <si>
    <t>Ranti Yulia Kasih, BP. 0810412046</t>
  </si>
  <si>
    <t>Berita Acara Ujian Sarjana</t>
  </si>
  <si>
    <t>Yulia Natilova, BP. 0810412043</t>
  </si>
  <si>
    <t>Vinda Vriska Darman, BP. 1010413024</t>
  </si>
  <si>
    <t>Mega Ulfaningsih, BP. 0910413077</t>
  </si>
  <si>
    <t>Ahmad Rasif, BP. 1010411015</t>
  </si>
  <si>
    <t>4. Semester ganjil 2015/2016 (Juli 2015 s/d Desember 2015)</t>
  </si>
  <si>
    <t>Lisda Amelia, BP. 1110412063</t>
  </si>
  <si>
    <t>Robby Kephi, BP. 1110411014</t>
  </si>
  <si>
    <t>Ananda Putri, BP. 07132003</t>
  </si>
  <si>
    <t>1. Semester ganjil 2011/2012 (Juli 2011 s/d Desember 2011)</t>
  </si>
  <si>
    <t>Meli Hendri Yeti, BP. 07132006</t>
  </si>
  <si>
    <t>Miftahul Jannah, BP. 07132008</t>
  </si>
  <si>
    <t>Sandra Tri Juli Fendri, BP. 07132068</t>
  </si>
  <si>
    <t>3. Semester ganjil 2012/2013 (Juli 2012 s/d Desember 2012)</t>
  </si>
  <si>
    <t>2. Semester genap 2011/2012 (Januari 2012 s/d Juni 2012)</t>
  </si>
  <si>
    <t>Nike Desven Nelta, BP. 06932016</t>
  </si>
  <si>
    <t>Rike Jayurna, BP. 0810413104</t>
  </si>
  <si>
    <t>Yulia Risandi, BP. 0810413099</t>
  </si>
  <si>
    <t>Zul Arifin, BP. 06132047</t>
  </si>
  <si>
    <t>Diana Vanika, BP. 0910412033</t>
  </si>
  <si>
    <t>5. Semester ganjil 2013/2014 (Juli 2013 s/d Desember 2013)</t>
  </si>
  <si>
    <t>4. Semester genap 2012/2013 (Januari 2013 s/d Juni 2013)</t>
  </si>
  <si>
    <t>Winda Rahmi, BP. 0810413095</t>
  </si>
  <si>
    <t>6. Semester genap 2013/2014 (Januari 2014 s/d Juni 2014)</t>
  </si>
  <si>
    <t>7. Semester ganjil 2014/2015 (Juli 2014 s/d Desember 2014)</t>
  </si>
  <si>
    <t>Muhaini, BP. 1010412009</t>
  </si>
  <si>
    <t>Septia Resti Afriani, BP. 1010412017</t>
  </si>
  <si>
    <t>8. Semester genap 2014/2015 (Januari 2015 s/d Juni 2015)</t>
  </si>
  <si>
    <t>Tio Putra Wendari, BP. 1110412020</t>
  </si>
  <si>
    <t>Zulfadli, BP. 0921207003</t>
  </si>
  <si>
    <t>Berita Acara Ujian Akhir Program Pascasarjana</t>
  </si>
  <si>
    <t>Novrizaldi Wardana, BP. 1620412006</t>
  </si>
  <si>
    <t>9. Semester ganjil 2018/2019 (Juli 2018 s/d Desember 2018)</t>
  </si>
  <si>
    <t>Putri Ramadhani, BP. 1620412001</t>
  </si>
  <si>
    <t>Riza Nurafni, BP. 1620412010</t>
  </si>
  <si>
    <t>Burmawi, BP. 1430412011</t>
  </si>
  <si>
    <t>Berita Acara Ujian Disertasi Tertutup</t>
  </si>
  <si>
    <t>Hidayat, BP. 1230412003</t>
  </si>
  <si>
    <t>10. Semester ganjil 2020/2021 (Juli 2020 s/d Desember 2020)</t>
  </si>
  <si>
    <t>Adi Saputra, BP. 1720412003</t>
  </si>
  <si>
    <t>Ali Napiah Nasution, BP. 1730413001</t>
  </si>
  <si>
    <t>Sri Wahyuni Nasution, BP. 1730413002</t>
  </si>
  <si>
    <t>BP. 1110411001 - 1110411010</t>
  </si>
  <si>
    <t>BP. 1110413031 - 1110413036</t>
  </si>
  <si>
    <t>BP. 1510412007 - 1510412016</t>
  </si>
  <si>
    <t>SK Dekan Nomor: 463/XIII/D/FMIPA/2015</t>
  </si>
  <si>
    <t>BP. 1610411037 - 1610411037</t>
  </si>
  <si>
    <t>SK Dekan Nomor: 245/XIII/D/FMIPA/2018</t>
  </si>
  <si>
    <t>1. Semester ganjil genap 2011/2012 (Juli 2011 s/d Juni 2012)</t>
  </si>
  <si>
    <t>SK Dekan Nomor: 455/XIII/D/FMIPA/2011</t>
  </si>
  <si>
    <t>SK Dekan Nomor: 629/XIII/D/FMIPA/2012</t>
  </si>
  <si>
    <t>2. Semester ganjil genap 2012/2013 (Juli 2012 s/d Juni 2013)</t>
  </si>
  <si>
    <t>3. Semester ganjil genap 2013/2014 (Juli 2013 s/d Juni 2014)</t>
  </si>
  <si>
    <t>SK Dekan Nomor: 517/XIII/D/FMIPA/2013</t>
  </si>
  <si>
    <t>4. Semester ganjil genap 2014/2015 (Juli 2014 s/d Juni 2015)</t>
  </si>
  <si>
    <t>SK Dekan Nomor: 393/XIII/D/FMIPA/2014</t>
  </si>
  <si>
    <t>5. Semester ganjil genap 2015/2016 (Juli 2015 s/d Juni 2016)</t>
  </si>
  <si>
    <t>6. Semester ganjil genap 2017/2018 ( Juli 2017 s/d Juni 2018)</t>
  </si>
  <si>
    <t>7. Semester ganjil genap 2019/2020 ( Juli 2019 s/d Juni 2020)</t>
  </si>
  <si>
    <t>SK Dekan Nomor: 429/XIII/D/FMIPA/2019</t>
  </si>
  <si>
    <t>Rusda Selvia BP. 1510412007</t>
  </si>
  <si>
    <t>Marrisa Heris Tofa BP. 1510412009</t>
  </si>
  <si>
    <t>Ibnu Irawan Gustiadi BP. 1510412010</t>
  </si>
  <si>
    <t>Nola Imanina BP. 1510412013</t>
  </si>
  <si>
    <t>Fadhil Rahmeidi BP. 1510412014</t>
  </si>
  <si>
    <t>Fadhil Ferdian BP. 1510412015</t>
  </si>
  <si>
    <t>Arif Rahman Hakim BP. 1510412016</t>
  </si>
  <si>
    <t>Megita Febiola BP. 1610411037</t>
  </si>
  <si>
    <t>Ayu Deliana Putri BP. 1610411038</t>
  </si>
  <si>
    <t>Nisa Alfia Larasati BP. 1910413023</t>
  </si>
  <si>
    <t>Tri Yupi Amirullah BP. 1910413024</t>
  </si>
  <si>
    <t>Muhammad Asri Adyaksa BP. 1910413025</t>
  </si>
  <si>
    <t>Shofiyah Anwar BP. 1910413026</t>
  </si>
  <si>
    <t>Dinda Chairunnisa BP. 1910413027</t>
  </si>
  <si>
    <t>Widya Anggraini BP. 1910413028</t>
  </si>
  <si>
    <t>8. Semester ganjil genap 2020/2021 ( Juli 2020 s/d Juni 2021)</t>
  </si>
  <si>
    <t>Sisi Febri Andini BP. 2010413007</t>
  </si>
  <si>
    <t>Zahwa Harira Imam BP. 2010413008</t>
  </si>
  <si>
    <t>Widya Zikri BP. 2010413009</t>
  </si>
  <si>
    <t>Muhammad Raffi Azhariadi BP. 2010413010</t>
  </si>
  <si>
    <t>Maya Serungke Tri Astuti BP. 2010413011</t>
  </si>
  <si>
    <t>Alfin Nata BP. 2010413012</t>
  </si>
  <si>
    <t>Lisyelvi Septialin Ghaniyyah BP. 2010412033</t>
  </si>
  <si>
    <t>SK Dekan Nomor: 276/UN16.03.D/XIII/KPT/2020</t>
  </si>
  <si>
    <t>Berita Acara Seminar II</t>
  </si>
  <si>
    <t>Berita Acara Seminar Literatur</t>
  </si>
  <si>
    <t>Fani Armila, BP. 07932004</t>
  </si>
  <si>
    <t>Febby Febrizal, BP. 07132048</t>
  </si>
  <si>
    <t>Phyto Gufra Noval, BP. 1021207020</t>
  </si>
  <si>
    <t>Siti Saleha, BP. 0910413104</t>
  </si>
  <si>
    <t>4. Semester ganjil 2013/2014 (Juli 2013 s/d Desember 2013)</t>
  </si>
  <si>
    <t>5. Semester ganjil 2014/2015 (Juli 2014 s/d Desember 2014)</t>
  </si>
  <si>
    <t>Septia Resti Afriani, BP. 1010412007</t>
  </si>
  <si>
    <t>Berita Acara Seminar Tugas Akhir</t>
  </si>
  <si>
    <t>TMT Izin Belajar: 30 Mei 2005
TMT Aktif Kembali: 1 Juni 2011
Nomor Ijazah: 0066/0122/S3/2011</t>
  </si>
  <si>
    <t>https://drive.google.com/file/d/1zAmHfZTuSbHE2BhsY8QGeDFniWCJ0ngQ/view?usp=sharing</t>
  </si>
  <si>
    <t>https://drive.google.com/file/d/1ct9ndk5fo7TcUC8_KU1KKmbNLJVUsAic/view?usp=sharing</t>
  </si>
  <si>
    <t>https://drive.google.com/file/d/1juVMGm5eHzJiWF1H7JYLIo-IQR7MKrIG/view?usp=sharing</t>
  </si>
  <si>
    <t>https://drive.google.com/file/d/1G4a7I32sv-FSOMcDxgCfZbNzHLp3t-Yo/view?usp=sharing</t>
  </si>
  <si>
    <t>https://drive.google.com/file/d/1Y-BUcnwa0gIpr7NI2VEU-EKIyJI0IvwA/view?usp=sharing</t>
  </si>
  <si>
    <t>https://drive.google.com/file/d/1CK_cKD4_TU3sF1T5_-wcVzCgmxIrujDg/view?usp=sharing</t>
  </si>
  <si>
    <t>https://drive.google.com/file/d/1f4tMLjd35mfvIrJ8V5CY9-Idav6n1msa/view?usp=sharing</t>
  </si>
  <si>
    <t>https://drive.google.com/file/d/1NWjDEfHB4PDUdiZ0hxf39Q1PI68VCQX4/view?usp=sharing</t>
  </si>
  <si>
    <t>https://drive.google.com/file/d/1ZnJyQQ64snOQJL5yCdcy0njCBWqWG083/view?usp=sharing</t>
  </si>
  <si>
    <t>https://drive.google.com/file/d/14vBvqK4JIcZ1RK-MoLrEfWecsuLGO-sb/view?usp=sharing</t>
  </si>
  <si>
    <t>https://drive.google.com/file/d/1MpOOgxitRrbWijv4VgJJ3OVsbsAvLoYX/view?usp=sharing</t>
  </si>
  <si>
    <t>https://drive.google.com/file/d/1iNdfG8_wWyyRynaoxcMSqNlv2k2oX49a/view?usp=sharing</t>
  </si>
  <si>
    <t>https://drive.google.com/file/d/1dfnXrBT8PxK35in6W-LcbP1U6cCyP7cw/view?usp=sharing</t>
  </si>
  <si>
    <t>https://drive.google.com/file/d/1Vumn1Yz74afXX2-Az3Smf7-aPdS0AUj4/view?usp=sharing</t>
  </si>
  <si>
    <t>https://drive.google.com/file/d/1vfY3BviHTQ7NtFIClM9dWV2dCSDWnKsn/view?usp=sharing</t>
  </si>
  <si>
    <t>https://drive.google.com/file/d/1zH3iutF4Hydtkm4vOS6LLt6jY-Vq3_vr/view?usp=sharing</t>
  </si>
  <si>
    <t>https://drive.google.com/file/d/1rInFBaHdePGMs8MtIaqv49nxmwgBerv8/view?usp=sharing</t>
  </si>
  <si>
    <t>https://drive.google.com/file/d/1NCDIDiL1dRB_juMHlbVFpzxIU_mSWKUy/view?usp=sharing</t>
  </si>
  <si>
    <t>https://drive.google.com/file/d/1dXsd-cQS6fafGEK2sIS68AbgxJIQCx0q/view?usp=sharing</t>
  </si>
  <si>
    <t>https://drive.google.com/file/d/1RQ1QwALvBmo2-CVK0uCwFU4SNeLuXGvs/view?usp=sharing</t>
  </si>
  <si>
    <t>https://drive.google.com/file/d/1DeFzrunTYKvEDZwyb7GaNvALq8PnKt-D/view?usp=sharing</t>
  </si>
  <si>
    <t>https://drive.google.com/file/d/1-GcJxTrptHrA0qJZUKkvJhPuZFsk21g8/view?usp=sharing</t>
  </si>
  <si>
    <t>https://drive.google.com/file/d/1GeOqCFNgbcZwG6sBHmvoVff_5_OEGu3N/view?usp=sharing</t>
  </si>
  <si>
    <t>https://drive.google.com/file/d/1U1ltp_YDK9cWohAA0NSRItL5Ah4bkO6r/view?usp=sharing</t>
  </si>
  <si>
    <t>https://drive.google.com/file/d/1QcldipTMxhJ824l_gsV9W9eXT2tNB1f8/view?usp=sharing</t>
  </si>
  <si>
    <t>https://drive.google.com/file/d/1wyAk2-79wFdgcQGbFl8viMydsXC5Tba0/view?usp=sharing</t>
  </si>
  <si>
    <t>https://drive.google.com/file/d/1dO757d8SnDcY0DMzXmCs2hFXJAIr_7Ef/view?usp=sharing</t>
  </si>
  <si>
    <t>https://drive.google.com/file/d/1tDFDEYAnYOWWL7AsYuUz1jaZVmzrM4DG/view?usp=sharing</t>
  </si>
  <si>
    <t>https://drive.google.com/file/d/1bw6ZWz_SXbEMUVlYqKDv1lh-ZjMsfWc1/view?usp=sharing</t>
  </si>
  <si>
    <t>https://drive.google.com/file/d/1ErWBXdRamzL1oJq2u_d0V1FrdUusdVn6/view?usp=sharing</t>
  </si>
  <si>
    <t>https://drive.google.com/file/d/1sDoS-TKtdlQTGHRXEkb4FogvkJ20bakY/view?usp=sharing</t>
  </si>
  <si>
    <t>https://drive.google.com/file/d/1Al0J2vWj55b-VVZ_oSD3-CsNL_6W1XF5/view?usp=sharing</t>
  </si>
  <si>
    <t>https://drive.google.com/file/d/1OMn1TAnmICQshiuhzFQ8cXd6PHLKMaJS/view?usp=sharing</t>
  </si>
  <si>
    <t>https://drive.google.com/file/d/1xSQL5g5GvTxsA-R7ernYczJCtUCeMWGF/view?usp=sharing</t>
  </si>
  <si>
    <t>https://drive.google.com/file/d/1am7bR_QLiiJPf2q8R_9669128mtZj-Oa/view?usp=sharing</t>
  </si>
  <si>
    <t>https://drive.google.com/file/d/19bAMOu_tuA0qvzg-r6V50wP-2J-AbzxG/view?usp=sharing</t>
  </si>
  <si>
    <t>https://drive.google.com/file/d/12ESKBaQ_OprO0H7BoXx27IMGGHu6vrdo/view?usp=sharing</t>
  </si>
  <si>
    <t>https://drive.google.com/file/d/1-RVlsASClMud638KFExo0wd5ROHG5Z2O/view?usp=sharing</t>
  </si>
  <si>
    <t>https://drive.google.com/file/d/1EwdeugDfmzB0XCsfHWNfIgAoRGXOotoh/view?usp=sharing</t>
  </si>
  <si>
    <t>https://drive.google.com/file/d/1aHg8CfMSpce6Aos9bPDaIDXD85ouGoJ9/view?usp=sharing</t>
  </si>
  <si>
    <t>https://drive.google.com/file/d/1DpOcpH1G8cApP2748jIas0lppFlmfg4F/view?usp=sharing</t>
  </si>
  <si>
    <t>https://drive.google.com/file/d/1IOl-5kjb6tV2ujlG6tkQWzPW653eianr/view?usp=sharing</t>
  </si>
  <si>
    <t>https://drive.google.com/file/d/1U3dldSsK1TDwCrP8ARJA0pk1kkf_p4SF/view?usp=sharing</t>
  </si>
  <si>
    <t>https://drive.google.com/file/d/13fIX3Jt_YpFd_AXS7NKyKq8cTOJ4y9rb/view?usp=sharing</t>
  </si>
  <si>
    <t>https://drive.google.com/file/d/1NKycGhYIhFArmFC-HnCtWGZfLvCABBKz/view?usp=sharing</t>
  </si>
  <si>
    <t>https://drive.google.com/file/d/1E5NsQrMw3p272KjdYVuIHM5UbY557mYL/view?usp=sharing</t>
  </si>
  <si>
    <t>https://drive.google.com/file/d/1kcK6YwrO0shL0YicNX4QkrsvEe6e03F6/view?usp=sharing</t>
  </si>
  <si>
    <t>https://drive.google.com/file/d/1FUIaR04NcoUKvD1YiEjz-7_c-Lovz3TO/view?usp=sharing</t>
  </si>
  <si>
    <t>https://drive.google.com/file/d/1fIKM0zuJD0IMfXLa9cHLoQrhh1jAU9WA/view?usp=sharing</t>
  </si>
  <si>
    <t>https://drive.google.com/file/d/1oJBeSbghe3S7DjmYfRNhi4wa11a05ABD/view?usp=sharing</t>
  </si>
  <si>
    <t>https://drive.google.com/file/d/1gaIqiS2R3zkZImijBrC-KA72u13Y-UF7/view?usp=sharing</t>
  </si>
  <si>
    <t>https://drive.google.com/file/d/1YD2Edo2p4RNoY_q_351qSL8w-5EdG8_E/view?usp=sharing</t>
  </si>
  <si>
    <t>https://drive.google.com/file/d/1H81Fn5NmRCMLD3pFwX-GmYKO3IEuNjHJ/view?usp=sharing</t>
  </si>
  <si>
    <t>https://drive.google.com/file/d/1E6kgpLawXS_ujm_7fHvHDzsqkuU59MiS/view?usp=sharing</t>
  </si>
  <si>
    <t>https://drive.google.com/file/d/1K1HvB6OWXfC2XdLrJefPpEQlxMUDq_eQ/view?usp=sharing</t>
  </si>
  <si>
    <t>https://drive.google.com/file/d/1O0K_R8CwovFL879V1sqbGLVctsGgyZD8/view?usp=sharing</t>
  </si>
  <si>
    <t>https://drive.google.com/file/d/13kQkt2kUXnEtEtMVRXNnfNWoUnr_5xn_/view?usp=sharing</t>
  </si>
  <si>
    <t>https://drive.google.com/file/d/1UvEU2B6Nx3PPs7TCcRFotEHF83-Fv6JJ/view?usp=sharing</t>
  </si>
  <si>
    <t>https://drive.google.com/file/d/1QS71P3iICwNAEE4UiKJXOseP5bnk0BH0/view?usp=sharing</t>
  </si>
  <si>
    <t>https://drive.google.com/file/d/1qjAaYXN_02bqxHRrZAYLER7Ue_bu77KU/view?usp=sharing</t>
  </si>
  <si>
    <t>https://drive.google.com/file/d/1wnhM6ZR0pgKct920_fKG2jddE9puO4OI/view?usp=sharing</t>
  </si>
  <si>
    <t>https://drive.google.com/file/d/1YBUkW0jnOlEq1P003BrIdHm82ubGrzF-/view?usp=sharing</t>
  </si>
  <si>
    <t>https://drive.google.com/file/d/1ZruuuzFvBgIueT2ADhczrDU8ipXEn3d4/view?usp=sharing</t>
  </si>
  <si>
    <t>https://drive.google.com/file/d/1O9PZpUj2E83-fAY_qQ9oUoOpLirbhTT9/view?usp=sharing</t>
  </si>
  <si>
    <t>https://drive.google.com/file/d/1bZSCU7Y_IVaOD_EA0PfDZxfzvrYXIK2b/view?usp=sharing</t>
  </si>
  <si>
    <t>https://drive.google.com/file/d/1l8ykMWhTE1QvuPt2aYqhLhooPJuEXbQ1/view?usp=sharing</t>
  </si>
  <si>
    <t>https://drive.google.com/file/d/1msNWHA2cqMvGPwkqs2K0WQCCO0Lhwozl/view?usp=sharing</t>
  </si>
  <si>
    <t>https://drive.google.com/file/d/1sIuSR_JKgWhP9--p-KSUKLM18n6STQAO/view?usp=sharing</t>
  </si>
  <si>
    <t>https://drive.google.com/file/d/1rGaW-b5OQDfWhPWLDJZEIw2xjlrZ_QYG/view?usp=sharing</t>
  </si>
  <si>
    <t>https://drive.google.com/file/d/1F16zWF_avRwdmBlZys9HAc7UIKOnozk5/view?usp=sharing</t>
  </si>
  <si>
    <t>https://drive.google.com/file/d/1ui2gyeBesf6Oafait_asp74Gds4QioSF/view?usp=sharing</t>
  </si>
  <si>
    <t>https://drive.google.com/file/d/1iaRvdF0OfX6a1K3DpnEIg8TUOH9FfpU5/view?usp=sharing</t>
  </si>
  <si>
    <t>https://drive.google.com/file/d/1Mvzri-ldtbv8R6AfIqxLJHWzoKcseq1D/view?usp=sharing</t>
  </si>
  <si>
    <t>https://drive.google.com/file/d/1V4hDka5Q2Y8T0OwanwE9YH5nTg2RWiW_/view?usp=sharing</t>
  </si>
  <si>
    <t>https://drive.google.com/file/d/1TaHKIDSac6yiJD6i2TzhByzHdoPSFIv2/view?usp=sharing</t>
  </si>
  <si>
    <t>https://drive.google.com/file/d/1nP4_A7BU--U8wDPb_zKRWb_L5n5t10nh/view?usp=sharing</t>
  </si>
  <si>
    <t>https://drive.google.com/file/d/10MttGAi4jogqPtftylPYN-mLy3nns7fo/view?usp=sharing</t>
  </si>
  <si>
    <t>https://drive.google.com/file/d/1DgZCSXbVICT5STMRWqh47aB-4Z29d0kk/view?usp=sharing</t>
  </si>
  <si>
    <t>https://drive.google.com/file/d/1YR61225wfv-0Wk7G0bnIFSmco3SPsOZC/view?usp=sharing</t>
  </si>
  <si>
    <t>https://drive.google.com/file/d/1n5qXMsksG5uyQsEGxk6M4b2PCKJNTOak/view?usp=sharing</t>
  </si>
  <si>
    <t>https://drive.google.com/file/d/1yU6-VgTcU_PYnK-k63o_9cBXYZgE1GnR/view?usp=sharing</t>
  </si>
  <si>
    <t>https://drive.google.com/file/d/1PdTVgmKIr7UYE7riowzNP3Jeab_JZkZ2/view?usp=sharing</t>
  </si>
  <si>
    <t>https://drive.google.com/file/d/1x16zdc-xif73iEweuQv9peV2p631_Ruk/view?usp=sharing</t>
  </si>
  <si>
    <t>https://drive.google.com/file/d/1KZzcaqnqK_hGWFTcU-Yfi29od-xQjFWp/view?usp=sharing</t>
  </si>
  <si>
    <t>https://drive.google.com/file/d/1rx0CXXSCjLhDXZJlV1z7Va87ebj4Eg2i/view?usp=sharing</t>
  </si>
  <si>
    <t>https://drive.google.com/file/d/1MI7PlefIIMRdIB0Dc028kbktEAas0j3r/view?usp=sharing</t>
  </si>
  <si>
    <t>https://drive.google.com/file/d/1JuGZ7FJgWQdF7Yb6zJZZOCs6WkmgskxE/view?usp=sharing</t>
  </si>
  <si>
    <t>https://drive.google.com/file/d/1zP-gt5R9Ojdr8d9oiLSgvpzaaSAVpTUA/view?usp=sharing</t>
  </si>
  <si>
    <t>https://drive.google.com/file/d/1BGsRHjDveo-OWilnfrxurIsqimgXCBRX/view?usp=sharing</t>
  </si>
  <si>
    <t>https://drive.google.com/file/d/1u9Yc4L6lufKayxbRZyToEaVLiy-BGQkF/view?usp=sharing</t>
  </si>
  <si>
    <t>https://drive.google.com/file/d/1NL85ctCGzfYFiG_vSWFlpQdaUJgP957U/view?usp=sharing</t>
  </si>
  <si>
    <t>https://drive.google.com/file/d/1S9Vbz8ID7Ghm2Dwj4KctrbsJHhy7W-MT/view?usp=sharing</t>
  </si>
  <si>
    <t>https://drive.google.com/file/d/1iS3cArnkDMhu7RcJk-rvR-SPA_qXokrY/view?usp=sharing</t>
  </si>
  <si>
    <t>https://drive.google.com/file/d/1NdobPM7C4JZwzovIhBZJX3U5besxAbY6/view?usp=sharing</t>
  </si>
  <si>
    <t>https://drive.google.com/file/d/1Iq39JITqzQ3gLPRL11APiVsP2XXUwLFn/view?usp=sharing</t>
  </si>
  <si>
    <t>https://drive.google.com/file/d/1YEgmqceWs_QDq6h2Y_raM6E4lhkH4DtV/view?usp=sharing</t>
  </si>
  <si>
    <t>https://drive.google.com/file/d/19W1pWU3YoWmxSaW_VY22rIEOlpj1wBH3/view?usp=sharing</t>
  </si>
  <si>
    <t>https://drive.google.com/file/d/1TVThed42rVbF7uuIws1-eriTyR7G2znD/view?usp=sharing</t>
  </si>
  <si>
    <t>https://drive.google.com/file/d/1fnmXzxpMqBvQ3hoYp6eJ8mDtqPRK7121/view?usp=sharing</t>
  </si>
  <si>
    <t>https://drive.google.com/file/d/12neeqQxdvKVl83TesNqsgudlfPd1K8Yp/view?usp=sharing</t>
  </si>
  <si>
    <t>https://drive.google.com/file/d/1Dq2EeyKOgpSUtt9ghJVwQ1cBGYSxMREa/view?usp=sharing</t>
  </si>
  <si>
    <t>https://drive.google.com/file/d/1KSsL7baZ2_MMkJDm8E4ngbT8ELNIrjtY/view?usp=sharing</t>
  </si>
  <si>
    <t>https://drive.google.com/file/d/1bMIl7Cd1_BGmGLs-Hmv0pX_R4mO9nxnD/view?usp=sharing</t>
  </si>
  <si>
    <t>https://drive.google.com/file/d/12sH_GKrkYmu5XRRIAXdlDY2JmE_7vBqH/view?usp=sharing</t>
  </si>
  <si>
    <t>https://drive.google.com/file/d/1REo72__nEdHLJ5gAqo5k5KvJ_EbdzMI_/view?usp=sharing</t>
  </si>
  <si>
    <t>https://drive.google.com/file/d/1SQ7tlmZvzdA1E-7ap2pr8QJrppbWZ9iK/view?usp=sharing</t>
  </si>
  <si>
    <t>https://drive.google.com/file/d/14nFM-Fkd9DUJJkq6xmAfronFf6-3BWtJ/view?usp=sharing</t>
  </si>
  <si>
    <t>https://drive.google.com/file/d/1EUdxJRRLfpbH-ETGS4e4n8YxlqROcCpS/view?usp=sharing</t>
  </si>
  <si>
    <t>Mei 2008 s/d Januari 2022</t>
  </si>
  <si>
    <t>Doktor (S3) tahun 2011</t>
  </si>
  <si>
    <t>Fakultas MIPA</t>
  </si>
  <si>
    <t xml:space="preserve">NIP. 195807181986032001 </t>
  </si>
  <si>
    <t>Nomor :              /UN16.06.D/KP/2022</t>
  </si>
  <si>
    <t>Pembina Tk. I (Gol. IV/b) /1 Oktober 2008</t>
  </si>
  <si>
    <t>22 tahun 07 bulan</t>
  </si>
  <si>
    <t>35 Tahun 09 Bulan</t>
  </si>
  <si>
    <t>MIPA</t>
  </si>
  <si>
    <t>Kimia</t>
  </si>
  <si>
    <t>:  MIPA</t>
  </si>
  <si>
    <t>Kimia Analitik</t>
  </si>
  <si>
    <t>Padang, 26 Januari 2022</t>
  </si>
  <si>
    <t>NIP. 197205301999031003</t>
  </si>
  <si>
    <t>Padang, .....              2022</t>
  </si>
  <si>
    <t>Dekan Fakultas MIPA</t>
  </si>
  <si>
    <t>Prof. Dr. Syukri Arief, M.Eng</t>
  </si>
  <si>
    <t>NIP. 196609181991031005</t>
  </si>
  <si>
    <t>DAPATDIPERTIMBANGKAN UNTUK DIANGKAT/DINAIKKAN DALAM 
JABATAN AKADEMIK GURU BESAR / PANGKAT PEMBINA Tk. I (IV/b), DALAM MATA KULIAH KIMIA ANALITIK, TMT 1 MARET 2022.</t>
  </si>
  <si>
    <t>https://drive.google.com/file/d/17NKcZ3Uk8iN4vlflUywUpW7BhZ6meZC0/view?usp=sharing</t>
  </si>
  <si>
    <t>https://drive.google.com/file/d/17GN3RgQQc6JscgFmWcRsV0P3242pSnAu/view?usp=sharing</t>
  </si>
  <si>
    <t>https://drive.google.com/file/d/1ix1bpYbthMdR3lPhh05EAD6TIYQfPKCT/view?usp=sharing</t>
  </si>
  <si>
    <t>https://drive.google.com/file/d/19-ukDKrbSVqq4SGtJs3kz6JUSF5S-yhn/view?usp=sharing</t>
  </si>
  <si>
    <t>https://drive.google.com/file/d/1PULaiSyOobjhOEx632JSlDVBKQa_PgKp/view?usp=sharing</t>
  </si>
  <si>
    <t>https://drive.google.com/file/d/1AzTPOEujDruCH2EhaERvrZy8X4JDlHaM/view?usp=sharing</t>
  </si>
  <si>
    <t>https://drive.google.com/file/d/1UHKjUFhuqCwoXQqYPDH4ukgF_nSzJsL1/view?usp=sharing</t>
  </si>
  <si>
    <t>https://drive.google.com/file/d/1tRC763hiZzYmpxur-vPTaZvrP2Sh3BpO/view?usp=sharing</t>
  </si>
  <si>
    <t>https://drive.google.com/file/d/1CT8cGWrze6NWM18Or_ZkCrc8VLcBuUZG/view?usp=sharing</t>
  </si>
  <si>
    <t>https://drive.google.com/file/d/175FFw6mdQWclC3kj1ulrcIn-JO72Lgj3/view?usp=sharing</t>
  </si>
  <si>
    <t>https://drive.google.com/file/d/1Uv6tPtaI4WJlS4ZdttILn8bPp7Poww23/view?usp=sharing</t>
  </si>
  <si>
    <t>https://drive.google.com/file/d/1LGgvg_HX9obS1cNXLC-JOnupVp0KHGat/view?usp=sharing</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</si>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</sst>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3" formatCode="_(* #,##0.00_);_(* \(#,##0.00\);_(* &quot;-&quot;??_);_(@_)"/>
    <numFmt numFmtId="164" formatCode="_-&quot;Rp&quot;* #,##0_-;\-&quot;Rp&quot;* #,##0_-;_-&quot;Rp&quot;* &quot;-&quot;_-;_-@_-"/>
    <numFmt numFmtId="165" formatCode="_-* #,##0_-;\-* #,##0_-;_-* &quot;-&quot;_-;_-@_-"/>
    <numFmt numFmtId="166" formatCode="_-* #,##0.00_-;\-* #,##0.00_-;_-* &quot;-&quot;??_-;_-@_-"/>
    <numFmt numFmtId="167" formatCode="_(* #,##0.000_);_(* \(#,##0.000\);_(* &quot;-&quot;???_);_(@_)"/>
    <numFmt numFmtId="168" formatCode="0_)"/>
    <numFmt numFmtId="169" formatCode="0."/>
    <numFmt numFmtId="170" formatCode="0.0"/>
    <numFmt numFmtId="171" formatCode="[$-409]d\-mmm\-yy;@"/>
    <numFmt numFmtId="172" formatCode="_-* #,##0_-;\-* #,##0_-;_-* &quot;-&quot;??_-;_-@_-"/>
    <numFmt numFmtId="173" formatCode="_-* #,##0.000_-;\-* #,##0.000_-;_-* &quot;-&quot;??_-;_-@_-"/>
    <numFmt numFmtId="174" formatCode="[$-F800]dddd\,\ mmmm\ dd\,\ yyyy"/>
  </numFmts>
  <fonts count="50" x14ac:knownFonts="1">
    <font>
      <sz val="11"/>
      <color theme="1"/>
      <name val="Calibri"/>
      <family val="2"/>
      <scheme val="minor"/>
    </font>
    <font>
      <sz val="10"/>
      <name val="Arial"/>
      <family val="2"/>
    </font>
    <font>
      <sz val="11"/>
      <color indexed="8"/>
      <name val="Calibri"/>
      <family val="2"/>
    </font>
    <font>
      <sz val="11"/>
      <name val="Bookman Old Style"/>
      <family val="1"/>
    </font>
    <font>
      <b/>
      <sz val="11"/>
      <color indexed="8"/>
      <name val="Bookman Old Style"/>
      <family val="1"/>
    </font>
    <font>
      <sz val="11"/>
      <color indexed="8"/>
      <name val="Bookman Old Style"/>
      <family val="1"/>
    </font>
    <font>
      <b/>
      <sz val="11"/>
      <name val="Bookman Old Style"/>
      <family val="1"/>
    </font>
    <font>
      <sz val="11"/>
      <color indexed="10"/>
      <name val="Bookman Old Style"/>
      <family val="1"/>
    </font>
    <font>
      <b/>
      <i/>
      <u/>
      <sz val="11"/>
      <color indexed="8"/>
      <name val="Bookman Old Style"/>
      <family val="1"/>
    </font>
    <font>
      <sz val="11"/>
      <color theme="1"/>
      <name val="Calibri"/>
      <family val="2"/>
      <scheme val="minor"/>
    </font>
    <font>
      <sz val="11"/>
      <color theme="1"/>
      <name val="Bookman Old Style"/>
      <family val="1"/>
    </font>
    <font>
      <sz val="12"/>
      <color rgb="FF000000"/>
      <name val="Bookman Old Style"/>
      <family val="1"/>
    </font>
    <font>
      <sz val="11"/>
      <color rgb="FF000000"/>
      <name val="Bookman Old Style"/>
      <family val="1"/>
    </font>
    <font>
      <b/>
      <sz val="11"/>
      <color theme="1"/>
      <name val="Bookman Old Style"/>
      <family val="1"/>
    </font>
    <font>
      <sz val="10"/>
      <color theme="1"/>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i/>
      <sz val="9"/>
      <name val="Times New Roman"/>
      <family val="1"/>
    </font>
    <font>
      <i/>
      <sz val="9"/>
      <name val="Arial"/>
      <family val="2"/>
    </font>
    <font>
      <sz val="9"/>
      <name val="Arial"/>
      <family val="2"/>
    </font>
    <font>
      <u/>
      <sz val="7.7"/>
      <color theme="10"/>
      <name val="Calibri"/>
      <family val="2"/>
    </font>
    <font>
      <u/>
      <sz val="11"/>
      <color theme="10"/>
      <name val="Bookman Old Style"/>
      <family val="1"/>
    </font>
    <font>
      <b/>
      <u/>
      <sz val="11"/>
      <color theme="10"/>
      <name val="Bookman Old Style"/>
      <family val="1"/>
    </font>
    <font>
      <sz val="7.7"/>
      <name val="Calibri"/>
      <family val="2"/>
    </font>
    <font>
      <u/>
      <sz val="11"/>
      <color rgb="FF0000FF"/>
      <name val="Calibri"/>
      <family val="2"/>
      <scheme val="minor"/>
    </font>
    <font>
      <b/>
      <sz val="12"/>
      <name val="Bookman Old Style"/>
      <family val="1"/>
    </font>
    <font>
      <sz val="12"/>
      <name val="Bookman Old Style"/>
      <family val="1"/>
    </font>
    <font>
      <sz val="12"/>
      <color theme="1"/>
      <name val="Trebuchet MS"/>
      <family val="2"/>
    </font>
    <font>
      <sz val="12"/>
      <name val="Trebuchet MS"/>
      <family val="2"/>
    </font>
    <font>
      <u/>
      <sz val="12"/>
      <name val="Bookman Old Style"/>
      <family val="1"/>
    </font>
    <font>
      <sz val="12"/>
      <color theme="1"/>
      <name val="Bookman Old Style"/>
      <family val="1"/>
    </font>
    <font>
      <b/>
      <sz val="12"/>
      <color theme="1"/>
      <name val="Bookman Old Style"/>
      <family val="1"/>
    </font>
    <font>
      <sz val="12"/>
      <color indexed="8"/>
      <name val="Bookman Old Style"/>
      <family val="1"/>
    </font>
    <font>
      <b/>
      <sz val="12"/>
      <color indexed="8"/>
      <name val="Bookman Old Style"/>
      <family val="1"/>
    </font>
    <font>
      <b/>
      <i/>
      <sz val="12"/>
      <name val="Bookman Old Style"/>
      <family val="1"/>
    </font>
    <font>
      <b/>
      <sz val="12"/>
      <color theme="10"/>
      <name val="Bookman Old Style"/>
      <family val="1"/>
    </font>
    <font>
      <b/>
      <sz val="12"/>
      <color rgb="FF000000"/>
      <name val="Bookman Old Style"/>
      <family val="1"/>
    </font>
    <font>
      <sz val="12"/>
      <color indexed="10"/>
      <name val="Bookman Old Style"/>
      <family val="1"/>
    </font>
    <font>
      <sz val="10"/>
      <name val="Bookman Old Style"/>
      <family val="1"/>
    </font>
    <font>
      <u/>
      <sz val="12"/>
      <name val="Calibri"/>
      <family val="2"/>
    </font>
    <font>
      <u/>
      <sz val="11"/>
      <name val="Bookman Old Style"/>
      <family val="1"/>
    </font>
    <font>
      <sz val="12"/>
      <color rgb="FFFF0000"/>
      <name val="Bookman Old Style"/>
      <family val="1"/>
    </font>
    <font>
      <b/>
      <sz val="12"/>
      <color rgb="FFFF0000"/>
      <name val="Bookman Old Style"/>
      <family val="1"/>
    </font>
    <font>
      <u/>
      <sz val="7.7"/>
      <name val="Calibri"/>
      <family val="2"/>
    </font>
    <font>
      <sz val="12"/>
      <color rgb="FF002060"/>
      <name val="Bookman Old Style"/>
      <family val="1"/>
    </font>
  </fonts>
  <fills count="11">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556">
    <xf numFmtId="0" fontId="0" fillId="0" borderId="0"/>
    <xf numFmtId="41" fontId="2" fillId="0" borderId="0" applyFont="0" applyFill="0" applyBorder="0" applyAlignment="0" applyProtection="0"/>
    <xf numFmtId="0" fontId="1" fillId="0" borderId="0"/>
    <xf numFmtId="0" fontId="9" fillId="0" borderId="0"/>
    <xf numFmtId="0" fontId="1" fillId="0" borderId="0"/>
    <xf numFmtId="0" fontId="25" fillId="0" borderId="0" applyNumberFormat="0" applyFill="0" applyBorder="0" applyAlignment="0" applyProtection="0">
      <alignment vertical="top"/>
      <protection locked="0"/>
    </xf>
    <xf numFmtId="166" fontId="9" fillId="0" borderId="0" applyFont="0" applyFill="0" applyBorder="0" applyAlignment="0" applyProtection="0"/>
    <xf numFmtId="0" fontId="9" fillId="0" borderId="0"/>
    <xf numFmtId="165"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9"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330">
    <xf numFmtId="0" fontId="0" fillId="0" borderId="0" xfId="0"/>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center" vertical="center"/>
    </xf>
    <xf numFmtId="0" fontId="3" fillId="0" borderId="4" xfId="0" applyFont="1" applyFill="1" applyBorder="1" applyAlignment="1">
      <alignment horizontal="center"/>
    </xf>
    <xf numFmtId="0" fontId="3" fillId="0" borderId="0" xfId="0" applyFont="1" applyFill="1" applyAlignment="1">
      <alignment horizontal="center"/>
    </xf>
    <xf numFmtId="0" fontId="10" fillId="0" borderId="0" xfId="0" applyFont="1" applyBorder="1"/>
    <xf numFmtId="0" fontId="10" fillId="0" borderId="0" xfId="0" applyFont="1"/>
    <xf numFmtId="0" fontId="10" fillId="0" borderId="4" xfId="0" applyFont="1" applyBorder="1"/>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vertical="center"/>
    </xf>
    <xf numFmtId="0" fontId="10" fillId="0" borderId="7" xfId="0" applyFont="1" applyBorder="1" applyAlignment="1">
      <alignment vertical="center"/>
    </xf>
    <xf numFmtId="0" fontId="5" fillId="0" borderId="8"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5" fillId="0" borderId="4" xfId="0" applyFont="1" applyBorder="1" applyAlignment="1">
      <alignment horizontal="center" vertical="top"/>
    </xf>
    <xf numFmtId="0" fontId="5"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top"/>
    </xf>
    <xf numFmtId="0" fontId="10" fillId="0" borderId="0" xfId="0" applyFont="1" applyAlignment="1">
      <alignment horizontal="center" vertical="center"/>
    </xf>
    <xf numFmtId="0" fontId="5" fillId="2" borderId="6" xfId="0" applyFont="1" applyFill="1" applyBorder="1" applyAlignment="1">
      <alignment horizontal="center" vertical="center" wrapText="1"/>
    </xf>
    <xf numFmtId="0" fontId="10" fillId="0" borderId="0" xfId="0" applyFont="1" applyAlignment="1">
      <alignment vertical="top"/>
    </xf>
    <xf numFmtId="0" fontId="10" fillId="0" borderId="6" xfId="0" applyFont="1" applyBorder="1"/>
    <xf numFmtId="0" fontId="3" fillId="0" borderId="0" xfId="0" applyFont="1" applyFill="1" applyAlignment="1">
      <alignment vertical="center" wrapText="1"/>
    </xf>
    <xf numFmtId="0" fontId="10" fillId="0" borderId="4" xfId="0" applyFont="1" applyBorder="1" applyAlignment="1">
      <alignment vertical="top"/>
    </xf>
    <xf numFmtId="0" fontId="10" fillId="0" borderId="0" xfId="0" applyFont="1" applyBorder="1" applyAlignment="1">
      <alignment horizontal="center" vertical="top"/>
    </xf>
    <xf numFmtId="0" fontId="10" fillId="0" borderId="0" xfId="0" applyFont="1" applyAlignment="1">
      <alignment horizontal="center" vertical="center" wrapText="1"/>
    </xf>
    <xf numFmtId="0" fontId="3" fillId="0" borderId="4" xfId="0" applyNumberFormat="1" applyFont="1" applyFill="1" applyBorder="1" applyAlignment="1">
      <alignment horizontal="center" vertical="center"/>
    </xf>
    <xf numFmtId="0" fontId="10" fillId="0" borderId="9" xfId="0" applyFont="1" applyBorder="1" applyAlignment="1">
      <alignment horizontal="center" vertical="center"/>
    </xf>
    <xf numFmtId="0" fontId="5" fillId="2" borderId="9" xfId="0" applyFont="1" applyFill="1" applyBorder="1" applyAlignment="1">
      <alignment horizontal="center" vertical="top"/>
    </xf>
    <xf numFmtId="0" fontId="5" fillId="2" borderId="9"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9" xfId="0" quotePrefix="1" applyFont="1" applyFill="1" applyBorder="1" applyAlignment="1">
      <alignment horizontal="center" vertical="top" wrapText="1"/>
    </xf>
    <xf numFmtId="0" fontId="3" fillId="0" borderId="4" xfId="0" applyFont="1" applyFill="1" applyBorder="1" applyAlignment="1">
      <alignment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0" xfId="0" applyFont="1" applyFill="1" applyBorder="1" applyAlignment="1">
      <alignment horizontal="center" vertical="top"/>
    </xf>
    <xf numFmtId="0" fontId="10" fillId="0" borderId="6" xfId="0" applyFont="1" applyBorder="1" applyAlignment="1">
      <alignment horizontal="center" vertical="center" wrapText="1"/>
    </xf>
    <xf numFmtId="0" fontId="5" fillId="2" borderId="4" xfId="0" applyFont="1" applyFill="1" applyBorder="1" applyAlignment="1">
      <alignment vertical="center" wrapText="1"/>
    </xf>
    <xf numFmtId="0" fontId="10" fillId="0" borderId="4" xfId="0" applyFont="1" applyBorder="1" applyAlignment="1">
      <alignment horizontal="center" vertical="top" wrapText="1"/>
    </xf>
    <xf numFmtId="168" fontId="5" fillId="0" borderId="10" xfId="0" applyNumberFormat="1" applyFont="1" applyFill="1" applyBorder="1" applyAlignment="1" applyProtection="1">
      <alignment horizontal="center" vertical="center"/>
    </xf>
    <xf numFmtId="168" fontId="5"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lignment horizontal="left" vertical="top"/>
    </xf>
    <xf numFmtId="0" fontId="3" fillId="0" borderId="0" xfId="0" applyFont="1" applyFill="1" applyBorder="1" applyAlignment="1">
      <alignment vertical="top"/>
    </xf>
    <xf numFmtId="168" fontId="5"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lignment vertical="top"/>
    </xf>
    <xf numFmtId="168" fontId="5" fillId="0" borderId="10" xfId="0" applyNumberFormat="1" applyFont="1" applyFill="1" applyBorder="1" applyAlignment="1" applyProtection="1">
      <alignment horizontal="center" vertical="top"/>
    </xf>
    <xf numFmtId="168" fontId="5" fillId="0" borderId="0" xfId="0" applyNumberFormat="1" applyFont="1" applyFill="1" applyBorder="1" applyAlignment="1" applyProtection="1">
      <alignment horizontal="left" vertical="top"/>
    </xf>
    <xf numFmtId="168" fontId="5"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3" fillId="0" borderId="0" xfId="0" quotePrefix="1" applyFont="1" applyFill="1" applyBorder="1" applyAlignment="1">
      <alignment vertical="top"/>
    </xf>
    <xf numFmtId="168" fontId="5" fillId="0" borderId="10" xfId="0" applyNumberFormat="1" applyFont="1" applyFill="1" applyBorder="1" applyAlignment="1" applyProtection="1">
      <alignment vertical="top"/>
    </xf>
    <xf numFmtId="0" fontId="3" fillId="0" borderId="1" xfId="0" applyFont="1" applyFill="1" applyBorder="1" applyAlignment="1">
      <alignment vertical="top"/>
    </xf>
    <xf numFmtId="0" fontId="6" fillId="0" borderId="0" xfId="0" applyFont="1" applyFill="1"/>
    <xf numFmtId="168" fontId="5" fillId="0" borderId="0" xfId="0" quotePrefix="1" applyNumberFormat="1" applyFont="1" applyFill="1" applyBorder="1" applyAlignment="1" applyProtection="1">
      <alignment horizontal="left" vertical="center"/>
    </xf>
    <xf numFmtId="0" fontId="3" fillId="0" borderId="0" xfId="0" quotePrefix="1" applyFont="1" applyFill="1" applyBorder="1" applyAlignment="1">
      <alignment horizontal="center" vertical="top"/>
    </xf>
    <xf numFmtId="168" fontId="5" fillId="0" borderId="0" xfId="0" quotePrefix="1" applyNumberFormat="1" applyFont="1" applyFill="1" applyBorder="1" applyAlignment="1" applyProtection="1">
      <alignment vertical="top"/>
    </xf>
    <xf numFmtId="0" fontId="3" fillId="0" borderId="1" xfId="0" quotePrefix="1" applyFont="1" applyFill="1" applyBorder="1" applyAlignment="1">
      <alignment vertical="top"/>
    </xf>
    <xf numFmtId="0" fontId="3" fillId="0" borderId="1" xfId="0" applyFont="1" applyFill="1" applyBorder="1"/>
    <xf numFmtId="168" fontId="5" fillId="0" borderId="11" xfId="0" applyNumberFormat="1" applyFont="1" applyFill="1" applyBorder="1" applyAlignment="1" applyProtection="1">
      <alignment horizontal="left" vertical="center"/>
    </xf>
    <xf numFmtId="168" fontId="5" fillId="0" borderId="11" xfId="0" applyNumberFormat="1" applyFont="1" applyFill="1" applyBorder="1" applyAlignment="1" applyProtection="1">
      <alignment vertical="center"/>
    </xf>
    <xf numFmtId="168" fontId="5" fillId="0" borderId="11" xfId="0" applyNumberFormat="1" applyFont="1" applyFill="1" applyBorder="1" applyAlignment="1" applyProtection="1">
      <alignment vertical="top"/>
    </xf>
    <xf numFmtId="0" fontId="6" fillId="0" borderId="0" xfId="0" applyFont="1" applyFill="1" applyBorder="1" applyAlignment="1">
      <alignment vertical="top"/>
    </xf>
    <xf numFmtId="0" fontId="6"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vertical="center"/>
    </xf>
    <xf numFmtId="0" fontId="3" fillId="0" borderId="14" xfId="0" applyFont="1" applyFill="1" applyBorder="1" applyAlignment="1">
      <alignment horizontal="center" vertical="center"/>
    </xf>
    <xf numFmtId="0" fontId="7" fillId="2" borderId="9" xfId="0" applyFont="1" applyFill="1" applyBorder="1" applyAlignment="1">
      <alignment horizontal="center" vertical="top" wrapText="1"/>
    </xf>
    <xf numFmtId="168" fontId="4" fillId="0" borderId="16" xfId="0" applyNumberFormat="1" applyFont="1" applyFill="1" applyBorder="1" applyAlignment="1" applyProtection="1">
      <alignment horizontal="center" vertical="center"/>
    </xf>
    <xf numFmtId="168" fontId="4" fillId="0" borderId="17" xfId="0" applyNumberFormat="1" applyFont="1" applyFill="1" applyBorder="1" applyAlignment="1" applyProtection="1">
      <alignment vertical="center"/>
    </xf>
    <xf numFmtId="168" fontId="8" fillId="0" borderId="2" xfId="0" applyNumberFormat="1" applyFont="1" applyFill="1" applyBorder="1" applyAlignment="1" applyProtection="1">
      <alignment vertical="center"/>
    </xf>
    <xf numFmtId="168" fontId="5" fillId="0" borderId="2" xfId="0" applyNumberFormat="1" applyFont="1" applyFill="1" applyBorder="1" applyAlignment="1" applyProtection="1">
      <alignment horizontal="left" vertical="center"/>
    </xf>
    <xf numFmtId="168" fontId="5" fillId="0" borderId="2" xfId="0" applyNumberFormat="1" applyFont="1" applyFill="1" applyBorder="1" applyAlignment="1" applyProtection="1">
      <alignment vertical="center"/>
    </xf>
    <xf numFmtId="0" fontId="3" fillId="0" borderId="2" xfId="0" applyFont="1" applyFill="1" applyBorder="1" applyAlignment="1" applyProtection="1">
      <alignment vertical="center"/>
    </xf>
    <xf numFmtId="168" fontId="5" fillId="0" borderId="18" xfId="0" applyNumberFormat="1" applyFont="1" applyFill="1" applyBorder="1" applyAlignment="1" applyProtection="1">
      <alignment horizontal="center" vertical="top"/>
    </xf>
    <xf numFmtId="0" fontId="3" fillId="0" borderId="19" xfId="0" applyFont="1" applyFill="1" applyBorder="1" applyAlignment="1">
      <alignment horizontal="left" vertical="top"/>
    </xf>
    <xf numFmtId="0" fontId="3" fillId="0" borderId="19" xfId="0" applyFont="1" applyFill="1" applyBorder="1" applyAlignment="1">
      <alignment vertical="top"/>
    </xf>
    <xf numFmtId="0" fontId="3" fillId="0" borderId="19" xfId="0" applyFont="1" applyFill="1" applyBorder="1"/>
    <xf numFmtId="0" fontId="3" fillId="0" borderId="19" xfId="0" quotePrefix="1" applyFont="1" applyFill="1" applyBorder="1" applyAlignment="1">
      <alignment vertical="top"/>
    </xf>
    <xf numFmtId="168" fontId="5" fillId="0" borderId="20" xfId="0" applyNumberFormat="1" applyFont="1" applyFill="1" applyBorder="1" applyAlignment="1" applyProtection="1">
      <alignment horizontal="center" vertical="top"/>
    </xf>
    <xf numFmtId="168" fontId="5" fillId="0" borderId="21" xfId="0" applyNumberFormat="1" applyFont="1" applyFill="1" applyBorder="1" applyAlignment="1" applyProtection="1">
      <alignment vertical="top"/>
    </xf>
    <xf numFmtId="168" fontId="5" fillId="0" borderId="1" xfId="0" applyNumberFormat="1" applyFont="1" applyFill="1" applyBorder="1" applyAlignment="1" applyProtection="1">
      <alignment vertical="top"/>
    </xf>
    <xf numFmtId="168" fontId="5" fillId="0" borderId="1" xfId="0" applyNumberFormat="1" applyFont="1" applyFill="1" applyBorder="1" applyAlignment="1" applyProtection="1">
      <alignment horizontal="left" vertical="top"/>
    </xf>
    <xf numFmtId="168" fontId="5" fillId="0" borderId="12" xfId="0" applyNumberFormat="1" applyFont="1" applyFill="1" applyBorder="1" applyAlignment="1" applyProtection="1">
      <alignment vertical="top"/>
    </xf>
    <xf numFmtId="0" fontId="3" fillId="0" borderId="1" xfId="0" applyFont="1" applyFill="1" applyBorder="1" applyAlignment="1" applyProtection="1">
      <alignment vertical="top"/>
    </xf>
    <xf numFmtId="0" fontId="3" fillId="0" borderId="13" xfId="0" applyFont="1" applyFill="1" applyBorder="1" applyAlignment="1">
      <alignment vertical="top"/>
    </xf>
    <xf numFmtId="168" fontId="4" fillId="0" borderId="20" xfId="0" applyNumberFormat="1" applyFont="1" applyFill="1" applyBorder="1" applyAlignment="1" applyProtection="1">
      <alignment horizontal="center" vertical="center"/>
    </xf>
    <xf numFmtId="168" fontId="4" fillId="0" borderId="21" xfId="0" applyNumberFormat="1" applyFont="1" applyFill="1" applyBorder="1" applyAlignment="1" applyProtection="1">
      <alignment vertical="center"/>
    </xf>
    <xf numFmtId="168" fontId="8" fillId="0" borderId="1" xfId="0" applyNumberFormat="1" applyFont="1" applyFill="1" applyBorder="1" applyAlignment="1" applyProtection="1">
      <alignment vertical="top"/>
    </xf>
    <xf numFmtId="168" fontId="4" fillId="0" borderId="1" xfId="0" applyNumberFormat="1" applyFont="1" applyFill="1" applyBorder="1" applyAlignment="1" applyProtection="1">
      <alignment horizontal="left" vertical="top"/>
    </xf>
    <xf numFmtId="168" fontId="4" fillId="0" borderId="1" xfId="0" applyNumberFormat="1" applyFont="1" applyFill="1" applyBorder="1" applyAlignment="1" applyProtection="1">
      <alignment vertical="top"/>
    </xf>
    <xf numFmtId="0" fontId="6" fillId="0" borderId="1" xfId="0" applyFont="1" applyFill="1" applyBorder="1" applyAlignment="1" applyProtection="1">
      <alignment vertical="top"/>
    </xf>
    <xf numFmtId="0" fontId="6" fillId="0" borderId="1" xfId="0" applyFont="1" applyFill="1" applyBorder="1" applyAlignment="1">
      <alignment horizontal="center" vertical="top"/>
    </xf>
    <xf numFmtId="0" fontId="6" fillId="0" borderId="1" xfId="0" applyFont="1" applyFill="1" applyBorder="1" applyAlignment="1">
      <alignment vertical="top"/>
    </xf>
    <xf numFmtId="0" fontId="6" fillId="0" borderId="13" xfId="0" applyFont="1" applyFill="1" applyBorder="1" applyAlignment="1">
      <alignment vertical="top"/>
    </xf>
    <xf numFmtId="0" fontId="3" fillId="0" borderId="19" xfId="0" quotePrefix="1" applyFont="1" applyFill="1" applyBorder="1" applyAlignment="1">
      <alignment horizontal="center" vertical="top"/>
    </xf>
    <xf numFmtId="168" fontId="5" fillId="0" borderId="6" xfId="0" applyNumberFormat="1" applyFont="1" applyFill="1" applyBorder="1" applyAlignment="1" applyProtection="1">
      <alignment horizontal="center" vertical="top"/>
    </xf>
    <xf numFmtId="0" fontId="3" fillId="0" borderId="5" xfId="0" applyFont="1" applyFill="1" applyBorder="1" applyAlignment="1">
      <alignment horizontal="left" vertical="center"/>
    </xf>
    <xf numFmtId="0" fontId="3" fillId="0" borderId="8" xfId="0" applyFont="1" applyFill="1" applyBorder="1" applyAlignment="1">
      <alignment horizontal="center" vertical="center"/>
    </xf>
    <xf numFmtId="0" fontId="10" fillId="0" borderId="8" xfId="0" applyFont="1" applyBorder="1" applyAlignment="1">
      <alignment horizontal="center" vertical="center"/>
    </xf>
    <xf numFmtId="0" fontId="4" fillId="0" borderId="8" xfId="0" applyFont="1" applyBorder="1" applyAlignment="1">
      <alignment horizontal="center" vertical="center"/>
    </xf>
    <xf numFmtId="0" fontId="10" fillId="0" borderId="6" xfId="0" applyFont="1" applyBorder="1" applyAlignment="1">
      <alignment vertical="center"/>
    </xf>
    <xf numFmtId="0" fontId="5" fillId="2" borderId="9" xfId="0" applyFont="1" applyFill="1" applyBorder="1" applyAlignment="1">
      <alignment horizontal="center" vertical="center" wrapText="1"/>
    </xf>
    <xf numFmtId="0" fontId="3" fillId="0" borderId="6" xfId="0" applyFont="1" applyFill="1" applyBorder="1" applyAlignment="1">
      <alignment horizontal="center" vertical="center"/>
    </xf>
    <xf numFmtId="0" fontId="5" fillId="2" borderId="5" xfId="0" applyFont="1" applyFill="1" applyBorder="1" applyAlignment="1">
      <alignment horizontal="center" vertical="center" wrapText="1"/>
    </xf>
    <xf numFmtId="0" fontId="3" fillId="0" borderId="0" xfId="0" applyFont="1" applyFill="1" applyAlignment="1">
      <alignment horizontal="left" vertical="center"/>
    </xf>
    <xf numFmtId="0" fontId="5" fillId="2" borderId="5" xfId="0" applyFont="1" applyFill="1" applyBorder="1" applyAlignment="1">
      <alignment vertical="center" wrapText="1"/>
    </xf>
    <xf numFmtId="0" fontId="5" fillId="2" borderId="9" xfId="0" applyFont="1" applyFill="1" applyBorder="1" applyAlignment="1">
      <alignment vertical="center" wrapText="1"/>
    </xf>
    <xf numFmtId="0" fontId="3" fillId="0" borderId="5" xfId="0" applyFont="1" applyFill="1" applyBorder="1" applyAlignment="1">
      <alignment vertical="center"/>
    </xf>
    <xf numFmtId="0" fontId="10" fillId="0" borderId="2" xfId="0" applyFont="1" applyBorder="1" applyAlignment="1">
      <alignment vertical="center"/>
    </xf>
    <xf numFmtId="0" fontId="3" fillId="0" borderId="0" xfId="0" applyFont="1" applyFill="1" applyBorder="1" applyAlignment="1">
      <alignment horizontal="left" vertical="center"/>
    </xf>
    <xf numFmtId="0" fontId="3" fillId="0" borderId="8" xfId="0" applyFont="1" applyBorder="1" applyAlignment="1">
      <alignment horizontal="center" vertical="top" wrapText="1"/>
    </xf>
    <xf numFmtId="0" fontId="3" fillId="0" borderId="4" xfId="0" applyFont="1" applyBorder="1" applyAlignment="1">
      <alignment horizontal="center"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top"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top" wrapText="1"/>
    </xf>
    <xf numFmtId="0" fontId="3" fillId="0" borderId="8" xfId="0" applyFont="1" applyBorder="1" applyAlignment="1">
      <alignment horizontal="center" vertical="top"/>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10" fillId="0" borderId="7"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top"/>
    </xf>
    <xf numFmtId="0" fontId="3" fillId="0" borderId="4" xfId="0" applyFont="1" applyBorder="1" applyAlignment="1">
      <alignment vertical="center"/>
    </xf>
    <xf numFmtId="0" fontId="3" fillId="0" borderId="4" xfId="0" applyFont="1" applyBorder="1" applyAlignment="1">
      <alignment horizontal="left" vertical="center"/>
    </xf>
    <xf numFmtId="0" fontId="3" fillId="0" borderId="4" xfId="0" quotePrefix="1" applyFont="1" applyBorder="1" applyAlignment="1">
      <alignment horizontal="center" vertical="center"/>
    </xf>
    <xf numFmtId="0" fontId="3" fillId="2" borderId="5" xfId="0" applyFont="1" applyFill="1" applyBorder="1" applyAlignment="1">
      <alignment horizontal="center" vertical="center" wrapText="1"/>
    </xf>
    <xf numFmtId="0" fontId="5" fillId="0" borderId="5" xfId="0" applyFont="1" applyBorder="1" applyAlignment="1">
      <alignment horizontal="center" vertical="center"/>
    </xf>
    <xf numFmtId="0" fontId="10" fillId="0" borderId="9" xfId="0" applyFont="1" applyBorder="1" applyAlignment="1">
      <alignment vertical="center"/>
    </xf>
    <xf numFmtId="0" fontId="10" fillId="0" borderId="19" xfId="0" applyFont="1" applyBorder="1" applyAlignment="1">
      <alignment vertical="center" wrapText="1"/>
    </xf>
    <xf numFmtId="0" fontId="3" fillId="0" borderId="2" xfId="0" applyFont="1" applyBorder="1" applyAlignment="1">
      <alignment horizontal="left" vertical="center" wrapText="1"/>
    </xf>
    <xf numFmtId="0" fontId="3" fillId="0" borderId="9" xfId="0" applyFont="1" applyFill="1" applyBorder="1" applyAlignment="1">
      <alignment horizontal="center" vertical="center"/>
    </xf>
    <xf numFmtId="0" fontId="3" fillId="0" borderId="9" xfId="0" applyFont="1" applyBorder="1" applyAlignment="1">
      <alignment horizontal="left" vertical="center" wrapText="1"/>
    </xf>
    <xf numFmtId="0" fontId="5" fillId="2" borderId="9" xfId="0" quotePrefix="1" applyFont="1" applyFill="1" applyBorder="1" applyAlignment="1">
      <alignment horizontal="center" vertical="center" wrapText="1"/>
    </xf>
    <xf numFmtId="0" fontId="3" fillId="0" borderId="4" xfId="0" quotePrefix="1" applyFont="1" applyFill="1" applyBorder="1" applyAlignment="1">
      <alignment horizontal="center" vertical="center"/>
    </xf>
    <xf numFmtId="0" fontId="3" fillId="2" borderId="12" xfId="0" applyFont="1" applyFill="1" applyBorder="1" applyAlignment="1">
      <alignment horizontal="center" vertical="center" wrapText="1"/>
    </xf>
    <xf numFmtId="0" fontId="3" fillId="0" borderId="9" xfId="0" applyFont="1" applyBorder="1" applyAlignment="1">
      <alignment horizontal="center" vertical="top" wrapText="1"/>
    </xf>
    <xf numFmtId="0" fontId="11" fillId="0" borderId="4" xfId="0" applyFont="1" applyBorder="1" applyAlignment="1">
      <alignment vertical="top"/>
    </xf>
    <xf numFmtId="0" fontId="6" fillId="0" borderId="9" xfId="0" applyFont="1" applyBorder="1" applyAlignment="1">
      <alignment horizontal="center" vertical="center"/>
    </xf>
    <xf numFmtId="0" fontId="3" fillId="0" borderId="9" xfId="0" applyFont="1" applyBorder="1" applyAlignment="1">
      <alignment horizontal="center" vertical="top"/>
    </xf>
    <xf numFmtId="0" fontId="6" fillId="0" borderId="8" xfId="0" applyFont="1" applyBorder="1" applyAlignment="1">
      <alignment horizontal="center" vertical="center"/>
    </xf>
    <xf numFmtId="1"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9" xfId="0" applyNumberFormat="1" applyFont="1" applyBorder="1" applyAlignment="1">
      <alignment vertical="center" wrapText="1"/>
    </xf>
    <xf numFmtId="0" fontId="3" fillId="0" borderId="9"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8" xfId="0" applyNumberFormat="1" applyFont="1" applyBorder="1" applyAlignment="1">
      <alignment horizontal="center" vertical="top"/>
    </xf>
    <xf numFmtId="0" fontId="12" fillId="0" borderId="5" xfId="0" applyFont="1" applyBorder="1" applyAlignment="1">
      <alignment vertical="top"/>
    </xf>
    <xf numFmtId="0" fontId="10" fillId="0" borderId="8" xfId="0" applyFont="1" applyBorder="1"/>
    <xf numFmtId="0" fontId="3" fillId="2" borderId="14" xfId="0" applyFont="1" applyFill="1" applyBorder="1" applyAlignment="1">
      <alignment horizontal="center" vertical="center" wrapText="1"/>
    </xf>
    <xf numFmtId="0" fontId="10" fillId="0" borderId="8" xfId="0" applyFont="1" applyBorder="1" applyAlignment="1">
      <alignment horizontal="center" vertical="center" wrapText="1"/>
    </xf>
    <xf numFmtId="0" fontId="5" fillId="2" borderId="14" xfId="0" applyFont="1" applyFill="1" applyBorder="1" applyAlignment="1">
      <alignment horizontal="center" vertical="center" wrapText="1"/>
    </xf>
    <xf numFmtId="0" fontId="11" fillId="0" borderId="0" xfId="0" applyFont="1"/>
    <xf numFmtId="168" fontId="5" fillId="0" borderId="9" xfId="0" applyNumberFormat="1" applyFont="1" applyFill="1" applyBorder="1" applyAlignment="1" applyProtection="1">
      <alignment horizontal="center" vertical="top"/>
    </xf>
    <xf numFmtId="168" fontId="8" fillId="0" borderId="2" xfId="0" applyNumberFormat="1" applyFont="1" applyFill="1" applyBorder="1" applyAlignment="1" applyProtection="1">
      <alignment vertical="top"/>
    </xf>
    <xf numFmtId="168" fontId="4" fillId="0" borderId="2" xfId="0" applyNumberFormat="1" applyFont="1" applyFill="1" applyBorder="1" applyAlignment="1" applyProtection="1">
      <alignment horizontal="left" vertical="top"/>
    </xf>
    <xf numFmtId="168" fontId="4" fillId="0" borderId="2" xfId="0" applyNumberFormat="1" applyFont="1" applyFill="1" applyBorder="1" applyAlignment="1" applyProtection="1">
      <alignment vertical="top"/>
    </xf>
    <xf numFmtId="0" fontId="6" fillId="0" borderId="2" xfId="0" applyFont="1" applyFill="1" applyBorder="1" applyAlignment="1" applyProtection="1">
      <alignment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7" xfId="0" applyFont="1" applyFill="1" applyBorder="1" applyAlignment="1">
      <alignment vertical="top"/>
    </xf>
    <xf numFmtId="0" fontId="11" fillId="0" borderId="7" xfId="0" applyFont="1" applyBorder="1" applyAlignment="1">
      <alignment vertical="top"/>
    </xf>
    <xf numFmtId="0" fontId="13" fillId="0" borderId="0" xfId="0" applyFont="1" applyBorder="1" applyAlignment="1">
      <alignment horizontal="center" vertical="center"/>
    </xf>
    <xf numFmtId="0" fontId="3" fillId="0" borderId="9" xfId="0" applyFont="1" applyBorder="1" applyAlignment="1">
      <alignment vertical="top"/>
    </xf>
    <xf numFmtId="0" fontId="3" fillId="0" borderId="6" xfId="0" applyFont="1" applyBorder="1" applyAlignment="1">
      <alignment vertical="top"/>
    </xf>
    <xf numFmtId="0" fontId="10" fillId="0" borderId="4" xfId="0" applyFont="1" applyBorder="1" applyAlignment="1">
      <alignment vertical="center"/>
    </xf>
    <xf numFmtId="0" fontId="3" fillId="0" borderId="0" xfId="0" applyFont="1" applyAlignment="1">
      <alignment vertical="center"/>
    </xf>
    <xf numFmtId="0" fontId="14" fillId="0" borderId="0" xfId="0" applyFont="1" applyAlignment="1">
      <alignment vertical="center"/>
    </xf>
    <xf numFmtId="0" fontId="4" fillId="2"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4" fillId="0" borderId="4" xfId="0" applyFont="1" applyBorder="1" applyAlignment="1">
      <alignment horizontal="center" vertical="center"/>
    </xf>
    <xf numFmtId="0" fontId="13" fillId="0" borderId="4" xfId="0" applyFont="1" applyBorder="1" applyAlignment="1">
      <alignment vertical="center"/>
    </xf>
    <xf numFmtId="0" fontId="6" fillId="0" borderId="4" xfId="0" applyFont="1" applyFill="1" applyBorder="1" applyAlignment="1">
      <alignment horizontal="center" vertical="center"/>
    </xf>
    <xf numFmtId="0" fontId="4" fillId="2" borderId="6" xfId="0" applyFont="1" applyFill="1" applyBorder="1" applyAlignment="1">
      <alignment horizontal="center" vertical="top" wrapText="1"/>
    </xf>
    <xf numFmtId="0" fontId="13" fillId="0" borderId="4" xfId="0" applyFont="1" applyBorder="1"/>
    <xf numFmtId="0" fontId="13" fillId="0" borderId="0" xfId="0" applyFont="1"/>
    <xf numFmtId="0" fontId="6" fillId="0" borderId="4" xfId="0" applyFont="1" applyFill="1" applyBorder="1" applyAlignment="1">
      <alignment horizontal="center" vertical="center" wrapText="1"/>
    </xf>
    <xf numFmtId="0" fontId="10" fillId="0" borderId="1" xfId="0" applyFont="1" applyBorder="1"/>
    <xf numFmtId="0" fontId="6" fillId="0" borderId="46" xfId="0" applyFont="1" applyBorder="1" applyAlignment="1">
      <alignment vertical="center"/>
    </xf>
    <xf numFmtId="0" fontId="10" fillId="0" borderId="1" xfId="0" applyFont="1" applyBorder="1" applyAlignment="1">
      <alignment vertical="center"/>
    </xf>
    <xf numFmtId="0" fontId="3" fillId="0" borderId="0" xfId="0" applyFont="1" applyAlignment="1">
      <alignment vertical="center" wrapText="1"/>
    </xf>
    <xf numFmtId="0" fontId="10" fillId="0" borderId="0" xfId="0" applyFont="1" applyAlignment="1">
      <alignment horizontal="left" vertical="center" wrapText="1"/>
    </xf>
    <xf numFmtId="0" fontId="3" fillId="0" borderId="0" xfId="0" applyFont="1" applyAlignment="1"/>
    <xf numFmtId="0" fontId="3" fillId="0" borderId="0" xfId="0" applyFont="1" applyAlignment="1">
      <alignment horizontal="right"/>
    </xf>
    <xf numFmtId="0" fontId="3" fillId="0" borderId="2" xfId="0" applyFont="1" applyFill="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12" fillId="0" borderId="2" xfId="0" applyFont="1" applyBorder="1" applyAlignment="1">
      <alignment horizontal="left" vertical="top" wrapText="1"/>
    </xf>
    <xf numFmtId="0" fontId="12" fillId="0" borderId="7" xfId="0" applyFont="1" applyBorder="1" applyAlignment="1">
      <alignment horizontal="left" vertical="top" wrapText="1"/>
    </xf>
    <xf numFmtId="0" fontId="5" fillId="2" borderId="6" xfId="0" quotePrefix="1" applyFont="1" applyFill="1" applyBorder="1" applyAlignment="1">
      <alignment horizontal="center" vertical="top" wrapText="1"/>
    </xf>
    <xf numFmtId="0" fontId="5" fillId="2" borderId="6" xfId="0" applyFont="1" applyFill="1" applyBorder="1" applyAlignment="1">
      <alignment horizontal="center" vertical="top" wrapText="1"/>
    </xf>
    <xf numFmtId="0" fontId="10" fillId="0" borderId="1" xfId="0" applyFont="1" applyBorder="1" applyAlignment="1">
      <alignment horizontal="center" vertical="top"/>
    </xf>
    <xf numFmtId="0" fontId="5" fillId="0" borderId="1" xfId="0" applyFont="1" applyBorder="1"/>
    <xf numFmtId="0" fontId="5" fillId="0" borderId="1" xfId="0" applyFont="1" applyBorder="1" applyAlignment="1">
      <alignment horizontal="center" vertical="top"/>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center"/>
    </xf>
    <xf numFmtId="0" fontId="16" fillId="0" borderId="0" xfId="0" applyFont="1" applyAlignment="1">
      <alignment horizontal="left"/>
    </xf>
    <xf numFmtId="0" fontId="16" fillId="0" borderId="0" xfId="0" applyFont="1" applyAlignment="1">
      <alignment horizontal="center"/>
    </xf>
    <xf numFmtId="0" fontId="15" fillId="0" borderId="0" xfId="0" applyFont="1" applyAlignment="1">
      <alignment horizontal="center"/>
    </xf>
    <xf numFmtId="0" fontId="16" fillId="4" borderId="0" xfId="0" applyFont="1" applyFill="1"/>
    <xf numFmtId="0" fontId="16" fillId="0" borderId="0" xfId="0" applyFont="1"/>
    <xf numFmtId="0" fontId="19" fillId="0" borderId="0" xfId="0" applyFont="1"/>
    <xf numFmtId="15" fontId="16" fillId="4" borderId="0" xfId="0" applyNumberFormat="1" applyFont="1" applyFill="1"/>
    <xf numFmtId="0" fontId="18" fillId="0" borderId="1" xfId="0" applyFont="1" applyBorder="1"/>
    <xf numFmtId="0" fontId="0" fillId="0" borderId="1" xfId="0" applyBorder="1"/>
    <xf numFmtId="0" fontId="18" fillId="0" borderId="4" xfId="0" applyFont="1" applyBorder="1" applyAlignment="1">
      <alignment horizontal="center"/>
    </xf>
    <xf numFmtId="0" fontId="18" fillId="0" borderId="8" xfId="0" applyFont="1" applyBorder="1" applyAlignment="1">
      <alignment horizontal="center"/>
    </xf>
    <xf numFmtId="0" fontId="20" fillId="0" borderId="9" xfId="0" applyFont="1" applyBorder="1" applyAlignment="1">
      <alignment horizontal="center" vertical="top" wrapText="1"/>
    </xf>
    <xf numFmtId="0" fontId="20" fillId="0" borderId="4" xfId="0" applyFont="1" applyBorder="1" applyAlignment="1">
      <alignment horizontal="center" wrapText="1"/>
    </xf>
    <xf numFmtId="0" fontId="20" fillId="0" borderId="7" xfId="0" applyFont="1" applyBorder="1" applyAlignment="1">
      <alignment horizontal="center" wrapText="1"/>
    </xf>
    <xf numFmtId="0" fontId="20" fillId="0" borderId="4" xfId="0" applyFont="1" applyBorder="1" applyAlignment="1">
      <alignment horizontal="center" vertical="top" wrapText="1"/>
    </xf>
    <xf numFmtId="0" fontId="18" fillId="0" borderId="4" xfId="0" applyNumberFormat="1" applyFont="1" applyBorder="1" applyAlignment="1">
      <alignment horizontal="center" vertical="top" wrapText="1"/>
    </xf>
    <xf numFmtId="0" fontId="18" fillId="6" borderId="4" xfId="0" applyNumberFormat="1" applyFont="1" applyFill="1" applyBorder="1" applyAlignment="1">
      <alignment horizontal="center" vertical="top" wrapText="1"/>
    </xf>
    <xf numFmtId="0" fontId="18" fillId="0" borderId="9" xfId="0" applyNumberFormat="1" applyFont="1" applyFill="1" applyBorder="1" applyAlignment="1">
      <alignment horizontal="center" vertical="top" wrapText="1"/>
    </xf>
    <xf numFmtId="0" fontId="18" fillId="0" borderId="8" xfId="0" applyNumberFormat="1" applyFont="1" applyBorder="1" applyAlignment="1">
      <alignment horizontal="center" vertical="center" wrapText="1"/>
    </xf>
    <xf numFmtId="0" fontId="18" fillId="0" borderId="0" xfId="0" applyNumberFormat="1" applyFont="1"/>
    <xf numFmtId="0" fontId="18" fillId="7" borderId="6" xfId="0" applyNumberFormat="1"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6" borderId="6" xfId="0" applyNumberFormat="1" applyFont="1" applyFill="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9"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0" xfId="0" applyNumberFormat="1" applyFont="1" applyAlignment="1">
      <alignment horizontal="center" vertical="center"/>
    </xf>
    <xf numFmtId="0" fontId="18" fillId="0" borderId="6" xfId="0" applyNumberFormat="1" applyFont="1" applyBorder="1" applyAlignment="1">
      <alignment horizontal="center" vertical="center"/>
    </xf>
    <xf numFmtId="0" fontId="20" fillId="0" borderId="9" xfId="0" applyFont="1" applyBorder="1" applyAlignment="1">
      <alignment horizontal="center"/>
    </xf>
    <xf numFmtId="0" fontId="18" fillId="0" borderId="15" xfId="0" applyFont="1" applyBorder="1" applyAlignment="1">
      <alignment vertical="top" wrapText="1"/>
    </xf>
    <xf numFmtId="0" fontId="20" fillId="0" borderId="9" xfId="0" applyFont="1" applyBorder="1" applyAlignment="1">
      <alignment horizontal="center" wrapText="1"/>
    </xf>
    <xf numFmtId="0" fontId="18" fillId="0" borderId="13" xfId="0" applyFont="1" applyBorder="1" applyAlignment="1">
      <alignment vertical="top" wrapText="1"/>
    </xf>
    <xf numFmtId="0" fontId="18" fillId="0" borderId="19" xfId="0" applyFont="1" applyBorder="1" applyAlignment="1">
      <alignment vertical="top" wrapText="1"/>
    </xf>
    <xf numFmtId="0" fontId="18" fillId="0" borderId="11" xfId="0" applyFont="1" applyBorder="1" applyAlignment="1">
      <alignment horizontal="left" vertical="top" wrapText="1"/>
    </xf>
    <xf numFmtId="0" fontId="18" fillId="0" borderId="0" xfId="0" applyFont="1" applyBorder="1" applyAlignment="1">
      <alignment horizontal="left" vertical="top" wrapText="1"/>
    </xf>
    <xf numFmtId="0" fontId="18" fillId="0" borderId="19" xfId="0" applyFont="1" applyBorder="1" applyAlignment="1">
      <alignment horizontal="left" vertical="top" wrapText="1"/>
    </xf>
    <xf numFmtId="0" fontId="21" fillId="0" borderId="9" xfId="0" applyFont="1" applyBorder="1" applyAlignment="1">
      <alignment horizontal="center"/>
    </xf>
    <xf numFmtId="0" fontId="18" fillId="0" borderId="6" xfId="0" applyFont="1" applyBorder="1" applyAlignment="1">
      <alignment horizontal="left" wrapText="1"/>
    </xf>
    <xf numFmtId="0" fontId="18" fillId="0" borderId="0" xfId="0" applyFont="1" applyBorder="1" applyAlignment="1">
      <alignment wrapText="1"/>
    </xf>
    <xf numFmtId="0" fontId="20" fillId="0" borderId="0" xfId="0" applyFont="1" applyBorder="1" applyAlignment="1">
      <alignment wrapText="1"/>
    </xf>
    <xf numFmtId="0" fontId="18" fillId="0" borderId="12" xfId="0" applyFont="1" applyBorder="1" applyAlignment="1">
      <alignment horizontal="left" vertical="top" wrapText="1"/>
    </xf>
    <xf numFmtId="0" fontId="18" fillId="0" borderId="1" xfId="0" applyFont="1" applyBorder="1" applyAlignment="1">
      <alignment horizontal="left" vertical="top" wrapText="1"/>
    </xf>
    <xf numFmtId="0" fontId="18" fillId="0" borderId="13" xfId="0" applyFont="1" applyBorder="1" applyAlignment="1">
      <alignment horizontal="left" vertical="top" wrapText="1"/>
    </xf>
    <xf numFmtId="0" fontId="20" fillId="0" borderId="3" xfId="0" applyFont="1" applyBorder="1" applyAlignment="1">
      <alignment horizontal="center" vertical="center" wrapText="1"/>
    </xf>
    <xf numFmtId="0" fontId="22" fillId="0" borderId="0" xfId="0" applyFont="1" applyBorder="1"/>
    <xf numFmtId="0" fontId="23" fillId="0" borderId="0" xfId="0" applyFont="1" applyBorder="1"/>
    <xf numFmtId="0" fontId="23" fillId="0" borderId="0" xfId="0" applyFont="1"/>
    <xf numFmtId="0" fontId="24" fillId="8" borderId="0" xfId="0" applyFont="1" applyFill="1"/>
    <xf numFmtId="0" fontId="22" fillId="0" borderId="0" xfId="0" applyFont="1" applyBorder="1" applyAlignment="1">
      <alignment horizontal="left" vertical="center"/>
    </xf>
    <xf numFmtId="0" fontId="22" fillId="0" borderId="0" xfId="0" applyFont="1" applyBorder="1" applyAlignment="1">
      <alignment vertical="center" wrapText="1"/>
    </xf>
    <xf numFmtId="0" fontId="24" fillId="7" borderId="0" xfId="0" applyFont="1" applyFill="1"/>
    <xf numFmtId="1" fontId="4" fillId="2" borderId="5" xfId="0" applyNumberFormat="1" applyFont="1" applyFill="1" applyBorder="1" applyAlignment="1">
      <alignment horizontal="center" vertical="center" wrapText="1"/>
    </xf>
    <xf numFmtId="1" fontId="4" fillId="0" borderId="4" xfId="0" applyNumberFormat="1" applyFont="1" applyBorder="1" applyAlignment="1">
      <alignment horizontal="center" vertical="center"/>
    </xf>
    <xf numFmtId="1" fontId="6" fillId="2" borderId="5"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0" fontId="6" fillId="0" borderId="4" xfId="0" applyFont="1" applyFill="1" applyBorder="1" applyAlignment="1">
      <alignment horizontal="center"/>
    </xf>
    <xf numFmtId="1" fontId="6" fillId="0" borderId="12" xfId="0" applyNumberFormat="1" applyFont="1" applyFill="1" applyBorder="1" applyAlignment="1">
      <alignment horizontal="center" vertical="center"/>
    </xf>
    <xf numFmtId="0" fontId="20" fillId="0" borderId="4" xfId="0" applyFont="1" applyBorder="1" applyAlignment="1">
      <alignment horizontal="center" wrapText="1"/>
    </xf>
    <xf numFmtId="2" fontId="13" fillId="0" borderId="4" xfId="0" applyNumberFormat="1" applyFont="1" applyBorder="1" applyAlignment="1">
      <alignment horizontal="center" vertical="center" wrapText="1"/>
    </xf>
    <xf numFmtId="0" fontId="10" fillId="0" borderId="26" xfId="0" applyFont="1" applyBorder="1" applyAlignment="1">
      <alignment horizontal="center" vertical="center"/>
    </xf>
    <xf numFmtId="0" fontId="10" fillId="0" borderId="7" xfId="0" applyFont="1" applyBorder="1" applyAlignment="1">
      <alignment vertical="center"/>
    </xf>
    <xf numFmtId="0" fontId="10" fillId="0" borderId="0" xfId="0" applyFont="1" applyAlignment="1">
      <alignment horizontal="left" vertical="center"/>
    </xf>
    <xf numFmtId="0" fontId="13" fillId="0" borderId="7"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center" vertical="center"/>
    </xf>
    <xf numFmtId="0" fontId="6" fillId="0" borderId="0" xfId="7" applyFont="1" applyAlignment="1">
      <alignment horizontal="center" vertical="center"/>
    </xf>
    <xf numFmtId="0" fontId="3" fillId="0" borderId="0" xfId="7" applyFont="1" applyAlignment="1">
      <alignment horizontal="center"/>
    </xf>
    <xf numFmtId="0" fontId="3" fillId="0" borderId="0" xfId="7" applyFont="1" applyAlignment="1">
      <alignment horizontal="left" wrapText="1"/>
    </xf>
    <xf numFmtId="0" fontId="10" fillId="0" borderId="0" xfId="7" applyFont="1"/>
    <xf numFmtId="0" fontId="6" fillId="0" borderId="0" xfId="7" applyFont="1" applyAlignment="1">
      <alignment horizontal="left" vertical="center"/>
    </xf>
    <xf numFmtId="0" fontId="6" fillId="0" borderId="4" xfId="7" applyFont="1" applyBorder="1" applyAlignment="1">
      <alignment horizontal="center" vertical="center"/>
    </xf>
    <xf numFmtId="0" fontId="6" fillId="0" borderId="4" xfId="7" applyFont="1" applyBorder="1" applyAlignment="1">
      <alignment horizontal="center" vertical="center" wrapText="1"/>
    </xf>
    <xf numFmtId="0" fontId="6" fillId="0" borderId="5" xfId="7" applyFont="1" applyBorder="1" applyAlignment="1">
      <alignment horizontal="center" vertical="center"/>
    </xf>
    <xf numFmtId="0" fontId="3" fillId="0" borderId="4" xfId="7" applyFont="1" applyBorder="1" applyAlignment="1">
      <alignment horizontal="center" vertical="center"/>
    </xf>
    <xf numFmtId="0" fontId="3" fillId="0" borderId="4" xfId="7" applyFont="1" applyBorder="1" applyAlignment="1">
      <alignment vertical="center" wrapText="1"/>
    </xf>
    <xf numFmtId="0" fontId="26" fillId="7" borderId="4" xfId="5" applyFont="1" applyFill="1" applyBorder="1" applyAlignment="1" applyProtection="1">
      <alignment horizontal="left" vertical="center" wrapText="1"/>
    </xf>
    <xf numFmtId="0" fontId="3" fillId="0" borderId="5" xfId="5" applyFont="1" applyBorder="1" applyAlignment="1" applyProtection="1">
      <alignment horizontal="left" vertical="center" wrapText="1"/>
    </xf>
    <xf numFmtId="0" fontId="10" fillId="0" borderId="0" xfId="7" applyFont="1" applyAlignment="1">
      <alignment vertical="center"/>
    </xf>
    <xf numFmtId="0" fontId="6" fillId="0" borderId="4" xfId="7" applyFont="1" applyBorder="1" applyAlignment="1">
      <alignment horizontal="left" vertical="center" wrapText="1"/>
    </xf>
    <xf numFmtId="0" fontId="3" fillId="0" borderId="4" xfId="7" applyFont="1" applyBorder="1" applyAlignment="1">
      <alignment horizontal="left" vertical="center" wrapText="1"/>
    </xf>
    <xf numFmtId="0" fontId="3" fillId="0" borderId="4" xfId="7" applyFont="1" applyBorder="1" applyAlignment="1">
      <alignment horizontal="center" vertical="top"/>
    </xf>
    <xf numFmtId="0" fontId="3" fillId="7" borderId="4" xfId="5" applyFont="1" applyFill="1" applyBorder="1" applyAlignment="1" applyProtection="1">
      <alignment vertical="center" wrapText="1"/>
    </xf>
    <xf numFmtId="0" fontId="3" fillId="7" borderId="4" xfId="5" applyFont="1" applyFill="1" applyBorder="1" applyAlignment="1" applyProtection="1">
      <alignment horizontal="center" vertical="center" wrapText="1"/>
    </xf>
    <xf numFmtId="0" fontId="3" fillId="7" borderId="4" xfId="5" applyFont="1" applyFill="1" applyBorder="1" applyAlignment="1" applyProtection="1">
      <alignment horizontal="left" vertical="center" wrapText="1"/>
    </xf>
    <xf numFmtId="0" fontId="26" fillId="0" borderId="4" xfId="5" applyFont="1" applyBorder="1" applyAlignment="1" applyProtection="1">
      <alignment horizontal="left" vertical="center" wrapText="1"/>
    </xf>
    <xf numFmtId="0" fontId="3" fillId="0" borderId="4" xfId="5" applyFont="1" applyBorder="1" applyAlignment="1" applyProtection="1">
      <alignment horizontal="left" vertical="center" wrapText="1"/>
    </xf>
    <xf numFmtId="0" fontId="3" fillId="0" borderId="4" xfId="5" applyFont="1" applyBorder="1" applyAlignment="1" applyProtection="1">
      <alignment horizontal="center" vertical="center" wrapText="1"/>
    </xf>
    <xf numFmtId="0" fontId="6" fillId="3" borderId="4" xfId="7" applyFont="1" applyFill="1" applyBorder="1" applyAlignment="1">
      <alignment horizontal="center" vertical="center" wrapText="1"/>
    </xf>
    <xf numFmtId="0" fontId="27" fillId="3" borderId="4" xfId="5" applyFont="1" applyFill="1" applyBorder="1" applyAlignment="1" applyProtection="1">
      <alignment horizontal="left" vertical="center" wrapText="1"/>
    </xf>
    <xf numFmtId="0" fontId="6" fillId="3" borderId="4" xfId="5" applyFont="1" applyFill="1" applyBorder="1" applyAlignment="1" applyProtection="1">
      <alignment horizontal="left" vertical="center" wrapText="1"/>
    </xf>
    <xf numFmtId="0" fontId="6" fillId="3" borderId="4" xfId="5" applyFont="1" applyFill="1" applyBorder="1" applyAlignment="1" applyProtection="1">
      <alignment horizontal="center" vertical="center" wrapText="1"/>
    </xf>
    <xf numFmtId="0" fontId="3" fillId="0" borderId="0" xfId="7" applyFont="1" applyBorder="1" applyAlignment="1">
      <alignment horizontal="center" vertical="center"/>
    </xf>
    <xf numFmtId="0" fontId="3" fillId="0" borderId="0" xfId="7" applyFont="1" applyBorder="1" applyAlignment="1">
      <alignment vertical="center" wrapText="1"/>
    </xf>
    <xf numFmtId="0" fontId="25" fillId="0" borderId="0" xfId="5" applyBorder="1" applyAlignment="1" applyProtection="1">
      <alignment horizontal="left" vertical="center" wrapText="1"/>
    </xf>
    <xf numFmtId="0" fontId="3" fillId="0" borderId="0" xfId="5" applyFont="1" applyBorder="1" applyAlignment="1" applyProtection="1">
      <alignment horizontal="left" vertical="center" wrapText="1"/>
    </xf>
    <xf numFmtId="0" fontId="28" fillId="0" borderId="0" xfId="5" applyFont="1" applyBorder="1" applyAlignment="1" applyProtection="1">
      <alignment horizontal="center" vertical="center" wrapText="1"/>
    </xf>
    <xf numFmtId="0" fontId="28" fillId="0" borderId="0" xfId="5" applyFont="1" applyBorder="1" applyAlignment="1" applyProtection="1">
      <alignment horizontal="left" vertical="center" wrapText="1"/>
    </xf>
    <xf numFmtId="0" fontId="10" fillId="0" borderId="0" xfId="7" applyFont="1" applyAlignment="1">
      <alignment vertical="center" wrapText="1"/>
    </xf>
    <xf numFmtId="0" fontId="3" fillId="0" borderId="0" xfId="7" applyFont="1" applyAlignment="1">
      <alignment vertical="center"/>
    </xf>
    <xf numFmtId="0" fontId="6" fillId="0" borderId="22" xfId="0" applyFont="1" applyBorder="1" applyAlignment="1">
      <alignment horizontal="center" vertical="center"/>
    </xf>
    <xf numFmtId="0" fontId="10" fillId="0" borderId="4" xfId="0" applyFont="1" applyBorder="1" applyAlignment="1">
      <alignment horizontal="left"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37" xfId="0" applyFont="1" applyBorder="1" applyAlignment="1">
      <alignment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 xfId="0" applyNumberFormat="1" applyFont="1" applyBorder="1" applyAlignment="1">
      <alignment vertical="center"/>
    </xf>
    <xf numFmtId="0" fontId="10" fillId="0" borderId="28" xfId="0" applyNumberFormat="1" applyFont="1" applyBorder="1" applyAlignment="1">
      <alignment vertical="center"/>
    </xf>
    <xf numFmtId="172" fontId="10" fillId="0" borderId="0" xfId="6" applyNumberFormat="1" applyFont="1" applyAlignment="1">
      <alignment vertical="center"/>
    </xf>
    <xf numFmtId="173" fontId="10" fillId="0" borderId="0" xfId="0" applyNumberFormat="1" applyFont="1" applyAlignment="1">
      <alignment vertical="center"/>
    </xf>
    <xf numFmtId="0" fontId="10" fillId="0" borderId="43" xfId="0" applyFont="1" applyBorder="1" applyAlignment="1">
      <alignment horizontal="center" vertical="center"/>
    </xf>
    <xf numFmtId="0" fontId="3" fillId="0" borderId="4" xfId="0" applyNumberFormat="1" applyFont="1" applyBorder="1" applyAlignment="1">
      <alignment horizontal="right" vertical="center" indent="1"/>
    </xf>
    <xf numFmtId="0" fontId="10" fillId="0" borderId="28" xfId="0" applyNumberFormat="1" applyFont="1" applyBorder="1" applyAlignment="1">
      <alignment horizontal="right" vertical="center" indent="1"/>
    </xf>
    <xf numFmtId="2" fontId="3" fillId="0" borderId="4" xfId="0" applyNumberFormat="1" applyFont="1" applyBorder="1" applyAlignment="1">
      <alignment horizontal="right" vertical="center" indent="1"/>
    </xf>
    <xf numFmtId="2" fontId="10" fillId="0" borderId="28" xfId="0" applyNumberFormat="1" applyFont="1" applyBorder="1" applyAlignment="1">
      <alignment horizontal="right" vertical="center" indent="1"/>
    </xf>
    <xf numFmtId="172" fontId="10" fillId="0" borderId="0" xfId="0" applyNumberFormat="1" applyFont="1" applyAlignment="1">
      <alignment vertical="center"/>
    </xf>
    <xf numFmtId="0" fontId="10" fillId="0" borderId="44" xfId="0" applyFont="1" applyBorder="1" applyAlignment="1">
      <alignment horizontal="center" vertical="center"/>
    </xf>
    <xf numFmtId="2" fontId="6" fillId="0" borderId="4" xfId="0" applyNumberFormat="1" applyFont="1" applyBorder="1" applyAlignment="1">
      <alignment horizontal="right" vertical="center" indent="1"/>
    </xf>
    <xf numFmtId="2" fontId="6" fillId="0" borderId="27" xfId="0" applyNumberFormat="1" applyFont="1" applyBorder="1" applyAlignment="1">
      <alignment horizontal="right" vertical="center" indent="1"/>
    </xf>
    <xf numFmtId="0" fontId="6" fillId="0" borderId="4" xfId="0" applyNumberFormat="1" applyFont="1" applyBorder="1" applyAlignment="1">
      <alignment horizontal="right" vertical="center" indent="1"/>
    </xf>
    <xf numFmtId="0" fontId="10" fillId="0" borderId="12" xfId="0" applyFont="1" applyBorder="1" applyAlignment="1">
      <alignment vertical="center"/>
    </xf>
    <xf numFmtId="0" fontId="10" fillId="0" borderId="13" xfId="0" applyFont="1" applyBorder="1" applyAlignment="1">
      <alignment vertical="center"/>
    </xf>
    <xf numFmtId="0" fontId="10" fillId="0" borderId="4" xfId="0" applyNumberFormat="1" applyFont="1" applyBorder="1" applyAlignment="1">
      <alignment horizontal="right" vertical="center" indent="1"/>
    </xf>
    <xf numFmtId="0" fontId="6" fillId="0" borderId="8" xfId="0" applyNumberFormat="1" applyFont="1" applyBorder="1" applyAlignment="1">
      <alignment horizontal="right" vertical="center" indent="1"/>
    </xf>
    <xf numFmtId="0" fontId="6" fillId="0" borderId="52" xfId="0" applyNumberFormat="1" applyFont="1" applyBorder="1" applyAlignment="1">
      <alignment horizontal="right" vertical="center" indent="1"/>
    </xf>
    <xf numFmtId="2" fontId="6" fillId="0" borderId="5" xfId="0" applyNumberFormat="1" applyFont="1" applyBorder="1" applyAlignment="1">
      <alignment horizontal="right" vertical="center" indent="1"/>
    </xf>
    <xf numFmtId="2" fontId="6" fillId="0" borderId="28" xfId="0" applyNumberFormat="1" applyFont="1" applyBorder="1" applyAlignment="1">
      <alignment horizontal="right" vertical="center" indent="1"/>
    </xf>
    <xf numFmtId="0" fontId="10" fillId="0" borderId="3"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30" fillId="0" borderId="0" xfId="0" applyFont="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1" fillId="2" borderId="9" xfId="0" applyFont="1" applyFill="1" applyBorder="1" applyAlignment="1">
      <alignment horizontal="center" vertical="top" wrapText="1"/>
    </xf>
    <xf numFmtId="0" fontId="31" fillId="0" borderId="9" xfId="0" applyFont="1" applyBorder="1" applyAlignment="1">
      <alignment vertical="center" wrapText="1"/>
    </xf>
    <xf numFmtId="49" fontId="31" fillId="0" borderId="9" xfId="0" applyNumberFormat="1" applyFont="1" applyBorder="1" applyAlignment="1">
      <alignment horizontal="center" vertical="center"/>
    </xf>
    <xf numFmtId="0" fontId="31" fillId="0" borderId="4" xfId="0" applyFont="1" applyBorder="1" applyAlignment="1">
      <alignment vertical="center"/>
    </xf>
    <xf numFmtId="0" fontId="31" fillId="0" borderId="0" xfId="0" applyFont="1"/>
    <xf numFmtId="0" fontId="35" fillId="0" borderId="0" xfId="0" applyFont="1"/>
    <xf numFmtId="0" fontId="35" fillId="0" borderId="0" xfId="0" applyFont="1" applyAlignment="1">
      <alignment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31" fillId="0" borderId="0" xfId="0" applyFont="1" applyBorder="1" applyAlignment="1">
      <alignment vertical="center"/>
    </xf>
    <xf numFmtId="0" fontId="31" fillId="0" borderId="0" xfId="0" applyFont="1" applyAlignment="1">
      <alignment horizontal="left" vertical="center"/>
    </xf>
    <xf numFmtId="0" fontId="31" fillId="0" borderId="0" xfId="0" applyFont="1" applyAlignment="1">
      <alignment horizontal="center" vertical="center" wrapText="1"/>
    </xf>
    <xf numFmtId="0" fontId="30" fillId="0" borderId="0" xfId="0" applyFont="1" applyAlignment="1">
      <alignment vertical="center"/>
    </xf>
    <xf numFmtId="0" fontId="31" fillId="0" borderId="0" xfId="0" applyFont="1" applyFill="1" applyBorder="1" applyAlignment="1"/>
    <xf numFmtId="0" fontId="35" fillId="0" borderId="0" xfId="0" applyFont="1" applyFill="1" applyAlignment="1">
      <alignment horizontal="center" vertical="center"/>
    </xf>
    <xf numFmtId="0" fontId="31" fillId="0" borderId="0" xfId="0" applyFont="1" applyFill="1" applyBorder="1" applyAlignment="1">
      <alignment vertical="center"/>
    </xf>
    <xf numFmtId="0" fontId="30" fillId="0" borderId="0" xfId="0" applyFont="1" applyFill="1" applyBorder="1" applyAlignment="1">
      <alignment horizontal="center" vertical="center"/>
    </xf>
    <xf numFmtId="0" fontId="31" fillId="0" borderId="0" xfId="0" applyFont="1" applyBorder="1" applyAlignment="1">
      <alignment horizontal="left" vertical="center"/>
    </xf>
    <xf numFmtId="0" fontId="30" fillId="0" borderId="0" xfId="0" applyFont="1" applyBorder="1" applyAlignment="1">
      <alignment horizontal="center" vertical="center" wrapText="1"/>
    </xf>
    <xf numFmtId="0" fontId="30" fillId="0" borderId="0" xfId="0" applyFont="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7" borderId="4" xfId="0" applyFont="1" applyFill="1" applyBorder="1" applyAlignment="1">
      <alignment horizontal="center" vertical="center" wrapText="1"/>
    </xf>
    <xf numFmtId="0" fontId="30" fillId="7" borderId="4" xfId="0" applyFont="1" applyFill="1" applyBorder="1" applyAlignment="1">
      <alignment horizontal="center" vertical="center"/>
    </xf>
    <xf numFmtId="0" fontId="30" fillId="0" borderId="8" xfId="0" applyFont="1" applyBorder="1" applyAlignment="1">
      <alignment horizontal="center" vertical="center"/>
    </xf>
    <xf numFmtId="0" fontId="37" fillId="2" borderId="5" xfId="0" applyFont="1" applyFill="1" applyBorder="1" applyAlignment="1">
      <alignment horizontal="center" vertical="center" wrapText="1"/>
    </xf>
    <xf numFmtId="0" fontId="35" fillId="0" borderId="4" xfId="0" applyFont="1" applyBorder="1" applyAlignment="1">
      <alignment horizontal="center" vertical="center" wrapText="1"/>
    </xf>
    <xf numFmtId="0" fontId="37" fillId="0" borderId="4" xfId="0" applyFont="1" applyBorder="1" applyAlignment="1">
      <alignment horizontal="center" vertical="center"/>
    </xf>
    <xf numFmtId="0" fontId="35" fillId="0" borderId="4" xfId="0" applyFont="1" applyBorder="1" applyAlignment="1">
      <alignment vertical="center"/>
    </xf>
    <xf numFmtId="170" fontId="30" fillId="0" borderId="4" xfId="0" applyNumberFormat="1" applyFont="1" applyBorder="1" applyAlignment="1">
      <alignment horizontal="center" vertical="center"/>
    </xf>
    <xf numFmtId="0" fontId="35" fillId="0" borderId="4" xfId="0" applyFont="1" applyBorder="1"/>
    <xf numFmtId="0" fontId="37" fillId="2" borderId="9" xfId="0" applyFont="1" applyFill="1" applyBorder="1" applyAlignment="1">
      <alignment horizontal="center" vertical="top" wrapText="1"/>
    </xf>
    <xf numFmtId="0" fontId="30" fillId="0" borderId="8" xfId="0" applyFont="1" applyBorder="1" applyAlignment="1">
      <alignment horizontal="center" vertical="center" wrapText="1"/>
    </xf>
    <xf numFmtId="0" fontId="36" fillId="7" borderId="6" xfId="5" applyFont="1" applyFill="1" applyBorder="1" applyAlignment="1" applyProtection="1">
      <alignment horizontal="left" vertical="center"/>
    </xf>
    <xf numFmtId="0" fontId="30" fillId="0" borderId="8" xfId="0" applyFont="1" applyBorder="1" applyAlignment="1">
      <alignment horizontal="center" vertical="top" wrapText="1"/>
    </xf>
    <xf numFmtId="0" fontId="37" fillId="0" borderId="8" xfId="0" applyFont="1" applyBorder="1" applyAlignment="1">
      <alignment horizontal="center" vertical="center"/>
    </xf>
    <xf numFmtId="0" fontId="35" fillId="0" borderId="8" xfId="0" applyFont="1" applyBorder="1" applyAlignment="1">
      <alignment vertical="center"/>
    </xf>
    <xf numFmtId="0" fontId="31" fillId="0" borderId="4" xfId="0" applyFont="1" applyBorder="1" applyAlignment="1">
      <alignment horizontal="center" vertical="center" wrapText="1"/>
    </xf>
    <xf numFmtId="0" fontId="35" fillId="0" borderId="4" xfId="0" applyFont="1" applyBorder="1" applyAlignment="1">
      <alignment horizontal="center" vertical="center"/>
    </xf>
    <xf numFmtId="0" fontId="30" fillId="0" borderId="8" xfId="0" applyFont="1" applyFill="1" applyBorder="1" applyAlignment="1">
      <alignment horizontal="center" vertical="top" wrapText="1"/>
    </xf>
    <xf numFmtId="0" fontId="31" fillId="0" borderId="4" xfId="0" applyNumberFormat="1" applyFont="1" applyBorder="1" applyAlignment="1">
      <alignment horizontal="center" vertical="center"/>
    </xf>
    <xf numFmtId="0" fontId="31" fillId="0" borderId="9" xfId="0" applyNumberFormat="1" applyFont="1" applyBorder="1" applyAlignment="1">
      <alignment vertical="center" wrapText="1"/>
    </xf>
    <xf numFmtId="0" fontId="31" fillId="0" borderId="2" xfId="0" applyFont="1" applyBorder="1" applyAlignment="1">
      <alignment vertical="center"/>
    </xf>
    <xf numFmtId="0" fontId="31" fillId="0" borderId="9" xfId="0" applyNumberFormat="1" applyFont="1" applyBorder="1" applyAlignment="1">
      <alignment horizontal="left" vertical="center" wrapText="1"/>
    </xf>
    <xf numFmtId="0" fontId="38" fillId="0" borderId="4" xfId="0" applyFont="1" applyBorder="1" applyAlignment="1">
      <alignment horizontal="center" vertical="center"/>
    </xf>
    <xf numFmtId="0" fontId="31" fillId="0" borderId="4" xfId="0" applyFont="1" applyBorder="1" applyAlignment="1">
      <alignment horizontal="center" vertical="center"/>
    </xf>
    <xf numFmtId="0" fontId="37" fillId="2" borderId="12" xfId="0" applyFont="1" applyFill="1" applyBorder="1" applyAlignment="1">
      <alignment horizontal="center" vertical="center" wrapText="1"/>
    </xf>
    <xf numFmtId="0" fontId="35" fillId="0" borderId="6" xfId="0" applyFont="1" applyBorder="1" applyAlignment="1">
      <alignment horizontal="center" vertical="center" wrapText="1"/>
    </xf>
    <xf numFmtId="0" fontId="37" fillId="0" borderId="6" xfId="0" applyFont="1" applyBorder="1" applyAlignment="1">
      <alignment horizontal="center" vertical="center"/>
    </xf>
    <xf numFmtId="0" fontId="35" fillId="0" borderId="6" xfId="0" applyFont="1" applyBorder="1" applyAlignment="1">
      <alignment vertical="center"/>
    </xf>
    <xf numFmtId="0" fontId="35" fillId="0" borderId="6" xfId="0" applyFont="1" applyBorder="1"/>
    <xf numFmtId="0" fontId="30" fillId="0" borderId="9" xfId="0" applyFont="1" applyBorder="1" applyAlignment="1">
      <alignment horizontal="center" vertical="center"/>
    </xf>
    <xf numFmtId="0" fontId="31" fillId="2" borderId="12" xfId="0" applyFont="1" applyFill="1" applyBorder="1" applyAlignment="1">
      <alignment horizontal="center" vertical="center" wrapText="1"/>
    </xf>
    <xf numFmtId="0" fontId="31" fillId="0" borderId="9" xfId="0" applyFont="1" applyBorder="1" applyAlignment="1">
      <alignment horizontal="center" vertical="center"/>
    </xf>
    <xf numFmtId="0" fontId="31" fillId="2" borderId="5" xfId="0" applyFont="1" applyFill="1" applyBorder="1" applyAlignment="1">
      <alignment horizontal="center" vertical="center" wrapText="1"/>
    </xf>
    <xf numFmtId="170" fontId="39" fillId="0" borderId="4" xfId="0" applyNumberFormat="1" applyFont="1" applyBorder="1" applyAlignment="1">
      <alignment horizontal="center" vertical="center"/>
    </xf>
    <xf numFmtId="0" fontId="35" fillId="0" borderId="0" xfId="0" applyFont="1" applyBorder="1" applyAlignment="1">
      <alignment vertical="center"/>
    </xf>
    <xf numFmtId="170" fontId="39" fillId="0" borderId="0" xfId="0" applyNumberFormat="1" applyFont="1" applyBorder="1" applyAlignment="1">
      <alignment horizontal="center" vertical="center"/>
    </xf>
    <xf numFmtId="0" fontId="35" fillId="0" borderId="0" xfId="0" applyFont="1" applyBorder="1" applyAlignment="1">
      <alignment horizontal="center" vertical="center"/>
    </xf>
    <xf numFmtId="0" fontId="31" fillId="0" borderId="0" xfId="4" applyFont="1" applyBorder="1" applyAlignment="1">
      <alignment horizontal="left" indent="5"/>
    </xf>
    <xf numFmtId="0" fontId="31" fillId="0" borderId="0" xfId="0" quotePrefix="1" applyFont="1" applyFill="1" applyBorder="1" applyAlignment="1">
      <alignment vertical="top"/>
    </xf>
    <xf numFmtId="0" fontId="31" fillId="0" borderId="0" xfId="0" quotePrefix="1" applyFont="1" applyFill="1" applyBorder="1" applyAlignment="1">
      <alignment horizontal="left" vertical="top"/>
    </xf>
    <xf numFmtId="0" fontId="30" fillId="0" borderId="0" xfId="0" quotePrefix="1" applyFont="1" applyFill="1" applyBorder="1" applyAlignment="1">
      <alignment horizontal="center" vertical="center"/>
    </xf>
    <xf numFmtId="0" fontId="36" fillId="0" borderId="0" xfId="0" applyFont="1"/>
    <xf numFmtId="0" fontId="30" fillId="0" borderId="0" xfId="4" applyFont="1" applyAlignment="1">
      <alignment horizontal="left" indent="5"/>
    </xf>
    <xf numFmtId="0" fontId="31" fillId="0" borderId="0" xfId="4" applyFont="1" applyAlignment="1">
      <alignment horizontal="left" indent="5"/>
    </xf>
    <xf numFmtId="0" fontId="31" fillId="0" borderId="7" xfId="0" applyFont="1" applyBorder="1" applyAlignment="1">
      <alignment horizontal="left"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0"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vertical="center" wrapText="1"/>
    </xf>
    <xf numFmtId="0" fontId="30" fillId="0" borderId="54" xfId="0" applyFont="1" applyBorder="1" applyAlignment="1">
      <alignment horizontal="center" vertical="center" wrapText="1"/>
    </xf>
    <xf numFmtId="0" fontId="30" fillId="7" borderId="54" xfId="0" applyFont="1" applyFill="1" applyBorder="1" applyAlignment="1">
      <alignment horizontal="center" vertical="center" wrapText="1"/>
    </xf>
    <xf numFmtId="0" fontId="30" fillId="7" borderId="54" xfId="0" applyFont="1" applyFill="1" applyBorder="1" applyAlignment="1">
      <alignment horizontal="center" vertical="center"/>
    </xf>
    <xf numFmtId="0" fontId="31" fillId="0" borderId="55" xfId="0" applyFont="1" applyBorder="1" applyAlignment="1">
      <alignment horizontal="center" vertical="center" wrapText="1"/>
    </xf>
    <xf numFmtId="0" fontId="31" fillId="0" borderId="54" xfId="0" applyFont="1" applyBorder="1" applyAlignment="1">
      <alignment horizontal="left" vertical="center" wrapText="1"/>
    </xf>
    <xf numFmtId="0" fontId="31" fillId="0" borderId="55" xfId="0" applyNumberFormat="1" applyFont="1" applyBorder="1" applyAlignment="1">
      <alignment horizontal="left" vertical="center" wrapText="1"/>
    </xf>
    <xf numFmtId="0" fontId="31" fillId="0" borderId="54" xfId="0" applyFont="1" applyBorder="1" applyAlignment="1">
      <alignment horizontal="center" vertical="center" wrapText="1"/>
    </xf>
    <xf numFmtId="0" fontId="31" fillId="0" borderId="54" xfId="0" applyNumberFormat="1"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31" fillId="2" borderId="56" xfId="0" applyFont="1" applyFill="1" applyBorder="1" applyAlignment="1">
      <alignment horizontal="center" vertical="center" wrapText="1"/>
    </xf>
    <xf numFmtId="0" fontId="31" fillId="2" borderId="53" xfId="0" applyFont="1" applyFill="1" applyBorder="1" applyAlignment="1">
      <alignment horizontal="center" vertical="center" wrapText="1"/>
    </xf>
    <xf numFmtId="170" fontId="39" fillId="0" borderId="54" xfId="0" applyNumberFormat="1" applyFont="1" applyBorder="1" applyAlignment="1">
      <alignment horizontal="center" vertical="center"/>
    </xf>
    <xf numFmtId="0" fontId="31" fillId="0" borderId="0" xfId="4" applyFont="1" applyBorder="1"/>
    <xf numFmtId="0" fontId="31" fillId="0" borderId="0" xfId="4" applyFont="1" applyBorder="1" applyAlignment="1">
      <alignment horizontal="left"/>
    </xf>
    <xf numFmtId="49" fontId="31" fillId="0" borderId="0" xfId="0" applyNumberFormat="1" applyFont="1" applyAlignment="1">
      <alignment horizontal="center" vertical="center"/>
    </xf>
    <xf numFmtId="170" fontId="31" fillId="0" borderId="0" xfId="0" applyNumberFormat="1" applyFont="1" applyAlignment="1">
      <alignment horizontal="center" vertical="center"/>
    </xf>
    <xf numFmtId="0" fontId="31" fillId="0" borderId="0" xfId="0" applyFont="1" applyAlignment="1">
      <alignment horizontal="center" vertical="center"/>
    </xf>
    <xf numFmtId="170" fontId="30" fillId="0" borderId="0" xfId="0" applyNumberFormat="1" applyFont="1" applyBorder="1" applyAlignment="1">
      <alignment vertical="center"/>
    </xf>
    <xf numFmtId="170" fontId="31" fillId="0" borderId="0" xfId="0" applyNumberFormat="1" applyFont="1" applyAlignment="1">
      <alignment horizontal="left" vertical="center"/>
    </xf>
    <xf numFmtId="49" fontId="30" fillId="0" borderId="0" xfId="0" applyNumberFormat="1" applyFont="1" applyAlignment="1">
      <alignment horizontal="center" vertical="center"/>
    </xf>
    <xf numFmtId="170" fontId="30" fillId="0" borderId="4" xfId="0" applyNumberFormat="1" applyFont="1" applyBorder="1" applyAlignment="1">
      <alignment horizontal="center" vertical="center" wrapText="1"/>
    </xf>
    <xf numFmtId="0" fontId="30" fillId="7" borderId="4" xfId="0" applyNumberFormat="1" applyFont="1" applyFill="1" applyBorder="1" applyAlignment="1">
      <alignment horizontal="center" vertical="center" wrapText="1"/>
    </xf>
    <xf numFmtId="0" fontId="30" fillId="0" borderId="4" xfId="0" applyFont="1" applyBorder="1" applyAlignment="1">
      <alignment horizontal="left" vertical="center" wrapText="1"/>
    </xf>
    <xf numFmtId="170" fontId="31" fillId="0" borderId="4" xfId="0" applyNumberFormat="1" applyFont="1" applyBorder="1" applyAlignment="1">
      <alignment vertical="center"/>
    </xf>
    <xf numFmtId="0" fontId="30" fillId="0" borderId="4" xfId="0" applyNumberFormat="1" applyFont="1" applyBorder="1" applyAlignment="1">
      <alignment horizontal="center" vertical="center"/>
    </xf>
    <xf numFmtId="0" fontId="30" fillId="2" borderId="9" xfId="0" applyFont="1" applyFill="1" applyBorder="1" applyAlignment="1">
      <alignment horizontal="center" vertical="top" wrapText="1"/>
    </xf>
    <xf numFmtId="0" fontId="30" fillId="6" borderId="8" xfId="0" applyFont="1" applyFill="1" applyBorder="1" applyAlignment="1">
      <alignment horizontal="center" vertical="center"/>
    </xf>
    <xf numFmtId="0" fontId="30" fillId="6" borderId="5" xfId="0" applyFont="1" applyFill="1" applyBorder="1" applyAlignment="1">
      <alignment vertical="center"/>
    </xf>
    <xf numFmtId="0" fontId="30" fillId="6" borderId="4" xfId="0" applyFont="1" applyFill="1" applyBorder="1" applyAlignment="1">
      <alignment horizontal="center" vertical="center" wrapText="1"/>
    </xf>
    <xf numFmtId="0" fontId="30" fillId="6" borderId="4" xfId="0" applyFont="1" applyFill="1" applyBorder="1" applyAlignment="1">
      <alignment horizontal="center" vertical="center"/>
    </xf>
    <xf numFmtId="170" fontId="30" fillId="6" borderId="4" xfId="0" applyNumberFormat="1" applyFont="1" applyFill="1" applyBorder="1" applyAlignment="1">
      <alignment vertical="center"/>
    </xf>
    <xf numFmtId="170" fontId="30" fillId="6" borderId="4" xfId="0" applyNumberFormat="1" applyFont="1" applyFill="1" applyBorder="1" applyAlignment="1">
      <alignment horizontal="center" vertical="center"/>
    </xf>
    <xf numFmtId="0" fontId="30" fillId="6" borderId="4" xfId="0" applyNumberFormat="1" applyFont="1" applyFill="1" applyBorder="1" applyAlignment="1">
      <alignment horizontal="center" vertical="center"/>
    </xf>
    <xf numFmtId="0" fontId="30" fillId="0" borderId="4" xfId="0" applyFont="1" applyBorder="1" applyAlignment="1">
      <alignment vertical="center"/>
    </xf>
    <xf numFmtId="0" fontId="30" fillId="0" borderId="0" xfId="0" applyFont="1"/>
    <xf numFmtId="0" fontId="30" fillId="9" borderId="8" xfId="0" applyNumberFormat="1" applyFont="1" applyFill="1" applyBorder="1" applyAlignment="1">
      <alignment horizontal="center" vertical="center"/>
    </xf>
    <xf numFmtId="0" fontId="30" fillId="9" borderId="5" xfId="0" applyFont="1" applyFill="1" applyBorder="1" applyAlignment="1">
      <alignment vertical="center"/>
    </xf>
    <xf numFmtId="0" fontId="30" fillId="9" borderId="4" xfId="0" applyFont="1" applyFill="1" applyBorder="1" applyAlignment="1">
      <alignment horizontal="center" vertical="center" wrapText="1"/>
    </xf>
    <xf numFmtId="0" fontId="30" fillId="9" borderId="4" xfId="0" applyFont="1" applyFill="1" applyBorder="1" applyAlignment="1">
      <alignment horizontal="center" vertical="center"/>
    </xf>
    <xf numFmtId="170" fontId="30" fillId="9" borderId="4" xfId="0" applyNumberFormat="1" applyFont="1" applyFill="1" applyBorder="1" applyAlignment="1">
      <alignment vertical="center"/>
    </xf>
    <xf numFmtId="170" fontId="30" fillId="9" borderId="4" xfId="0" applyNumberFormat="1" applyFont="1" applyFill="1" applyBorder="1" applyAlignment="1">
      <alignment horizontal="center" vertical="center"/>
    </xf>
    <xf numFmtId="0" fontId="30" fillId="9" borderId="4" xfId="0" applyNumberFormat="1" applyFont="1" applyFill="1" applyBorder="1" applyAlignment="1">
      <alignment horizontal="center" vertical="center"/>
    </xf>
    <xf numFmtId="0" fontId="30" fillId="0" borderId="9" xfId="0" applyFont="1" applyBorder="1" applyAlignment="1">
      <alignment vertical="center" wrapText="1"/>
    </xf>
    <xf numFmtId="49" fontId="30" fillId="7" borderId="8" xfId="0" applyNumberFormat="1" applyFont="1" applyFill="1" applyBorder="1" applyAlignment="1">
      <alignment horizontal="center" vertical="center"/>
    </xf>
    <xf numFmtId="0" fontId="30" fillId="7" borderId="5" xfId="0" applyFont="1" applyFill="1" applyBorder="1" applyAlignment="1">
      <alignment vertical="center" wrapText="1"/>
    </xf>
    <xf numFmtId="170" fontId="30" fillId="7" borderId="4" xfId="0" applyNumberFormat="1" applyFont="1" applyFill="1" applyBorder="1" applyAlignment="1">
      <alignment vertical="center"/>
    </xf>
    <xf numFmtId="0" fontId="30" fillId="7" borderId="4" xfId="0" applyNumberFormat="1" applyFont="1" applyFill="1" applyBorder="1" applyAlignment="1">
      <alignment horizontal="center" vertical="center"/>
    </xf>
    <xf numFmtId="0" fontId="30" fillId="2" borderId="9" xfId="0" applyFont="1" applyFill="1" applyBorder="1" applyAlignment="1">
      <alignment horizontal="center" vertical="center" wrapText="1"/>
    </xf>
    <xf numFmtId="0" fontId="30" fillId="0" borderId="9" xfId="0" applyFont="1" applyBorder="1" applyAlignment="1">
      <alignment horizontal="center" vertical="center" wrapText="1"/>
    </xf>
    <xf numFmtId="49" fontId="30" fillId="0" borderId="9" xfId="0" applyNumberFormat="1" applyFont="1" applyBorder="1" applyAlignment="1">
      <alignment horizontal="center" vertical="center"/>
    </xf>
    <xf numFmtId="0" fontId="30" fillId="3" borderId="4" xfId="0" applyFont="1" applyFill="1" applyBorder="1" applyAlignment="1">
      <alignment horizontal="center" vertical="center"/>
    </xf>
    <xf numFmtId="0" fontId="30" fillId="3" borderId="5" xfId="0" applyFont="1" applyFill="1" applyBorder="1" applyAlignment="1">
      <alignment vertical="center" wrapText="1"/>
    </xf>
    <xf numFmtId="0" fontId="30" fillId="3" borderId="4" xfId="0" applyFont="1" applyFill="1" applyBorder="1" applyAlignment="1">
      <alignment vertical="center" wrapText="1"/>
    </xf>
    <xf numFmtId="170" fontId="30" fillId="3" borderId="4" xfId="0" applyNumberFormat="1" applyFont="1" applyFill="1" applyBorder="1" applyAlignment="1">
      <alignment vertical="center"/>
    </xf>
    <xf numFmtId="0" fontId="30" fillId="3" borderId="4" xfId="0" applyNumberFormat="1" applyFont="1" applyFill="1" applyBorder="1" applyAlignment="1">
      <alignment horizontal="center" vertical="center"/>
    </xf>
    <xf numFmtId="0" fontId="30" fillId="3" borderId="4" xfId="0" applyFont="1" applyFill="1" applyBorder="1" applyAlignment="1">
      <alignment horizontal="center" vertical="center" wrapText="1"/>
    </xf>
    <xf numFmtId="0" fontId="30" fillId="3" borderId="4" xfId="0" applyFont="1" applyFill="1" applyBorder="1" applyAlignment="1">
      <alignment horizontal="left" vertical="center"/>
    </xf>
    <xf numFmtId="170" fontId="30" fillId="7" borderId="4" xfId="0" applyNumberFormat="1" applyFont="1" applyFill="1" applyBorder="1" applyAlignment="1">
      <alignment horizontal="right" vertical="center"/>
    </xf>
    <xf numFmtId="170" fontId="30" fillId="7" borderId="4" xfId="0" applyNumberFormat="1" applyFont="1" applyFill="1" applyBorder="1" applyAlignment="1">
      <alignment horizontal="center" vertical="center"/>
    </xf>
    <xf numFmtId="0" fontId="30" fillId="0" borderId="9" xfId="0" applyFont="1" applyBorder="1" applyAlignment="1">
      <alignment horizontal="left" vertical="center" wrapText="1"/>
    </xf>
    <xf numFmtId="49" fontId="30" fillId="0" borderId="9" xfId="0" applyNumberFormat="1" applyFont="1" applyBorder="1" applyAlignment="1">
      <alignment horizontal="center" vertical="center" wrapText="1"/>
    </xf>
    <xf numFmtId="170" fontId="30" fillId="3" borderId="4" xfId="0" applyNumberFormat="1" applyFont="1" applyFill="1" applyBorder="1" applyAlignment="1">
      <alignment horizontal="center" vertical="center"/>
    </xf>
    <xf numFmtId="0" fontId="31" fillId="0" borderId="0" xfId="0" applyFont="1" applyAlignment="1">
      <alignment wrapText="1"/>
    </xf>
    <xf numFmtId="0" fontId="30" fillId="0" borderId="4" xfId="0" applyFont="1" applyBorder="1" applyAlignment="1">
      <alignment vertical="center" wrapText="1"/>
    </xf>
    <xf numFmtId="2" fontId="30" fillId="3" borderId="4" xfId="0" applyNumberFormat="1" applyFont="1" applyFill="1" applyBorder="1" applyAlignment="1">
      <alignment horizontal="center" vertical="center"/>
    </xf>
    <xf numFmtId="0" fontId="30" fillId="2" borderId="9" xfId="0" applyFont="1" applyFill="1" applyBorder="1" applyAlignment="1">
      <alignment vertical="center" wrapText="1"/>
    </xf>
    <xf numFmtId="0" fontId="30" fillId="9" borderId="5" xfId="0" applyFont="1" applyFill="1" applyBorder="1" applyAlignment="1">
      <alignment vertical="center" wrapText="1"/>
    </xf>
    <xf numFmtId="0" fontId="30" fillId="9" borderId="4" xfId="0" applyFont="1" applyFill="1" applyBorder="1" applyAlignment="1">
      <alignment vertical="center" wrapText="1"/>
    </xf>
    <xf numFmtId="170" fontId="30" fillId="9" borderId="4" xfId="0" applyNumberFormat="1" applyFont="1" applyFill="1" applyBorder="1" applyAlignment="1">
      <alignment horizontal="right" vertical="center" wrapText="1"/>
    </xf>
    <xf numFmtId="0" fontId="30" fillId="9" borderId="4" xfId="0" applyNumberFormat="1" applyFont="1" applyFill="1" applyBorder="1" applyAlignment="1">
      <alignment horizontal="center" vertical="center" wrapText="1"/>
    </xf>
    <xf numFmtId="0" fontId="30" fillId="2" borderId="4" xfId="0" applyFont="1" applyFill="1" applyBorder="1" applyAlignment="1">
      <alignment vertical="center" wrapText="1"/>
    </xf>
    <xf numFmtId="49" fontId="30" fillId="7" borderId="9" xfId="0" applyNumberFormat="1" applyFont="1" applyFill="1" applyBorder="1" applyAlignment="1">
      <alignment horizontal="center" vertical="center" wrapText="1"/>
    </xf>
    <xf numFmtId="0" fontId="30" fillId="7" borderId="4" xfId="0" applyFont="1" applyFill="1" applyBorder="1" applyAlignment="1">
      <alignment vertical="center"/>
    </xf>
    <xf numFmtId="2" fontId="30" fillId="7" borderId="4" xfId="0" applyNumberFormat="1" applyFont="1" applyFill="1" applyBorder="1" applyAlignment="1">
      <alignment horizontal="center" vertical="center"/>
    </xf>
    <xf numFmtId="0" fontId="30" fillId="0" borderId="4" xfId="0" applyFont="1" applyFill="1" applyBorder="1" applyAlignment="1">
      <alignment vertical="center" wrapText="1"/>
    </xf>
    <xf numFmtId="0" fontId="30" fillId="3" borderId="5" xfId="0" applyFont="1" applyFill="1" applyBorder="1" applyAlignment="1">
      <alignment vertical="center"/>
    </xf>
    <xf numFmtId="0" fontId="30" fillId="3" borderId="2" xfId="0" applyFont="1" applyFill="1" applyBorder="1" applyAlignment="1">
      <alignment vertical="center"/>
    </xf>
    <xf numFmtId="0" fontId="30" fillId="3" borderId="7" xfId="0" applyFont="1" applyFill="1" applyBorder="1"/>
    <xf numFmtId="0" fontId="30" fillId="3" borderId="4" xfId="0" applyFont="1" applyFill="1" applyBorder="1" applyAlignment="1">
      <alignment vertical="center"/>
    </xf>
    <xf numFmtId="0" fontId="30" fillId="0" borderId="4" xfId="0" applyFont="1" applyFill="1" applyBorder="1" applyAlignment="1">
      <alignment vertical="center"/>
    </xf>
    <xf numFmtId="0" fontId="30" fillId="3" borderId="6" xfId="0" applyFont="1" applyFill="1" applyBorder="1" applyAlignment="1">
      <alignment horizontal="center" vertical="center" wrapText="1"/>
    </xf>
    <xf numFmtId="0" fontId="30" fillId="3" borderId="7" xfId="0" applyFont="1" applyFill="1" applyBorder="1" applyAlignment="1">
      <alignment vertical="center"/>
    </xf>
    <xf numFmtId="0" fontId="30" fillId="3" borderId="5" xfId="0" applyFont="1" applyFill="1" applyBorder="1" applyAlignment="1">
      <alignment horizontal="center" vertical="center"/>
    </xf>
    <xf numFmtId="170" fontId="30" fillId="3" borderId="8" xfId="0" applyNumberFormat="1" applyFont="1" applyFill="1" applyBorder="1" applyAlignment="1">
      <alignment horizontal="center" vertical="center"/>
    </xf>
    <xf numFmtId="0" fontId="31" fillId="2" borderId="9" xfId="0" applyFont="1" applyFill="1" applyBorder="1" applyAlignment="1">
      <alignment vertical="center" wrapText="1"/>
    </xf>
    <xf numFmtId="0" fontId="31" fillId="0" borderId="9" xfId="0" applyFont="1" applyBorder="1" applyAlignment="1">
      <alignment horizontal="left" vertical="center" wrapText="1"/>
    </xf>
    <xf numFmtId="0" fontId="31" fillId="0" borderId="4" xfId="0" applyFont="1" applyFill="1" applyBorder="1" applyAlignment="1">
      <alignment vertical="center"/>
    </xf>
    <xf numFmtId="0" fontId="30" fillId="0" borderId="6" xfId="0" applyFont="1" applyBorder="1" applyAlignment="1">
      <alignment horizontal="left" vertical="center" wrapText="1"/>
    </xf>
    <xf numFmtId="49" fontId="30" fillId="7" borderId="4" xfId="0" applyNumberFormat="1" applyFont="1" applyFill="1" applyBorder="1" applyAlignment="1">
      <alignment horizontal="center" vertical="center"/>
    </xf>
    <xf numFmtId="0" fontId="30" fillId="10" borderId="4" xfId="0" applyFont="1" applyFill="1" applyBorder="1" applyAlignment="1">
      <alignment horizontal="center" vertical="center"/>
    </xf>
    <xf numFmtId="0" fontId="30" fillId="10" borderId="5" xfId="0" applyFont="1" applyFill="1" applyBorder="1" applyAlignment="1">
      <alignment vertical="center" wrapText="1"/>
    </xf>
    <xf numFmtId="0" fontId="30" fillId="10" borderId="4" xfId="0" applyFont="1" applyFill="1" applyBorder="1" applyAlignment="1">
      <alignment horizontal="center" vertical="center" wrapText="1"/>
    </xf>
    <xf numFmtId="170" fontId="30" fillId="10" borderId="4" xfId="0" applyNumberFormat="1" applyFont="1" applyFill="1" applyBorder="1" applyAlignment="1">
      <alignment horizontal="right" vertical="center"/>
    </xf>
    <xf numFmtId="0" fontId="30" fillId="10" borderId="4" xfId="0" applyNumberFormat="1" applyFont="1" applyFill="1" applyBorder="1" applyAlignment="1">
      <alignment horizontal="center" vertical="center"/>
    </xf>
    <xf numFmtId="0" fontId="30" fillId="6" borderId="8" xfId="0" applyFont="1" applyFill="1" applyBorder="1" applyAlignment="1">
      <alignment horizontal="center" vertical="center" wrapText="1"/>
    </xf>
    <xf numFmtId="0" fontId="31" fillId="0" borderId="4" xfId="0" applyFont="1" applyBorder="1" applyAlignment="1">
      <alignment vertical="center" wrapText="1"/>
    </xf>
    <xf numFmtId="0" fontId="31" fillId="7" borderId="5" xfId="0" applyFont="1" applyFill="1" applyBorder="1" applyAlignment="1">
      <alignment vertical="center"/>
    </xf>
    <xf numFmtId="0" fontId="31" fillId="7" borderId="4" xfId="0" applyFont="1" applyFill="1" applyBorder="1" applyAlignment="1">
      <alignment horizontal="center" vertical="center" wrapText="1"/>
    </xf>
    <xf numFmtId="0" fontId="31" fillId="7" borderId="4" xfId="0" applyFont="1" applyFill="1" applyBorder="1" applyAlignment="1">
      <alignment horizontal="center" vertical="center"/>
    </xf>
    <xf numFmtId="170" fontId="31" fillId="7" borderId="4" xfId="0" applyNumberFormat="1" applyFont="1" applyFill="1" applyBorder="1" applyAlignment="1">
      <alignment vertical="center"/>
    </xf>
    <xf numFmtId="0" fontId="31" fillId="7" borderId="4" xfId="0" applyNumberFormat="1" applyFont="1" applyFill="1" applyBorder="1" applyAlignment="1">
      <alignment horizontal="center" vertical="center"/>
    </xf>
    <xf numFmtId="0" fontId="31" fillId="0" borderId="8" xfId="0" applyFont="1" applyBorder="1" applyAlignment="1">
      <alignment vertical="center" wrapText="1"/>
    </xf>
    <xf numFmtId="0" fontId="30" fillId="6" borderId="5" xfId="0" applyFont="1" applyFill="1" applyBorder="1" applyAlignment="1">
      <alignment vertical="center" wrapText="1"/>
    </xf>
    <xf numFmtId="0" fontId="30" fillId="7" borderId="5" xfId="0" applyFont="1" applyFill="1" applyBorder="1" applyAlignment="1">
      <alignment vertical="center"/>
    </xf>
    <xf numFmtId="0" fontId="31" fillId="2" borderId="11" xfId="0" applyFont="1" applyFill="1" applyBorder="1" applyAlignment="1">
      <alignment horizontal="center" vertical="top" wrapText="1"/>
    </xf>
    <xf numFmtId="0" fontId="31" fillId="0" borderId="5" xfId="0" applyNumberFormat="1" applyFont="1" applyBorder="1" applyAlignment="1">
      <alignment horizontal="center" vertical="center"/>
    </xf>
    <xf numFmtId="49"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xf>
    <xf numFmtId="0" fontId="31" fillId="0" borderId="12" xfId="0" applyFont="1" applyBorder="1" applyAlignment="1">
      <alignment vertical="center"/>
    </xf>
    <xf numFmtId="49" fontId="30" fillId="0" borderId="0" xfId="0" applyNumberFormat="1" applyFont="1" applyBorder="1" applyAlignment="1">
      <alignment horizontal="center" vertical="center"/>
    </xf>
    <xf numFmtId="0" fontId="31" fillId="0" borderId="0" xfId="0" applyFont="1" applyBorder="1" applyAlignment="1">
      <alignment horizontal="center" vertical="center"/>
    </xf>
    <xf numFmtId="49" fontId="31" fillId="0" borderId="0" xfId="0" applyNumberFormat="1" applyFont="1" applyBorder="1" applyAlignment="1">
      <alignment horizontal="center" vertical="center"/>
    </xf>
    <xf numFmtId="170" fontId="31" fillId="0" borderId="0" xfId="0" applyNumberFormat="1" applyFont="1"/>
    <xf numFmtId="0" fontId="31" fillId="0" borderId="0" xfId="4" applyFont="1" applyBorder="1" applyAlignment="1">
      <alignment horizontal="center" vertical="center"/>
    </xf>
    <xf numFmtId="0" fontId="30" fillId="0" borderId="0" xfId="4" applyFont="1" applyAlignment="1">
      <alignment horizontal="center" vertical="center"/>
    </xf>
    <xf numFmtId="0" fontId="31" fillId="0" borderId="0" xfId="4" applyFont="1" applyAlignment="1">
      <alignment horizontal="center" vertical="center"/>
    </xf>
    <xf numFmtId="49" fontId="31" fillId="0" borderId="0" xfId="0" applyNumberFormat="1" applyFont="1" applyAlignment="1">
      <alignment horizontal="center"/>
    </xf>
    <xf numFmtId="0" fontId="30" fillId="0" borderId="0" xfId="0" applyNumberFormat="1" applyFont="1" applyFill="1" applyBorder="1" applyAlignment="1">
      <alignment horizontal="center" vertical="center"/>
    </xf>
    <xf numFmtId="49" fontId="31" fillId="0" borderId="0" xfId="0" applyNumberFormat="1" applyFont="1" applyFill="1" applyAlignment="1">
      <alignment vertical="center"/>
    </xf>
    <xf numFmtId="0" fontId="36" fillId="0" borderId="0" xfId="0" applyNumberFormat="1" applyFont="1" applyFill="1" applyAlignment="1">
      <alignment horizontal="center" vertical="center"/>
    </xf>
    <xf numFmtId="0" fontId="35" fillId="0" borderId="0" xfId="0" applyFont="1" applyAlignment="1">
      <alignment horizontal="left" vertical="center"/>
    </xf>
    <xf numFmtId="0" fontId="35" fillId="0" borderId="0" xfId="0" applyFont="1" applyFill="1" applyAlignment="1">
      <alignment horizontal="left" vertical="center"/>
    </xf>
    <xf numFmtId="0" fontId="31" fillId="0" borderId="0" xfId="0" quotePrefix="1" applyFont="1" applyBorder="1" applyAlignment="1">
      <alignment vertical="center"/>
    </xf>
    <xf numFmtId="0" fontId="30" fillId="0" borderId="0" xfId="0" applyFont="1" applyAlignment="1">
      <alignment horizontal="center" vertical="center"/>
    </xf>
    <xf numFmtId="0" fontId="30" fillId="5" borderId="4" xfId="0" applyFont="1" applyFill="1" applyBorder="1" applyAlignment="1">
      <alignment horizontal="center" vertical="center" wrapText="1"/>
    </xf>
    <xf numFmtId="49" fontId="30" fillId="5" borderId="4" xfId="0" applyNumberFormat="1" applyFont="1" applyFill="1" applyBorder="1" applyAlignment="1">
      <alignment horizontal="center" vertical="center" wrapText="1"/>
    </xf>
    <xf numFmtId="49" fontId="30" fillId="7" borderId="4" xfId="0" applyNumberFormat="1" applyFont="1" applyFill="1" applyBorder="1" applyAlignment="1">
      <alignment horizontal="center" vertical="center" wrapText="1"/>
    </xf>
    <xf numFmtId="0" fontId="30" fillId="5" borderId="4" xfId="0" applyFont="1" applyFill="1" applyBorder="1" applyAlignment="1">
      <alignment horizontal="center" vertical="center"/>
    </xf>
    <xf numFmtId="49" fontId="30" fillId="5" borderId="4" xfId="0" applyNumberFormat="1" applyFont="1" applyFill="1" applyBorder="1" applyAlignment="1">
      <alignment horizontal="center" vertical="center"/>
    </xf>
    <xf numFmtId="0" fontId="38" fillId="0" borderId="5" xfId="0" applyFont="1" applyBorder="1" applyAlignment="1">
      <alignment vertical="center"/>
    </xf>
    <xf numFmtId="0" fontId="35" fillId="0" borderId="2" xfId="0" applyFont="1" applyBorder="1" applyAlignment="1">
      <alignment vertical="center"/>
    </xf>
    <xf numFmtId="0" fontId="35" fillId="0" borderId="7" xfId="0" applyFont="1" applyBorder="1" applyAlignment="1">
      <alignment horizontal="center" vertical="center"/>
    </xf>
    <xf numFmtId="0" fontId="31" fillId="0" borderId="4" xfId="0" applyNumberFormat="1" applyFont="1" applyFill="1" applyBorder="1" applyAlignment="1">
      <alignment horizontal="center" vertical="center"/>
    </xf>
    <xf numFmtId="0" fontId="31" fillId="0" borderId="4" xfId="0" applyFont="1" applyFill="1" applyBorder="1" applyAlignment="1">
      <alignment horizontal="center" vertical="center" wrapText="1"/>
    </xf>
    <xf numFmtId="0" fontId="30" fillId="0" borderId="4" xfId="0" applyFont="1" applyFill="1" applyBorder="1" applyAlignment="1">
      <alignment horizontal="center" vertical="center"/>
    </xf>
    <xf numFmtId="49" fontId="31" fillId="0" borderId="4" xfId="0" applyNumberFormat="1" applyFont="1" applyFill="1" applyBorder="1" applyAlignment="1">
      <alignment horizontal="center"/>
    </xf>
    <xf numFmtId="49" fontId="31" fillId="7" borderId="4" xfId="0" applyNumberFormat="1" applyFont="1" applyFill="1" applyBorder="1" applyAlignment="1">
      <alignment horizontal="center"/>
    </xf>
    <xf numFmtId="0" fontId="30" fillId="7" borderId="4" xfId="0" applyNumberFormat="1" applyFont="1" applyFill="1" applyBorder="1" applyAlignment="1">
      <alignment horizontal="center"/>
    </xf>
    <xf numFmtId="0" fontId="31" fillId="0" borderId="0" xfId="0" applyFont="1" applyFill="1" applyAlignment="1">
      <alignment horizontal="center"/>
    </xf>
    <xf numFmtId="0" fontId="31" fillId="0" borderId="9" xfId="0" applyFont="1" applyFill="1" applyBorder="1" applyAlignment="1">
      <alignment horizontal="center" vertical="center"/>
    </xf>
    <xf numFmtId="0" fontId="35" fillId="0" borderId="5" xfId="0" applyFont="1" applyBorder="1" applyAlignment="1">
      <alignment vertical="center"/>
    </xf>
    <xf numFmtId="49" fontId="31" fillId="0" borderId="4" xfId="0" applyNumberFormat="1" applyFont="1" applyFill="1" applyBorder="1" applyAlignment="1">
      <alignment horizontal="center" vertical="center"/>
    </xf>
    <xf numFmtId="49" fontId="31" fillId="7" borderId="4" xfId="0" applyNumberFormat="1" applyFont="1" applyFill="1" applyBorder="1" applyAlignment="1">
      <alignment horizontal="center" vertical="center"/>
    </xf>
    <xf numFmtId="0" fontId="31" fillId="0" borderId="0" xfId="0" applyFont="1" applyFill="1" applyAlignment="1">
      <alignment horizontal="center" vertical="center"/>
    </xf>
    <xf numFmtId="0" fontId="35" fillId="0" borderId="9" xfId="0" applyFont="1" applyBorder="1" applyAlignment="1">
      <alignment vertical="center"/>
    </xf>
    <xf numFmtId="0" fontId="35" fillId="0" borderId="4" xfId="0" applyFont="1" applyBorder="1" applyAlignment="1">
      <alignment horizontal="left" vertical="center"/>
    </xf>
    <xf numFmtId="171" fontId="31" fillId="4" borderId="4" xfId="0" applyNumberFormat="1" applyFont="1" applyFill="1" applyBorder="1" applyAlignment="1">
      <alignment horizontal="center" vertical="center" wrapText="1"/>
    </xf>
    <xf numFmtId="0" fontId="37" fillId="7" borderId="4" xfId="0" applyFont="1" applyFill="1" applyBorder="1" applyAlignment="1">
      <alignment horizontal="center" vertical="center"/>
    </xf>
    <xf numFmtId="49" fontId="31" fillId="0" borderId="4" xfId="0" applyNumberFormat="1" applyFont="1" applyFill="1" applyBorder="1" applyAlignment="1">
      <alignment vertical="center" wrapText="1"/>
    </xf>
    <xf numFmtId="0" fontId="36" fillId="7" borderId="4" xfId="0" applyNumberFormat="1" applyFont="1" applyFill="1" applyBorder="1" applyAlignment="1">
      <alignment horizontal="center" vertical="center"/>
    </xf>
    <xf numFmtId="0" fontId="35" fillId="0" borderId="9" xfId="0" applyFont="1" applyBorder="1" applyAlignment="1">
      <alignment horizontal="center" vertical="center"/>
    </xf>
    <xf numFmtId="0" fontId="35" fillId="0" borderId="19" xfId="0" applyFont="1" applyBorder="1" applyAlignment="1">
      <alignment vertical="center"/>
    </xf>
    <xf numFmtId="49" fontId="31" fillId="0" borderId="4" xfId="0" applyNumberFormat="1" applyFont="1" applyFill="1" applyBorder="1" applyAlignment="1">
      <alignment vertical="center"/>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1" fillId="3" borderId="9" xfId="0" applyFont="1" applyFill="1" applyBorder="1" applyAlignment="1">
      <alignment horizontal="center" vertical="center"/>
    </xf>
    <xf numFmtId="0" fontId="30" fillId="0" borderId="4" xfId="0" applyFont="1" applyBorder="1" applyAlignment="1">
      <alignment horizontal="center" vertical="top" wrapText="1"/>
    </xf>
    <xf numFmtId="0" fontId="30" fillId="7" borderId="9" xfId="0" applyNumberFormat="1" applyFont="1" applyFill="1" applyBorder="1" applyAlignment="1">
      <alignment horizontal="center" vertical="center" wrapText="1"/>
    </xf>
    <xf numFmtId="0" fontId="11" fillId="4" borderId="4" xfId="0" applyFont="1" applyFill="1" applyBorder="1" applyAlignment="1">
      <alignment horizontal="center" vertical="center"/>
    </xf>
    <xf numFmtId="0" fontId="11" fillId="5" borderId="4" xfId="0" applyFont="1" applyFill="1" applyBorder="1" applyAlignment="1">
      <alignment horizontal="center" vertical="center"/>
    </xf>
    <xf numFmtId="0" fontId="41" fillId="7" borderId="4" xfId="0" applyNumberFormat="1" applyFont="1" applyFill="1" applyBorder="1" applyAlignment="1">
      <alignment horizontal="center" vertical="center" wrapText="1"/>
    </xf>
    <xf numFmtId="0" fontId="11" fillId="4" borderId="0" xfId="0" applyFont="1" applyFill="1" applyBorder="1" applyAlignment="1">
      <alignment horizontal="center" vertical="center"/>
    </xf>
    <xf numFmtId="0" fontId="11" fillId="5" borderId="11" xfId="0" applyFont="1" applyFill="1" applyBorder="1" applyAlignment="1">
      <alignment horizontal="center" vertical="center"/>
    </xf>
    <xf numFmtId="49" fontId="31" fillId="0" borderId="8" xfId="0" applyNumberFormat="1" applyFont="1" applyFill="1" applyBorder="1" applyAlignment="1">
      <alignment vertical="center" wrapText="1"/>
    </xf>
    <xf numFmtId="0" fontId="41" fillId="7" borderId="8" xfId="0" applyNumberFormat="1" applyFont="1" applyFill="1" applyBorder="1" applyAlignment="1">
      <alignment horizontal="center" vertical="center" wrapText="1"/>
    </xf>
    <xf numFmtId="0" fontId="31" fillId="3" borderId="9" xfId="0" applyFont="1" applyFill="1" applyBorder="1" applyAlignment="1">
      <alignment vertical="center"/>
    </xf>
    <xf numFmtId="0" fontId="31" fillId="0" borderId="11" xfId="0" applyFont="1" applyBorder="1" applyAlignment="1">
      <alignment vertical="center"/>
    </xf>
    <xf numFmtId="0" fontId="30" fillId="4" borderId="4" xfId="0" applyFont="1" applyFill="1" applyBorder="1" applyAlignment="1">
      <alignment vertical="center" wrapText="1"/>
    </xf>
    <xf numFmtId="0" fontId="31" fillId="0" borderId="9" xfId="0" applyFont="1" applyBorder="1" applyAlignment="1">
      <alignment vertical="center"/>
    </xf>
    <xf numFmtId="15" fontId="37" fillId="0" borderId="4" xfId="0" applyNumberFormat="1" applyFont="1" applyBorder="1" applyAlignment="1">
      <alignment horizontal="center" vertical="center"/>
    </xf>
    <xf numFmtId="49" fontId="31" fillId="0" borderId="4" xfId="5" applyNumberFormat="1" applyFont="1" applyFill="1" applyBorder="1" applyAlignment="1" applyProtection="1">
      <alignment vertical="center"/>
    </xf>
    <xf numFmtId="0" fontId="40" fillId="7" borderId="4" xfId="5" applyNumberFormat="1" applyFont="1" applyFill="1" applyBorder="1" applyAlignment="1" applyProtection="1">
      <alignment horizontal="center" vertical="center"/>
    </xf>
    <xf numFmtId="0" fontId="35" fillId="0" borderId="5" xfId="0" applyFont="1" applyBorder="1" applyAlignment="1">
      <alignment horizontal="center" vertical="center"/>
    </xf>
    <xf numFmtId="0" fontId="40" fillId="7" borderId="4" xfId="5" applyNumberFormat="1" applyFont="1" applyFill="1" applyBorder="1" applyAlignment="1" applyProtection="1">
      <alignment horizontal="center" vertical="center" wrapText="1"/>
    </xf>
    <xf numFmtId="0" fontId="31" fillId="4" borderId="1" xfId="0" applyFont="1" applyFill="1" applyBorder="1" applyAlignment="1">
      <alignment horizontal="center" vertical="center" wrapText="1"/>
    </xf>
    <xf numFmtId="0" fontId="31" fillId="4" borderId="13" xfId="0" applyFont="1" applyFill="1" applyBorder="1" applyAlignment="1">
      <alignment horizontal="center" vertical="center" wrapText="1"/>
    </xf>
    <xf numFmtId="49" fontId="31" fillId="7" borderId="7" xfId="0" applyNumberFormat="1" applyFont="1" applyFill="1" applyBorder="1" applyAlignment="1">
      <alignment vertical="center" wrapText="1"/>
    </xf>
    <xf numFmtId="49" fontId="30" fillId="0" borderId="4" xfId="0" applyNumberFormat="1" applyFont="1" applyFill="1" applyBorder="1" applyAlignment="1">
      <alignment vertical="center"/>
    </xf>
    <xf numFmtId="49" fontId="30" fillId="7" borderId="4" xfId="0" applyNumberFormat="1" applyFont="1" applyFill="1" applyBorder="1" applyAlignment="1">
      <alignment vertical="center"/>
    </xf>
    <xf numFmtId="0" fontId="30" fillId="0" borderId="7" xfId="0" applyFont="1" applyBorder="1" applyAlignment="1">
      <alignment vertical="center" wrapText="1"/>
    </xf>
    <xf numFmtId="0" fontId="42" fillId="3" borderId="9" xfId="0" applyFont="1" applyFill="1" applyBorder="1" applyAlignment="1">
      <alignment horizontal="center" vertical="center" wrapText="1"/>
    </xf>
    <xf numFmtId="0" fontId="36" fillId="3" borderId="4" xfId="0" applyFont="1" applyFill="1" applyBorder="1" applyAlignment="1">
      <alignment horizontal="center" vertical="center"/>
    </xf>
    <xf numFmtId="0" fontId="42" fillId="7" borderId="9"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2" xfId="0" applyFont="1" applyFill="1" applyBorder="1" applyAlignment="1">
      <alignment vertical="center" wrapText="1"/>
    </xf>
    <xf numFmtId="0" fontId="35" fillId="7" borderId="0" xfId="0" applyFont="1" applyFill="1"/>
    <xf numFmtId="0" fontId="37" fillId="2" borderId="11" xfId="0" applyFont="1" applyFill="1" applyBorder="1" applyAlignment="1">
      <alignment horizontal="center" vertical="center" wrapText="1"/>
    </xf>
    <xf numFmtId="49" fontId="31" fillId="0" borderId="4" xfId="5" applyNumberFormat="1" applyFont="1" applyFill="1" applyBorder="1" applyAlignment="1" applyProtection="1">
      <alignment vertical="center" wrapText="1"/>
    </xf>
    <xf numFmtId="0" fontId="31" fillId="0" borderId="11" xfId="0" applyFont="1" applyBorder="1" applyAlignment="1">
      <alignment vertical="center" wrapText="1"/>
    </xf>
    <xf numFmtId="0" fontId="31" fillId="4" borderId="6" xfId="0" applyFont="1" applyFill="1" applyBorder="1" applyAlignment="1">
      <alignment vertical="center" wrapText="1"/>
    </xf>
    <xf numFmtId="0" fontId="30" fillId="4" borderId="11" xfId="0" applyFont="1" applyFill="1" applyBorder="1" applyAlignment="1">
      <alignment vertical="center" wrapText="1"/>
    </xf>
    <xf numFmtId="0" fontId="31" fillId="7" borderId="9" xfId="0" applyFont="1" applyFill="1" applyBorder="1" applyAlignment="1">
      <alignment horizontal="center" vertical="center" wrapText="1"/>
    </xf>
    <xf numFmtId="0" fontId="30" fillId="7" borderId="5" xfId="0" applyFont="1" applyFill="1" applyBorder="1" applyAlignment="1">
      <alignment horizontal="center" vertical="center" wrapText="1"/>
    </xf>
    <xf numFmtId="49" fontId="30" fillId="0" borderId="4" xfId="0" applyNumberFormat="1" applyFont="1" applyFill="1" applyBorder="1" applyAlignment="1">
      <alignment vertical="center" wrapText="1"/>
    </xf>
    <xf numFmtId="49" fontId="30" fillId="7" borderId="4" xfId="0" applyNumberFormat="1" applyFont="1" applyFill="1" applyBorder="1" applyAlignment="1">
      <alignment vertical="center" wrapText="1"/>
    </xf>
    <xf numFmtId="0" fontId="31" fillId="4" borderId="4" xfId="0" applyFont="1" applyFill="1" applyBorder="1" applyAlignment="1">
      <alignment horizontal="center" vertical="center" wrapText="1"/>
    </xf>
    <xf numFmtId="0" fontId="30" fillId="4" borderId="6" xfId="0" applyFont="1" applyFill="1" applyBorder="1" applyAlignment="1">
      <alignment vertical="center" wrapText="1"/>
    </xf>
    <xf numFmtId="0" fontId="30" fillId="4" borderId="4" xfId="0" applyFont="1" applyFill="1" applyBorder="1" applyAlignment="1">
      <alignment horizontal="center" vertical="center" wrapText="1"/>
    </xf>
    <xf numFmtId="0" fontId="30" fillId="3" borderId="11" xfId="0" applyFont="1" applyFill="1" applyBorder="1" applyAlignment="1">
      <alignment vertical="center" wrapText="1"/>
    </xf>
    <xf numFmtId="0" fontId="30" fillId="4" borderId="6" xfId="0" applyFont="1" applyFill="1" applyBorder="1" applyAlignment="1">
      <alignment horizontal="center" vertical="center" wrapText="1"/>
    </xf>
    <xf numFmtId="0" fontId="30" fillId="7" borderId="11" xfId="0" applyFont="1" applyFill="1" applyBorder="1" applyAlignment="1">
      <alignment vertical="center" wrapText="1"/>
    </xf>
    <xf numFmtId="0" fontId="30" fillId="7" borderId="6" xfId="0" applyFont="1" applyFill="1" applyBorder="1" applyAlignment="1">
      <alignment vertical="center" wrapText="1"/>
    </xf>
    <xf numFmtId="0" fontId="30" fillId="4" borderId="11" xfId="0" applyFont="1" applyFill="1" applyBorder="1" applyAlignment="1">
      <alignment horizontal="center" vertical="center" wrapText="1"/>
    </xf>
    <xf numFmtId="15" fontId="31" fillId="0" borderId="4" xfId="0" applyNumberFormat="1" applyFont="1" applyBorder="1" applyAlignment="1">
      <alignment horizontal="center" vertical="center" wrapText="1"/>
    </xf>
    <xf numFmtId="0" fontId="30" fillId="4" borderId="0" xfId="0" applyFont="1" applyFill="1" applyBorder="1" applyAlignment="1">
      <alignment vertical="center" wrapText="1"/>
    </xf>
    <xf numFmtId="0" fontId="30" fillId="7" borderId="9" xfId="0" applyFont="1" applyFill="1" applyBorder="1" applyAlignment="1">
      <alignment vertical="center" wrapText="1"/>
    </xf>
    <xf numFmtId="0" fontId="35" fillId="7" borderId="0" xfId="0" applyFont="1" applyFill="1" applyAlignment="1">
      <alignment vertical="center"/>
    </xf>
    <xf numFmtId="0" fontId="37" fillId="3" borderId="9"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30" fillId="7" borderId="4" xfId="0" applyFont="1" applyFill="1" applyBorder="1" applyAlignment="1">
      <alignment vertical="center" wrapText="1"/>
    </xf>
    <xf numFmtId="0" fontId="37" fillId="2" borderId="9" xfId="0" applyFont="1" applyFill="1" applyBorder="1" applyAlignment="1">
      <alignment horizontal="center" vertical="center" wrapText="1"/>
    </xf>
    <xf numFmtId="0" fontId="30" fillId="0" borderId="14" xfId="0" applyFont="1" applyBorder="1" applyAlignment="1">
      <alignment horizontal="center" vertical="center" wrapText="1"/>
    </xf>
    <xf numFmtId="49" fontId="31" fillId="0" borderId="4" xfId="0" applyNumberFormat="1" applyFont="1" applyFill="1" applyBorder="1" applyAlignment="1"/>
    <xf numFmtId="0" fontId="36" fillId="7" borderId="4" xfId="0" applyNumberFormat="1" applyFont="1" applyFill="1" applyBorder="1" applyAlignment="1">
      <alignment horizontal="center"/>
    </xf>
    <xf numFmtId="0" fontId="31"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37" fillId="3" borderId="11"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7" fillId="4" borderId="9" xfId="0" quotePrefix="1" applyFont="1" applyFill="1" applyBorder="1" applyAlignment="1">
      <alignment horizontal="center" vertical="center" wrapText="1"/>
    </xf>
    <xf numFmtId="0" fontId="37" fillId="2" borderId="9" xfId="0" quotePrefix="1" applyFont="1" applyFill="1" applyBorder="1" applyAlignment="1">
      <alignment horizontal="center" vertical="center" wrapText="1"/>
    </xf>
    <xf numFmtId="0" fontId="31" fillId="4" borderId="9" xfId="0" applyFont="1" applyFill="1" applyBorder="1" applyAlignment="1">
      <alignment horizontal="center" vertical="center" wrapText="1"/>
    </xf>
    <xf numFmtId="0" fontId="37" fillId="2" borderId="11" xfId="0" quotePrefix="1" applyFont="1" applyFill="1" applyBorder="1" applyAlignment="1">
      <alignment horizontal="center" vertical="top" wrapText="1"/>
    </xf>
    <xf numFmtId="0" fontId="37" fillId="4" borderId="5"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7" fillId="4" borderId="4" xfId="0" applyFont="1" applyFill="1" applyBorder="1" applyAlignment="1">
      <alignment horizontal="center" vertical="center"/>
    </xf>
    <xf numFmtId="0" fontId="35" fillId="4" borderId="4" xfId="0" applyFont="1" applyFill="1" applyBorder="1" applyAlignment="1">
      <alignment vertical="center"/>
    </xf>
    <xf numFmtId="0" fontId="35" fillId="4" borderId="6" xfId="0" applyFont="1" applyFill="1" applyBorder="1" applyAlignment="1">
      <alignment horizontal="center" vertical="center"/>
    </xf>
    <xf numFmtId="49" fontId="31" fillId="0" borderId="6" xfId="0" applyNumberFormat="1" applyFont="1" applyFill="1" applyBorder="1" applyAlignment="1">
      <alignment vertical="center"/>
    </xf>
    <xf numFmtId="0" fontId="36" fillId="7" borderId="6" xfId="0" applyNumberFormat="1" applyFont="1" applyFill="1" applyBorder="1" applyAlignment="1">
      <alignment horizontal="center" vertical="center"/>
    </xf>
    <xf numFmtId="0" fontId="37" fillId="2" borderId="9" xfId="0" quotePrefix="1" applyFont="1" applyFill="1" applyBorder="1" applyAlignment="1">
      <alignment horizontal="center" vertical="top" wrapText="1"/>
    </xf>
    <xf numFmtId="0" fontId="37" fillId="3" borderId="9" xfId="0" applyFont="1" applyFill="1" applyBorder="1" applyAlignment="1">
      <alignment horizontal="center" vertical="top" wrapText="1"/>
    </xf>
    <xf numFmtId="0" fontId="35" fillId="0" borderId="11" xfId="0" applyFont="1" applyBorder="1" applyAlignment="1">
      <alignment vertical="center"/>
    </xf>
    <xf numFmtId="49" fontId="31" fillId="0" borderId="8" xfId="0" applyNumberFormat="1" applyFont="1" applyFill="1" applyBorder="1" applyAlignment="1">
      <alignment vertical="center"/>
    </xf>
    <xf numFmtId="0" fontId="36" fillId="7" borderId="8" xfId="0" applyNumberFormat="1" applyFont="1" applyFill="1" applyBorder="1" applyAlignment="1">
      <alignment horizontal="center" vertical="center"/>
    </xf>
    <xf numFmtId="0" fontId="35" fillId="3" borderId="0" xfId="0" applyFont="1" applyFill="1" applyAlignment="1">
      <alignment vertical="center"/>
    </xf>
    <xf numFmtId="49" fontId="31" fillId="0" borderId="6" xfId="0" applyNumberFormat="1" applyFont="1" applyFill="1" applyBorder="1"/>
    <xf numFmtId="0" fontId="36" fillId="7" borderId="6" xfId="0" applyNumberFormat="1" applyFont="1" applyFill="1" applyBorder="1" applyAlignment="1">
      <alignment horizontal="center"/>
    </xf>
    <xf numFmtId="0" fontId="31" fillId="0" borderId="7" xfId="0" quotePrefix="1" applyFont="1" applyBorder="1" applyAlignment="1">
      <alignment horizontal="center" vertical="center"/>
    </xf>
    <xf numFmtId="49" fontId="31" fillId="0" borderId="4" xfId="0" applyNumberFormat="1" applyFont="1" applyFill="1" applyBorder="1"/>
    <xf numFmtId="0" fontId="31" fillId="0" borderId="4" xfId="0" quotePrefix="1" applyFont="1" applyBorder="1" applyAlignment="1">
      <alignment horizontal="center" vertical="center"/>
    </xf>
    <xf numFmtId="0" fontId="31" fillId="0" borderId="4" xfId="0" quotePrefix="1" applyFont="1" applyFill="1" applyBorder="1" applyAlignment="1">
      <alignment horizontal="center" vertical="center"/>
    </xf>
    <xf numFmtId="0" fontId="37" fillId="2" borderId="0" xfId="0" applyFont="1" applyFill="1" applyBorder="1" applyAlignment="1">
      <alignment horizontal="center" vertical="center" wrapText="1"/>
    </xf>
    <xf numFmtId="49" fontId="31" fillId="0" borderId="0" xfId="0" quotePrefix="1" applyNumberFormat="1" applyFont="1" applyFill="1" applyBorder="1" applyAlignment="1">
      <alignment horizontal="left" vertical="top"/>
    </xf>
    <xf numFmtId="0" fontId="30" fillId="0" borderId="0" xfId="0" quotePrefix="1" applyNumberFormat="1" applyFont="1" applyFill="1" applyBorder="1" applyAlignment="1">
      <alignment horizontal="center" vertical="top"/>
    </xf>
    <xf numFmtId="0" fontId="35" fillId="0" borderId="0" xfId="0" applyFont="1" applyBorder="1" applyAlignment="1">
      <alignment vertical="center" wrapText="1"/>
    </xf>
    <xf numFmtId="0" fontId="35" fillId="0" borderId="0" xfId="0" applyFont="1" applyBorder="1" applyAlignment="1">
      <alignment horizontal="center" vertical="center" wrapText="1"/>
    </xf>
    <xf numFmtId="49" fontId="31" fillId="0" borderId="0" xfId="0" applyNumberFormat="1" applyFont="1" applyFill="1" applyBorder="1" applyAlignment="1">
      <alignment horizontal="left" vertical="center"/>
    </xf>
    <xf numFmtId="49" fontId="30" fillId="0" borderId="0" xfId="0" applyNumberFormat="1" applyFont="1" applyFill="1" applyBorder="1" applyAlignment="1">
      <alignment horizontal="left" vertical="center"/>
    </xf>
    <xf numFmtId="49" fontId="31" fillId="0" borderId="0" xfId="0" applyNumberFormat="1" applyFont="1" applyFill="1"/>
    <xf numFmtId="0" fontId="36" fillId="0" borderId="0" xfId="0" applyNumberFormat="1" applyFont="1" applyFill="1" applyAlignment="1">
      <alignment horizontal="center"/>
    </xf>
    <xf numFmtId="0" fontId="35" fillId="0" borderId="0" xfId="0" applyFont="1" applyAlignment="1">
      <alignment horizontal="center"/>
    </xf>
    <xf numFmtId="0" fontId="36" fillId="7" borderId="0" xfId="0" applyNumberFormat="1" applyFont="1" applyFill="1" applyAlignment="1">
      <alignment horizontal="center"/>
    </xf>
    <xf numFmtId="1" fontId="30" fillId="0" borderId="54" xfId="0" applyNumberFormat="1" applyFont="1" applyBorder="1" applyAlignment="1">
      <alignment horizontal="center" vertical="center"/>
    </xf>
    <xf numFmtId="0" fontId="31" fillId="0" borderId="1" xfId="0" applyFont="1" applyBorder="1" applyAlignment="1">
      <alignment vertical="center"/>
    </xf>
    <xf numFmtId="0" fontId="31" fillId="0" borderId="54" xfId="0" applyNumberFormat="1" applyFont="1" applyBorder="1" applyAlignment="1">
      <alignment horizontal="center" vertical="center" wrapText="1"/>
    </xf>
    <xf numFmtId="0" fontId="30" fillId="0" borderId="9" xfId="0" applyFont="1" applyFill="1" applyBorder="1" applyAlignment="1">
      <alignment horizontal="center" vertical="center"/>
    </xf>
    <xf numFmtId="0" fontId="31" fillId="0" borderId="56" xfId="0" applyFont="1" applyFill="1" applyBorder="1" applyAlignment="1">
      <alignment horizontal="center" vertical="center" wrapText="1"/>
    </xf>
    <xf numFmtId="0" fontId="31" fillId="0" borderId="55" xfId="0" applyFont="1" applyFill="1" applyBorder="1" applyAlignment="1">
      <alignment horizontal="center" vertical="center"/>
    </xf>
    <xf numFmtId="0" fontId="31" fillId="0" borderId="54" xfId="0" applyFont="1" applyFill="1" applyBorder="1" applyAlignment="1">
      <alignment horizontal="left" vertical="center" wrapText="1"/>
    </xf>
    <xf numFmtId="0" fontId="31" fillId="0" borderId="53" xfId="0" applyFont="1" applyFill="1" applyBorder="1" applyAlignment="1">
      <alignment horizontal="center" vertical="center" wrapText="1"/>
    </xf>
    <xf numFmtId="0" fontId="43" fillId="0" borderId="54" xfId="0" applyFont="1" applyBorder="1" applyAlignment="1">
      <alignment horizontal="center" vertical="center"/>
    </xf>
    <xf numFmtId="0" fontId="43" fillId="0" borderId="7" xfId="0" applyFont="1" applyBorder="1" applyAlignment="1">
      <alignment horizontal="center" vertical="center" wrapText="1"/>
    </xf>
    <xf numFmtId="49" fontId="31" fillId="0" borderId="54" xfId="5" applyNumberFormat="1" applyFont="1" applyFill="1" applyBorder="1" applyAlignment="1" applyProtection="1">
      <alignment vertical="center" wrapText="1"/>
    </xf>
    <xf numFmtId="0" fontId="36" fillId="7" borderId="7" xfId="0" applyFont="1" applyFill="1" applyBorder="1" applyAlignment="1">
      <alignment horizontal="center" vertical="center"/>
    </xf>
    <xf numFmtId="0" fontId="31" fillId="0" borderId="5" xfId="0" applyFont="1" applyBorder="1" applyAlignment="1">
      <alignment horizontal="left" vertical="center" wrapText="1"/>
    </xf>
    <xf numFmtId="0" fontId="31" fillId="0" borderId="2" xfId="0" applyFont="1" applyBorder="1" applyAlignment="1">
      <alignment horizontal="left" vertical="center" wrapText="1"/>
    </xf>
    <xf numFmtId="0" fontId="30" fillId="0" borderId="0" xfId="0" applyFont="1" applyBorder="1" applyAlignment="1">
      <alignment horizontal="center" vertical="center"/>
    </xf>
    <xf numFmtId="0" fontId="31" fillId="0" borderId="0" xfId="0" applyFont="1" applyBorder="1" applyAlignment="1">
      <alignment horizontal="left"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 xfId="0" applyFont="1" applyFill="1" applyBorder="1" applyAlignment="1">
      <alignment horizontal="left" vertical="center" wrapText="1"/>
    </xf>
    <xf numFmtId="0" fontId="30" fillId="0" borderId="54" xfId="0" applyFont="1" applyBorder="1" applyAlignment="1">
      <alignment horizontal="center" vertical="center"/>
    </xf>
    <xf numFmtId="0" fontId="31" fillId="0" borderId="53" xfId="0" applyFont="1" applyBorder="1" applyAlignment="1">
      <alignment horizontal="left" vertical="center" wrapText="1"/>
    </xf>
    <xf numFmtId="0" fontId="31" fillId="0" borderId="56" xfId="0" applyFont="1" applyBorder="1" applyAlignment="1">
      <alignment horizontal="left" vertical="center"/>
    </xf>
    <xf numFmtId="0" fontId="31" fillId="0" borderId="53" xfId="0" applyFont="1" applyBorder="1" applyAlignment="1">
      <alignment horizontal="left" vertical="center"/>
    </xf>
    <xf numFmtId="0" fontId="31" fillId="0" borderId="7" xfId="0" applyFont="1" applyBorder="1" applyAlignment="1">
      <alignment vertical="center" wrapText="1"/>
    </xf>
    <xf numFmtId="0" fontId="30" fillId="0" borderId="0" xfId="0" applyFont="1" applyBorder="1" applyAlignment="1">
      <alignment horizontal="center" vertical="center"/>
    </xf>
    <xf numFmtId="0" fontId="31" fillId="0" borderId="0" xfId="0" applyFont="1" applyBorder="1" applyAlignment="1">
      <alignment horizontal="left"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0" fillId="0" borderId="54" xfId="0" applyFont="1" applyBorder="1" applyAlignment="1">
      <alignment horizontal="center" vertical="center"/>
    </xf>
    <xf numFmtId="0" fontId="31" fillId="0" borderId="5" xfId="0" applyFont="1" applyFill="1" applyBorder="1" applyAlignment="1">
      <alignment horizontal="left" vertical="center" wrapText="1"/>
    </xf>
    <xf numFmtId="0" fontId="31" fillId="0" borderId="0" xfId="0" applyFont="1" applyFill="1" applyAlignment="1">
      <alignment vertical="center"/>
    </xf>
    <xf numFmtId="0" fontId="30" fillId="0" borderId="0" xfId="0" applyFont="1" applyFill="1" applyAlignment="1">
      <alignment horizontal="center" vertical="center"/>
    </xf>
    <xf numFmtId="0" fontId="31" fillId="0" borderId="54" xfId="0" applyFont="1" applyBorder="1" applyAlignment="1">
      <alignment vertical="center"/>
    </xf>
    <xf numFmtId="0" fontId="31" fillId="0" borderId="54" xfId="0" applyFont="1" applyBorder="1"/>
    <xf numFmtId="0" fontId="30" fillId="7" borderId="55" xfId="5" applyFont="1" applyFill="1" applyBorder="1" applyAlignment="1" applyProtection="1">
      <alignment horizontal="left" vertical="center"/>
    </xf>
    <xf numFmtId="0" fontId="31" fillId="2" borderId="14" xfId="0" applyFont="1" applyFill="1" applyBorder="1" applyAlignment="1">
      <alignment horizontal="center" vertical="center" wrapText="1"/>
    </xf>
    <xf numFmtId="0" fontId="31" fillId="0" borderId="8" xfId="0" applyFont="1" applyBorder="1" applyAlignment="1">
      <alignment horizontal="center" vertical="center"/>
    </xf>
    <xf numFmtId="0" fontId="31" fillId="0" borderId="8" xfId="0" applyFont="1" applyBorder="1" applyAlignment="1">
      <alignment vertical="center"/>
    </xf>
    <xf numFmtId="0" fontId="31" fillId="0" borderId="8" xfId="0" applyFont="1" applyBorder="1"/>
    <xf numFmtId="0" fontId="30" fillId="7" borderId="8" xfId="0" applyFont="1" applyFill="1" applyBorder="1" applyAlignment="1">
      <alignment horizontal="center" vertical="center"/>
    </xf>
    <xf numFmtId="0" fontId="31" fillId="0" borderId="9" xfId="0" applyFont="1" applyFill="1" applyBorder="1" applyAlignment="1">
      <alignment horizontal="center" vertical="top" wrapText="1"/>
    </xf>
    <xf numFmtId="0" fontId="31" fillId="0" borderId="54" xfId="0" applyFont="1" applyFill="1" applyBorder="1" applyAlignment="1">
      <alignment horizontal="center" vertical="center" wrapText="1"/>
    </xf>
    <xf numFmtId="0" fontId="31" fillId="0" borderId="54" xfId="0" applyFont="1" applyFill="1" applyBorder="1" applyAlignment="1">
      <alignment horizontal="center" vertical="center"/>
    </xf>
    <xf numFmtId="0" fontId="31" fillId="0" borderId="54" xfId="0" applyFont="1" applyFill="1" applyBorder="1" applyAlignment="1">
      <alignment vertical="center"/>
    </xf>
    <xf numFmtId="1" fontId="30" fillId="0" borderId="54" xfId="0" applyNumberFormat="1" applyFont="1" applyFill="1" applyBorder="1" applyAlignment="1">
      <alignment horizontal="center" vertical="center"/>
    </xf>
    <xf numFmtId="0" fontId="31" fillId="0" borderId="54" xfId="0" applyFont="1" applyFill="1" applyBorder="1"/>
    <xf numFmtId="0" fontId="31" fillId="0" borderId="0" xfId="0" applyFont="1" applyFill="1"/>
    <xf numFmtId="0" fontId="31" fillId="0" borderId="13" xfId="0" applyFont="1" applyBorder="1"/>
    <xf numFmtId="0" fontId="31" fillId="0" borderId="7" xfId="0" applyFont="1" applyBorder="1"/>
    <xf numFmtId="0" fontId="30" fillId="2" borderId="53" xfId="0" applyFont="1" applyFill="1" applyBorder="1" applyAlignment="1">
      <alignment horizontal="center" vertical="center" wrapText="1"/>
    </xf>
    <xf numFmtId="0" fontId="30" fillId="0" borderId="54" xfId="0" applyFont="1" applyBorder="1" applyAlignment="1">
      <alignment vertical="center"/>
    </xf>
    <xf numFmtId="0" fontId="31" fillId="0" borderId="55" xfId="0" applyFont="1" applyBorder="1" applyAlignment="1">
      <alignment vertical="center"/>
    </xf>
    <xf numFmtId="0" fontId="31" fillId="0" borderId="55" xfId="0" applyFont="1" applyBorder="1"/>
    <xf numFmtId="0" fontId="30" fillId="7" borderId="55" xfId="0" applyFont="1" applyFill="1" applyBorder="1" applyAlignment="1">
      <alignment horizontal="center" vertical="center"/>
    </xf>
    <xf numFmtId="0" fontId="31" fillId="0" borderId="55" xfId="0" applyFont="1" applyFill="1" applyBorder="1" applyAlignment="1">
      <alignment horizontal="center" vertical="center" wrapText="1"/>
    </xf>
    <xf numFmtId="0" fontId="31" fillId="0" borderId="55" xfId="0" applyFont="1" applyFill="1" applyBorder="1" applyAlignment="1">
      <alignment vertical="center"/>
    </xf>
    <xf numFmtId="0" fontId="30" fillId="0" borderId="54" xfId="0" applyFont="1" applyFill="1" applyBorder="1" applyAlignment="1">
      <alignment horizontal="center" vertical="center"/>
    </xf>
    <xf numFmtId="0" fontId="31" fillId="0" borderId="55" xfId="0" applyFont="1" applyFill="1" applyBorder="1"/>
    <xf numFmtId="0" fontId="31" fillId="0" borderId="54" xfId="0" applyFont="1" applyBorder="1" applyAlignment="1">
      <alignment horizontal="left" vertical="top" wrapText="1"/>
    </xf>
    <xf numFmtId="0" fontId="31" fillId="0" borderId="0" xfId="0" applyFont="1" applyAlignment="1">
      <alignment vertical="center" wrapText="1"/>
    </xf>
    <xf numFmtId="0" fontId="31" fillId="0" borderId="0" xfId="0" applyFont="1" applyFill="1" applyAlignment="1">
      <alignment vertical="center" wrapText="1"/>
    </xf>
    <xf numFmtId="0" fontId="31" fillId="0" borderId="0" xfId="0" applyFont="1" applyFill="1" applyBorder="1" applyAlignment="1">
      <alignment horizontal="left" vertical="center" wrapText="1"/>
    </xf>
    <xf numFmtId="0" fontId="31" fillId="7" borderId="54" xfId="0" applyFont="1" applyFill="1" applyBorder="1" applyAlignment="1">
      <alignment wrapText="1"/>
    </xf>
    <xf numFmtId="0" fontId="31" fillId="7" borderId="8" xfId="0" applyFont="1" applyFill="1" applyBorder="1" applyAlignment="1">
      <alignment wrapText="1"/>
    </xf>
    <xf numFmtId="0" fontId="31" fillId="7" borderId="55" xfId="0" applyFont="1" applyFill="1" applyBorder="1" applyAlignment="1">
      <alignment wrapText="1"/>
    </xf>
    <xf numFmtId="0" fontId="31" fillId="7" borderId="54" xfId="0" applyFont="1" applyFill="1" applyBorder="1" applyAlignment="1">
      <alignment vertical="center" wrapText="1"/>
    </xf>
    <xf numFmtId="0" fontId="31" fillId="0" borderId="0" xfId="0" applyFont="1" applyBorder="1" applyAlignment="1">
      <alignment vertical="center" wrapText="1"/>
    </xf>
    <xf numFmtId="0" fontId="31" fillId="0" borderId="0" xfId="0" quotePrefix="1" applyFont="1" applyFill="1" applyBorder="1" applyAlignment="1">
      <alignment horizontal="left" vertical="top" wrapText="1"/>
    </xf>
    <xf numFmtId="0" fontId="30" fillId="0" borderId="0" xfId="0" applyFont="1" applyBorder="1" applyAlignment="1">
      <alignment horizontal="left" vertical="center" wrapText="1"/>
    </xf>
    <xf numFmtId="0" fontId="3" fillId="7" borderId="54" xfId="0" applyFont="1" applyFill="1" applyBorder="1" applyAlignment="1">
      <alignment horizontal="center" vertical="center" wrapText="1"/>
    </xf>
    <xf numFmtId="0" fontId="30" fillId="0" borderId="0"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Fill="1" applyBorder="1" applyAlignment="1">
      <alignment horizontal="left"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0" xfId="0" applyFont="1" applyBorder="1" applyAlignment="1">
      <alignment horizontal="left" vertical="center" wrapText="1"/>
    </xf>
    <xf numFmtId="0" fontId="31" fillId="7" borderId="54" xfId="0" applyFont="1" applyFill="1" applyBorder="1" applyAlignment="1">
      <alignment vertical="center"/>
    </xf>
    <xf numFmtId="0" fontId="31" fillId="7" borderId="54" xfId="0" applyFont="1" applyFill="1" applyBorder="1" applyAlignment="1">
      <alignment horizontal="center" vertical="center"/>
    </xf>
    <xf numFmtId="0" fontId="31" fillId="7" borderId="8" xfId="0" applyFont="1" applyFill="1" applyBorder="1" applyAlignment="1">
      <alignment vertical="center"/>
    </xf>
    <xf numFmtId="0" fontId="30" fillId="0" borderId="0" xfId="0" applyFont="1" applyBorder="1" applyAlignment="1">
      <alignment horizontal="left" vertical="center"/>
    </xf>
    <xf numFmtId="0" fontId="31" fillId="2" borderId="9" xfId="0" applyFont="1" applyFill="1" applyBorder="1" applyAlignment="1">
      <alignment horizontal="center" vertical="center" wrapText="1"/>
    </xf>
    <xf numFmtId="0" fontId="31" fillId="2" borderId="9" xfId="0" applyFont="1" applyFill="1" applyBorder="1" applyAlignment="1">
      <alignment horizontal="center" vertical="center"/>
    </xf>
    <xf numFmtId="0" fontId="31" fillId="4" borderId="55" xfId="0" applyFont="1" applyFill="1" applyBorder="1" applyAlignment="1">
      <alignment horizontal="center" vertical="center"/>
    </xf>
    <xf numFmtId="174" fontId="31" fillId="2" borderId="56" xfId="0" applyNumberFormat="1" applyFont="1" applyFill="1" applyBorder="1" applyAlignment="1">
      <alignment horizontal="center" vertical="center" wrapText="1"/>
    </xf>
    <xf numFmtId="167" fontId="31" fillId="0" borderId="55" xfId="0" applyNumberFormat="1" applyFont="1" applyBorder="1" applyAlignment="1">
      <alignment horizontal="center" vertical="center" wrapText="1"/>
    </xf>
    <xf numFmtId="0" fontId="31" fillId="0" borderId="55" xfId="5" applyFont="1" applyBorder="1" applyAlignment="1" applyProtection="1">
      <alignment horizontal="left" vertical="center" wrapText="1"/>
    </xf>
    <xf numFmtId="0" fontId="30" fillId="7" borderId="55" xfId="5" applyFont="1" applyFill="1" applyBorder="1" applyAlignment="1" applyProtection="1">
      <alignment horizontal="center" vertical="center"/>
    </xf>
    <xf numFmtId="0" fontId="31" fillId="2" borderId="53" xfId="0" applyFont="1" applyFill="1" applyBorder="1" applyAlignment="1">
      <alignment vertical="center" wrapText="1"/>
    </xf>
    <xf numFmtId="0" fontId="31" fillId="2" borderId="54" xfId="0" applyFont="1" applyFill="1" applyBorder="1" applyAlignment="1">
      <alignment vertical="center" wrapText="1"/>
    </xf>
    <xf numFmtId="0" fontId="31" fillId="0" borderId="53" xfId="0" applyFont="1" applyFill="1" applyBorder="1" applyAlignment="1">
      <alignment vertical="center"/>
    </xf>
    <xf numFmtId="0" fontId="31" fillId="0" borderId="53" xfId="0" applyFont="1" applyFill="1" applyBorder="1" applyAlignment="1">
      <alignment horizontal="center" vertical="center"/>
    </xf>
    <xf numFmtId="167" fontId="31" fillId="0" borderId="54" xfId="0" applyNumberFormat="1" applyFont="1" applyBorder="1" applyAlignment="1">
      <alignment horizontal="center" vertical="center" wrapText="1"/>
    </xf>
    <xf numFmtId="0" fontId="31" fillId="0" borderId="54" xfId="0" applyFont="1" applyBorder="1" applyAlignment="1">
      <alignment vertical="center" wrapText="1"/>
    </xf>
    <xf numFmtId="167" fontId="31" fillId="0" borderId="8" xfId="0" applyNumberFormat="1" applyFont="1" applyBorder="1" applyAlignment="1">
      <alignment horizontal="center" vertical="center" wrapText="1"/>
    </xf>
    <xf numFmtId="0" fontId="31" fillId="2" borderId="9" xfId="0" quotePrefix="1" applyFont="1" applyFill="1" applyBorder="1" applyAlignment="1">
      <alignment horizontal="center" vertical="center" wrapText="1"/>
    </xf>
    <xf numFmtId="167" fontId="31" fillId="0" borderId="54" xfId="1" applyNumberFormat="1" applyFont="1" applyBorder="1" applyAlignment="1">
      <alignment horizontal="center" vertical="center" wrapText="1"/>
    </xf>
    <xf numFmtId="0" fontId="31" fillId="2" borderId="55" xfId="0" applyFont="1" applyFill="1" applyBorder="1" applyAlignment="1">
      <alignment horizontal="center" vertical="center"/>
    </xf>
    <xf numFmtId="0" fontId="31" fillId="0" borderId="53" xfId="0" applyFont="1" applyFill="1" applyBorder="1" applyAlignment="1">
      <alignment horizontal="left" vertical="center"/>
    </xf>
    <xf numFmtId="0" fontId="31" fillId="0" borderId="2" xfId="0" applyFont="1" applyFill="1" applyBorder="1" applyAlignment="1">
      <alignment horizontal="left" vertical="center"/>
    </xf>
    <xf numFmtId="0" fontId="31" fillId="0" borderId="7" xfId="0" applyFont="1" applyFill="1" applyBorder="1" applyAlignment="1">
      <alignment vertical="center"/>
    </xf>
    <xf numFmtId="0" fontId="30" fillId="7" borderId="54" xfId="5" applyFont="1" applyFill="1" applyBorder="1" applyAlignment="1" applyProtection="1">
      <alignment vertical="center"/>
    </xf>
    <xf numFmtId="167" fontId="31" fillId="0" borderId="54" xfId="0" applyNumberFormat="1" applyFont="1" applyBorder="1" applyAlignment="1">
      <alignment horizontal="center" vertical="center"/>
    </xf>
    <xf numFmtId="0" fontId="31" fillId="0" borderId="53" xfId="0" applyFont="1" applyBorder="1" applyAlignment="1">
      <alignment horizontal="center" vertical="center"/>
    </xf>
    <xf numFmtId="0" fontId="31" fillId="0" borderId="53" xfId="0" applyFont="1" applyBorder="1" applyAlignment="1">
      <alignment vertical="center"/>
    </xf>
    <xf numFmtId="0" fontId="31" fillId="0" borderId="7" xfId="0" applyFont="1" applyBorder="1" applyAlignment="1">
      <alignment vertical="center"/>
    </xf>
    <xf numFmtId="0" fontId="31" fillId="0" borderId="56" xfId="0" applyFont="1" applyFill="1" applyBorder="1" applyAlignment="1">
      <alignment horizontal="center" vertical="center"/>
    </xf>
    <xf numFmtId="0" fontId="31" fillId="0" borderId="9" xfId="0" applyFont="1" applyFill="1" applyBorder="1" applyAlignment="1">
      <alignment vertical="center" wrapText="1"/>
    </xf>
    <xf numFmtId="0" fontId="31" fillId="0" borderId="8" xfId="0" applyFont="1" applyFill="1" applyBorder="1" applyAlignment="1">
      <alignment horizontal="center" vertical="center"/>
    </xf>
    <xf numFmtId="0" fontId="30" fillId="0" borderId="55" xfId="5" applyFont="1" applyFill="1" applyBorder="1" applyAlignment="1" applyProtection="1">
      <alignment horizontal="left" vertical="center"/>
    </xf>
    <xf numFmtId="0" fontId="31" fillId="0" borderId="7" xfId="0" applyFont="1" applyFill="1" applyBorder="1" applyAlignment="1">
      <alignment vertical="center" wrapText="1"/>
    </xf>
    <xf numFmtId="0" fontId="31" fillId="0" borderId="55" xfId="5" applyFont="1" applyBorder="1" applyAlignment="1" applyProtection="1">
      <alignment horizontal="left" vertical="top" wrapText="1"/>
    </xf>
    <xf numFmtId="0" fontId="30" fillId="0" borderId="0" xfId="0" quotePrefix="1" applyFont="1" applyFill="1" applyBorder="1" applyAlignment="1">
      <alignment horizontal="center" vertical="top"/>
    </xf>
    <xf numFmtId="0" fontId="31" fillId="0" borderId="0" xfId="4" applyFont="1" applyAlignment="1">
      <alignment horizontal="left"/>
    </xf>
    <xf numFmtId="0" fontId="30" fillId="0" borderId="0" xfId="0" applyFont="1" applyAlignment="1">
      <alignment horizontal="center"/>
    </xf>
    <xf numFmtId="0" fontId="34" fillId="7" borderId="8" xfId="5" applyFont="1" applyFill="1" applyBorder="1" applyAlignment="1" applyProtection="1">
      <alignment horizontal="left" vertical="center" wrapText="1"/>
    </xf>
    <xf numFmtId="0" fontId="34" fillId="7" borderId="8" xfId="5" applyFont="1" applyFill="1" applyBorder="1" applyAlignment="1" applyProtection="1">
      <alignment vertical="center" wrapText="1"/>
    </xf>
    <xf numFmtId="0" fontId="45" fillId="7" borderId="8" xfId="5" applyFont="1" applyFill="1" applyBorder="1" applyAlignment="1" applyProtection="1">
      <alignment horizontal="center" vertical="center" wrapText="1"/>
    </xf>
    <xf numFmtId="0" fontId="46" fillId="0" borderId="0" xfId="0" applyFont="1" applyAlignment="1">
      <alignment vertical="center"/>
    </xf>
    <xf numFmtId="0" fontId="31" fillId="4" borderId="4" xfId="0" applyFont="1" applyFill="1" applyBorder="1" applyAlignment="1">
      <alignment horizontal="center" vertical="center"/>
    </xf>
    <xf numFmtId="0" fontId="31" fillId="5" borderId="4" xfId="0" applyFont="1" applyFill="1" applyBorder="1" applyAlignment="1">
      <alignment horizontal="center" vertical="center"/>
    </xf>
    <xf numFmtId="49" fontId="31" fillId="7" borderId="4" xfId="0" applyNumberFormat="1" applyFont="1" applyFill="1" applyBorder="1" applyAlignment="1">
      <alignment vertical="center" wrapText="1"/>
    </xf>
    <xf numFmtId="0" fontId="31" fillId="0" borderId="11" xfId="0" applyFont="1" applyBorder="1" applyAlignment="1">
      <alignment horizontal="center" vertical="center"/>
    </xf>
    <xf numFmtId="0" fontId="31" fillId="0" borderId="9" xfId="0" applyFont="1" applyBorder="1" applyAlignment="1">
      <alignment horizontal="center" vertical="center" wrapText="1"/>
    </xf>
    <xf numFmtId="0" fontId="31" fillId="0" borderId="5" xfId="0" applyFont="1" applyBorder="1" applyAlignment="1">
      <alignment vertical="center" wrapText="1"/>
    </xf>
    <xf numFmtId="0" fontId="31" fillId="0" borderId="2" xfId="0" applyFont="1" applyBorder="1" applyAlignment="1">
      <alignment vertical="center" wrapText="1"/>
    </xf>
    <xf numFmtId="0" fontId="31" fillId="0" borderId="7" xfId="0" applyFont="1" applyBorder="1" applyAlignment="1">
      <alignment vertical="center" wrapText="1"/>
    </xf>
    <xf numFmtId="49" fontId="31" fillId="0" borderId="8" xfId="5" applyNumberFormat="1" applyFont="1" applyFill="1" applyBorder="1" applyAlignment="1" applyProtection="1">
      <alignment horizontal="left" vertical="center" wrapText="1"/>
    </xf>
    <xf numFmtId="0" fontId="31" fillId="0" borderId="9" xfId="0" applyFont="1" applyBorder="1" applyAlignment="1">
      <alignment horizontal="center" vertical="center" wrapText="1"/>
    </xf>
    <xf numFmtId="0" fontId="46" fillId="0" borderId="9" xfId="0" applyFont="1" applyBorder="1" applyAlignment="1">
      <alignment horizontal="center" vertical="center" wrapText="1"/>
    </xf>
    <xf numFmtId="170" fontId="31" fillId="5" borderId="4" xfId="0" applyNumberFormat="1" applyFont="1" applyFill="1" applyBorder="1" applyAlignment="1">
      <alignment horizontal="center" vertical="center"/>
    </xf>
    <xf numFmtId="49" fontId="31" fillId="0" borderId="54" xfId="5" applyNumberFormat="1" applyFont="1" applyFill="1" applyBorder="1" applyAlignment="1" applyProtection="1">
      <alignment horizontal="center" vertical="center" wrapText="1"/>
    </xf>
    <xf numFmtId="0" fontId="31" fillId="0" borderId="55"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6" xfId="0" applyFont="1" applyBorder="1" applyAlignment="1">
      <alignment horizontal="center" vertical="center" wrapText="1"/>
    </xf>
    <xf numFmtId="14" fontId="31" fillId="0" borderId="0" xfId="0" applyNumberFormat="1" applyFont="1" applyBorder="1" applyAlignment="1">
      <alignment horizontal="center" vertical="center" wrapText="1"/>
    </xf>
    <xf numFmtId="49" fontId="31" fillId="0" borderId="9" xfId="5" applyNumberFormat="1" applyFont="1" applyFill="1" applyBorder="1" applyAlignment="1" applyProtection="1">
      <alignment vertical="center" wrapText="1"/>
    </xf>
    <xf numFmtId="0" fontId="30" fillId="7" borderId="9" xfId="5" applyNumberFormat="1" applyFont="1" applyFill="1" applyBorder="1" applyAlignment="1" applyProtection="1">
      <alignment horizontal="center" vertical="center" wrapText="1"/>
    </xf>
    <xf numFmtId="170" fontId="43" fillId="0" borderId="54" xfId="0" applyNumberFormat="1" applyFont="1" applyBorder="1" applyAlignment="1">
      <alignment horizontal="center" vertical="center"/>
    </xf>
    <xf numFmtId="0" fontId="30" fillId="7" borderId="8" xfId="5" applyNumberFormat="1" applyFont="1" applyFill="1" applyBorder="1" applyAlignment="1" applyProtection="1">
      <alignment horizontal="center" vertical="center" wrapText="1"/>
    </xf>
    <xf numFmtId="170" fontId="38" fillId="3" borderId="4" xfId="0" applyNumberFormat="1" applyFont="1" applyFill="1" applyBorder="1" applyAlignment="1">
      <alignment horizontal="center" vertical="center"/>
    </xf>
    <xf numFmtId="49" fontId="31" fillId="7" borderId="4" xfId="0" applyNumberFormat="1" applyFont="1" applyFill="1" applyBorder="1" applyAlignment="1">
      <alignment vertical="center"/>
    </xf>
    <xf numFmtId="0" fontId="31" fillId="2" borderId="11" xfId="0" applyFont="1" applyFill="1" applyBorder="1" applyAlignment="1">
      <alignment horizontal="center" vertical="center" wrapText="1"/>
    </xf>
    <xf numFmtId="15" fontId="31" fillId="2" borderId="5" xfId="0" applyNumberFormat="1" applyFont="1" applyFill="1" applyBorder="1" applyAlignment="1">
      <alignment horizontal="center" vertical="center" wrapText="1"/>
    </xf>
    <xf numFmtId="0" fontId="31" fillId="0" borderId="6" xfId="0" applyFont="1" applyBorder="1" applyAlignment="1">
      <alignment horizontal="center" vertical="center"/>
    </xf>
    <xf numFmtId="0" fontId="30" fillId="7" borderId="4" xfId="5" applyNumberFormat="1" applyFont="1" applyFill="1" applyBorder="1" applyAlignment="1" applyProtection="1">
      <alignment horizontal="center" vertical="center"/>
    </xf>
    <xf numFmtId="15" fontId="31" fillId="2" borderId="2" xfId="0" applyNumberFormat="1" applyFont="1" applyFill="1" applyBorder="1" applyAlignment="1">
      <alignment horizontal="center" vertical="center" wrapText="1"/>
    </xf>
    <xf numFmtId="0" fontId="30" fillId="7" borderId="7" xfId="0" applyFont="1" applyFill="1" applyBorder="1" applyAlignment="1">
      <alignment horizontal="center" vertical="center"/>
    </xf>
    <xf numFmtId="0" fontId="31" fillId="7" borderId="0" xfId="0" applyFont="1" applyFill="1"/>
    <xf numFmtId="0" fontId="31" fillId="7" borderId="9" xfId="0" applyFont="1" applyFill="1" applyBorder="1" applyAlignment="1">
      <alignment horizontal="center" vertical="top" wrapText="1"/>
    </xf>
    <xf numFmtId="0" fontId="31" fillId="2" borderId="6" xfId="0" applyFont="1" applyFill="1" applyBorder="1" applyAlignment="1">
      <alignment horizontal="center" vertical="center" wrapText="1"/>
    </xf>
    <xf numFmtId="0" fontId="47" fillId="4" borderId="11" xfId="0" applyFont="1" applyFill="1" applyBorder="1" applyAlignment="1">
      <alignment vertical="center" wrapText="1"/>
    </xf>
    <xf numFmtId="0" fontId="47" fillId="7" borderId="9" xfId="5" applyNumberFormat="1" applyFont="1" applyFill="1" applyBorder="1" applyAlignment="1" applyProtection="1">
      <alignment horizontal="center" vertical="center" wrapText="1"/>
    </xf>
    <xf numFmtId="0" fontId="47" fillId="7" borderId="4" xfId="5" applyNumberFormat="1" applyFont="1" applyFill="1" applyBorder="1" applyAlignment="1" applyProtection="1">
      <alignment horizontal="center" vertical="center"/>
    </xf>
    <xf numFmtId="0" fontId="47" fillId="4" borderId="0" xfId="0" applyFont="1" applyFill="1" applyBorder="1" applyAlignment="1">
      <alignment vertical="center" wrapText="1"/>
    </xf>
    <xf numFmtId="0" fontId="47" fillId="4" borderId="11" xfId="0" applyFont="1" applyFill="1" applyBorder="1" applyAlignment="1">
      <alignment horizontal="center" vertical="center" wrapText="1"/>
    </xf>
    <xf numFmtId="0" fontId="46" fillId="0" borderId="0" xfId="0" applyFont="1"/>
    <xf numFmtId="0" fontId="31" fillId="0" borderId="9" xfId="0" applyFont="1" applyBorder="1" applyAlignment="1">
      <alignment horizontal="center" vertical="center" wrapText="1"/>
    </xf>
    <xf numFmtId="0" fontId="40" fillId="7" borderId="9" xfId="5"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1" fillId="0" borderId="9" xfId="0" applyFont="1" applyBorder="1" applyAlignment="1">
      <alignment horizontal="center" vertical="center" wrapText="1"/>
    </xf>
    <xf numFmtId="0" fontId="30" fillId="4" borderId="7" xfId="0" applyFont="1" applyFill="1" applyBorder="1" applyAlignment="1">
      <alignment vertical="center" wrapText="1"/>
    </xf>
    <xf numFmtId="0" fontId="40" fillId="7" borderId="9" xfId="5" applyNumberFormat="1" applyFont="1" applyFill="1" applyBorder="1" applyAlignment="1" applyProtection="1">
      <alignment horizontal="center" vertical="center" wrapText="1"/>
    </xf>
    <xf numFmtId="0" fontId="35" fillId="0" borderId="8" xfId="0" applyFont="1" applyBorder="1" applyAlignment="1">
      <alignment horizontal="center" vertical="center"/>
    </xf>
    <xf numFmtId="0" fontId="37" fillId="0" borderId="8" xfId="0" applyFont="1" applyBorder="1" applyAlignment="1">
      <alignment horizontal="center" vertical="center"/>
    </xf>
    <xf numFmtId="0" fontId="35" fillId="0" borderId="14" xfId="0" applyFont="1" applyBorder="1" applyAlignment="1">
      <alignment horizontal="center" vertical="center"/>
    </xf>
    <xf numFmtId="0" fontId="35" fillId="0" borderId="8" xfId="0" applyFont="1" applyBorder="1" applyAlignment="1">
      <alignment horizontal="center" vertical="center" wrapText="1"/>
    </xf>
    <xf numFmtId="49" fontId="31" fillId="7" borderId="19" xfId="5" applyNumberFormat="1" applyFont="1" applyFill="1" applyBorder="1" applyAlignment="1" applyProtection="1">
      <alignment horizontal="left" vertical="center" wrapText="1"/>
    </xf>
    <xf numFmtId="0" fontId="31" fillId="4" borderId="55" xfId="0" applyFont="1" applyFill="1" applyBorder="1" applyAlignment="1">
      <alignment horizontal="center" vertical="center" wrapText="1"/>
    </xf>
    <xf numFmtId="171" fontId="31" fillId="4" borderId="54" xfId="0" applyNumberFormat="1" applyFont="1" applyFill="1" applyBorder="1" applyAlignment="1">
      <alignment horizontal="center" vertical="center" wrapText="1"/>
    </xf>
    <xf numFmtId="0" fontId="31" fillId="4" borderId="56" xfId="0" applyFont="1" applyFill="1" applyBorder="1" applyAlignment="1">
      <alignment vertical="center" wrapText="1"/>
    </xf>
    <xf numFmtId="0" fontId="30" fillId="4" borderId="1" xfId="0" applyFont="1" applyFill="1" applyBorder="1" applyAlignment="1">
      <alignment horizontal="left" vertical="center" wrapText="1"/>
    </xf>
    <xf numFmtId="0" fontId="31" fillId="4" borderId="1" xfId="0" applyFont="1" applyFill="1" applyBorder="1" applyAlignment="1">
      <alignment horizontal="left" vertical="center" wrapText="1"/>
    </xf>
    <xf numFmtId="171" fontId="31" fillId="4" borderId="1" xfId="0" applyNumberFormat="1" applyFont="1" applyFill="1" applyBorder="1" applyAlignment="1">
      <alignment horizontal="center" vertical="center" wrapText="1"/>
    </xf>
    <xf numFmtId="0" fontId="31" fillId="4" borderId="56" xfId="0" applyFont="1" applyFill="1" applyBorder="1" applyAlignment="1">
      <alignment horizontal="center" vertical="center" wrapText="1"/>
    </xf>
    <xf numFmtId="49" fontId="48" fillId="7" borderId="4" xfId="5" applyNumberFormat="1" applyFont="1" applyFill="1" applyBorder="1" applyAlignment="1" applyProtection="1">
      <alignment vertical="center" wrapText="1"/>
    </xf>
    <xf numFmtId="49" fontId="48" fillId="7" borderId="8" xfId="5" applyNumberFormat="1" applyFont="1" applyFill="1" applyBorder="1" applyAlignment="1" applyProtection="1">
      <alignment horizontal="left" vertical="center" wrapText="1"/>
    </xf>
    <xf numFmtId="49" fontId="31" fillId="7" borderId="8" xfId="0" applyNumberFormat="1" applyFont="1" applyFill="1" applyBorder="1" applyAlignment="1">
      <alignment vertical="center" wrapText="1"/>
    </xf>
    <xf numFmtId="49" fontId="48" fillId="7" borderId="9" xfId="5" applyNumberFormat="1" applyFont="1" applyFill="1" applyBorder="1" applyAlignment="1" applyProtection="1">
      <alignment vertical="center" wrapText="1"/>
    </xf>
    <xf numFmtId="49" fontId="48" fillId="7" borderId="54" xfId="5" applyNumberFormat="1" applyFont="1" applyFill="1" applyBorder="1" applyAlignment="1" applyProtection="1">
      <alignment vertical="center" wrapText="1"/>
    </xf>
    <xf numFmtId="49" fontId="48" fillId="7" borderId="55" xfId="5" applyNumberFormat="1" applyFont="1" applyFill="1" applyBorder="1" applyAlignment="1" applyProtection="1">
      <alignment vertical="center" wrapText="1"/>
    </xf>
    <xf numFmtId="49" fontId="48" fillId="7" borderId="7" xfId="5" applyNumberFormat="1" applyFont="1" applyFill="1" applyBorder="1" applyAlignment="1" applyProtection="1">
      <alignment vertical="center" wrapText="1"/>
    </xf>
    <xf numFmtId="49" fontId="31" fillId="7" borderId="4" xfId="0" applyNumberFormat="1" applyFont="1" applyFill="1" applyBorder="1" applyAlignment="1"/>
    <xf numFmtId="49" fontId="31" fillId="7" borderId="6" xfId="0" applyNumberFormat="1" applyFont="1" applyFill="1" applyBorder="1" applyAlignment="1">
      <alignment vertical="center"/>
    </xf>
    <xf numFmtId="49" fontId="31" fillId="7" borderId="8" xfId="0" applyNumberFormat="1" applyFont="1" applyFill="1" applyBorder="1" applyAlignment="1">
      <alignment vertical="center"/>
    </xf>
    <xf numFmtId="49" fontId="31" fillId="7" borderId="6" xfId="0" applyNumberFormat="1" applyFont="1" applyFill="1" applyBorder="1"/>
    <xf numFmtId="49" fontId="31" fillId="7" borderId="4" xfId="0" applyNumberFormat="1" applyFont="1" applyFill="1" applyBorder="1"/>
    <xf numFmtId="49" fontId="31" fillId="7" borderId="0" xfId="0" applyNumberFormat="1" applyFont="1" applyFill="1"/>
    <xf numFmtId="49" fontId="31" fillId="0" borderId="55" xfId="5" applyNumberFormat="1" applyFont="1" applyFill="1" applyBorder="1" applyAlignment="1" applyProtection="1">
      <alignment horizontal="left" vertical="center" wrapText="1"/>
    </xf>
    <xf numFmtId="2" fontId="4" fillId="0" borderId="4" xfId="0" applyNumberFormat="1" applyFont="1" applyBorder="1" applyAlignment="1">
      <alignment horizontal="center" vertical="center"/>
    </xf>
    <xf numFmtId="1" fontId="10" fillId="0" borderId="4" xfId="0" applyNumberFormat="1" applyFont="1" applyBorder="1" applyAlignment="1">
      <alignment horizontal="center" vertical="center" wrapText="1"/>
    </xf>
    <xf numFmtId="0" fontId="3" fillId="4" borderId="0" xfId="0" applyFont="1" applyFill="1" applyAlignment="1"/>
    <xf numFmtId="0" fontId="10" fillId="4" borderId="4" xfId="0" applyNumberFormat="1" applyFont="1" applyFill="1" applyBorder="1" applyAlignment="1">
      <alignment horizontal="right" vertical="center" indent="1"/>
    </xf>
    <xf numFmtId="0" fontId="6" fillId="4" borderId="4" xfId="0" applyNumberFormat="1" applyFont="1" applyFill="1" applyBorder="1" applyAlignment="1">
      <alignment horizontal="right" vertical="center" indent="1"/>
    </xf>
    <xf numFmtId="0" fontId="6" fillId="4" borderId="8" xfId="0" applyNumberFormat="1" applyFont="1" applyFill="1" applyBorder="1" applyAlignment="1">
      <alignment horizontal="right" vertical="center" indent="1"/>
    </xf>
    <xf numFmtId="0" fontId="10" fillId="4" borderId="0" xfId="0" applyFont="1" applyFill="1" applyAlignment="1">
      <alignment horizontal="left" vertical="center"/>
    </xf>
    <xf numFmtId="0" fontId="10" fillId="4" borderId="0" xfId="0" applyFont="1" applyFill="1" applyAlignment="1">
      <alignment vertical="center"/>
    </xf>
    <xf numFmtId="0" fontId="10" fillId="4" borderId="0" xfId="0" applyFont="1" applyFill="1" applyAlignment="1">
      <alignment horizontal="right" vertical="center"/>
    </xf>
    <xf numFmtId="0" fontId="3" fillId="0" borderId="4" xfId="0" applyFont="1" applyFill="1" applyBorder="1" applyAlignment="1">
      <alignment horizontal="center" vertical="center"/>
    </xf>
    <xf numFmtId="2" fontId="18" fillId="6" borderId="4" xfId="0" applyNumberFormat="1" applyFont="1" applyFill="1" applyBorder="1" applyAlignment="1">
      <alignment horizontal="center" vertical="top" wrapText="1"/>
    </xf>
    <xf numFmtId="2" fontId="18" fillId="0" borderId="8" xfId="0" applyNumberFormat="1" applyFont="1" applyBorder="1" applyAlignment="1">
      <alignment horizontal="center" vertical="center" wrapText="1"/>
    </xf>
    <xf numFmtId="2" fontId="18" fillId="0" borderId="8" xfId="1"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0" fontId="48" fillId="7" borderId="4" xfId="5" applyFont="1" applyFill="1" applyBorder="1" applyAlignment="1" applyProtection="1">
      <alignment horizontal="left" vertical="center" wrapText="1"/>
    </xf>
    <xf numFmtId="0" fontId="45" fillId="7" borderId="4" xfId="5" applyFont="1" applyFill="1" applyBorder="1" applyAlignment="1" applyProtection="1">
      <alignment horizontal="left" vertical="center" wrapText="1"/>
    </xf>
    <xf numFmtId="0" fontId="45" fillId="7" borderId="4" xfId="5" applyFont="1" applyFill="1" applyBorder="1" applyAlignment="1" applyProtection="1">
      <alignment vertical="center" wrapText="1"/>
    </xf>
    <xf numFmtId="0" fontId="30" fillId="7" borderId="9" xfId="0" applyFont="1" applyFill="1" applyBorder="1" applyAlignment="1">
      <alignment horizontal="left" vertical="center" wrapText="1"/>
    </xf>
    <xf numFmtId="0" fontId="3" fillId="0" borderId="11" xfId="5" applyFont="1" applyBorder="1" applyAlignment="1" applyProtection="1">
      <alignment horizontal="center" vertical="center" wrapText="1"/>
    </xf>
    <xf numFmtId="0" fontId="3" fillId="0" borderId="0" xfId="5" applyFont="1" applyBorder="1" applyAlignment="1" applyProtection="1">
      <alignment horizontal="center" vertical="center" wrapText="1"/>
    </xf>
    <xf numFmtId="0" fontId="6" fillId="0" borderId="0" xfId="7" applyFont="1" applyAlignment="1">
      <alignment horizontal="center" vertical="center"/>
    </xf>
    <xf numFmtId="0" fontId="6" fillId="0" borderId="11" xfId="7" applyFont="1" applyBorder="1" applyAlignment="1">
      <alignment horizontal="center" vertical="center"/>
    </xf>
    <xf numFmtId="0" fontId="6" fillId="0" borderId="0" xfId="7" applyFont="1" applyBorder="1" applyAlignment="1">
      <alignment horizontal="center" vertical="center"/>
    </xf>
    <xf numFmtId="0" fontId="3" fillId="0" borderId="8" xfId="5" applyFont="1" applyBorder="1" applyAlignment="1" applyProtection="1">
      <alignment horizontal="left" vertical="center" wrapText="1"/>
    </xf>
    <xf numFmtId="0" fontId="3" fillId="0" borderId="9" xfId="5" applyFont="1" applyBorder="1" applyAlignment="1" applyProtection="1">
      <alignment horizontal="left" vertical="center" wrapText="1"/>
    </xf>
    <xf numFmtId="0" fontId="3" fillId="0" borderId="6" xfId="5" applyFont="1" applyBorder="1" applyAlignment="1" applyProtection="1">
      <alignment horizontal="left" vertical="center" wrapText="1"/>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3" fillId="4" borderId="5" xfId="0" quotePrefix="1"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6" fillId="0" borderId="0" xfId="0" applyFont="1" applyAlignment="1">
      <alignment horizont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4" borderId="5"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4" xfId="0" applyFont="1" applyFill="1" applyBorder="1" applyAlignment="1">
      <alignment horizontal="left" vertical="center"/>
    </xf>
    <xf numFmtId="0" fontId="3" fillId="4" borderId="28" xfId="0" applyFont="1" applyFill="1" applyBorder="1" applyAlignment="1">
      <alignment horizontal="left" vertical="center"/>
    </xf>
    <xf numFmtId="0" fontId="10" fillId="0" borderId="26"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3" fillId="4" borderId="33" xfId="0" applyFont="1" applyFill="1" applyBorder="1" applyAlignment="1">
      <alignment horizontal="left" vertical="center"/>
    </xf>
    <xf numFmtId="0" fontId="3" fillId="4" borderId="34" xfId="0" applyFont="1" applyFill="1" applyBorder="1" applyAlignment="1">
      <alignment horizontal="left" vertical="center"/>
    </xf>
    <xf numFmtId="0" fontId="13" fillId="0" borderId="24" xfId="0" applyFont="1" applyBorder="1" applyAlignment="1">
      <alignment horizontal="left" vertical="center"/>
    </xf>
    <xf numFmtId="0" fontId="13" fillId="0" borderId="39"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vertical="center" wrapText="1"/>
    </xf>
    <xf numFmtId="0" fontId="10" fillId="0" borderId="2" xfId="0" applyFont="1" applyBorder="1" applyAlignment="1">
      <alignment vertical="center"/>
    </xf>
    <xf numFmtId="0" fontId="10" fillId="0" borderId="7" xfId="0" applyFont="1" applyBorder="1" applyAlignment="1">
      <alignment vertical="center"/>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Border="1" applyAlignment="1">
      <alignment horizontal="left" vertical="center" wrapText="1"/>
    </xf>
    <xf numFmtId="0" fontId="3" fillId="4" borderId="0" xfId="0" applyFont="1" applyFill="1" applyAlignment="1">
      <alignment horizontal="left" vertical="center" wrapText="1"/>
    </xf>
    <xf numFmtId="0" fontId="3" fillId="0" borderId="0" xfId="0" applyFont="1" applyAlignment="1">
      <alignment horizontal="left" vertical="center" wrapText="1"/>
    </xf>
    <xf numFmtId="0" fontId="6" fillId="0" borderId="45"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3" fillId="0" borderId="4" xfId="0" applyFont="1" applyBorder="1" applyAlignment="1">
      <alignment horizontal="left" vertical="top"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13" xfId="0" applyFont="1" applyBorder="1" applyAlignment="1">
      <alignment horizontal="left" vertical="top" wrapText="1"/>
    </xf>
    <xf numFmtId="169" fontId="3" fillId="0" borderId="5" xfId="0" applyNumberFormat="1" applyFont="1" applyBorder="1" applyAlignment="1">
      <alignment horizontal="left" vertical="center" wrapText="1"/>
    </xf>
    <xf numFmtId="169" fontId="3" fillId="0" borderId="2" xfId="0" applyNumberFormat="1" applyFont="1" applyBorder="1" applyAlignment="1">
      <alignment horizontal="left" vertical="center" wrapText="1"/>
    </xf>
    <xf numFmtId="169" fontId="3" fillId="0" borderId="7" xfId="0" applyNumberFormat="1" applyFont="1" applyBorder="1" applyAlignment="1">
      <alignment horizontal="left" vertical="center" wrapText="1"/>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0" fillId="0" borderId="2" xfId="0" applyFont="1" applyBorder="1" applyAlignment="1">
      <alignment vertical="center" wrapText="1"/>
    </xf>
    <xf numFmtId="0" fontId="10" fillId="0" borderId="7" xfId="0" applyFont="1" applyBorder="1" applyAlignment="1">
      <alignment vertical="center" wrapText="1"/>
    </xf>
    <xf numFmtId="0" fontId="6" fillId="0" borderId="14" xfId="0" applyFont="1" applyBorder="1" applyAlignment="1">
      <alignment horizontal="left" vertical="center" wrapText="1"/>
    </xf>
    <xf numFmtId="0" fontId="6" fillId="0" borderId="3" xfId="0" applyFont="1" applyBorder="1" applyAlignment="1">
      <alignment horizontal="left" vertical="center" wrapText="1"/>
    </xf>
    <xf numFmtId="0" fontId="6" fillId="0" borderId="15" xfId="0" applyFont="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7" xfId="0" applyFont="1" applyBorder="1" applyAlignment="1">
      <alignment vertical="center" wrapText="1"/>
    </xf>
    <xf numFmtId="0" fontId="0" fillId="0" borderId="4" xfId="0" applyFont="1" applyBorder="1" applyAlignment="1">
      <alignment vertical="center" wrapText="1"/>
    </xf>
    <xf numFmtId="0" fontId="12" fillId="0" borderId="5" xfId="0" applyFont="1" applyBorder="1" applyAlignment="1">
      <alignment horizontal="left" vertical="top" wrapText="1"/>
    </xf>
    <xf numFmtId="0" fontId="12" fillId="0" borderId="2" xfId="0" applyFont="1" applyBorder="1" applyAlignment="1">
      <alignment horizontal="left" vertical="top" wrapText="1"/>
    </xf>
    <xf numFmtId="0" fontId="12" fillId="0" borderId="7" xfId="0" applyFont="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horizontal="left" vertical="top" wrapText="1"/>
    </xf>
    <xf numFmtId="0" fontId="3" fillId="0" borderId="0" xfId="0" applyFont="1" applyFill="1" applyAlignment="1">
      <alignment horizontal="center" vertical="center" wrapText="1"/>
    </xf>
    <xf numFmtId="0" fontId="10" fillId="0" borderId="5" xfId="0" applyFont="1" applyBorder="1" applyAlignment="1">
      <alignment horizontal="left" vertical="center" wrapText="1"/>
    </xf>
    <xf numFmtId="0" fontId="0" fillId="0" borderId="2" xfId="0" applyFont="1" applyBorder="1" applyAlignment="1">
      <alignment vertical="center" wrapText="1"/>
    </xf>
    <xf numFmtId="0" fontId="0" fillId="0" borderId="7" xfId="0" applyFont="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5" xfId="0" quotePrefix="1" applyFont="1" applyFill="1" applyBorder="1" applyAlignment="1">
      <alignment horizontal="left" vertical="center" wrapText="1"/>
    </xf>
    <xf numFmtId="0" fontId="3" fillId="0" borderId="1" xfId="0" quotePrefix="1"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horizontal="center"/>
    </xf>
    <xf numFmtId="168" fontId="5" fillId="0" borderId="0" xfId="0" applyNumberFormat="1" applyFont="1" applyFill="1" applyBorder="1" applyAlignment="1" applyProtection="1">
      <alignment horizontal="left" vertical="top" wrapText="1"/>
    </xf>
    <xf numFmtId="168" fontId="5" fillId="0" borderId="19" xfId="0" applyNumberFormat="1" applyFont="1" applyFill="1" applyBorder="1" applyAlignment="1" applyProtection="1">
      <alignment horizontal="left" vertical="top" wrapText="1"/>
    </xf>
    <xf numFmtId="168" fontId="5" fillId="0" borderId="0" xfId="0" applyNumberFormat="1" applyFont="1" applyFill="1" applyBorder="1" applyAlignment="1" applyProtection="1">
      <alignment horizontal="left" vertical="center" wrapText="1"/>
    </xf>
    <xf numFmtId="168" fontId="5" fillId="0" borderId="19" xfId="0" applyNumberFormat="1" applyFont="1" applyFill="1" applyBorder="1" applyAlignment="1" applyProtection="1">
      <alignment horizontal="left" vertical="center" wrapText="1"/>
    </xf>
    <xf numFmtId="0" fontId="3" fillId="0" borderId="11" xfId="0" applyFont="1" applyFill="1" applyBorder="1" applyAlignment="1">
      <alignment horizontal="center" vertical="top"/>
    </xf>
    <xf numFmtId="0" fontId="3" fillId="0" borderId="19" xfId="0" applyFont="1" applyFill="1" applyBorder="1" applyAlignment="1">
      <alignment horizontal="center" vertical="top"/>
    </xf>
    <xf numFmtId="168" fontId="5" fillId="0" borderId="11" xfId="0" applyNumberFormat="1" applyFont="1" applyFill="1" applyBorder="1" applyAlignment="1" applyProtection="1">
      <alignment horizontal="center" vertical="top"/>
    </xf>
    <xf numFmtId="168" fontId="5" fillId="0" borderId="0" xfId="0" applyNumberFormat="1" applyFont="1" applyFill="1" applyBorder="1" applyAlignment="1" applyProtection="1">
      <alignment horizontal="center" vertical="top"/>
    </xf>
    <xf numFmtId="168" fontId="5" fillId="0" borderId="19" xfId="0" applyNumberFormat="1" applyFont="1" applyFill="1" applyBorder="1" applyAlignment="1" applyProtection="1">
      <alignment horizontal="center" vertical="top"/>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wrapText="1"/>
    </xf>
    <xf numFmtId="0" fontId="3" fillId="0" borderId="4" xfId="0" applyFont="1" applyFill="1" applyBorder="1" applyAlignment="1">
      <alignment horizontal="center" vertical="center"/>
    </xf>
    <xf numFmtId="0" fontId="3" fillId="0" borderId="5"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40" fillId="7" borderId="8" xfId="5" applyNumberFormat="1" applyFont="1" applyFill="1" applyBorder="1" applyAlignment="1" applyProtection="1">
      <alignment horizontal="center" vertical="center" wrapText="1"/>
    </xf>
    <xf numFmtId="0" fontId="40" fillId="7" borderId="9" xfId="5" applyNumberFormat="1" applyFont="1" applyFill="1" applyBorder="1" applyAlignment="1" applyProtection="1">
      <alignment horizontal="center" vertical="center" wrapText="1"/>
    </xf>
    <xf numFmtId="0" fontId="31" fillId="0" borderId="53" xfId="0" applyFont="1" applyBorder="1" applyAlignment="1">
      <alignment horizontal="left" vertical="center" wrapText="1"/>
    </xf>
    <xf numFmtId="0" fontId="31" fillId="0" borderId="2" xfId="0" applyFont="1" applyBorder="1" applyAlignment="1">
      <alignment horizontal="left" vertical="center" wrapText="1"/>
    </xf>
    <xf numFmtId="0" fontId="31" fillId="0" borderId="7" xfId="0" applyFont="1" applyBorder="1" applyAlignment="1">
      <alignment horizontal="left" vertical="center" wrapText="1"/>
    </xf>
    <xf numFmtId="0" fontId="31" fillId="0" borderId="5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wrapText="1"/>
    </xf>
    <xf numFmtId="49" fontId="48" fillId="7" borderId="8" xfId="5" applyNumberFormat="1" applyFont="1" applyFill="1" applyBorder="1" applyAlignment="1" applyProtection="1">
      <alignment horizontal="center" vertical="center" wrapText="1"/>
    </xf>
    <xf numFmtId="49" fontId="31" fillId="7" borderId="9" xfId="5" applyNumberFormat="1" applyFont="1" applyFill="1" applyBorder="1" applyAlignment="1" applyProtection="1">
      <alignment horizontal="center" vertical="center" wrapText="1"/>
    </xf>
    <xf numFmtId="49" fontId="31" fillId="7" borderId="55" xfId="5" applyNumberFormat="1" applyFont="1" applyFill="1" applyBorder="1" applyAlignment="1" applyProtection="1">
      <alignment horizontal="center" vertical="center" wrapText="1"/>
    </xf>
    <xf numFmtId="15" fontId="31" fillId="4" borderId="8" xfId="0" applyNumberFormat="1" applyFont="1" applyFill="1" applyBorder="1" applyAlignment="1">
      <alignment horizontal="center" vertical="center" wrapText="1"/>
    </xf>
    <xf numFmtId="15" fontId="31" fillId="4" borderId="9" xfId="0" applyNumberFormat="1" applyFont="1" applyFill="1" applyBorder="1" applyAlignment="1">
      <alignment horizontal="center" vertical="center" wrapText="1"/>
    </xf>
    <xf numFmtId="15" fontId="31" fillId="4" borderId="55" xfId="0" applyNumberFormat="1"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55" xfId="0" applyFont="1" applyFill="1" applyBorder="1" applyAlignment="1">
      <alignment horizontal="center" vertical="center" wrapText="1"/>
    </xf>
    <xf numFmtId="49" fontId="31" fillId="0" borderId="8" xfId="5" applyNumberFormat="1" applyFont="1" applyFill="1" applyBorder="1" applyAlignment="1" applyProtection="1">
      <alignment horizontal="center" vertical="center" wrapText="1"/>
    </xf>
    <xf numFmtId="49" fontId="31" fillId="0" borderId="9" xfId="5" applyNumberFormat="1" applyFont="1" applyFill="1" applyBorder="1" applyAlignment="1" applyProtection="1">
      <alignment horizontal="center" vertical="center" wrapText="1"/>
    </xf>
    <xf numFmtId="49" fontId="31" fillId="0" borderId="55" xfId="5" applyNumberFormat="1" applyFont="1" applyFill="1" applyBorder="1" applyAlignment="1" applyProtection="1">
      <alignment horizontal="center" vertical="center" wrapText="1"/>
    </xf>
    <xf numFmtId="0" fontId="31" fillId="0" borderId="5" xfId="0" applyFont="1" applyBorder="1" applyAlignment="1">
      <alignment vertical="center" wrapText="1"/>
    </xf>
    <xf numFmtId="0" fontId="31" fillId="0" borderId="2" xfId="0" applyFont="1" applyBorder="1" applyAlignment="1">
      <alignment vertical="center" wrapText="1"/>
    </xf>
    <xf numFmtId="0" fontId="31" fillId="0" borderId="7" xfId="0" applyFont="1" applyBorder="1" applyAlignment="1">
      <alignment vertical="center" wrapText="1"/>
    </xf>
    <xf numFmtId="0" fontId="30" fillId="4" borderId="5"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30" fillId="4" borderId="7" xfId="0" applyFont="1" applyFill="1" applyBorder="1" applyAlignment="1">
      <alignment horizontal="left" vertical="center" wrapText="1"/>
    </xf>
    <xf numFmtId="49" fontId="31" fillId="0" borderId="15" xfId="5" applyNumberFormat="1" applyFont="1" applyFill="1" applyBorder="1" applyAlignment="1" applyProtection="1">
      <alignment horizontal="left" vertical="center" wrapText="1"/>
    </xf>
    <xf numFmtId="49" fontId="31" fillId="0" borderId="19" xfId="5" applyNumberFormat="1" applyFont="1" applyFill="1" applyBorder="1" applyAlignment="1" applyProtection="1">
      <alignment horizontal="left" vertical="center" wrapText="1"/>
    </xf>
    <xf numFmtId="49" fontId="48" fillId="7" borderId="8" xfId="5" applyNumberFormat="1" applyFont="1" applyFill="1" applyBorder="1" applyAlignment="1" applyProtection="1">
      <alignment horizontal="left" vertical="center" wrapText="1"/>
    </xf>
    <xf numFmtId="49" fontId="31" fillId="7" borderId="9" xfId="5" applyNumberFormat="1" applyFont="1" applyFill="1" applyBorder="1" applyAlignment="1" applyProtection="1">
      <alignment horizontal="left" vertical="center" wrapText="1"/>
    </xf>
    <xf numFmtId="49" fontId="31" fillId="0" borderId="8" xfId="5" applyNumberFormat="1" applyFont="1" applyFill="1" applyBorder="1" applyAlignment="1" applyProtection="1">
      <alignment horizontal="left" vertical="center" wrapText="1"/>
    </xf>
    <xf numFmtId="49" fontId="31" fillId="0" borderId="9" xfId="5" applyNumberFormat="1" applyFont="1" applyFill="1" applyBorder="1" applyAlignment="1" applyProtection="1">
      <alignment horizontal="left" vertical="center" wrapText="1"/>
    </xf>
    <xf numFmtId="0" fontId="31" fillId="4" borderId="5"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0" borderId="5" xfId="0" applyFont="1" applyBorder="1" applyAlignment="1">
      <alignment horizontal="center" vertical="center" wrapText="1"/>
    </xf>
    <xf numFmtId="0" fontId="30" fillId="7" borderId="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0" fillId="4" borderId="5"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6"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6" xfId="0" applyFont="1" applyBorder="1" applyAlignment="1">
      <alignment horizontal="center" vertical="center"/>
    </xf>
    <xf numFmtId="0" fontId="35" fillId="0" borderId="14"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6" xfId="0" applyFont="1" applyBorder="1" applyAlignment="1">
      <alignment horizontal="center" vertical="center" wrapText="1"/>
    </xf>
    <xf numFmtId="0" fontId="31" fillId="0" borderId="54" xfId="0" applyFont="1" applyBorder="1" applyAlignment="1">
      <alignment vertical="center" wrapText="1"/>
    </xf>
    <xf numFmtId="0" fontId="30" fillId="4" borderId="5" xfId="0" applyFont="1" applyFill="1" applyBorder="1" applyAlignment="1">
      <alignment vertical="center" wrapText="1"/>
    </xf>
    <xf numFmtId="0" fontId="30" fillId="4" borderId="2" xfId="0" applyFont="1" applyFill="1" applyBorder="1" applyAlignment="1">
      <alignment vertical="center" wrapText="1"/>
    </xf>
    <xf numFmtId="0" fontId="30" fillId="4" borderId="7" xfId="0" applyFont="1" applyFill="1" applyBorder="1" applyAlignment="1">
      <alignment vertical="center" wrapText="1"/>
    </xf>
    <xf numFmtId="14" fontId="31" fillId="0" borderId="8" xfId="0" applyNumberFormat="1" applyFont="1" applyBorder="1" applyAlignment="1">
      <alignment horizontal="center" vertical="center" wrapText="1"/>
    </xf>
    <xf numFmtId="14" fontId="31" fillId="0" borderId="9" xfId="0" applyNumberFormat="1" applyFont="1" applyBorder="1" applyAlignment="1">
      <alignment horizontal="center" vertical="center" wrapText="1"/>
    </xf>
    <xf numFmtId="14" fontId="31" fillId="0" borderId="55" xfId="0" applyNumberFormat="1" applyFont="1" applyBorder="1" applyAlignment="1">
      <alignment horizontal="center" vertical="center" wrapText="1"/>
    </xf>
    <xf numFmtId="0" fontId="30" fillId="7" borderId="8" xfId="5" applyNumberFormat="1" applyFont="1" applyFill="1" applyBorder="1" applyAlignment="1" applyProtection="1">
      <alignment horizontal="center" vertical="center" wrapText="1"/>
    </xf>
    <xf numFmtId="0" fontId="30" fillId="7" borderId="9" xfId="5" applyNumberFormat="1" applyFont="1" applyFill="1" applyBorder="1" applyAlignment="1" applyProtection="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49" fontId="48" fillId="7" borderId="9" xfId="5" applyNumberFormat="1" applyFont="1" applyFill="1" applyBorder="1" applyAlignment="1" applyProtection="1">
      <alignment horizontal="center" vertical="center" wrapText="1"/>
    </xf>
    <xf numFmtId="49" fontId="48" fillId="7" borderId="55" xfId="5" applyNumberFormat="1" applyFont="1" applyFill="1" applyBorder="1" applyAlignment="1" applyProtection="1">
      <alignment horizontal="center" vertical="center" wrapText="1"/>
    </xf>
    <xf numFmtId="0" fontId="30" fillId="4" borderId="53" xfId="0" applyFont="1" applyFill="1" applyBorder="1" applyAlignment="1">
      <alignment horizontal="left" vertical="center" wrapText="1"/>
    </xf>
    <xf numFmtId="14" fontId="11" fillId="0" borderId="8" xfId="0" applyNumberFormat="1" applyFont="1" applyBorder="1" applyAlignment="1">
      <alignment horizontal="center" vertical="center" wrapText="1"/>
    </xf>
    <xf numFmtId="14" fontId="11" fillId="0" borderId="9"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49" fontId="31" fillId="0" borderId="8" xfId="5" applyNumberFormat="1" applyFont="1" applyFill="1" applyBorder="1" applyAlignment="1" applyProtection="1">
      <alignment vertical="center" wrapText="1"/>
    </xf>
    <xf numFmtId="49" fontId="31" fillId="0" borderId="9" xfId="5" applyNumberFormat="1" applyFont="1" applyFill="1" applyBorder="1" applyAlignment="1" applyProtection="1">
      <alignment vertical="center" wrapText="1"/>
    </xf>
    <xf numFmtId="49" fontId="31" fillId="0" borderId="6" xfId="5" applyNumberFormat="1" applyFont="1" applyFill="1" applyBorder="1" applyAlignment="1" applyProtection="1">
      <alignment vertical="center" wrapText="1"/>
    </xf>
    <xf numFmtId="0" fontId="30" fillId="7" borderId="6" xfId="5" applyNumberFormat="1" applyFont="1" applyFill="1" applyBorder="1" applyAlignment="1" applyProtection="1">
      <alignment horizontal="center" vertical="center" wrapText="1"/>
    </xf>
    <xf numFmtId="49" fontId="48" fillId="7" borderId="8" xfId="5" applyNumberFormat="1" applyFont="1" applyFill="1" applyBorder="1" applyAlignment="1" applyProtection="1">
      <alignment vertical="center" wrapText="1"/>
    </xf>
    <xf numFmtId="49" fontId="31" fillId="7" borderId="9" xfId="5" applyNumberFormat="1" applyFont="1" applyFill="1" applyBorder="1" applyAlignment="1" applyProtection="1">
      <alignment vertical="center" wrapText="1"/>
    </xf>
    <xf numFmtId="49" fontId="31" fillId="7" borderId="6" xfId="5" applyNumberFormat="1" applyFont="1" applyFill="1" applyBorder="1" applyAlignment="1" applyProtection="1">
      <alignment vertical="center" wrapText="1"/>
    </xf>
    <xf numFmtId="0" fontId="31" fillId="4" borderId="5" xfId="0" applyFont="1" applyFill="1" applyBorder="1" applyAlignment="1">
      <alignment horizontal="left" vertical="center" wrapText="1"/>
    </xf>
    <xf numFmtId="0" fontId="31" fillId="4" borderId="2" xfId="0" applyFont="1" applyFill="1" applyBorder="1" applyAlignment="1">
      <alignment horizontal="left" vertical="center" wrapText="1"/>
    </xf>
    <xf numFmtId="0" fontId="31" fillId="4" borderId="7" xfId="0" applyFont="1" applyFill="1" applyBorder="1" applyAlignment="1">
      <alignment horizontal="left" vertical="center" wrapText="1"/>
    </xf>
    <xf numFmtId="0" fontId="31" fillId="0" borderId="0" xfId="0" applyFont="1" applyFill="1" applyBorder="1" applyAlignment="1">
      <alignment horizontal="left"/>
    </xf>
    <xf numFmtId="0" fontId="31" fillId="0" borderId="5" xfId="0" applyFont="1" applyBorder="1" applyAlignment="1">
      <alignment horizontal="left" vertical="center" shrinkToFit="1"/>
    </xf>
    <xf numFmtId="0" fontId="31" fillId="0" borderId="2" xfId="0" applyFont="1" applyBorder="1" applyAlignment="1">
      <alignment horizontal="left" vertical="center" shrinkToFit="1"/>
    </xf>
    <xf numFmtId="0" fontId="31" fillId="0" borderId="7" xfId="0" applyFont="1" applyBorder="1" applyAlignment="1">
      <alignment horizontal="left" vertical="center" shrinkToFit="1"/>
    </xf>
    <xf numFmtId="0" fontId="31" fillId="0" borderId="5" xfId="0" applyFont="1" applyBorder="1" applyAlignment="1">
      <alignment horizontal="left" vertical="center" wrapText="1"/>
    </xf>
    <xf numFmtId="0" fontId="30" fillId="0" borderId="0" xfId="0" applyFont="1" applyBorder="1" applyAlignment="1">
      <alignment horizontal="center" vertical="center"/>
    </xf>
    <xf numFmtId="0" fontId="30" fillId="5" borderId="5"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5" fillId="0" borderId="5" xfId="0" applyFont="1" applyBorder="1" applyAlignment="1">
      <alignment horizontal="left" vertical="center"/>
    </xf>
    <xf numFmtId="0" fontId="35" fillId="0" borderId="2" xfId="0" applyFont="1" applyBorder="1" applyAlignment="1">
      <alignment horizontal="left" vertical="center"/>
    </xf>
    <xf numFmtId="0" fontId="35" fillId="0" borderId="7" xfId="0" applyFont="1" applyBorder="1" applyAlignment="1">
      <alignment horizontal="left" vertical="center"/>
    </xf>
    <xf numFmtId="0" fontId="30" fillId="5" borderId="5" xfId="0" applyFont="1" applyFill="1" applyBorder="1" applyAlignment="1">
      <alignment horizontal="center" vertical="center"/>
    </xf>
    <xf numFmtId="0" fontId="30" fillId="5" borderId="2" xfId="0" applyFont="1" applyFill="1" applyBorder="1" applyAlignment="1">
      <alignment horizontal="center" vertical="center"/>
    </xf>
    <xf numFmtId="0" fontId="35" fillId="0" borderId="4" xfId="0" applyFont="1" applyBorder="1" applyAlignment="1">
      <alignment horizontal="left" vertical="center"/>
    </xf>
    <xf numFmtId="0" fontId="30" fillId="0" borderId="4" xfId="0" applyFont="1" applyBorder="1" applyAlignment="1">
      <alignment horizontal="left" vertical="center" wrapText="1"/>
    </xf>
    <xf numFmtId="0" fontId="30" fillId="3" borderId="5"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7" xfId="0" applyFont="1" applyFill="1" applyBorder="1" applyAlignment="1">
      <alignment horizontal="left" vertical="top" wrapText="1"/>
    </xf>
    <xf numFmtId="0" fontId="31" fillId="0" borderId="0" xfId="0" applyFont="1" applyBorder="1" applyAlignment="1">
      <alignment horizontal="left" vertical="center"/>
    </xf>
    <xf numFmtId="0" fontId="31" fillId="0" borderId="0" xfId="0" applyFont="1" applyFill="1" applyBorder="1" applyAlignment="1">
      <alignment horizontal="left" vertical="center"/>
    </xf>
    <xf numFmtId="0" fontId="30" fillId="0" borderId="5" xfId="0" applyFont="1" applyBorder="1" applyAlignment="1">
      <alignment horizontal="center" vertical="center"/>
    </xf>
    <xf numFmtId="0" fontId="30" fillId="0" borderId="2" xfId="0" applyFont="1" applyBorder="1" applyAlignment="1">
      <alignment horizontal="center" vertical="center"/>
    </xf>
    <xf numFmtId="0" fontId="30" fillId="0" borderId="7" xfId="0" applyFont="1" applyBorder="1" applyAlignment="1">
      <alignment horizontal="center" vertical="center"/>
    </xf>
    <xf numFmtId="0" fontId="30" fillId="0" borderId="5" xfId="0" applyFont="1" applyBorder="1" applyAlignment="1">
      <alignment horizontal="left"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35" fillId="0" borderId="54" xfId="0" applyFont="1" applyBorder="1" applyAlignment="1">
      <alignment horizontal="center" vertical="center" wrapText="1"/>
    </xf>
    <xf numFmtId="0" fontId="37" fillId="0" borderId="54" xfId="0" applyFont="1" applyBorder="1" applyAlignment="1">
      <alignment horizontal="center" vertical="center"/>
    </xf>
    <xf numFmtId="0" fontId="35" fillId="0" borderId="54" xfId="0" applyFont="1" applyBorder="1" applyAlignment="1">
      <alignment horizontal="center" vertical="center"/>
    </xf>
    <xf numFmtId="0" fontId="31" fillId="0" borderId="55" xfId="0" applyFont="1" applyBorder="1" applyAlignment="1">
      <alignment horizontal="center" vertical="center" wrapText="1"/>
    </xf>
    <xf numFmtId="0" fontId="31" fillId="0" borderId="8" xfId="0" applyFont="1" applyFill="1" applyBorder="1" applyAlignment="1">
      <alignment horizontal="center" vertical="top"/>
    </xf>
    <xf numFmtId="0" fontId="31" fillId="0" borderId="9" xfId="0" applyFont="1" applyFill="1" applyBorder="1" applyAlignment="1">
      <alignment horizontal="center" vertical="top"/>
    </xf>
    <xf numFmtId="0" fontId="31" fillId="0" borderId="6" xfId="0" applyFont="1" applyFill="1" applyBorder="1" applyAlignment="1">
      <alignment horizontal="center" vertical="top"/>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6" xfId="0" applyFont="1" applyFill="1" applyBorder="1" applyAlignment="1">
      <alignment horizontal="center" vertical="center" wrapText="1"/>
    </xf>
    <xf numFmtId="2" fontId="31" fillId="0" borderId="8" xfId="0" applyNumberFormat="1" applyFont="1" applyFill="1" applyBorder="1" applyAlignment="1">
      <alignment horizontal="center" vertical="center" wrapText="1"/>
    </xf>
    <xf numFmtId="2" fontId="31" fillId="0" borderId="9" xfId="0" applyNumberFormat="1" applyFont="1" applyFill="1" applyBorder="1" applyAlignment="1">
      <alignment horizontal="center" vertical="center" wrapText="1"/>
    </xf>
    <xf numFmtId="2" fontId="31" fillId="0" borderId="6" xfId="0" applyNumberFormat="1"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2"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Border="1" applyAlignment="1">
      <alignment horizontal="center" vertical="top"/>
    </xf>
    <xf numFmtId="0" fontId="31" fillId="0" borderId="9" xfId="0" applyFont="1" applyBorder="1" applyAlignment="1">
      <alignment horizontal="center" vertical="top"/>
    </xf>
    <xf numFmtId="0" fontId="31" fillId="0" borderId="6" xfId="0" applyFont="1" applyBorder="1" applyAlignment="1">
      <alignment horizontal="center" vertical="top"/>
    </xf>
    <xf numFmtId="2" fontId="31" fillId="0" borderId="8" xfId="0" applyNumberFormat="1" applyFont="1" applyBorder="1" applyAlignment="1">
      <alignment horizontal="center" vertical="center" wrapText="1"/>
    </xf>
    <xf numFmtId="2" fontId="31" fillId="0" borderId="9" xfId="0" applyNumberFormat="1" applyFont="1" applyBorder="1" applyAlignment="1">
      <alignment horizontal="center" vertical="center" wrapText="1"/>
    </xf>
    <xf numFmtId="2" fontId="31" fillId="0" borderId="6" xfId="0" applyNumberFormat="1" applyFont="1" applyBorder="1" applyAlignment="1">
      <alignment horizontal="center" vertical="center" wrapText="1"/>
    </xf>
    <xf numFmtId="0" fontId="31" fillId="0" borderId="2" xfId="0" quotePrefix="1" applyFont="1" applyBorder="1" applyAlignment="1">
      <alignment horizontal="left" vertical="center" wrapText="1"/>
    </xf>
    <xf numFmtId="0" fontId="34" fillId="0" borderId="2" xfId="5" applyFont="1" applyBorder="1" applyAlignment="1" applyProtection="1">
      <alignment horizontal="left" vertical="center" wrapText="1"/>
    </xf>
    <xf numFmtId="0" fontId="31" fillId="0" borderId="2" xfId="0" quotePrefix="1" applyFont="1" applyFill="1" applyBorder="1" applyAlignment="1">
      <alignment horizontal="left" vertical="center" wrapText="1"/>
    </xf>
    <xf numFmtId="0" fontId="34" fillId="0" borderId="2" xfId="5" applyFont="1" applyFill="1" applyBorder="1" applyAlignment="1" applyProtection="1">
      <alignment horizontal="left" vertical="center" wrapText="1"/>
    </xf>
    <xf numFmtId="0" fontId="31" fillId="0" borderId="2" xfId="0" applyFont="1" applyBorder="1" applyAlignment="1">
      <alignment horizontal="left" vertical="top" wrapText="1"/>
    </xf>
    <xf numFmtId="0" fontId="31" fillId="0" borderId="7" xfId="0" applyFont="1" applyBorder="1" applyAlignment="1">
      <alignment horizontal="left" vertical="top" wrapText="1"/>
    </xf>
    <xf numFmtId="17" fontId="31" fillId="0" borderId="2" xfId="0" applyNumberFormat="1" applyFont="1" applyBorder="1" applyAlignment="1">
      <alignment horizontal="left" vertical="center" wrapText="1"/>
    </xf>
    <xf numFmtId="0" fontId="34" fillId="0" borderId="2" xfId="5" applyFont="1" applyBorder="1" applyAlignment="1" applyProtection="1">
      <alignment horizontal="left" vertical="top" wrapText="1"/>
    </xf>
    <xf numFmtId="0" fontId="44" fillId="0" borderId="2" xfId="5" applyFont="1" applyBorder="1" applyAlignment="1" applyProtection="1">
      <alignment horizontal="left" vertical="center" wrapText="1"/>
    </xf>
    <xf numFmtId="17" fontId="31" fillId="0" borderId="2" xfId="0" quotePrefix="1" applyNumberFormat="1" applyFont="1" applyBorder="1" applyAlignment="1">
      <alignment horizontal="left" vertical="center" wrapText="1"/>
    </xf>
    <xf numFmtId="0" fontId="31" fillId="0" borderId="7" xfId="0" applyFont="1" applyBorder="1" applyAlignment="1">
      <alignment horizontal="left" vertical="top"/>
    </xf>
    <xf numFmtId="0" fontId="31" fillId="0" borderId="2" xfId="5" quotePrefix="1" applyFont="1" applyFill="1" applyBorder="1" applyAlignment="1" applyProtection="1">
      <alignment horizontal="left" vertical="center" wrapText="1"/>
    </xf>
    <xf numFmtId="0" fontId="31" fillId="0" borderId="2" xfId="5" quotePrefix="1" applyFont="1" applyBorder="1" applyAlignment="1" applyProtection="1">
      <alignment horizontal="left" vertical="center" wrapText="1"/>
    </xf>
    <xf numFmtId="0" fontId="30" fillId="3" borderId="4"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30" fillId="9" borderId="5" xfId="0" applyFont="1" applyFill="1" applyBorder="1" applyAlignment="1">
      <alignment horizontal="left" vertical="center" wrapText="1"/>
    </xf>
    <xf numFmtId="0" fontId="30" fillId="9" borderId="2" xfId="0" applyFont="1" applyFill="1" applyBorder="1" applyAlignment="1">
      <alignment horizontal="left" vertical="center" wrapText="1"/>
    </xf>
    <xf numFmtId="0" fontId="30" fillId="9" borderId="7" xfId="0" applyFont="1" applyFill="1" applyBorder="1" applyAlignment="1">
      <alignment horizontal="left" vertical="center" wrapText="1"/>
    </xf>
    <xf numFmtId="0" fontId="30" fillId="0" borderId="5" xfId="0" applyFont="1" applyBorder="1" applyAlignment="1">
      <alignment horizontal="center" vertical="center" wrapText="1"/>
    </xf>
    <xf numFmtId="0" fontId="30" fillId="0" borderId="2" xfId="0" applyFont="1" applyBorder="1" applyAlignment="1">
      <alignment horizontal="center" vertical="center" wrapText="1"/>
    </xf>
    <xf numFmtId="0" fontId="30" fillId="6" borderId="5"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1" fillId="0" borderId="2" xfId="0" quotePrefix="1" applyFont="1" applyBorder="1" applyAlignment="1">
      <alignment horizontal="left" vertical="top" wrapText="1"/>
    </xf>
    <xf numFmtId="0" fontId="30" fillId="7" borderId="12" xfId="0" applyFont="1" applyFill="1" applyBorder="1" applyAlignment="1">
      <alignment horizontal="left" vertical="center" wrapText="1"/>
    </xf>
    <xf numFmtId="0" fontId="30" fillId="7" borderId="1"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10" borderId="5" xfId="0" applyFont="1" applyFill="1" applyBorder="1" applyAlignment="1">
      <alignment horizontal="left" vertical="center" wrapText="1"/>
    </xf>
    <xf numFmtId="0" fontId="30" fillId="10" borderId="2" xfId="0" applyFont="1" applyFill="1" applyBorder="1" applyAlignment="1">
      <alignment horizontal="left" vertical="center" wrapText="1"/>
    </xf>
    <xf numFmtId="0" fontId="30" fillId="10" borderId="7" xfId="0" applyFont="1" applyFill="1" applyBorder="1" applyAlignment="1">
      <alignment horizontal="left" vertical="center" wrapText="1"/>
    </xf>
    <xf numFmtId="16" fontId="31" fillId="0" borderId="2" xfId="0" quotePrefix="1" applyNumberFormat="1" applyFont="1" applyBorder="1" applyAlignment="1">
      <alignment horizontal="left" vertical="center" wrapText="1"/>
    </xf>
    <xf numFmtId="0" fontId="25" fillId="0" borderId="2" xfId="5" quotePrefix="1" applyFill="1" applyBorder="1" applyAlignment="1" applyProtection="1">
      <alignment horizontal="left" vertical="center" wrapText="1"/>
    </xf>
    <xf numFmtId="0" fontId="30" fillId="0" borderId="2" xfId="0" applyFont="1" applyBorder="1" applyAlignment="1">
      <alignment horizontal="left" vertical="top" wrapText="1"/>
    </xf>
    <xf numFmtId="0" fontId="30" fillId="0" borderId="7" xfId="0" applyFont="1" applyBorder="1" applyAlignment="1">
      <alignment horizontal="left" vertical="top" wrapText="1"/>
    </xf>
    <xf numFmtId="0" fontId="34" fillId="0" borderId="2" xfId="5" applyFont="1" applyBorder="1" applyAlignment="1" applyProtection="1">
      <alignment horizontal="left" vertical="top"/>
    </xf>
    <xf numFmtId="0" fontId="34" fillId="0" borderId="2" xfId="5" applyFont="1" applyBorder="1" applyAlignment="1" applyProtection="1">
      <alignment vertical="top" wrapText="1"/>
    </xf>
    <xf numFmtId="0" fontId="31" fillId="0" borderId="7" xfId="0" applyFont="1" applyBorder="1" applyAlignment="1">
      <alignment vertical="top" wrapText="1"/>
    </xf>
    <xf numFmtId="0" fontId="31" fillId="0" borderId="2" xfId="5" applyFont="1" applyBorder="1" applyAlignment="1" applyProtection="1">
      <alignment horizontal="left" vertical="center" wrapText="1"/>
    </xf>
    <xf numFmtId="0" fontId="30" fillId="0" borderId="53" xfId="0" applyFont="1" applyBorder="1" applyAlignment="1">
      <alignment horizontal="left" vertical="center" wrapText="1"/>
    </xf>
    <xf numFmtId="169" fontId="31" fillId="0" borderId="53" xfId="0" applyNumberFormat="1" applyFont="1" applyBorder="1" applyAlignment="1">
      <alignment horizontal="left" vertical="center" wrapText="1"/>
    </xf>
    <xf numFmtId="169" fontId="31" fillId="0" borderId="2" xfId="0" applyNumberFormat="1" applyFont="1" applyBorder="1" applyAlignment="1">
      <alignment horizontal="left" vertical="center" wrapText="1"/>
    </xf>
    <xf numFmtId="169" fontId="31" fillId="0" borderId="7" xfId="0" applyNumberFormat="1" applyFont="1" applyBorder="1" applyAlignment="1">
      <alignment horizontal="left" vertical="center" wrapText="1"/>
    </xf>
    <xf numFmtId="0" fontId="31" fillId="0" borderId="0" xfId="0" applyFont="1" applyBorder="1" applyAlignment="1">
      <alignment horizontal="left" vertical="center" wrapText="1"/>
    </xf>
    <xf numFmtId="0" fontId="30" fillId="0" borderId="53" xfId="0" applyFont="1" applyBorder="1" applyAlignment="1">
      <alignment horizontal="center" vertical="center" wrapText="1"/>
    </xf>
    <xf numFmtId="0" fontId="30" fillId="0" borderId="53" xfId="0" applyFont="1" applyBorder="1" applyAlignment="1">
      <alignment horizontal="center" vertical="center"/>
    </xf>
    <xf numFmtId="0" fontId="30" fillId="0" borderId="0" xfId="0" applyFont="1" applyFill="1" applyBorder="1" applyAlignment="1">
      <alignment horizontal="left" vertical="center" wrapText="1"/>
    </xf>
    <xf numFmtId="0" fontId="31" fillId="0" borderId="0" xfId="0" quotePrefix="1" applyFont="1" applyFill="1" applyBorder="1" applyAlignment="1">
      <alignment horizontal="left" vertical="center" wrapText="1"/>
    </xf>
    <xf numFmtId="0" fontId="30" fillId="0" borderId="53"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7" xfId="0" applyFont="1" applyFill="1" applyBorder="1" applyAlignment="1">
      <alignment horizontal="left" vertical="top" wrapText="1"/>
    </xf>
    <xf numFmtId="0" fontId="31" fillId="0" borderId="53" xfId="0" applyFont="1" applyBorder="1" applyAlignment="1">
      <alignment horizontal="left" vertical="center"/>
    </xf>
    <xf numFmtId="0" fontId="31" fillId="0" borderId="2" xfId="0" applyFont="1" applyBorder="1" applyAlignment="1">
      <alignment horizontal="left" vertical="center"/>
    </xf>
    <xf numFmtId="0" fontId="31" fillId="0" borderId="7" xfId="0" applyFont="1" applyBorder="1" applyAlignment="1">
      <alignment horizontal="left" vertical="center"/>
    </xf>
    <xf numFmtId="0" fontId="30" fillId="0" borderId="14" xfId="0" applyFont="1" applyBorder="1" applyAlignment="1">
      <alignment horizontal="left" vertical="top" wrapText="1"/>
    </xf>
    <xf numFmtId="0" fontId="30" fillId="0" borderId="3" xfId="0" applyFont="1" applyBorder="1" applyAlignment="1">
      <alignment horizontal="left" vertical="top" wrapText="1"/>
    </xf>
    <xf numFmtId="0" fontId="30" fillId="0" borderId="15" xfId="0" applyFont="1" applyBorder="1" applyAlignment="1">
      <alignment horizontal="left" vertical="top" wrapText="1"/>
    </xf>
    <xf numFmtId="0" fontId="31" fillId="0" borderId="53" xfId="0" applyFont="1" applyBorder="1" applyAlignment="1">
      <alignment horizontal="left" vertical="top" wrapText="1"/>
    </xf>
    <xf numFmtId="0" fontId="31" fillId="4" borderId="53"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4" borderId="7" xfId="0" applyFont="1" applyFill="1" applyBorder="1" applyAlignment="1">
      <alignment horizontal="left" vertical="top" wrapText="1"/>
    </xf>
    <xf numFmtId="0" fontId="30" fillId="0" borderId="56" xfId="0" applyFont="1" applyBorder="1" applyAlignment="1">
      <alignment horizontal="left" vertical="top" wrapText="1"/>
    </xf>
    <xf numFmtId="0" fontId="30" fillId="0" borderId="1" xfId="0" applyFont="1" applyBorder="1" applyAlignment="1">
      <alignment horizontal="left" vertical="top" wrapText="1"/>
    </xf>
    <xf numFmtId="0" fontId="30" fillId="0" borderId="13" xfId="0" applyFont="1" applyBorder="1" applyAlignment="1">
      <alignment horizontal="left" vertical="top" wrapText="1"/>
    </xf>
    <xf numFmtId="0" fontId="31" fillId="0" borderId="56" xfId="0" applyFont="1" applyBorder="1" applyAlignment="1">
      <alignment horizontal="left" vertical="center"/>
    </xf>
    <xf numFmtId="0" fontId="31" fillId="0" borderId="1" xfId="0" applyFont="1" applyBorder="1" applyAlignment="1">
      <alignment horizontal="left" vertical="center"/>
    </xf>
    <xf numFmtId="0" fontId="31" fillId="0" borderId="13" xfId="0" applyFont="1" applyBorder="1" applyAlignment="1">
      <alignment horizontal="left" vertical="center"/>
    </xf>
    <xf numFmtId="0" fontId="30" fillId="0" borderId="56" xfId="0" applyFont="1" applyBorder="1" applyAlignment="1">
      <alignment horizontal="left" vertical="center" wrapText="1"/>
    </xf>
    <xf numFmtId="0" fontId="30" fillId="0" borderId="1" xfId="0" applyFont="1" applyBorder="1" applyAlignment="1">
      <alignment horizontal="left" vertical="center" wrapText="1"/>
    </xf>
    <xf numFmtId="0" fontId="30" fillId="0" borderId="13" xfId="0" applyFont="1" applyBorder="1" applyAlignment="1">
      <alignment horizontal="left" vertical="center" wrapText="1"/>
    </xf>
    <xf numFmtId="0" fontId="30" fillId="0" borderId="56"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30" fillId="0" borderId="54" xfId="0" applyFont="1" applyBorder="1" applyAlignment="1">
      <alignment horizontal="center" vertical="center"/>
    </xf>
    <xf numFmtId="0" fontId="31" fillId="0" borderId="54" xfId="0" applyFont="1" applyBorder="1" applyAlignment="1">
      <alignment horizontal="left" vertical="center" wrapText="1"/>
    </xf>
    <xf numFmtId="0" fontId="30" fillId="0" borderId="0" xfId="0" applyFont="1" applyBorder="1" applyAlignment="1">
      <alignment horizontal="left" vertical="center"/>
    </xf>
    <xf numFmtId="0" fontId="31" fillId="0" borderId="0" xfId="0" quotePrefix="1" applyFont="1" applyBorder="1" applyAlignment="1">
      <alignment horizontal="left" vertical="center"/>
    </xf>
    <xf numFmtId="0" fontId="31" fillId="0" borderId="54" xfId="0" applyFont="1" applyBorder="1" applyAlignment="1">
      <alignment horizontal="left" vertical="center"/>
    </xf>
    <xf numFmtId="0" fontId="31" fillId="0" borderId="53"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54" xfId="0" applyFont="1" applyFill="1" applyBorder="1" applyAlignment="1">
      <alignment horizontal="left" vertical="center" wrapText="1"/>
    </xf>
    <xf numFmtId="0" fontId="31" fillId="0" borderId="53" xfId="0" applyFont="1" applyFill="1" applyBorder="1" applyAlignment="1">
      <alignment horizontal="left" vertical="center"/>
    </xf>
    <xf numFmtId="0" fontId="31" fillId="0" borderId="2" xfId="0" applyFont="1" applyFill="1" applyBorder="1" applyAlignment="1">
      <alignment horizontal="left" vertical="center"/>
    </xf>
    <xf numFmtId="0" fontId="31" fillId="0" borderId="7" xfId="0" applyFont="1" applyFill="1" applyBorder="1" applyAlignment="1">
      <alignment horizontal="left" vertical="center"/>
    </xf>
    <xf numFmtId="0" fontId="31" fillId="0" borderId="55" xfId="0" applyFont="1" applyBorder="1" applyAlignment="1">
      <alignment horizontal="left" vertical="center" wrapText="1"/>
    </xf>
    <xf numFmtId="0" fontId="31" fillId="0" borderId="8" xfId="0" applyFont="1" applyBorder="1" applyAlignment="1">
      <alignment horizontal="left"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wrapText="1"/>
    </xf>
    <xf numFmtId="0" fontId="18" fillId="0" borderId="12" xfId="0" applyFont="1" applyBorder="1" applyAlignment="1">
      <alignment horizontal="center" wrapText="1"/>
    </xf>
    <xf numFmtId="0" fontId="18" fillId="0" borderId="1" xfId="0" applyFont="1" applyBorder="1" applyAlignment="1">
      <alignment horizontal="center" wrapText="1"/>
    </xf>
    <xf numFmtId="0" fontId="18" fillId="0" borderId="13" xfId="0" applyFont="1" applyBorder="1" applyAlignment="1">
      <alignment horizontal="center" wrapText="1"/>
    </xf>
    <xf numFmtId="0" fontId="20" fillId="0" borderId="11" xfId="0" applyFont="1" applyBorder="1" applyAlignment="1">
      <alignment horizontal="center"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6" xfId="0" applyFont="1" applyBorder="1" applyAlignment="1">
      <alignment horizontal="center" vertical="top" wrapText="1"/>
    </xf>
    <xf numFmtId="0" fontId="18" fillId="0" borderId="14" xfId="0" applyFont="1" applyBorder="1" applyAlignment="1">
      <alignment horizontal="left" vertical="top" wrapText="1"/>
    </xf>
    <xf numFmtId="0" fontId="18" fillId="0" borderId="3" xfId="0" applyFont="1" applyBorder="1" applyAlignment="1">
      <alignment horizontal="left" vertical="top" wrapText="1"/>
    </xf>
    <xf numFmtId="0" fontId="18" fillId="0" borderId="15" xfId="0" applyFont="1" applyBorder="1" applyAlignment="1">
      <alignment horizontal="left" vertical="top" wrapText="1"/>
    </xf>
    <xf numFmtId="0" fontId="18" fillId="0" borderId="11" xfId="0" applyFont="1" applyBorder="1" applyAlignment="1">
      <alignment horizontal="left" vertical="top" wrapText="1"/>
    </xf>
    <xf numFmtId="0" fontId="18" fillId="0" borderId="0" xfId="0" applyFont="1" applyBorder="1" applyAlignment="1">
      <alignment horizontal="left" vertical="top" wrapText="1"/>
    </xf>
    <xf numFmtId="0" fontId="18" fillId="0" borderId="19" xfId="0" applyFont="1" applyBorder="1" applyAlignment="1">
      <alignment horizontal="left" vertical="top" wrapText="1"/>
    </xf>
    <xf numFmtId="0" fontId="18" fillId="0" borderId="11" xfId="0" applyFont="1" applyBorder="1" applyAlignment="1">
      <alignment horizontal="left" wrapText="1"/>
    </xf>
    <xf numFmtId="0" fontId="18" fillId="0" borderId="0" xfId="0" applyFont="1" applyBorder="1" applyAlignment="1">
      <alignment horizontal="left" wrapText="1"/>
    </xf>
    <xf numFmtId="0" fontId="0" fillId="0" borderId="9" xfId="0" quotePrefix="1" applyBorder="1"/>
    <xf numFmtId="0" fontId="0" fillId="0" borderId="9" xfId="0" applyBorder="1"/>
    <xf numFmtId="0" fontId="18" fillId="0" borderId="9" xfId="0" applyFont="1" applyBorder="1" applyAlignment="1">
      <alignment horizontal="left" wrapText="1"/>
    </xf>
    <xf numFmtId="0" fontId="20" fillId="0" borderId="9" xfId="0" applyFont="1" applyBorder="1" applyAlignment="1">
      <alignment wrapText="1"/>
    </xf>
    <xf numFmtId="0" fontId="18" fillId="0" borderId="9" xfId="0" applyFont="1" applyBorder="1" applyAlignment="1">
      <alignment horizontal="center" wrapText="1"/>
    </xf>
    <xf numFmtId="0" fontId="17" fillId="0" borderId="9" xfId="0" applyFont="1" applyBorder="1" applyAlignment="1">
      <alignment horizontal="left"/>
    </xf>
    <xf numFmtId="0" fontId="0" fillId="0" borderId="9" xfId="0" applyFont="1" applyBorder="1" applyAlignment="1">
      <alignment horizontal="left"/>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8"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20" fillId="0" borderId="13" xfId="0" applyNumberFormat="1" applyFont="1" applyBorder="1" applyAlignment="1">
      <alignment horizontal="center" vertical="center" wrapText="1"/>
    </xf>
    <xf numFmtId="0" fontId="18" fillId="0" borderId="12" xfId="0" applyFont="1" applyBorder="1" applyAlignment="1">
      <alignment horizontal="left" vertical="top" wrapText="1"/>
    </xf>
    <xf numFmtId="0" fontId="18" fillId="0" borderId="1" xfId="0" applyFont="1" applyBorder="1" applyAlignment="1">
      <alignment horizontal="left" vertical="top" wrapText="1"/>
    </xf>
    <xf numFmtId="0" fontId="18" fillId="0" borderId="13" xfId="0" applyFont="1" applyBorder="1" applyAlignment="1">
      <alignment horizontal="left" vertical="top"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 xfId="0" applyFont="1" applyBorder="1" applyAlignment="1">
      <alignment horizont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2"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20" fillId="0" borderId="4" xfId="0" applyFont="1" applyBorder="1" applyAlignment="1">
      <alignment vertical="top" wrapText="1"/>
    </xf>
    <xf numFmtId="0" fontId="20" fillId="0" borderId="4" xfId="0" applyFont="1" applyBorder="1" applyAlignment="1">
      <alignment horizontal="center" vertical="top" wrapText="1"/>
    </xf>
    <xf numFmtId="0" fontId="20" fillId="0" borderId="9" xfId="0" applyFont="1" applyBorder="1" applyAlignment="1">
      <alignment horizontal="center" vertical="center" wrapText="1"/>
    </xf>
    <xf numFmtId="0" fontId="18" fillId="0" borderId="5" xfId="0" applyFont="1" applyBorder="1" applyAlignment="1">
      <alignment horizontal="left"/>
    </xf>
    <xf numFmtId="0" fontId="18" fillId="0" borderId="2" xfId="0" applyFont="1" applyBorder="1" applyAlignment="1">
      <alignment horizontal="left"/>
    </xf>
    <xf numFmtId="0" fontId="18" fillId="0" borderId="7" xfId="0" applyFont="1" applyBorder="1" applyAlignment="1">
      <alignment horizontal="left"/>
    </xf>
    <xf numFmtId="0" fontId="18" fillId="4" borderId="5" xfId="0" applyFont="1" applyFill="1" applyBorder="1" applyAlignment="1">
      <alignment horizontal="left"/>
    </xf>
    <xf numFmtId="0" fontId="18" fillId="4" borderId="2" xfId="0" applyFont="1" applyFill="1" applyBorder="1" applyAlignment="1">
      <alignment horizontal="left"/>
    </xf>
    <xf numFmtId="0" fontId="18" fillId="4" borderId="7" xfId="0" applyFont="1" applyFill="1" applyBorder="1" applyAlignment="1">
      <alignment horizontal="left"/>
    </xf>
    <xf numFmtId="0" fontId="20" fillId="0" borderId="5" xfId="0" applyFont="1" applyBorder="1" applyAlignment="1">
      <alignment horizontal="left"/>
    </xf>
    <xf numFmtId="0" fontId="15" fillId="0" borderId="0" xfId="0" applyFont="1" applyAlignment="1">
      <alignment horizontal="center"/>
    </xf>
    <xf numFmtId="0" fontId="15" fillId="0" borderId="0" xfId="0" applyFont="1" applyBorder="1" applyAlignment="1">
      <alignment horizontal="left"/>
    </xf>
    <xf numFmtId="0" fontId="20" fillId="0" borderId="9" xfId="0" applyFont="1" applyBorder="1" applyAlignment="1">
      <alignment horizontal="center" vertical="top" wrapText="1"/>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4" borderId="5" xfId="0" applyFont="1" applyFill="1" applyBorder="1" applyAlignment="1">
      <alignment horizontal="left"/>
    </xf>
    <xf numFmtId="0" fontId="20" fillId="4" borderId="2" xfId="0" applyFont="1" applyFill="1" applyBorder="1" applyAlignment="1">
      <alignment horizontal="left"/>
    </xf>
    <xf numFmtId="0" fontId="20" fillId="4" borderId="7" xfId="0" applyFont="1" applyFill="1" applyBorder="1" applyAlignment="1">
      <alignment horizontal="left"/>
    </xf>
    <xf numFmtId="0" fontId="49" fillId="7" borderId="8" xfId="0" applyFont="1" applyFill="1" applyBorder="1" applyAlignment="1">
      <alignment horizontal="center" vertical="center" wrapText="1"/>
    </xf>
    <xf numFmtId="0" fontId="49" fillId="7" borderId="9" xfId="0" applyFont="1" applyFill="1" applyBorder="1" applyAlignment="1">
      <alignment horizontal="center" vertical="center" wrapText="1"/>
    </xf>
    <xf numFmtId="0" fontId="49" fillId="7" borderId="6" xfId="0" applyFont="1" applyFill="1" applyBorder="1" applyAlignment="1">
      <alignment horizontal="center" vertical="center" wrapText="1"/>
    </xf>
  </cellXfs>
  <cellStyles count="556">
    <cellStyle name="Comma" xfId="6" builtinId="3"/>
    <cellStyle name="Comma [0]" xfId="1" builtinId="6"/>
    <cellStyle name="Comma [0] 2" xfId="8"/>
    <cellStyle name="Comma 10" xfId="9"/>
    <cellStyle name="Comma 100" xfId="10"/>
    <cellStyle name="Comma 101" xfId="11"/>
    <cellStyle name="Comma 102" xfId="12"/>
    <cellStyle name="Comma 103" xfId="13"/>
    <cellStyle name="Comma 104" xfId="14"/>
    <cellStyle name="Comma 105" xfId="15"/>
    <cellStyle name="Comma 106" xfId="16"/>
    <cellStyle name="Comma 107" xfId="17"/>
    <cellStyle name="Comma 108" xfId="18"/>
    <cellStyle name="Comma 109" xfId="19"/>
    <cellStyle name="Comma 11" xfId="20"/>
    <cellStyle name="Comma 110" xfId="21"/>
    <cellStyle name="Comma 111" xfId="22"/>
    <cellStyle name="Comma 112" xfId="23"/>
    <cellStyle name="Comma 113" xfId="24"/>
    <cellStyle name="Comma 114" xfId="25"/>
    <cellStyle name="Comma 115" xfId="26"/>
    <cellStyle name="Comma 116" xfId="27"/>
    <cellStyle name="Comma 117" xfId="28"/>
    <cellStyle name="Comma 118" xfId="29"/>
    <cellStyle name="Comma 119" xfId="30"/>
    <cellStyle name="Comma 12" xfId="31"/>
    <cellStyle name="Comma 120" xfId="32"/>
    <cellStyle name="Comma 121" xfId="33"/>
    <cellStyle name="Comma 122" xfId="34"/>
    <cellStyle name="Comma 123" xfId="35"/>
    <cellStyle name="Comma 124" xfId="36"/>
    <cellStyle name="Comma 125" xfId="37"/>
    <cellStyle name="Comma 126" xfId="38"/>
    <cellStyle name="Comma 127" xfId="39"/>
    <cellStyle name="Comma 128" xfId="40"/>
    <cellStyle name="Comma 129" xfId="41"/>
    <cellStyle name="Comma 13" xfId="42"/>
    <cellStyle name="Comma 130" xfId="43"/>
    <cellStyle name="Comma 131" xfId="44"/>
    <cellStyle name="Comma 132" xfId="45"/>
    <cellStyle name="Comma 133" xfId="46"/>
    <cellStyle name="Comma 134" xfId="47"/>
    <cellStyle name="Comma 135" xfId="48"/>
    <cellStyle name="Comma 136" xfId="49"/>
    <cellStyle name="Comma 137" xfId="50"/>
    <cellStyle name="Comma 138" xfId="51"/>
    <cellStyle name="Comma 139" xfId="52"/>
    <cellStyle name="Comma 14" xfId="53"/>
    <cellStyle name="Comma 140" xfId="54"/>
    <cellStyle name="Comma 141" xfId="55"/>
    <cellStyle name="Comma 142" xfId="56"/>
    <cellStyle name="Comma 143" xfId="57"/>
    <cellStyle name="Comma 144" xfId="58"/>
    <cellStyle name="Comma 145" xfId="59"/>
    <cellStyle name="Comma 146" xfId="60"/>
    <cellStyle name="Comma 147" xfId="61"/>
    <cellStyle name="Comma 148" xfId="62"/>
    <cellStyle name="Comma 149" xfId="63"/>
    <cellStyle name="Comma 15" xfId="64"/>
    <cellStyle name="Comma 150" xfId="65"/>
    <cellStyle name="Comma 151" xfId="66"/>
    <cellStyle name="Comma 152" xfId="67"/>
    <cellStyle name="Comma 153" xfId="68"/>
    <cellStyle name="Comma 154" xfId="69"/>
    <cellStyle name="Comma 155" xfId="70"/>
    <cellStyle name="Comma 156" xfId="71"/>
    <cellStyle name="Comma 157" xfId="72"/>
    <cellStyle name="Comma 158" xfId="73"/>
    <cellStyle name="Comma 159" xfId="74"/>
    <cellStyle name="Comma 16" xfId="75"/>
    <cellStyle name="Comma 160" xfId="76"/>
    <cellStyle name="Comma 161" xfId="77"/>
    <cellStyle name="Comma 162" xfId="78"/>
    <cellStyle name="Comma 163" xfId="79"/>
    <cellStyle name="Comma 164" xfId="80"/>
    <cellStyle name="Comma 165" xfId="81"/>
    <cellStyle name="Comma 166" xfId="82"/>
    <cellStyle name="Comma 167" xfId="83"/>
    <cellStyle name="Comma 168" xfId="84"/>
    <cellStyle name="Comma 169" xfId="85"/>
    <cellStyle name="Comma 17" xfId="86"/>
    <cellStyle name="Comma 170" xfId="87"/>
    <cellStyle name="Comma 171" xfId="88"/>
    <cellStyle name="Comma 172" xfId="89"/>
    <cellStyle name="Comma 173" xfId="90"/>
    <cellStyle name="Comma 174" xfId="91"/>
    <cellStyle name="Comma 175" xfId="92"/>
    <cellStyle name="Comma 176" xfId="93"/>
    <cellStyle name="Comma 177" xfId="94"/>
    <cellStyle name="Comma 178" xfId="95"/>
    <cellStyle name="Comma 179" xfId="96"/>
    <cellStyle name="Comma 18" xfId="97"/>
    <cellStyle name="Comma 180" xfId="98"/>
    <cellStyle name="Comma 181" xfId="99"/>
    <cellStyle name="Comma 182" xfId="100"/>
    <cellStyle name="Comma 183" xfId="101"/>
    <cellStyle name="Comma 184" xfId="102"/>
    <cellStyle name="Comma 185" xfId="103"/>
    <cellStyle name="Comma 186" xfId="104"/>
    <cellStyle name="Comma 187" xfId="105"/>
    <cellStyle name="Comma 188" xfId="106"/>
    <cellStyle name="Comma 189" xfId="107"/>
    <cellStyle name="Comma 19" xfId="108"/>
    <cellStyle name="Comma 190" xfId="109"/>
    <cellStyle name="Comma 191" xfId="110"/>
    <cellStyle name="Comma 192" xfId="111"/>
    <cellStyle name="Comma 193" xfId="112"/>
    <cellStyle name="Comma 194" xfId="113"/>
    <cellStyle name="Comma 195" xfId="114"/>
    <cellStyle name="Comma 196" xfId="115"/>
    <cellStyle name="Comma 197" xfId="116"/>
    <cellStyle name="Comma 198" xfId="117"/>
    <cellStyle name="Comma 199" xfId="118"/>
    <cellStyle name="Comma 2" xfId="119"/>
    <cellStyle name="Comma 20" xfId="120"/>
    <cellStyle name="Comma 200" xfId="121"/>
    <cellStyle name="Comma 201" xfId="122"/>
    <cellStyle name="Comma 202" xfId="123"/>
    <cellStyle name="Comma 203" xfId="124"/>
    <cellStyle name="Comma 204" xfId="125"/>
    <cellStyle name="Comma 205" xfId="126"/>
    <cellStyle name="Comma 206" xfId="127"/>
    <cellStyle name="Comma 207" xfId="128"/>
    <cellStyle name="Comma 208" xfId="129"/>
    <cellStyle name="Comma 209" xfId="130"/>
    <cellStyle name="Comma 21" xfId="131"/>
    <cellStyle name="Comma 210" xfId="132"/>
    <cellStyle name="Comma 211" xfId="133"/>
    <cellStyle name="Comma 212" xfId="134"/>
    <cellStyle name="Comma 213" xfId="135"/>
    <cellStyle name="Comma 214" xfId="136"/>
    <cellStyle name="Comma 215" xfId="137"/>
    <cellStyle name="Comma 216" xfId="138"/>
    <cellStyle name="Comma 217" xfId="139"/>
    <cellStyle name="Comma 218" xfId="140"/>
    <cellStyle name="Comma 219" xfId="141"/>
    <cellStyle name="Comma 22" xfId="142"/>
    <cellStyle name="Comma 220" xfId="143"/>
    <cellStyle name="Comma 221" xfId="144"/>
    <cellStyle name="Comma 222" xfId="145"/>
    <cellStyle name="Comma 223" xfId="146"/>
    <cellStyle name="Comma 224" xfId="147"/>
    <cellStyle name="Comma 225" xfId="148"/>
    <cellStyle name="Comma 226" xfId="149"/>
    <cellStyle name="Comma 227" xfId="150"/>
    <cellStyle name="Comma 228" xfId="151"/>
    <cellStyle name="Comma 229" xfId="152"/>
    <cellStyle name="Comma 23" xfId="153"/>
    <cellStyle name="Comma 230" xfId="154"/>
    <cellStyle name="Comma 231" xfId="155"/>
    <cellStyle name="Comma 232" xfId="156"/>
    <cellStyle name="Comma 233" xfId="157"/>
    <cellStyle name="Comma 234" xfId="158"/>
    <cellStyle name="Comma 235" xfId="159"/>
    <cellStyle name="Comma 236" xfId="160"/>
    <cellStyle name="Comma 237" xfId="161"/>
    <cellStyle name="Comma 238" xfId="162"/>
    <cellStyle name="Comma 239" xfId="163"/>
    <cellStyle name="Comma 24" xfId="164"/>
    <cellStyle name="Comma 240" xfId="165"/>
    <cellStyle name="Comma 241" xfId="166"/>
    <cellStyle name="Comma 242" xfId="167"/>
    <cellStyle name="Comma 243" xfId="168"/>
    <cellStyle name="Comma 244" xfId="169"/>
    <cellStyle name="Comma 245" xfId="170"/>
    <cellStyle name="Comma 246" xfId="171"/>
    <cellStyle name="Comma 247" xfId="172"/>
    <cellStyle name="Comma 248" xfId="173"/>
    <cellStyle name="Comma 249" xfId="174"/>
    <cellStyle name="Comma 25" xfId="175"/>
    <cellStyle name="Comma 250" xfId="176"/>
    <cellStyle name="Comma 251" xfId="177"/>
    <cellStyle name="Comma 252" xfId="178"/>
    <cellStyle name="Comma 253" xfId="179"/>
    <cellStyle name="Comma 254" xfId="180"/>
    <cellStyle name="Comma 255" xfId="181"/>
    <cellStyle name="Comma 256" xfId="182"/>
    <cellStyle name="Comma 257" xfId="183"/>
    <cellStyle name="Comma 258" xfId="184"/>
    <cellStyle name="Comma 259" xfId="185"/>
    <cellStyle name="Comma 26" xfId="186"/>
    <cellStyle name="Comma 260" xfId="187"/>
    <cellStyle name="Comma 261" xfId="188"/>
    <cellStyle name="Comma 262" xfId="189"/>
    <cellStyle name="Comma 263" xfId="190"/>
    <cellStyle name="Comma 264" xfId="191"/>
    <cellStyle name="Comma 265" xfId="192"/>
    <cellStyle name="Comma 266" xfId="193"/>
    <cellStyle name="Comma 267" xfId="194"/>
    <cellStyle name="Comma 268" xfId="195"/>
    <cellStyle name="Comma 269" xfId="196"/>
    <cellStyle name="Comma 27" xfId="197"/>
    <cellStyle name="Comma 270" xfId="198"/>
    <cellStyle name="Comma 271" xfId="199"/>
    <cellStyle name="Comma 272" xfId="200"/>
    <cellStyle name="Comma 273" xfId="201"/>
    <cellStyle name="Comma 274" xfId="202"/>
    <cellStyle name="Comma 275" xfId="203"/>
    <cellStyle name="Comma 276" xfId="204"/>
    <cellStyle name="Comma 277" xfId="205"/>
    <cellStyle name="Comma 278" xfId="206"/>
    <cellStyle name="Comma 279" xfId="207"/>
    <cellStyle name="Comma 28" xfId="208"/>
    <cellStyle name="Comma 280" xfId="209"/>
    <cellStyle name="Comma 281" xfId="210"/>
    <cellStyle name="Comma 282" xfId="211"/>
    <cellStyle name="Comma 283" xfId="212"/>
    <cellStyle name="Comma 284" xfId="213"/>
    <cellStyle name="Comma 285" xfId="214"/>
    <cellStyle name="Comma 286" xfId="215"/>
    <cellStyle name="Comma 287" xfId="216"/>
    <cellStyle name="Comma 288" xfId="217"/>
    <cellStyle name="Comma 289" xfId="218"/>
    <cellStyle name="Comma 29" xfId="219"/>
    <cellStyle name="Comma 290" xfId="220"/>
    <cellStyle name="Comma 291" xfId="221"/>
    <cellStyle name="Comma 292" xfId="222"/>
    <cellStyle name="Comma 293" xfId="223"/>
    <cellStyle name="Comma 294" xfId="224"/>
    <cellStyle name="Comma 295" xfId="225"/>
    <cellStyle name="Comma 296" xfId="226"/>
    <cellStyle name="Comma 297" xfId="227"/>
    <cellStyle name="Comma 298" xfId="228"/>
    <cellStyle name="Comma 299" xfId="229"/>
    <cellStyle name="Comma 3" xfId="230"/>
    <cellStyle name="Comma 30" xfId="231"/>
    <cellStyle name="Comma 300" xfId="232"/>
    <cellStyle name="Comma 301" xfId="233"/>
    <cellStyle name="Comma 302" xfId="234"/>
    <cellStyle name="Comma 303" xfId="235"/>
    <cellStyle name="Comma 304" xfId="236"/>
    <cellStyle name="Comma 305" xfId="237"/>
    <cellStyle name="Comma 306" xfId="238"/>
    <cellStyle name="Comma 307" xfId="239"/>
    <cellStyle name="Comma 308" xfId="240"/>
    <cellStyle name="Comma 309" xfId="241"/>
    <cellStyle name="Comma 31" xfId="242"/>
    <cellStyle name="Comma 310" xfId="243"/>
    <cellStyle name="Comma 311" xfId="244"/>
    <cellStyle name="Comma 312" xfId="245"/>
    <cellStyle name="Comma 313" xfId="246"/>
    <cellStyle name="Comma 314" xfId="247"/>
    <cellStyle name="Comma 315" xfId="248"/>
    <cellStyle name="Comma 316" xfId="249"/>
    <cellStyle name="Comma 317" xfId="250"/>
    <cellStyle name="Comma 318" xfId="251"/>
    <cellStyle name="Comma 319" xfId="252"/>
    <cellStyle name="Comma 32" xfId="253"/>
    <cellStyle name="Comma 320" xfId="254"/>
    <cellStyle name="Comma 321" xfId="255"/>
    <cellStyle name="Comma 322" xfId="256"/>
    <cellStyle name="Comma 323" xfId="257"/>
    <cellStyle name="Comma 324" xfId="258"/>
    <cellStyle name="Comma 325" xfId="259"/>
    <cellStyle name="Comma 326" xfId="260"/>
    <cellStyle name="Comma 327" xfId="261"/>
    <cellStyle name="Comma 328" xfId="262"/>
    <cellStyle name="Comma 329" xfId="263"/>
    <cellStyle name="Comma 33" xfId="264"/>
    <cellStyle name="Comma 330" xfId="265"/>
    <cellStyle name="Comma 331" xfId="266"/>
    <cellStyle name="Comma 332" xfId="267"/>
    <cellStyle name="Comma 333" xfId="268"/>
    <cellStyle name="Comma 334" xfId="269"/>
    <cellStyle name="Comma 335" xfId="270"/>
    <cellStyle name="Comma 336" xfId="271"/>
    <cellStyle name="Comma 337" xfId="272"/>
    <cellStyle name="Comma 338" xfId="273"/>
    <cellStyle name="Comma 339" xfId="274"/>
    <cellStyle name="Comma 34" xfId="275"/>
    <cellStyle name="Comma 340" xfId="276"/>
    <cellStyle name="Comma 341" xfId="277"/>
    <cellStyle name="Comma 342" xfId="278"/>
    <cellStyle name="Comma 343" xfId="279"/>
    <cellStyle name="Comma 344" xfId="280"/>
    <cellStyle name="Comma 345" xfId="281"/>
    <cellStyle name="Comma 346" xfId="282"/>
    <cellStyle name="Comma 347" xfId="283"/>
    <cellStyle name="Comma 348" xfId="284"/>
    <cellStyle name="Comma 349" xfId="285"/>
    <cellStyle name="Comma 35" xfId="286"/>
    <cellStyle name="Comma 350" xfId="287"/>
    <cellStyle name="Comma 351" xfId="288"/>
    <cellStyle name="Comma 352" xfId="289"/>
    <cellStyle name="Comma 353" xfId="290"/>
    <cellStyle name="Comma 354" xfId="291"/>
    <cellStyle name="Comma 355" xfId="292"/>
    <cellStyle name="Comma 356" xfId="293"/>
    <cellStyle name="Comma 357" xfId="294"/>
    <cellStyle name="Comma 358" xfId="295"/>
    <cellStyle name="Comma 359" xfId="296"/>
    <cellStyle name="Comma 36" xfId="297"/>
    <cellStyle name="Comma 360" xfId="298"/>
    <cellStyle name="Comma 361" xfId="299"/>
    <cellStyle name="Comma 362" xfId="300"/>
    <cellStyle name="Comma 363" xfId="301"/>
    <cellStyle name="Comma 364" xfId="302"/>
    <cellStyle name="Comma 365" xfId="303"/>
    <cellStyle name="Comma 366" xfId="304"/>
    <cellStyle name="Comma 367" xfId="305"/>
    <cellStyle name="Comma 368" xfId="306"/>
    <cellStyle name="Comma 369" xfId="307"/>
    <cellStyle name="Comma 37" xfId="308"/>
    <cellStyle name="Comma 370" xfId="309"/>
    <cellStyle name="Comma 371" xfId="310"/>
    <cellStyle name="Comma 372" xfId="311"/>
    <cellStyle name="Comma 373" xfId="312"/>
    <cellStyle name="Comma 374" xfId="313"/>
    <cellStyle name="Comma 375" xfId="314"/>
    <cellStyle name="Comma 376" xfId="315"/>
    <cellStyle name="Comma 377" xfId="316"/>
    <cellStyle name="Comma 378" xfId="317"/>
    <cellStyle name="Comma 379" xfId="318"/>
    <cellStyle name="Comma 38" xfId="319"/>
    <cellStyle name="Comma 380" xfId="320"/>
    <cellStyle name="Comma 381" xfId="321"/>
    <cellStyle name="Comma 382" xfId="322"/>
    <cellStyle name="Comma 383" xfId="323"/>
    <cellStyle name="Comma 384" xfId="324"/>
    <cellStyle name="Comma 385" xfId="325"/>
    <cellStyle name="Comma 386" xfId="326"/>
    <cellStyle name="Comma 387" xfId="327"/>
    <cellStyle name="Comma 388" xfId="328"/>
    <cellStyle name="Comma 389" xfId="329"/>
    <cellStyle name="Comma 39" xfId="330"/>
    <cellStyle name="Comma 390" xfId="331"/>
    <cellStyle name="Comma 391" xfId="332"/>
    <cellStyle name="Comma 392" xfId="333"/>
    <cellStyle name="Comma 393" xfId="334"/>
    <cellStyle name="Comma 394" xfId="335"/>
    <cellStyle name="Comma 395" xfId="336"/>
    <cellStyle name="Comma 396" xfId="337"/>
    <cellStyle name="Comma 397" xfId="338"/>
    <cellStyle name="Comma 398" xfId="339"/>
    <cellStyle name="Comma 399" xfId="340"/>
    <cellStyle name="Comma 4" xfId="341"/>
    <cellStyle name="Comma 40" xfId="342"/>
    <cellStyle name="Comma 400" xfId="343"/>
    <cellStyle name="Comma 401" xfId="344"/>
    <cellStyle name="Comma 402" xfId="345"/>
    <cellStyle name="Comma 403" xfId="346"/>
    <cellStyle name="Comma 404" xfId="347"/>
    <cellStyle name="Comma 405" xfId="348"/>
    <cellStyle name="Comma 406" xfId="349"/>
    <cellStyle name="Comma 407" xfId="350"/>
    <cellStyle name="Comma 408" xfId="351"/>
    <cellStyle name="Comma 409" xfId="352"/>
    <cellStyle name="Comma 41" xfId="353"/>
    <cellStyle name="Comma 410" xfId="354"/>
    <cellStyle name="Comma 411" xfId="355"/>
    <cellStyle name="Comma 412" xfId="356"/>
    <cellStyle name="Comma 413" xfId="357"/>
    <cellStyle name="Comma 414" xfId="358"/>
    <cellStyle name="Comma 415" xfId="359"/>
    <cellStyle name="Comma 416" xfId="360"/>
    <cellStyle name="Comma 417" xfId="361"/>
    <cellStyle name="Comma 418" xfId="362"/>
    <cellStyle name="Comma 419" xfId="363"/>
    <cellStyle name="Comma 42" xfId="364"/>
    <cellStyle name="Comma 420" xfId="365"/>
    <cellStyle name="Comma 421" xfId="366"/>
    <cellStyle name="Comma 422" xfId="367"/>
    <cellStyle name="Comma 423" xfId="368"/>
    <cellStyle name="Comma 424" xfId="369"/>
    <cellStyle name="Comma 425" xfId="370"/>
    <cellStyle name="Comma 426" xfId="371"/>
    <cellStyle name="Comma 427" xfId="372"/>
    <cellStyle name="Comma 428" xfId="373"/>
    <cellStyle name="Comma 429" xfId="374"/>
    <cellStyle name="Comma 43" xfId="375"/>
    <cellStyle name="Comma 430" xfId="376"/>
    <cellStyle name="Comma 431" xfId="377"/>
    <cellStyle name="Comma 432" xfId="378"/>
    <cellStyle name="Comma 433" xfId="379"/>
    <cellStyle name="Comma 434" xfId="380"/>
    <cellStyle name="Comma 435" xfId="381"/>
    <cellStyle name="Comma 436" xfId="382"/>
    <cellStyle name="Comma 437" xfId="383"/>
    <cellStyle name="Comma 438" xfId="384"/>
    <cellStyle name="Comma 439" xfId="385"/>
    <cellStyle name="Comma 44" xfId="386"/>
    <cellStyle name="Comma 440" xfId="387"/>
    <cellStyle name="Comma 441" xfId="388"/>
    <cellStyle name="Comma 442" xfId="389"/>
    <cellStyle name="Comma 443" xfId="390"/>
    <cellStyle name="Comma 444" xfId="391"/>
    <cellStyle name="Comma 445" xfId="392"/>
    <cellStyle name="Comma 446" xfId="393"/>
    <cellStyle name="Comma 447" xfId="394"/>
    <cellStyle name="Comma 448" xfId="395"/>
    <cellStyle name="Comma 449" xfId="396"/>
    <cellStyle name="Comma 45" xfId="397"/>
    <cellStyle name="Comma 450" xfId="398"/>
    <cellStyle name="Comma 451" xfId="399"/>
    <cellStyle name="Comma 452" xfId="400"/>
    <cellStyle name="Comma 453" xfId="401"/>
    <cellStyle name="Comma 454" xfId="402"/>
    <cellStyle name="Comma 455" xfId="403"/>
    <cellStyle name="Comma 456" xfId="404"/>
    <cellStyle name="Comma 457" xfId="405"/>
    <cellStyle name="Comma 458" xfId="406"/>
    <cellStyle name="Comma 459" xfId="407"/>
    <cellStyle name="Comma 46" xfId="408"/>
    <cellStyle name="Comma 460" xfId="409"/>
    <cellStyle name="Comma 461" xfId="410"/>
    <cellStyle name="Comma 462" xfId="411"/>
    <cellStyle name="Comma 463" xfId="412"/>
    <cellStyle name="Comma 464" xfId="413"/>
    <cellStyle name="Comma 465" xfId="414"/>
    <cellStyle name="Comma 466" xfId="415"/>
    <cellStyle name="Comma 467" xfId="416"/>
    <cellStyle name="Comma 468" xfId="417"/>
    <cellStyle name="Comma 469" xfId="418"/>
    <cellStyle name="Comma 47" xfId="419"/>
    <cellStyle name="Comma 470" xfId="420"/>
    <cellStyle name="Comma 471" xfId="421"/>
    <cellStyle name="Comma 472" xfId="422"/>
    <cellStyle name="Comma 473" xfId="423"/>
    <cellStyle name="Comma 474" xfId="424"/>
    <cellStyle name="Comma 475" xfId="425"/>
    <cellStyle name="Comma 476" xfId="426"/>
    <cellStyle name="Comma 477" xfId="427"/>
    <cellStyle name="Comma 478" xfId="428"/>
    <cellStyle name="Comma 479" xfId="429"/>
    <cellStyle name="Comma 48" xfId="430"/>
    <cellStyle name="Comma 480" xfId="431"/>
    <cellStyle name="Comma 481" xfId="432"/>
    <cellStyle name="Comma 482" xfId="433"/>
    <cellStyle name="Comma 483" xfId="434"/>
    <cellStyle name="Comma 484" xfId="435"/>
    <cellStyle name="Comma 485" xfId="436"/>
    <cellStyle name="Comma 486" xfId="437"/>
    <cellStyle name="Comma 487" xfId="438"/>
    <cellStyle name="Comma 488" xfId="439"/>
    <cellStyle name="Comma 489" xfId="440"/>
    <cellStyle name="Comma 49" xfId="441"/>
    <cellStyle name="Comma 490" xfId="442"/>
    <cellStyle name="Comma 491" xfId="443"/>
    <cellStyle name="Comma 492" xfId="444"/>
    <cellStyle name="Comma 493" xfId="445"/>
    <cellStyle name="Comma 494" xfId="446"/>
    <cellStyle name="Comma 495" xfId="447"/>
    <cellStyle name="Comma 496" xfId="448"/>
    <cellStyle name="Comma 497" xfId="449"/>
    <cellStyle name="Comma 498" xfId="450"/>
    <cellStyle name="Comma 499" xfId="451"/>
    <cellStyle name="Comma 5" xfId="452"/>
    <cellStyle name="Comma 50" xfId="453"/>
    <cellStyle name="Comma 500" xfId="454"/>
    <cellStyle name="Comma 501" xfId="455"/>
    <cellStyle name="Comma 502" xfId="456"/>
    <cellStyle name="Comma 503" xfId="457"/>
    <cellStyle name="Comma 504" xfId="458"/>
    <cellStyle name="Comma 505" xfId="459"/>
    <cellStyle name="Comma 506" xfId="460"/>
    <cellStyle name="Comma 507" xfId="461"/>
    <cellStyle name="Comma 508" xfId="462"/>
    <cellStyle name="Comma 509" xfId="463"/>
    <cellStyle name="Comma 51" xfId="464"/>
    <cellStyle name="Comma 510" xfId="465"/>
    <cellStyle name="Comma 511" xfId="466"/>
    <cellStyle name="Comma 512" xfId="467"/>
    <cellStyle name="Comma 513" xfId="468"/>
    <cellStyle name="Comma 514" xfId="469"/>
    <cellStyle name="Comma 515" xfId="470"/>
    <cellStyle name="Comma 516" xfId="471"/>
    <cellStyle name="Comma 517" xfId="472"/>
    <cellStyle name="Comma 518" xfId="473"/>
    <cellStyle name="Comma 519" xfId="474"/>
    <cellStyle name="Comma 52" xfId="475"/>
    <cellStyle name="Comma 520" xfId="476"/>
    <cellStyle name="Comma 521" xfId="477"/>
    <cellStyle name="Comma 522" xfId="478"/>
    <cellStyle name="Comma 523" xfId="479"/>
    <cellStyle name="Comma 524" xfId="480"/>
    <cellStyle name="Comma 525" xfId="481"/>
    <cellStyle name="Comma 526" xfId="482"/>
    <cellStyle name="Comma 527" xfId="483"/>
    <cellStyle name="Comma 528" xfId="484"/>
    <cellStyle name="Comma 529" xfId="485"/>
    <cellStyle name="Comma 53" xfId="486"/>
    <cellStyle name="Comma 530" xfId="487"/>
    <cellStyle name="Comma 531" xfId="488"/>
    <cellStyle name="Comma 532" xfId="489"/>
    <cellStyle name="Comma 533" xfId="490"/>
    <cellStyle name="Comma 534" xfId="491"/>
    <cellStyle name="Comma 535" xfId="492"/>
    <cellStyle name="Comma 536" xfId="493"/>
    <cellStyle name="Comma 537" xfId="494"/>
    <cellStyle name="Comma 538" xfId="495"/>
    <cellStyle name="Comma 539" xfId="496"/>
    <cellStyle name="Comma 54" xfId="497"/>
    <cellStyle name="Comma 540" xfId="498"/>
    <cellStyle name="Comma 541" xfId="499"/>
    <cellStyle name="Comma 542" xfId="500"/>
    <cellStyle name="Comma 543" xfId="501"/>
    <cellStyle name="Comma 544" xfId="502"/>
    <cellStyle name="Comma 55" xfId="503"/>
    <cellStyle name="Comma 56" xfId="504"/>
    <cellStyle name="Comma 57" xfId="505"/>
    <cellStyle name="Comma 58" xfId="506"/>
    <cellStyle name="Comma 59" xfId="507"/>
    <cellStyle name="Comma 6" xfId="508"/>
    <cellStyle name="Comma 60" xfId="509"/>
    <cellStyle name="Comma 61" xfId="510"/>
    <cellStyle name="Comma 62" xfId="511"/>
    <cellStyle name="Comma 63" xfId="512"/>
    <cellStyle name="Comma 64" xfId="513"/>
    <cellStyle name="Comma 65" xfId="514"/>
    <cellStyle name="Comma 66" xfId="515"/>
    <cellStyle name="Comma 67" xfId="516"/>
    <cellStyle name="Comma 68" xfId="517"/>
    <cellStyle name="Comma 69" xfId="518"/>
    <cellStyle name="Comma 7" xfId="519"/>
    <cellStyle name="Comma 70" xfId="520"/>
    <cellStyle name="Comma 71" xfId="521"/>
    <cellStyle name="Comma 72" xfId="522"/>
    <cellStyle name="Comma 73" xfId="523"/>
    <cellStyle name="Comma 74" xfId="524"/>
    <cellStyle name="Comma 75" xfId="525"/>
    <cellStyle name="Comma 76" xfId="526"/>
    <cellStyle name="Comma 77" xfId="527"/>
    <cellStyle name="Comma 78" xfId="528"/>
    <cellStyle name="Comma 79" xfId="529"/>
    <cellStyle name="Comma 8" xfId="530"/>
    <cellStyle name="Comma 80" xfId="531"/>
    <cellStyle name="Comma 81" xfId="532"/>
    <cellStyle name="Comma 82" xfId="533"/>
    <cellStyle name="Comma 83" xfId="534"/>
    <cellStyle name="Comma 84" xfId="535"/>
    <cellStyle name="Comma 85" xfId="536"/>
    <cellStyle name="Comma 86" xfId="537"/>
    <cellStyle name="Comma 87" xfId="538"/>
    <cellStyle name="Comma 88" xfId="539"/>
    <cellStyle name="Comma 89" xfId="540"/>
    <cellStyle name="Comma 9" xfId="541"/>
    <cellStyle name="Comma 90" xfId="542"/>
    <cellStyle name="Comma 91" xfId="543"/>
    <cellStyle name="Comma 92" xfId="544"/>
    <cellStyle name="Comma 93" xfId="545"/>
    <cellStyle name="Comma 94" xfId="546"/>
    <cellStyle name="Comma 95" xfId="547"/>
    <cellStyle name="Comma 96" xfId="548"/>
    <cellStyle name="Comma 97" xfId="549"/>
    <cellStyle name="Comma 98" xfId="550"/>
    <cellStyle name="Comma 99" xfId="551"/>
    <cellStyle name="Currency [0] 2" xfId="552"/>
    <cellStyle name="Hyperlink" xfId="5" builtinId="8"/>
    <cellStyle name="Hyperlink 2" xfId="553"/>
    <cellStyle name="Normal" xfId="0" builtinId="0"/>
    <cellStyle name="Normal 2" xfId="2"/>
    <cellStyle name="Normal 2 2" xfId="554"/>
    <cellStyle name="Normal 3" xfId="3"/>
    <cellStyle name="Normal 3 2" xfId="555"/>
    <cellStyle name="Normal 4" xfId="7"/>
    <cellStyle name="Normal_RevGun.IVa"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361950</xdr:colOff>
          <xdr:row>0</xdr:row>
          <xdr:rowOff>57150</xdr:rowOff>
        </xdr:from>
        <xdr:to>
          <xdr:col>7</xdr:col>
          <xdr:colOff>355600</xdr:colOff>
          <xdr:row>3</xdr:row>
          <xdr:rowOff>165100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RC763hiZzYmpxur-vPTaZvrP2Sh3BpO/view?usp=sharing"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ix1bpYbthMdR3lPhh05EAD6TIYQfPKCT/view?usp=sharing" TargetMode="External"/><Relationship Id="rId7" Type="http://schemas.openxmlformats.org/officeDocument/2006/relationships/hyperlink" Target="https://drive.google.com/file/d/1UHKjUFhuqCwoXQqYPDH4ukgF_nSzJsL1/view?usp=sharing" TargetMode="External"/><Relationship Id="rId12" Type="http://schemas.openxmlformats.org/officeDocument/2006/relationships/hyperlink" Target="https://drive.google.com/file/d/1LGgvg_HX9obS1cNXLC-JOnupVp0KHGat/view?usp=sharing" TargetMode="External"/><Relationship Id="rId2" Type="http://schemas.openxmlformats.org/officeDocument/2006/relationships/hyperlink" Target="https://drive.google.com/file/d/17GN3RgQQc6JscgFmWcRsV0P3242pSnAu/view?usp=sharing" TargetMode="External"/><Relationship Id="rId1" Type="http://schemas.openxmlformats.org/officeDocument/2006/relationships/hyperlink" Target="https://drive.google.com/file/d/17NKcZ3Uk8iN4vlflUywUpW7BhZ6meZC0/view?usp=sharing" TargetMode="External"/><Relationship Id="rId6" Type="http://schemas.openxmlformats.org/officeDocument/2006/relationships/hyperlink" Target="https://drive.google.com/file/d/1AzTPOEujDruCH2EhaERvrZy8X4JDlHaM/view?usp=sharing" TargetMode="External"/><Relationship Id="rId11" Type="http://schemas.openxmlformats.org/officeDocument/2006/relationships/hyperlink" Target="https://drive.google.com/file/d/1Uv6tPtaI4WJlS4ZdttILn8bPp7Poww23/view?usp=sharing" TargetMode="External"/><Relationship Id="rId5" Type="http://schemas.openxmlformats.org/officeDocument/2006/relationships/hyperlink" Target="https://drive.google.com/file/d/1PULaiSyOobjhOEx632JSlDVBKQa_PgKp/view?usp=sharing" TargetMode="External"/><Relationship Id="rId10" Type="http://schemas.openxmlformats.org/officeDocument/2006/relationships/hyperlink" Target="https://drive.google.com/file/d/175FFw6mdQWclC3kj1ulrcIn-JO72Lgj3/view?usp=sharing" TargetMode="External"/><Relationship Id="rId4" Type="http://schemas.openxmlformats.org/officeDocument/2006/relationships/hyperlink" Target="https://drive.google.com/file/d/19-ukDKrbSVqq4SGtJs3kz6JUSF5S-yhn/view?usp=sharing" TargetMode="External"/><Relationship Id="rId9" Type="http://schemas.openxmlformats.org/officeDocument/2006/relationships/hyperlink" Target="https://drive.google.com/file/d/1CT8cGWrze6NWM18Or_ZkCrc8VLcBuUZG/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drive.google.com/file/d/1wyAk2-79wFdgcQGbFl8viMydsXC5Tba0/view?usp=sharing" TargetMode="External"/><Relationship Id="rId21" Type="http://schemas.openxmlformats.org/officeDocument/2006/relationships/hyperlink" Target="https://drive.google.com/file/d/1DeFzrunTYKvEDZwyb7GaNvALq8PnKt-D/view?usp=sharing" TargetMode="External"/><Relationship Id="rId42" Type="http://schemas.openxmlformats.org/officeDocument/2006/relationships/hyperlink" Target="https://drive.google.com/file/d/1IOl-5kjb6tV2ujlG6tkQWzPW653eianr/view?usp=sharing" TargetMode="External"/><Relationship Id="rId47" Type="http://schemas.openxmlformats.org/officeDocument/2006/relationships/hyperlink" Target="https://drive.google.com/file/d/1kcK6YwrO0shL0YicNX4QkrsvEe6e03F6/view?usp=sharing" TargetMode="External"/><Relationship Id="rId63" Type="http://schemas.openxmlformats.org/officeDocument/2006/relationships/hyperlink" Target="https://drive.google.com/file/d/1ZruuuzFvBgIueT2ADhczrDU8ipXEn3d4/view?usp=sharing" TargetMode="External"/><Relationship Id="rId68" Type="http://schemas.openxmlformats.org/officeDocument/2006/relationships/hyperlink" Target="https://drive.google.com/file/d/1sIuSR_JKgWhP9--p-KSUKLM18n6STQAO/view?usp=sharing" TargetMode="External"/><Relationship Id="rId84" Type="http://schemas.openxmlformats.org/officeDocument/2006/relationships/hyperlink" Target="https://drive.google.com/file/d/1KZzcaqnqK_hGWFTcU-Yfi29od-xQjFWp/view?usp=sharing" TargetMode="External"/><Relationship Id="rId89" Type="http://schemas.openxmlformats.org/officeDocument/2006/relationships/hyperlink" Target="https://drive.google.com/file/d/1BGsRHjDveo-OWilnfrxurIsqimgXCBRX/view?usp=sharing" TargetMode="External"/><Relationship Id="rId16" Type="http://schemas.openxmlformats.org/officeDocument/2006/relationships/hyperlink" Target="https://drive.google.com/file/d/1zH3iutF4Hydtkm4vOS6LLt6jY-Vq3_vr/view?usp=sharing" TargetMode="External"/><Relationship Id="rId107" Type="http://schemas.openxmlformats.org/officeDocument/2006/relationships/hyperlink" Target="https://drive.google.com/file/d/14nFM-Fkd9DUJJkq6xmAfronFf6-3BWtJ/view?usp=sharing" TargetMode="External"/><Relationship Id="rId11" Type="http://schemas.openxmlformats.org/officeDocument/2006/relationships/hyperlink" Target="https://drive.google.com/file/d/1MpOOgxitRrbWijv4VgJJ3OVsbsAvLoYX/view?usp=sharing" TargetMode="External"/><Relationship Id="rId32" Type="http://schemas.openxmlformats.org/officeDocument/2006/relationships/hyperlink" Target="https://drive.google.com/file/d/1Al0J2vWj55b-VVZ_oSD3-CsNL_6W1XF5/view?usp=sharing" TargetMode="External"/><Relationship Id="rId37" Type="http://schemas.openxmlformats.org/officeDocument/2006/relationships/hyperlink" Target="https://drive.google.com/file/d/12ESKBaQ_OprO0H7BoXx27IMGGHu6vrdo/view?usp=sharing" TargetMode="External"/><Relationship Id="rId53" Type="http://schemas.openxmlformats.org/officeDocument/2006/relationships/hyperlink" Target="https://drive.google.com/file/d/1H81Fn5NmRCMLD3pFwX-GmYKO3IEuNjHJ/view?usp=sharing" TargetMode="External"/><Relationship Id="rId58" Type="http://schemas.openxmlformats.org/officeDocument/2006/relationships/hyperlink" Target="https://drive.google.com/file/d/1UvEU2B6Nx3PPs7TCcRFotEHF83-Fv6JJ/view?usp=sharing" TargetMode="External"/><Relationship Id="rId74" Type="http://schemas.openxmlformats.org/officeDocument/2006/relationships/hyperlink" Target="https://drive.google.com/file/d/1V4hDka5Q2Y8T0OwanwE9YH5nTg2RWiW_/view?usp=sharing" TargetMode="External"/><Relationship Id="rId79" Type="http://schemas.openxmlformats.org/officeDocument/2006/relationships/hyperlink" Target="https://drive.google.com/file/d/1YR61225wfv-0Wk7G0bnIFSmco3SPsOZC/view?usp=sharing" TargetMode="External"/><Relationship Id="rId102" Type="http://schemas.openxmlformats.org/officeDocument/2006/relationships/hyperlink" Target="https://drive.google.com/file/d/1KSsL7baZ2_MMkJDm8E4ngbT8ELNIrjtY/view?usp=sharing" TargetMode="External"/><Relationship Id="rId5" Type="http://schemas.openxmlformats.org/officeDocument/2006/relationships/hyperlink" Target="https://drive.google.com/file/d/1Y-BUcnwa0gIpr7NI2VEU-EKIyJI0IvwA/view?usp=sharing" TargetMode="External"/><Relationship Id="rId90" Type="http://schemas.openxmlformats.org/officeDocument/2006/relationships/hyperlink" Target="https://drive.google.com/file/d/1u9Yc4L6lufKayxbRZyToEaVLiy-BGQkF/view?usp=sharing" TargetMode="External"/><Relationship Id="rId95" Type="http://schemas.openxmlformats.org/officeDocument/2006/relationships/hyperlink" Target="https://drive.google.com/file/d/1Iq39JITqzQ3gLPRL11APiVsP2XXUwLFn/view?usp=sharing" TargetMode="External"/><Relationship Id="rId22" Type="http://schemas.openxmlformats.org/officeDocument/2006/relationships/hyperlink" Target="https://drive.google.com/file/d/1-GcJxTrptHrA0qJZUKkvJhPuZFsk21g8/view?usp=sharing" TargetMode="External"/><Relationship Id="rId27" Type="http://schemas.openxmlformats.org/officeDocument/2006/relationships/hyperlink" Target="https://drive.google.com/file/d/1dO757d8SnDcY0DMzXmCs2hFXJAIr_7Ef/view?usp=sharing" TargetMode="External"/><Relationship Id="rId43" Type="http://schemas.openxmlformats.org/officeDocument/2006/relationships/hyperlink" Target="https://drive.google.com/file/d/1U3dldSsK1TDwCrP8ARJA0pk1kkf_p4SF/view?usp=sharing" TargetMode="External"/><Relationship Id="rId48" Type="http://schemas.openxmlformats.org/officeDocument/2006/relationships/hyperlink" Target="https://drive.google.com/file/d/1FUIaR04NcoUKvD1YiEjz-7_c-Lovz3TO/view?usp=sharing" TargetMode="External"/><Relationship Id="rId64" Type="http://schemas.openxmlformats.org/officeDocument/2006/relationships/hyperlink" Target="https://drive.google.com/file/d/1O9PZpUj2E83-fAY_qQ9oUoOpLirbhTT9/view?usp=sharing" TargetMode="External"/><Relationship Id="rId69" Type="http://schemas.openxmlformats.org/officeDocument/2006/relationships/hyperlink" Target="https://drive.google.com/file/d/1rGaW-b5OQDfWhPWLDJZEIw2xjlrZ_QYG/view?usp=sharing" TargetMode="External"/><Relationship Id="rId80" Type="http://schemas.openxmlformats.org/officeDocument/2006/relationships/hyperlink" Target="https://drive.google.com/file/d/1n5qXMsksG5uyQsEGxk6M4b2PCKJNTOak/view?usp=sharing" TargetMode="External"/><Relationship Id="rId85" Type="http://schemas.openxmlformats.org/officeDocument/2006/relationships/hyperlink" Target="https://drive.google.com/file/d/1rx0CXXSCjLhDXZJlV1z7Va87ebj4Eg2i/view?usp=sharing" TargetMode="External"/><Relationship Id="rId12" Type="http://schemas.openxmlformats.org/officeDocument/2006/relationships/hyperlink" Target="https://drive.google.com/file/d/1iNdfG8_wWyyRynaoxcMSqNlv2k2oX49a/view?usp=sharing" TargetMode="External"/><Relationship Id="rId17" Type="http://schemas.openxmlformats.org/officeDocument/2006/relationships/hyperlink" Target="https://drive.google.com/file/d/1rInFBaHdePGMs8MtIaqv49nxmwgBerv8/view?usp=sharing" TargetMode="External"/><Relationship Id="rId33" Type="http://schemas.openxmlformats.org/officeDocument/2006/relationships/hyperlink" Target="https://drive.google.com/file/d/1OMn1TAnmICQshiuhzFQ8cXd6PHLKMaJS/view?usp=sharing" TargetMode="External"/><Relationship Id="rId38" Type="http://schemas.openxmlformats.org/officeDocument/2006/relationships/hyperlink" Target="https://drive.google.com/file/d/1-RVlsASClMud638KFExo0wd5ROHG5Z2O/view?usp=sharing" TargetMode="External"/><Relationship Id="rId59" Type="http://schemas.openxmlformats.org/officeDocument/2006/relationships/hyperlink" Target="https://drive.google.com/file/d/1QS71P3iICwNAEE4UiKJXOseP5bnk0BH0/view?usp=sharing" TargetMode="External"/><Relationship Id="rId103" Type="http://schemas.openxmlformats.org/officeDocument/2006/relationships/hyperlink" Target="https://drive.google.com/file/d/1bMIl7Cd1_BGmGLs-Hmv0pX_R4mO9nxnD/view?usp=sharing" TargetMode="External"/><Relationship Id="rId108" Type="http://schemas.openxmlformats.org/officeDocument/2006/relationships/hyperlink" Target="https://drive.google.com/file/d/1EUdxJRRLfpbH-ETGS4e4n8YxlqROcCpS/view?usp=sharing" TargetMode="External"/><Relationship Id="rId54" Type="http://schemas.openxmlformats.org/officeDocument/2006/relationships/hyperlink" Target="https://drive.google.com/file/d/1E6kgpLawXS_ujm_7fHvHDzsqkuU59MiS/view?usp=sharing" TargetMode="External"/><Relationship Id="rId70" Type="http://schemas.openxmlformats.org/officeDocument/2006/relationships/hyperlink" Target="https://drive.google.com/file/d/1F16zWF_avRwdmBlZys9HAc7UIKOnozk5/view?usp=sharing" TargetMode="External"/><Relationship Id="rId75" Type="http://schemas.openxmlformats.org/officeDocument/2006/relationships/hyperlink" Target="https://drive.google.com/file/d/1TaHKIDSac6yiJD6i2TzhByzHdoPSFIv2/view?usp=sharing" TargetMode="External"/><Relationship Id="rId91" Type="http://schemas.openxmlformats.org/officeDocument/2006/relationships/hyperlink" Target="https://drive.google.com/file/d/1NL85ctCGzfYFiG_vSWFlpQdaUJgP957U/view?usp=sharing" TargetMode="External"/><Relationship Id="rId96" Type="http://schemas.openxmlformats.org/officeDocument/2006/relationships/hyperlink" Target="https://drive.google.com/file/d/1YEgmqceWs_QDq6h2Y_raM6E4lhkH4DtV/view?usp=sharing" TargetMode="External"/><Relationship Id="rId1" Type="http://schemas.openxmlformats.org/officeDocument/2006/relationships/hyperlink" Target="https://drive.google.com/file/d/1zAmHfZTuSbHE2BhsY8QGeDFniWCJ0ngQ/view?usp=sharing" TargetMode="External"/><Relationship Id="rId6" Type="http://schemas.openxmlformats.org/officeDocument/2006/relationships/hyperlink" Target="https://drive.google.com/file/d/1CK_cKD4_TU3sF1T5_-wcVzCgmxIrujDg/view?usp=sharing" TargetMode="External"/><Relationship Id="rId15" Type="http://schemas.openxmlformats.org/officeDocument/2006/relationships/hyperlink" Target="https://drive.google.com/file/d/1vfY3BviHTQ7NtFIClM9dWV2dCSDWnKsn/view?usp=sharing" TargetMode="External"/><Relationship Id="rId23" Type="http://schemas.openxmlformats.org/officeDocument/2006/relationships/hyperlink" Target="https://drive.google.com/file/d/1GeOqCFNgbcZwG6sBHmvoVff_5_OEGu3N/view?usp=sharing" TargetMode="External"/><Relationship Id="rId28" Type="http://schemas.openxmlformats.org/officeDocument/2006/relationships/hyperlink" Target="https://drive.google.com/file/d/1tDFDEYAnYOWWL7AsYuUz1jaZVmzrM4DG/view?usp=sharing" TargetMode="External"/><Relationship Id="rId36" Type="http://schemas.openxmlformats.org/officeDocument/2006/relationships/hyperlink" Target="https://drive.google.com/file/d/19bAMOu_tuA0qvzg-r6V50wP-2J-AbzxG/view?usp=sharing" TargetMode="External"/><Relationship Id="rId49" Type="http://schemas.openxmlformats.org/officeDocument/2006/relationships/hyperlink" Target="https://drive.google.com/file/d/1fIKM0zuJD0IMfXLa9cHLoQrhh1jAU9WA/view?usp=sharing" TargetMode="External"/><Relationship Id="rId57" Type="http://schemas.openxmlformats.org/officeDocument/2006/relationships/hyperlink" Target="https://drive.google.com/file/d/13kQkt2kUXnEtEtMVRXNnfNWoUnr_5xn_/view?usp=sharing" TargetMode="External"/><Relationship Id="rId106" Type="http://schemas.openxmlformats.org/officeDocument/2006/relationships/hyperlink" Target="https://drive.google.com/file/d/1SQ7tlmZvzdA1E-7ap2pr8QJrppbWZ9iK/view?usp=sharing" TargetMode="External"/><Relationship Id="rId10" Type="http://schemas.openxmlformats.org/officeDocument/2006/relationships/hyperlink" Target="https://drive.google.com/file/d/14vBvqK4JIcZ1RK-MoLrEfWecsuLGO-sb/view?usp=sharing" TargetMode="External"/><Relationship Id="rId31" Type="http://schemas.openxmlformats.org/officeDocument/2006/relationships/hyperlink" Target="https://drive.google.com/file/d/1sDoS-TKtdlQTGHRXEkb4FogvkJ20bakY/view?usp=sharing" TargetMode="External"/><Relationship Id="rId44" Type="http://schemas.openxmlformats.org/officeDocument/2006/relationships/hyperlink" Target="https://drive.google.com/file/d/13fIX3Jt_YpFd_AXS7NKyKq8cTOJ4y9rb/view?usp=sharing" TargetMode="External"/><Relationship Id="rId52" Type="http://schemas.openxmlformats.org/officeDocument/2006/relationships/hyperlink" Target="https://drive.google.com/file/d/1YD2Edo2p4RNoY_q_351qSL8w-5EdG8_E/view?usp=sharing" TargetMode="External"/><Relationship Id="rId60" Type="http://schemas.openxmlformats.org/officeDocument/2006/relationships/hyperlink" Target="https://drive.google.com/file/d/1qjAaYXN_02bqxHRrZAYLER7Ue_bu77KU/view?usp=sharing" TargetMode="External"/><Relationship Id="rId65" Type="http://schemas.openxmlformats.org/officeDocument/2006/relationships/hyperlink" Target="https://drive.google.com/file/d/1bZSCU7Y_IVaOD_EA0PfDZxfzvrYXIK2b/view?usp=sharing" TargetMode="External"/><Relationship Id="rId73" Type="http://schemas.openxmlformats.org/officeDocument/2006/relationships/hyperlink" Target="https://drive.google.com/file/d/1Mvzri-ldtbv8R6AfIqxLJHWzoKcseq1D/view?usp=sharing" TargetMode="External"/><Relationship Id="rId78" Type="http://schemas.openxmlformats.org/officeDocument/2006/relationships/hyperlink" Target="https://drive.google.com/file/d/1DgZCSXbVICT5STMRWqh47aB-4Z29d0kk/view?usp=sharing" TargetMode="External"/><Relationship Id="rId81" Type="http://schemas.openxmlformats.org/officeDocument/2006/relationships/hyperlink" Target="https://drive.google.com/file/d/1yU6-VgTcU_PYnK-k63o_9cBXYZgE1GnR/view?usp=sharing" TargetMode="External"/><Relationship Id="rId86" Type="http://schemas.openxmlformats.org/officeDocument/2006/relationships/hyperlink" Target="https://drive.google.com/file/d/1MI7PlefIIMRdIB0Dc028kbktEAas0j3r/view?usp=sharing" TargetMode="External"/><Relationship Id="rId94" Type="http://schemas.openxmlformats.org/officeDocument/2006/relationships/hyperlink" Target="https://drive.google.com/file/d/1NdobPM7C4JZwzovIhBZJX3U5besxAbY6/view?usp=sharing" TargetMode="External"/><Relationship Id="rId99" Type="http://schemas.openxmlformats.org/officeDocument/2006/relationships/hyperlink" Target="https://drive.google.com/file/d/1fnmXzxpMqBvQ3hoYp6eJ8mDtqPRK7121/view?usp=sharing" TargetMode="External"/><Relationship Id="rId101" Type="http://schemas.openxmlformats.org/officeDocument/2006/relationships/hyperlink" Target="https://drive.google.com/file/d/1Dq2EeyKOgpSUtt9ghJVwQ1cBGYSxMREa/view?usp=sharing" TargetMode="External"/><Relationship Id="rId4" Type="http://schemas.openxmlformats.org/officeDocument/2006/relationships/hyperlink" Target="https://drive.google.com/file/d/1G4a7I32sv-FSOMcDxgCfZbNzHLp3t-Yo/view?usp=sharing" TargetMode="External"/><Relationship Id="rId9" Type="http://schemas.openxmlformats.org/officeDocument/2006/relationships/hyperlink" Target="https://drive.google.com/file/d/1ZnJyQQ64snOQJL5yCdcy0njCBWqWG083/view?usp=sharing" TargetMode="External"/><Relationship Id="rId13" Type="http://schemas.openxmlformats.org/officeDocument/2006/relationships/hyperlink" Target="https://drive.google.com/file/d/1dfnXrBT8PxK35in6W-LcbP1U6cCyP7cw/view?usp=sharing" TargetMode="External"/><Relationship Id="rId18" Type="http://schemas.openxmlformats.org/officeDocument/2006/relationships/hyperlink" Target="https://drive.google.com/file/d/1NCDIDiL1dRB_juMHlbVFpzxIU_mSWKUy/view?usp=sharing" TargetMode="External"/><Relationship Id="rId39" Type="http://schemas.openxmlformats.org/officeDocument/2006/relationships/hyperlink" Target="https://drive.google.com/file/d/1EwdeugDfmzB0XCsfHWNfIgAoRGXOotoh/view?usp=sharing" TargetMode="External"/><Relationship Id="rId109" Type="http://schemas.openxmlformats.org/officeDocument/2006/relationships/printerSettings" Target="../printerSettings/printerSettings4.bin"/><Relationship Id="rId34" Type="http://schemas.openxmlformats.org/officeDocument/2006/relationships/hyperlink" Target="https://drive.google.com/file/d/1xSQL5g5GvTxsA-R7ernYczJCtUCeMWGF/view?usp=sharing" TargetMode="External"/><Relationship Id="rId50" Type="http://schemas.openxmlformats.org/officeDocument/2006/relationships/hyperlink" Target="https://drive.google.com/file/d/1oJBeSbghe3S7DjmYfRNhi4wa11a05ABD/view?usp=sharing" TargetMode="External"/><Relationship Id="rId55" Type="http://schemas.openxmlformats.org/officeDocument/2006/relationships/hyperlink" Target="https://drive.google.com/file/d/1K1HvB6OWXfC2XdLrJefPpEQlxMUDq_eQ/view?usp=sharing" TargetMode="External"/><Relationship Id="rId76" Type="http://schemas.openxmlformats.org/officeDocument/2006/relationships/hyperlink" Target="https://drive.google.com/file/d/1nP4_A7BU--U8wDPb_zKRWb_L5n5t10nh/view?usp=sharing" TargetMode="External"/><Relationship Id="rId97" Type="http://schemas.openxmlformats.org/officeDocument/2006/relationships/hyperlink" Target="https://drive.google.com/file/d/19W1pWU3YoWmxSaW_VY22rIEOlpj1wBH3/view?usp=sharing" TargetMode="External"/><Relationship Id="rId104" Type="http://schemas.openxmlformats.org/officeDocument/2006/relationships/hyperlink" Target="https://drive.google.com/file/d/12sH_GKrkYmu5XRRIAXdlDY2JmE_7vBqH/view?usp=sharing" TargetMode="External"/><Relationship Id="rId7" Type="http://schemas.openxmlformats.org/officeDocument/2006/relationships/hyperlink" Target="https://drive.google.com/file/d/1f4tMLjd35mfvIrJ8V5CY9-Idav6n1msa/view?usp=sharing" TargetMode="External"/><Relationship Id="rId71" Type="http://schemas.openxmlformats.org/officeDocument/2006/relationships/hyperlink" Target="https://drive.google.com/file/d/1ui2gyeBesf6Oafait_asp74Gds4QioSF/view?usp=sharing" TargetMode="External"/><Relationship Id="rId92" Type="http://schemas.openxmlformats.org/officeDocument/2006/relationships/hyperlink" Target="https://drive.google.com/file/d/1S9Vbz8ID7Ghm2Dwj4KctrbsJHhy7W-MT/view?usp=sharing" TargetMode="External"/><Relationship Id="rId2" Type="http://schemas.openxmlformats.org/officeDocument/2006/relationships/hyperlink" Target="https://drive.google.com/file/d/1ct9ndk5fo7TcUC8_KU1KKmbNLJVUsAic/view?usp=sharing" TargetMode="External"/><Relationship Id="rId29" Type="http://schemas.openxmlformats.org/officeDocument/2006/relationships/hyperlink" Target="https://drive.google.com/file/d/1bw6ZWz_SXbEMUVlYqKDv1lh-ZjMsfWc1/view?usp=sharing" TargetMode="External"/><Relationship Id="rId24" Type="http://schemas.openxmlformats.org/officeDocument/2006/relationships/hyperlink" Target="https://drive.google.com/file/d/1U1ltp_YDK9cWohAA0NSRItL5Ah4bkO6r/view?usp=sharing" TargetMode="External"/><Relationship Id="rId40" Type="http://schemas.openxmlformats.org/officeDocument/2006/relationships/hyperlink" Target="https://drive.google.com/file/d/1aHg8CfMSpce6Aos9bPDaIDXD85ouGoJ9/view?usp=sharing" TargetMode="External"/><Relationship Id="rId45" Type="http://schemas.openxmlformats.org/officeDocument/2006/relationships/hyperlink" Target="https://drive.google.com/file/d/1NKycGhYIhFArmFC-HnCtWGZfLvCABBKz/view?usp=sharing" TargetMode="External"/><Relationship Id="rId66" Type="http://schemas.openxmlformats.org/officeDocument/2006/relationships/hyperlink" Target="https://drive.google.com/file/d/1l8ykMWhTE1QvuPt2aYqhLhooPJuEXbQ1/view?usp=sharing" TargetMode="External"/><Relationship Id="rId87" Type="http://schemas.openxmlformats.org/officeDocument/2006/relationships/hyperlink" Target="https://drive.google.com/file/d/1JuGZ7FJgWQdF7Yb6zJZZOCs6WkmgskxE/view?usp=sharing" TargetMode="External"/><Relationship Id="rId61" Type="http://schemas.openxmlformats.org/officeDocument/2006/relationships/hyperlink" Target="https://drive.google.com/file/d/1wnhM6ZR0pgKct920_fKG2jddE9puO4OI/view?usp=sharing" TargetMode="External"/><Relationship Id="rId82" Type="http://schemas.openxmlformats.org/officeDocument/2006/relationships/hyperlink" Target="https://drive.google.com/file/d/1PdTVgmKIr7UYE7riowzNP3Jeab_JZkZ2/view?usp=sharing" TargetMode="External"/><Relationship Id="rId19" Type="http://schemas.openxmlformats.org/officeDocument/2006/relationships/hyperlink" Target="https://drive.google.com/file/d/1dXsd-cQS6fafGEK2sIS68AbgxJIQCx0q/view?usp=sharing" TargetMode="External"/><Relationship Id="rId14" Type="http://schemas.openxmlformats.org/officeDocument/2006/relationships/hyperlink" Target="https://drive.google.com/file/d/1Vumn1Yz74afXX2-Az3Smf7-aPdS0AUj4/view?usp=sharing" TargetMode="External"/><Relationship Id="rId30" Type="http://schemas.openxmlformats.org/officeDocument/2006/relationships/hyperlink" Target="https://drive.google.com/file/d/1ErWBXdRamzL1oJq2u_d0V1FrdUusdVn6/view?usp=sharing" TargetMode="External"/><Relationship Id="rId35" Type="http://schemas.openxmlformats.org/officeDocument/2006/relationships/hyperlink" Target="https://drive.google.com/file/d/1am7bR_QLiiJPf2q8R_9669128mtZj-Oa/view?usp=sharing" TargetMode="External"/><Relationship Id="rId56" Type="http://schemas.openxmlformats.org/officeDocument/2006/relationships/hyperlink" Target="https://drive.google.com/file/d/1O0K_R8CwovFL879V1sqbGLVctsGgyZD8/view?usp=sharing" TargetMode="External"/><Relationship Id="rId77" Type="http://schemas.openxmlformats.org/officeDocument/2006/relationships/hyperlink" Target="https://drive.google.com/file/d/10MttGAi4jogqPtftylPYN-mLy3nns7fo/view?usp=sharing" TargetMode="External"/><Relationship Id="rId100" Type="http://schemas.openxmlformats.org/officeDocument/2006/relationships/hyperlink" Target="https://drive.google.com/file/d/12neeqQxdvKVl83TesNqsgudlfPd1K8Yp/view?usp=sharing" TargetMode="External"/><Relationship Id="rId105" Type="http://schemas.openxmlformats.org/officeDocument/2006/relationships/hyperlink" Target="https://drive.google.com/file/d/1REo72__nEdHLJ5gAqo5k5KvJ_EbdzMI_/view?usp=sharing" TargetMode="External"/><Relationship Id="rId8" Type="http://schemas.openxmlformats.org/officeDocument/2006/relationships/hyperlink" Target="https://drive.google.com/file/d/1NWjDEfHB4PDUdiZ0hxf39Q1PI68VCQX4/view?usp=sharing" TargetMode="External"/><Relationship Id="rId51" Type="http://schemas.openxmlformats.org/officeDocument/2006/relationships/hyperlink" Target="https://drive.google.com/file/d/1gaIqiS2R3zkZImijBrC-KA72u13Y-UF7/view?usp=sharing" TargetMode="External"/><Relationship Id="rId72" Type="http://schemas.openxmlformats.org/officeDocument/2006/relationships/hyperlink" Target="https://drive.google.com/file/d/1iaRvdF0OfX6a1K3DpnEIg8TUOH9FfpU5/view?usp=sharing" TargetMode="External"/><Relationship Id="rId93" Type="http://schemas.openxmlformats.org/officeDocument/2006/relationships/hyperlink" Target="https://drive.google.com/file/d/1iS3cArnkDMhu7RcJk-rvR-SPA_qXokrY/view?usp=sharing" TargetMode="External"/><Relationship Id="rId98" Type="http://schemas.openxmlformats.org/officeDocument/2006/relationships/hyperlink" Target="https://drive.google.com/file/d/1TVThed42rVbF7uuIws1-eriTyR7G2znD/view?usp=sharing" TargetMode="External"/><Relationship Id="rId3" Type="http://schemas.openxmlformats.org/officeDocument/2006/relationships/hyperlink" Target="https://drive.google.com/file/d/1juVMGm5eHzJiWF1H7JYLIo-IQR7MKrIG/view?usp=sharing" TargetMode="External"/><Relationship Id="rId25" Type="http://schemas.openxmlformats.org/officeDocument/2006/relationships/hyperlink" Target="https://drive.google.com/file/d/1QcldipTMxhJ824l_gsV9W9eXT2tNB1f8/view?usp=sharing" TargetMode="External"/><Relationship Id="rId46" Type="http://schemas.openxmlformats.org/officeDocument/2006/relationships/hyperlink" Target="https://drive.google.com/file/d/1E5NsQrMw3p272KjdYVuIHM5UbY557mYL/view?usp=sharing" TargetMode="External"/><Relationship Id="rId67" Type="http://schemas.openxmlformats.org/officeDocument/2006/relationships/hyperlink" Target="https://drive.google.com/file/d/1msNWHA2cqMvGPwkqs2K0WQCCO0Lhwozl/view?usp=sharing" TargetMode="External"/><Relationship Id="rId20" Type="http://schemas.openxmlformats.org/officeDocument/2006/relationships/hyperlink" Target="https://drive.google.com/file/d/1RQ1QwALvBmo2-CVK0uCwFU4SNeLuXGvs/view?usp=sharing" TargetMode="External"/><Relationship Id="rId41" Type="http://schemas.openxmlformats.org/officeDocument/2006/relationships/hyperlink" Target="https://drive.google.com/file/d/1DpOcpH1G8cApP2748jIas0lppFlmfg4F/view?usp=sharing" TargetMode="External"/><Relationship Id="rId62" Type="http://schemas.openxmlformats.org/officeDocument/2006/relationships/hyperlink" Target="https://drive.google.com/file/d/1YBUkW0jnOlEq1P003BrIdHm82ubGrzF-/view?usp=sharing" TargetMode="External"/><Relationship Id="rId83" Type="http://schemas.openxmlformats.org/officeDocument/2006/relationships/hyperlink" Target="https://drive.google.com/file/d/1x16zdc-xif73iEweuQv9peV2p631_Ruk/view?usp=sharing" TargetMode="External"/><Relationship Id="rId88" Type="http://schemas.openxmlformats.org/officeDocument/2006/relationships/hyperlink" Target="https://drive.google.com/file/d/1zP-gt5R9Ojdr8d9oiLSgvpzaaSAVpTUA/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dVOuYMNCXapZFwjKVXELsxYPdoHHCgEm/view?usp=sharing" TargetMode="External"/><Relationship Id="rId21" Type="http://schemas.openxmlformats.org/officeDocument/2006/relationships/hyperlink" Target="https://archivepp.com/article/biodiesel-production-from-waste-cooking-oil-using-catalyst-calcium-oxide-derived-of-limestone-lintau-buo" TargetMode="External"/><Relationship Id="rId42" Type="http://schemas.openxmlformats.org/officeDocument/2006/relationships/hyperlink" Target="https://www.jocpr.com/archive/jocpr-volume-7-issue-9-year-2015.html" TargetMode="External"/><Relationship Id="rId63" Type="http://schemas.openxmlformats.org/officeDocument/2006/relationships/hyperlink" Target="http://jrk.fmipa.unand.ac.id/index.php/jrk/article/view/387/308" TargetMode="External"/><Relationship Id="rId84" Type="http://schemas.openxmlformats.org/officeDocument/2006/relationships/hyperlink" Target="http://kimia.fmipa.unand.ac.id/index.php?option=com_k2&amp;view=item&amp;layout=item&amp;id=77&amp;Itemid=357" TargetMode="External"/><Relationship Id="rId138" Type="http://schemas.openxmlformats.org/officeDocument/2006/relationships/hyperlink" Target="https://drive.google.com/file/d/1Djlz0Ndujosp9_2-qBasbg8tOz1uqq9g/view?usp=sharing" TargetMode="External"/><Relationship Id="rId159" Type="http://schemas.openxmlformats.org/officeDocument/2006/relationships/hyperlink" Target="https://drive.google.com/file/d/13M3IdMl7hDv53cRtq7_RCfk8JVo7QFCz/view?usp=sharing" TargetMode="External"/><Relationship Id="rId170" Type="http://schemas.openxmlformats.org/officeDocument/2006/relationships/hyperlink" Target="https://drive.google.com/file/d/1qymjEaeiOm9NR6_zi6y2LHYP778upHMW/view?usp=sharing" TargetMode="External"/><Relationship Id="rId107" Type="http://schemas.openxmlformats.org/officeDocument/2006/relationships/hyperlink" Target="https://drive.google.com/file/d/1yxojEcUYCCvFxqLwJAvQwPu8nItQ1_x7/view?usp=sharing" TargetMode="External"/><Relationship Id="rId11" Type="http://schemas.openxmlformats.org/officeDocument/2006/relationships/hyperlink" Target="http://rasayanjournal.co.in/admin/php/upload/790_pdf.pdf" TargetMode="External"/><Relationship Id="rId32" Type="http://schemas.openxmlformats.org/officeDocument/2006/relationships/hyperlink" Target="http://doi.org/10.31788/%20RJC.2021.1436167" TargetMode="External"/><Relationship Id="rId53" Type="http://schemas.openxmlformats.org/officeDocument/2006/relationships/hyperlink" Target="https://sinta.ristekbrin.go.id/journals/detail?id=6907" TargetMode="External"/><Relationship Id="rId74" Type="http://schemas.openxmlformats.org/officeDocument/2006/relationships/hyperlink" Target="https://ojs.umrah.ac.id/index.php/zarah/article/view/1396" TargetMode="External"/><Relationship Id="rId128" Type="http://schemas.openxmlformats.org/officeDocument/2006/relationships/hyperlink" Target="https://drive.google.com/file/d/1gLhz8niTpnzBNs_ggiOAgj87If1EJGlZ/view?usp=sharing" TargetMode="External"/><Relationship Id="rId149" Type="http://schemas.openxmlformats.org/officeDocument/2006/relationships/hyperlink" Target="https://drive.google.com/file/d/1AIG44dsEsu3sHop6gh3RgkhmkCIeU2kj/view?usp=sharing" TargetMode="External"/><Relationship Id="rId5" Type="http://schemas.openxmlformats.org/officeDocument/2006/relationships/hyperlink" Target="https://www.scholarsresearchlibrary.com/articles/utilization-natural-zeolyte-from-west-sumatera-for-tio2-support-in-degradation-of-congo-red-and-a-waste-simulation-by-ph.pdf" TargetMode="External"/><Relationship Id="rId95" Type="http://schemas.openxmlformats.org/officeDocument/2006/relationships/hyperlink" Target="https://doi.org/10.5004/dwt.2020.25963" TargetMode="External"/><Relationship Id="rId160" Type="http://schemas.openxmlformats.org/officeDocument/2006/relationships/hyperlink" Target="https://drive.google.com/file/d/1ORWqQpRQHKYpe6ExUrIurmIHb_dUwGs0/view?usp=sharing" TargetMode="External"/><Relationship Id="rId181" Type="http://schemas.openxmlformats.org/officeDocument/2006/relationships/hyperlink" Target="https://drive.google.com/file/d/1UOYM1b2pSujz_AQemt-YEl9-Xjd6477x/view?usp=sharing" TargetMode="External"/><Relationship Id="rId22" Type="http://schemas.openxmlformats.org/officeDocument/2006/relationships/hyperlink" Target="https://www.scimagojr.com/journalsearch.php?q=21100818733&amp;tip=sid&amp;clean=0" TargetMode="External"/><Relationship Id="rId43" Type="http://schemas.openxmlformats.org/officeDocument/2006/relationships/hyperlink" Target="https://www.jocpr.com/articles/characterization-and-utilization-of-kepok-banana-bark-powder-musa-balbisiana-colla-as-absorbent-of-metal-ions-pbii--cdii.pdf" TargetMode="External"/><Relationship Id="rId64" Type="http://schemas.openxmlformats.org/officeDocument/2006/relationships/hyperlink" Target="http://www.joac.info/JournalPapers.aspx?Year=2017&amp;VolumeNo=6&amp;PartNo=6&amp;type=ARCHIVE%20ISSUE" TargetMode="External"/><Relationship Id="rId118" Type="http://schemas.openxmlformats.org/officeDocument/2006/relationships/hyperlink" Target="https://drive.google.com/file/d/1tL2XMHIlsm7DhrPTkBDt1ylp4p6iJkTj/view?usp=sharing" TargetMode="External"/><Relationship Id="rId139" Type="http://schemas.openxmlformats.org/officeDocument/2006/relationships/hyperlink" Target="https://drive.google.com/file/d/1dMhmfx5PFc0iqGfFpHRAa5Voc4ObqDXC/view?usp=sharing" TargetMode="External"/><Relationship Id="rId85" Type="http://schemas.openxmlformats.org/officeDocument/2006/relationships/hyperlink" Target="http://kimia.fmipa.unand.ac.id/images/Kimia/PDF/jurnalkimia/Volume2Nomor1Maret%202013.pdf" TargetMode="External"/><Relationship Id="rId150" Type="http://schemas.openxmlformats.org/officeDocument/2006/relationships/hyperlink" Target="https://drive.google.com/file/d/1zFjoKlHeYQu6v533kpQ68-hJYhUPRrS6/view?usp=sharing" TargetMode="External"/><Relationship Id="rId171" Type="http://schemas.openxmlformats.org/officeDocument/2006/relationships/hyperlink" Target="https://drive.google.com/file/d/1QgWbDJLE8ZOpObTW0aedp7w-dM2dBAkl/view?usp=sharing" TargetMode="External"/><Relationship Id="rId12" Type="http://schemas.openxmlformats.org/officeDocument/2006/relationships/hyperlink" Target="https://www.scimagojr.com/journalsearch.php?q=19400157518&amp;tip=sid&amp;clean=0" TargetMode="External"/><Relationship Id="rId33" Type="http://schemas.openxmlformats.org/officeDocument/2006/relationships/hyperlink" Target="https://www.scimagojr.com/journalsearch.php?q=19700175585&amp;tip=sid&amp;clean=0" TargetMode="External"/><Relationship Id="rId108" Type="http://schemas.openxmlformats.org/officeDocument/2006/relationships/hyperlink" Target="https://drive.google.com/file/d/1ekUlzFemm-8TS7MMRXyVZsEuMkw_sIEQ/view?usp=sharing" TargetMode="External"/><Relationship Id="rId129" Type="http://schemas.openxmlformats.org/officeDocument/2006/relationships/hyperlink" Target="https://drive.google.com/file/d/1gv__sqyloJPeeQGeZi2X1gDLroo9st4r/view?usp=sharing" TargetMode="External"/><Relationship Id="rId54" Type="http://schemas.openxmlformats.org/officeDocument/2006/relationships/hyperlink" Target="https://sinta.ristekbrin.go.id/journals/detail?id=6907" TargetMode="External"/><Relationship Id="rId75" Type="http://schemas.openxmlformats.org/officeDocument/2006/relationships/hyperlink" Target="https://sinta.ristekbrin.go.id/journals/detail?id=4274" TargetMode="External"/><Relationship Id="rId96" Type="http://schemas.openxmlformats.org/officeDocument/2006/relationships/hyperlink" Target="https://www.deswater.com/vol.php?vol=197&amp;oth=197|0|September%20|2020" TargetMode="External"/><Relationship Id="rId140" Type="http://schemas.openxmlformats.org/officeDocument/2006/relationships/hyperlink" Target="https://drive.google.com/file/d/1ALyYCOr9wcq218YGwqjEKOcDjIIMVohs/view?usp=sharing" TargetMode="External"/><Relationship Id="rId161" Type="http://schemas.openxmlformats.org/officeDocument/2006/relationships/hyperlink" Target="https://drive.google.com/file/d/1K2AaunK4Pc8Di3-jnxwQbSCcPH1yv3Rm/view?usp=sharing" TargetMode="External"/><Relationship Id="rId182" Type="http://schemas.openxmlformats.org/officeDocument/2006/relationships/hyperlink" Target="https://drive.google.com/file/d/1Dz9gaEAAMp9UIDEGQxW6Oo24nLBCZj9J/view?usp=sharing" TargetMode="External"/><Relationship Id="rId6" Type="http://schemas.openxmlformats.org/officeDocument/2006/relationships/hyperlink" Target="https://www.scimagojr.com/journalsearch.php?q=19700200724&amp;tip=sid&amp;clean=0" TargetMode="External"/><Relationship Id="rId23" Type="http://schemas.openxmlformats.org/officeDocument/2006/relationships/hyperlink" Target="https://www.scimagojr.com/journalsearch.php?q=5300152234&amp;tip=sid&amp;clean=0" TargetMode="External"/><Relationship Id="rId119" Type="http://schemas.openxmlformats.org/officeDocument/2006/relationships/hyperlink" Target="https://drive.google.com/file/d/1eBKq4IFa60k5FR9RDwPwrxPEXM8VbNfB/view?usp=sharing" TargetMode="External"/><Relationship Id="rId44" Type="http://schemas.openxmlformats.org/officeDocument/2006/relationships/hyperlink" Target="https://www.jocpr.com/archive/jocpr-volume-7-issue-9-year-2015.html" TargetMode="External"/><Relationship Id="rId65" Type="http://schemas.openxmlformats.org/officeDocument/2006/relationships/hyperlink" Target="http://www.joac.info/ContentPaper/2017/5-8.pdf" TargetMode="External"/><Relationship Id="rId86" Type="http://schemas.openxmlformats.org/officeDocument/2006/relationships/hyperlink" Target="http://kimia.fmipa.unand.ac.id/index.php?option=com_k2&amp;view=item&amp;layout=item&amp;id=77&amp;Itemid=357" TargetMode="External"/><Relationship Id="rId130" Type="http://schemas.openxmlformats.org/officeDocument/2006/relationships/hyperlink" Target="https://drive.google.com/file/d/1RGhaXYnLtzxtYi__7fMJhd9flxH2hTCw/view?usp=sharing" TargetMode="External"/><Relationship Id="rId151" Type="http://schemas.openxmlformats.org/officeDocument/2006/relationships/hyperlink" Target="https://drive.google.com/file/d/1-5DZIKiLzXBzfpdbsS-rLKzmG1W_vNJu/view?usp=sharing" TargetMode="External"/><Relationship Id="rId172" Type="http://schemas.openxmlformats.org/officeDocument/2006/relationships/hyperlink" Target="https://drive.google.com/file/d/1KI9Z44ZZ4o8MKT22ZdqqNgJkbDzTtcUr/view?usp=sharing" TargetMode="External"/><Relationship Id="rId13" Type="http://schemas.openxmlformats.org/officeDocument/2006/relationships/hyperlink" Target="http://www.medjchem.com/index.php/medjchem/article/view/1271" TargetMode="External"/><Relationship Id="rId18" Type="http://schemas.openxmlformats.org/officeDocument/2006/relationships/hyperlink" Target="https://www.scimagojr.com/journalsearch.php?q=19700174933&amp;tip=sid&amp;clean=0" TargetMode="External"/><Relationship Id="rId39" Type="http://schemas.openxmlformats.org/officeDocument/2006/relationships/hyperlink" Target="https://www.rjpbcs.com/pdf/2016_7(6)/%5b15%5d.pdf" TargetMode="External"/><Relationship Id="rId109" Type="http://schemas.openxmlformats.org/officeDocument/2006/relationships/hyperlink" Target="https://drive.google.com/file/d/17wjhD3-ndHAOAzRYIYaFjq3UVngxkAPS/view?usp=sharing" TargetMode="External"/><Relationship Id="rId34" Type="http://schemas.openxmlformats.org/officeDocument/2006/relationships/hyperlink" Target="http://dx.doi.org/10.31788/%20RJC.2021.1426099" TargetMode="External"/><Relationship Id="rId50" Type="http://schemas.openxmlformats.org/officeDocument/2006/relationships/hyperlink" Target="http://jrk.fmipa.unand.ac.id/index.php/jrk/article/view/355" TargetMode="External"/><Relationship Id="rId55" Type="http://schemas.openxmlformats.org/officeDocument/2006/relationships/hyperlink" Target="http://jrk.fmipa.unand.ac.id/index.php/jrk/article/view/344" TargetMode="External"/><Relationship Id="rId76" Type="http://schemas.openxmlformats.org/officeDocument/2006/relationships/hyperlink" Target="https://ojs.umrah.ac.id/index.php/zarah/article/view/1396/789" TargetMode="External"/><Relationship Id="rId97" Type="http://schemas.openxmlformats.org/officeDocument/2006/relationships/hyperlink" Target="https://www.deswater.com/vol.php?vol=226&amp;oth=226|0|June%20|2021" TargetMode="External"/><Relationship Id="rId104" Type="http://schemas.openxmlformats.org/officeDocument/2006/relationships/hyperlink" Target="https://doi.org/10.1007/s13738-020-01955-6" TargetMode="External"/><Relationship Id="rId120" Type="http://schemas.openxmlformats.org/officeDocument/2006/relationships/hyperlink" Target="https://drive.google.com/file/d/1cnrk8C7EbujR5EDxYaiZZ7GXGw9E88UC/view?usp=sharing" TargetMode="External"/><Relationship Id="rId125" Type="http://schemas.openxmlformats.org/officeDocument/2006/relationships/hyperlink" Target="https://drive.google.com/file/d/1KvElCnV3yxEJ3cKRNUTMrCP45UIcKd6U/view?usp=sharing" TargetMode="External"/><Relationship Id="rId141" Type="http://schemas.openxmlformats.org/officeDocument/2006/relationships/hyperlink" Target="https://drive.google.com/file/d/1mlfYDifX88_yj0z2L6yjBXlziGYup-5H/view?usp=sharing" TargetMode="External"/><Relationship Id="rId146" Type="http://schemas.openxmlformats.org/officeDocument/2006/relationships/hyperlink" Target="https://drive.google.com/file/d/1VR75Eiw6yjvyBDfaktjqZsYYQRAsDevc/view?usp=sharing" TargetMode="External"/><Relationship Id="rId167" Type="http://schemas.openxmlformats.org/officeDocument/2006/relationships/hyperlink" Target="https://drive.google.com/file/d/1IqF8Tp29gqUuVUvV9SxMi7qxnHLeY3n1/view?usp=sharing" TargetMode="External"/><Relationship Id="rId188" Type="http://schemas.openxmlformats.org/officeDocument/2006/relationships/hyperlink" Target="http://doiorg/10.22216/jk.v5i2.5717" TargetMode="External"/><Relationship Id="rId7" Type="http://schemas.openxmlformats.org/officeDocument/2006/relationships/hyperlink" Target="https://worldresearchersassociations.com/Archives/RJCE/Vol(23)2019/February2019.aspx" TargetMode="External"/><Relationship Id="rId71" Type="http://schemas.openxmlformats.org/officeDocument/2006/relationships/hyperlink" Target="http://jurnal.unpad.ac.id/jcena/article/view/31564" TargetMode="External"/><Relationship Id="rId92" Type="http://schemas.openxmlformats.org/officeDocument/2006/relationships/hyperlink" Target="https://www.scimagojr.com/journalsearch.php?q=21100223536&amp;tip=sid&amp;clean=0" TargetMode="External"/><Relationship Id="rId162" Type="http://schemas.openxmlformats.org/officeDocument/2006/relationships/hyperlink" Target="https://drive.google.com/file/d/1jMNa6cWK-8qG2wEb-lVaLHj-nlmBbBkx/view?usp=sharing" TargetMode="External"/><Relationship Id="rId183" Type="http://schemas.openxmlformats.org/officeDocument/2006/relationships/hyperlink" Target="https://drive.google.com/file/d/1UNTlS9lcTuBlIxBs2YEvlGVFpQYdCB7e/view?usp=sharing" TargetMode="External"/><Relationship Id="rId2" Type="http://schemas.openxmlformats.org/officeDocument/2006/relationships/hyperlink" Target="http://www.orientjchem.org/toc/?vol=34&amp;no=2" TargetMode="External"/><Relationship Id="rId29" Type="http://schemas.openxmlformats.org/officeDocument/2006/relationships/hyperlink" Target="https://doi.org/10.1016/j.jiec.2021.01.028" TargetMode="External"/><Relationship Id="rId24" Type="http://schemas.openxmlformats.org/officeDocument/2006/relationships/hyperlink" Target="https://link.springer.com/article/10.1007%2Fs13738-020-01955-6" TargetMode="External"/><Relationship Id="rId40" Type="http://schemas.openxmlformats.org/officeDocument/2006/relationships/hyperlink" Target="https://www.scimagojr.com/journalsearch.php?q=19700188422&amp;tip=sid&amp;clean=0" TargetMode="External"/><Relationship Id="rId45" Type="http://schemas.openxmlformats.org/officeDocument/2006/relationships/hyperlink" Target="https://www.jocpr.com/articles/biosorption-metal-ion-of-pb-ii-and-cd-ii-using-kepok-banana-weevil-powder-musa-balbiana-colla.pdf" TargetMode="External"/><Relationship Id="rId66" Type="http://schemas.openxmlformats.org/officeDocument/2006/relationships/hyperlink" Target="https://journals.indexcopernicus.com/search/form?search=2278-1862" TargetMode="External"/><Relationship Id="rId87" Type="http://schemas.openxmlformats.org/officeDocument/2006/relationships/hyperlink" Target="http://kimia.fmipa.unand.ac.id/images/Kimia/PDF/jurnalkimia/Volume2Nomor1Maret%202013.pdf" TargetMode="External"/><Relationship Id="rId110" Type="http://schemas.openxmlformats.org/officeDocument/2006/relationships/hyperlink" Target="https://drive.google.com/file/d/1uiJoJAQ-4nmAmg-54-9axhefc47PoPpR/view?usp=sharing" TargetMode="External"/><Relationship Id="rId115" Type="http://schemas.openxmlformats.org/officeDocument/2006/relationships/hyperlink" Target="https://drive.google.com/file/d/1QH2o3tyL5C7u-BTi-K0UU5xsvNU3KdFW/view?usp=sharing" TargetMode="External"/><Relationship Id="rId131" Type="http://schemas.openxmlformats.org/officeDocument/2006/relationships/hyperlink" Target="https://drive.google.com/file/d/1UHpu5IB-1ErAiXwtUrY9jdigJbLhfov_/view?usp=sharing" TargetMode="External"/><Relationship Id="rId136" Type="http://schemas.openxmlformats.org/officeDocument/2006/relationships/hyperlink" Target="https://drive.google.com/file/d/14dCm3ItDzidpAUZQO6_YwnV7EJ9pCAGf/view?usp=sharing" TargetMode="External"/><Relationship Id="rId157" Type="http://schemas.openxmlformats.org/officeDocument/2006/relationships/hyperlink" Target="https://drive.google.com/file/d/1P0qAruMDrBTOdBrlgIpZk2HV99RgqaLF/view?usp=sharing" TargetMode="External"/><Relationship Id="rId178" Type="http://schemas.openxmlformats.org/officeDocument/2006/relationships/hyperlink" Target="https://drive.google.com/file/d/1zIl5osgLoCUsk1QawB8F1ALJcT-_Ugti/view?usp=sharing" TargetMode="External"/><Relationship Id="rId61" Type="http://schemas.openxmlformats.org/officeDocument/2006/relationships/hyperlink" Target="https://doi.org/10.25077/jrk.v12i1.387" TargetMode="External"/><Relationship Id="rId82" Type="http://schemas.openxmlformats.org/officeDocument/2006/relationships/hyperlink" Target="http://kimia.fmipa.unand.ac.id/index.php?option=com_k2&amp;view=item&amp;layout=item&amp;id=77&amp;Itemid=357" TargetMode="External"/><Relationship Id="rId152" Type="http://schemas.openxmlformats.org/officeDocument/2006/relationships/hyperlink" Target="https://drive.google.com/file/d/1vieVomwRq271H6Hxbrge9gnKECDnbOmv/view?usp=sharing" TargetMode="External"/><Relationship Id="rId173" Type="http://schemas.openxmlformats.org/officeDocument/2006/relationships/hyperlink" Target="https://drive.google.com/file/d/132v_4cbUCmtopdMHxeVHaLDcBhf7yf_a/view?usp=sharing" TargetMode="External"/><Relationship Id="rId19" Type="http://schemas.openxmlformats.org/officeDocument/2006/relationships/hyperlink" Target="https://www.scimagojr.com/journalsearch.php?q=19700175585&amp;tip=sid&amp;clean=0" TargetMode="External"/><Relationship Id="rId14" Type="http://schemas.openxmlformats.org/officeDocument/2006/relationships/hyperlink" Target="http://www.medjchem.com/index.php/medjchem/article/view/1271/823" TargetMode="External"/><Relationship Id="rId30" Type="http://schemas.openxmlformats.org/officeDocument/2006/relationships/hyperlink" Target="https://www.sciencedirect.com/science/article/abs/pii/S1226086X2100054X" TargetMode="External"/><Relationship Id="rId35" Type="http://schemas.openxmlformats.org/officeDocument/2006/relationships/hyperlink" Target="http://rasayanjournal.co.in/archiveissue.php?issueid=59" TargetMode="External"/><Relationship Id="rId56" Type="http://schemas.openxmlformats.org/officeDocument/2006/relationships/hyperlink" Target="http://jrk.fmipa.unand.ac.id/index.php/jrk/article/view/344/282" TargetMode="External"/><Relationship Id="rId77" Type="http://schemas.openxmlformats.org/officeDocument/2006/relationships/hyperlink" Target="http://ejournal.kemenperin.go.id/jli/article/view/5946/pdf_82" TargetMode="External"/><Relationship Id="rId100" Type="http://schemas.openxmlformats.org/officeDocument/2006/relationships/hyperlink" Target="http://kimia.fmipa.unand.ac.id/images/Kimia/PDF/jurnalkimia/Volume3Nomor4November2014.pdf" TargetMode="External"/><Relationship Id="rId105" Type="http://schemas.openxmlformats.org/officeDocument/2006/relationships/hyperlink" Target="https://drive.google.com/file/d/1xOuBPeCo080eTLqwO-vKzzJVg84Kb7-S/view?usp=sharing" TargetMode="External"/><Relationship Id="rId126" Type="http://schemas.openxmlformats.org/officeDocument/2006/relationships/hyperlink" Target="https://drive.google.com/file/d/1vRXm--ooZ26zIWqmlojrf96zsmu-jSbq/view?usp=sharing" TargetMode="External"/><Relationship Id="rId147" Type="http://schemas.openxmlformats.org/officeDocument/2006/relationships/hyperlink" Target="https://drive.google.com/file/d/1PiK2WLjQ08lwKwDs7PQMJEvZBkwkDi2J/view?usp=sharing" TargetMode="External"/><Relationship Id="rId168" Type="http://schemas.openxmlformats.org/officeDocument/2006/relationships/hyperlink" Target="https://drive.google.com/file/d/1oWRsyqPr-4-edNW9lYaTiEoP43UlcFY1/view?usp=sharing" TargetMode="External"/><Relationship Id="rId8" Type="http://schemas.openxmlformats.org/officeDocument/2006/relationships/hyperlink" Target="https://www.scimagojr.com/journalsearch.php?q=5300152224&amp;tip=sid&amp;clean=0" TargetMode="External"/><Relationship Id="rId51" Type="http://schemas.openxmlformats.org/officeDocument/2006/relationships/hyperlink" Target="http://jrk.fmipa.unand.ac.id/index.php/jrk/article/view/355/287" TargetMode="External"/><Relationship Id="rId72" Type="http://schemas.openxmlformats.org/officeDocument/2006/relationships/hyperlink" Target="http://jurnal.unpad.ac.id/jcena/article/view/31564/15033" TargetMode="External"/><Relationship Id="rId93" Type="http://schemas.openxmlformats.org/officeDocument/2006/relationships/hyperlink" Target="http://ejournal.lldikti10.id/index.php/katalisator/issue/archive" TargetMode="External"/><Relationship Id="rId98" Type="http://schemas.openxmlformats.org/officeDocument/2006/relationships/hyperlink" Target="https://doi.org/10.5004/dwt.2021.27253" TargetMode="External"/><Relationship Id="rId121" Type="http://schemas.openxmlformats.org/officeDocument/2006/relationships/hyperlink" Target="https://drive.google.com/file/d/1CStzNJYz0HXc52aRgiEmtlb1IDpCuHF6/view?usp=sharing" TargetMode="External"/><Relationship Id="rId142" Type="http://schemas.openxmlformats.org/officeDocument/2006/relationships/hyperlink" Target="https://drive.google.com/file/d/1ar_6dty1L6njgqQRh6Kl0YK2e1gF7oKV/view?usp=sharing" TargetMode="External"/><Relationship Id="rId163" Type="http://schemas.openxmlformats.org/officeDocument/2006/relationships/hyperlink" Target="https://drive.google.com/file/d/1Wsp1LBGOwRfa7QY-B276Qn6VaTaydigh/view?usp=sharing" TargetMode="External"/><Relationship Id="rId184" Type="http://schemas.openxmlformats.org/officeDocument/2006/relationships/hyperlink" Target="https://drive.google.com/file/d/1nmwEt8yVOPd1PorZannC6PJbV-RMCv6j/view?usp=sharing" TargetMode="External"/><Relationship Id="rId189" Type="http://schemas.openxmlformats.org/officeDocument/2006/relationships/printerSettings" Target="../printerSettings/printerSettings5.bin"/><Relationship Id="rId3" Type="http://schemas.openxmlformats.org/officeDocument/2006/relationships/hyperlink" Target="https://www.scimagojr.com/journalsearch.php?q=11900154394&amp;tip=sid&amp;clean=0" TargetMode="External"/><Relationship Id="rId25" Type="http://schemas.openxmlformats.org/officeDocument/2006/relationships/hyperlink" Target="https://doi.org/10.1016/j.jece.2020.104290" TargetMode="External"/><Relationship Id="rId46" Type="http://schemas.openxmlformats.org/officeDocument/2006/relationships/hyperlink" Target="https://www.scimagojr.com/journalsearch.php?q=19700201521&amp;tip=sid&amp;clean=0" TargetMode="External"/><Relationship Id="rId67" Type="http://schemas.openxmlformats.org/officeDocument/2006/relationships/hyperlink" Target="https://ijpsr.com/articles/?iyear=94&amp;imonth=75" TargetMode="External"/><Relationship Id="rId116" Type="http://schemas.openxmlformats.org/officeDocument/2006/relationships/hyperlink" Target="https://drive.google.com/file/d/1LJJS7gp3ZWsR_QfRP355vk1LaigY8zhY/view?usp=sharing" TargetMode="External"/><Relationship Id="rId137" Type="http://schemas.openxmlformats.org/officeDocument/2006/relationships/hyperlink" Target="https://drive.google.com/file/d/1ZAMG-ZW8fuNk1E7TGQv9zTf0uC7wsEoB/view?usp=sharing" TargetMode="External"/><Relationship Id="rId158" Type="http://schemas.openxmlformats.org/officeDocument/2006/relationships/hyperlink" Target="https://drive.google.com/file/d/1Vt6uAlRUIM5pvS-08t1P8VNh_WDJ6lP8/view?usp=sharing" TargetMode="External"/><Relationship Id="rId20" Type="http://schemas.openxmlformats.org/officeDocument/2006/relationships/hyperlink" Target="https://archivepp.com/issue/archiveapp-vol11-iss3" TargetMode="External"/><Relationship Id="rId41" Type="http://schemas.openxmlformats.org/officeDocument/2006/relationships/hyperlink" Target="https://www.scimagojr.com/journalsearch.php?q=19700188422&amp;tip=sid&amp;clean=0" TargetMode="External"/><Relationship Id="rId62" Type="http://schemas.openxmlformats.org/officeDocument/2006/relationships/hyperlink" Target="http://jrk.fmipa.unand.ac.id/index.php/jrk/article/view/387" TargetMode="External"/><Relationship Id="rId83" Type="http://schemas.openxmlformats.org/officeDocument/2006/relationships/hyperlink" Target="http://kimia.fmipa.unand.ac.id/images/Kimia/PDF/jurnalkimia/Volume-1-Nomor-1-November-2012.pdf" TargetMode="External"/><Relationship Id="rId88" Type="http://schemas.openxmlformats.org/officeDocument/2006/relationships/hyperlink" Target="http://kimia.fmipa.unand.ac.id/index.php?option=com_k2&amp;view=item&amp;layout=item&amp;id=77&amp;Itemid=357" TargetMode="External"/><Relationship Id="rId111" Type="http://schemas.openxmlformats.org/officeDocument/2006/relationships/hyperlink" Target="https://drive.google.com/file/d/1QcUGGsVO8l_atSVECo1tau7qh5uN7n3M/view?usp=sharing" TargetMode="External"/><Relationship Id="rId132" Type="http://schemas.openxmlformats.org/officeDocument/2006/relationships/hyperlink" Target="https://drive.google.com/file/d/1WYT1G8hK8_Vw1hj0PrWd5E0w5dmzXnEX/view?usp=sharing" TargetMode="External"/><Relationship Id="rId153" Type="http://schemas.openxmlformats.org/officeDocument/2006/relationships/hyperlink" Target="https://drive.google.com/file/d/1vf59u7Q8ApUdmqS7SFRljgObpA9AXTOo/view?usp=sharing" TargetMode="External"/><Relationship Id="rId174" Type="http://schemas.openxmlformats.org/officeDocument/2006/relationships/hyperlink" Target="https://drive.google.com/file/d/1wNWU6Ny1krW6QBDsH1zOsO4h-QkZkmd8/view?usp=sharing" TargetMode="External"/><Relationship Id="rId179" Type="http://schemas.openxmlformats.org/officeDocument/2006/relationships/hyperlink" Target="https://drive.google.com/file/d/16tCZDbd61qkzTwgFYa7Pqqw5S4gIJvV5/view?usp=sharing" TargetMode="External"/><Relationship Id="rId15" Type="http://schemas.openxmlformats.org/officeDocument/2006/relationships/hyperlink" Target="https://www.scimagojr.com/journalsearch.php?q=21100857169&amp;tip=sid&amp;clean=0" TargetMode="External"/><Relationship Id="rId36" Type="http://schemas.openxmlformats.org/officeDocument/2006/relationships/hyperlink" Target="http://rasayanjournal.co.in/admin/php/upload/3193_pdf.pdf" TargetMode="External"/><Relationship Id="rId57" Type="http://schemas.openxmlformats.org/officeDocument/2006/relationships/hyperlink" Target="https://sinta.ristekbrin.go.id/journals/detail?id=6907" TargetMode="External"/><Relationship Id="rId106" Type="http://schemas.openxmlformats.org/officeDocument/2006/relationships/hyperlink" Target="https://drive.google.com/file/d/1KtKjVL3vRSQS902hQPrMZNBmYmfR-2A3/view?usp=sharing" TargetMode="External"/><Relationship Id="rId127" Type="http://schemas.openxmlformats.org/officeDocument/2006/relationships/hyperlink" Target="https://drive.google.com/file/d/18AKWmjY5mL1R02bJf6uvcT__b6XIHoJh/view?usp=sharing" TargetMode="External"/><Relationship Id="rId10" Type="http://schemas.openxmlformats.org/officeDocument/2006/relationships/hyperlink" Target="http://rasayanjournal.co.in/archiveissue.php?issueid=18" TargetMode="External"/><Relationship Id="rId31" Type="http://schemas.openxmlformats.org/officeDocument/2006/relationships/hyperlink" Target="https://www.scimagojr.com/journalsearch.php?q=19400157518&amp;tip=sid&amp;clean=0" TargetMode="External"/><Relationship Id="rId52" Type="http://schemas.openxmlformats.org/officeDocument/2006/relationships/hyperlink" Target="https://sinta.ristekbrin.go.id/journals/detail?id=6907" TargetMode="External"/><Relationship Id="rId73" Type="http://schemas.openxmlformats.org/officeDocument/2006/relationships/hyperlink" Target="https://sinta.ristekbrin.go.id/journals/detail?id=221" TargetMode="External"/><Relationship Id="rId78" Type="http://schemas.openxmlformats.org/officeDocument/2006/relationships/hyperlink" Target="http://ejournal.kemenperin.go.id/jli/article/view/5946" TargetMode="External"/><Relationship Id="rId94" Type="http://schemas.openxmlformats.org/officeDocument/2006/relationships/hyperlink" Target="https://sinta.ristekbrin.go.id/journals/detail?id=200" TargetMode="External"/><Relationship Id="rId99" Type="http://schemas.openxmlformats.org/officeDocument/2006/relationships/hyperlink" Target="http://jurnal.batan.go.id/index.php/jtpl/issue/view/299" TargetMode="External"/><Relationship Id="rId101" Type="http://schemas.openxmlformats.org/officeDocument/2006/relationships/hyperlink" Target="http://kimia.fmipa.unand.ac.id/images/Kimia/PDF/jurnalkimia/Volume4Nomor1Maret2015.pdf" TargetMode="External"/><Relationship Id="rId122" Type="http://schemas.openxmlformats.org/officeDocument/2006/relationships/hyperlink" Target="https://drive.google.com/file/d/1YcC6IzK9xfo9HpzTLt7zATqrKewGojhw/view?usp=sharing" TargetMode="External"/><Relationship Id="rId143" Type="http://schemas.openxmlformats.org/officeDocument/2006/relationships/hyperlink" Target="https://drive.google.com/file/d/1lE6438vYAaa0KqzDWHQ8uzlpZxN7mQZU/view?usp=sharing" TargetMode="External"/><Relationship Id="rId148" Type="http://schemas.openxmlformats.org/officeDocument/2006/relationships/hyperlink" Target="https://drive.google.com/file/d/1iJKNUMMTkxZpiFkm8_3-gfF4C8mPN2Ta/view?usp=sharing" TargetMode="External"/><Relationship Id="rId164" Type="http://schemas.openxmlformats.org/officeDocument/2006/relationships/hyperlink" Target="https://drive.google.com/file/d/19W_ZC2KjwIX0Qz-_yAIByaUROcPCvf7d/view?usp=sharing" TargetMode="External"/><Relationship Id="rId169" Type="http://schemas.openxmlformats.org/officeDocument/2006/relationships/hyperlink" Target="https://drive.google.com/file/d/107dPL8LFmswtKX2abJMIbQgGBgbfWTtK/view?usp=sharing" TargetMode="External"/><Relationship Id="rId185" Type="http://schemas.openxmlformats.org/officeDocument/2006/relationships/hyperlink" Target="https://drive.google.com/file/d/1d17B18VDjT5KECgaYjak0Gzy5YbQ-KIx/view?usp=sharing" TargetMode="External"/><Relationship Id="rId4" Type="http://schemas.openxmlformats.org/officeDocument/2006/relationships/hyperlink" Target="https://www.scholarsresearchlibrary.com/archive/dpl-volume-9-issue-5-year-2017.html" TargetMode="External"/><Relationship Id="rId9" Type="http://schemas.openxmlformats.org/officeDocument/2006/relationships/hyperlink" Target="http://dx.doi.org/10.31788/RJC.2019.1245304" TargetMode="External"/><Relationship Id="rId180" Type="http://schemas.openxmlformats.org/officeDocument/2006/relationships/hyperlink" Target="https://drive.google.com/file/d/1LjH6V4jYpgkdrBxWs7jj6wnSItH7eTdx/view?usp=sharing" TargetMode="External"/><Relationship Id="rId26" Type="http://schemas.openxmlformats.org/officeDocument/2006/relationships/hyperlink" Target="https://www.sciencedirect.com/science/article/abs/pii/S2213343720306394" TargetMode="External"/><Relationship Id="rId47" Type="http://schemas.openxmlformats.org/officeDocument/2006/relationships/hyperlink" Target="https://natur.ejournal.unri.ac.id/index.php/JN/article/view/210" TargetMode="External"/><Relationship Id="rId68" Type="http://schemas.openxmlformats.org/officeDocument/2006/relationships/hyperlink" Target="https://ijpsr.com/bft-article/hydroxyapatite-and-zn-hydroxyapatite-synthesis-using-calcium-from-lake-maninjau-pensi-shells-and-resistance-test-on-bacteria/?view=fulltext" TargetMode="External"/><Relationship Id="rId89" Type="http://schemas.openxmlformats.org/officeDocument/2006/relationships/hyperlink" Target="http://kimia.fmipa.unand.ac.id/index.php?option=com_k2&amp;view=item&amp;layout=item&amp;id=77&amp;Itemid=357" TargetMode="External"/><Relationship Id="rId112" Type="http://schemas.openxmlformats.org/officeDocument/2006/relationships/hyperlink" Target="https://drive.google.com/file/d/1_Pe1pGBSBs-6JCrc06Vi58s7L-0UShXk/view?usp=sharing" TargetMode="External"/><Relationship Id="rId133" Type="http://schemas.openxmlformats.org/officeDocument/2006/relationships/hyperlink" Target="https://drive.google.com/file/d/1ilsrVTXA_0lNzSoi-YN6nSzvuJPwrqzT/view?usp=sharing" TargetMode="External"/><Relationship Id="rId154" Type="http://schemas.openxmlformats.org/officeDocument/2006/relationships/hyperlink" Target="https://drive.google.com/file/d/1KSsFSB7VSY7NUcNWUAKCAtXhiItZKzUf/view?usp=sharing" TargetMode="External"/><Relationship Id="rId175" Type="http://schemas.openxmlformats.org/officeDocument/2006/relationships/hyperlink" Target="https://drive.google.com/file/d/1hm70NK9ccir4h1jChujNA0YnBXaoaf-V/view?usp=sharing" TargetMode="External"/><Relationship Id="rId16" Type="http://schemas.openxmlformats.org/officeDocument/2006/relationships/hyperlink" Target="https://www.jpsr.pharmainfo.in/issue.php?page=129" TargetMode="External"/><Relationship Id="rId37" Type="http://schemas.openxmlformats.org/officeDocument/2006/relationships/hyperlink" Target="https://www.scimagojr.com/journalsearch.php?q=19400157518&amp;tip=sid&amp;clean=0" TargetMode="External"/><Relationship Id="rId58" Type="http://schemas.openxmlformats.org/officeDocument/2006/relationships/hyperlink" Target="https://doi.org/10.25077/jrk.v12i2.297" TargetMode="External"/><Relationship Id="rId79" Type="http://schemas.openxmlformats.org/officeDocument/2006/relationships/hyperlink" Target="https://sinta.ristekbrin.go.id/journals/detail?id=2942" TargetMode="External"/><Relationship Id="rId102" Type="http://schemas.openxmlformats.org/officeDocument/2006/relationships/hyperlink" Target="http://kimia.fmipa.unand.ac.id/images/Kimia/PDF/jurnalkimia/Volume4Nomor2Mei2015.pdf" TargetMode="External"/><Relationship Id="rId123" Type="http://schemas.openxmlformats.org/officeDocument/2006/relationships/hyperlink" Target="https://drive.google.com/file/d/1CMOrVdjmwOSaf7Z_12wgPPgsvXITnNXl/view?usp=sharing" TargetMode="External"/><Relationship Id="rId144" Type="http://schemas.openxmlformats.org/officeDocument/2006/relationships/hyperlink" Target="https://drive.google.com/file/d/1RIEqoW0rNvNDhfIb6v6vRykwAS_i-yHK/view?usp=sharing" TargetMode="External"/><Relationship Id="rId90" Type="http://schemas.openxmlformats.org/officeDocument/2006/relationships/hyperlink" Target="http://kimia.fmipa.unand.ac.id/index.php?option=com_k2&amp;view=item&amp;layout=item&amp;id=77&amp;Itemid=357" TargetMode="External"/><Relationship Id="rId165" Type="http://schemas.openxmlformats.org/officeDocument/2006/relationships/hyperlink" Target="https://drive.google.com/file/d/1S4hHj4iIHthmblHzd-0vSas7j6mo3rgt/view?usp=sharing" TargetMode="External"/><Relationship Id="rId186" Type="http://schemas.openxmlformats.org/officeDocument/2006/relationships/hyperlink" Target="https://drive.google.com/file/d/15mLkkAGqMwv-IzmzpeRhcAayMzhv1oCU/view?usp=sharing" TargetMode="External"/><Relationship Id="rId27" Type="http://schemas.openxmlformats.org/officeDocument/2006/relationships/hyperlink" Target="https://www.scimagojr.com/journalsearch.php?q=21100255493&amp;tip=sid&amp;clean=0" TargetMode="External"/><Relationship Id="rId48" Type="http://schemas.openxmlformats.org/officeDocument/2006/relationships/hyperlink" Target="https://natur.ejournal.unri.ac.id/index.php/JN/article/view/210/204" TargetMode="External"/><Relationship Id="rId69" Type="http://schemas.openxmlformats.org/officeDocument/2006/relationships/hyperlink" Target="https://journals.indexcopernicus.com/search/details?id=33898" TargetMode="External"/><Relationship Id="rId113" Type="http://schemas.openxmlformats.org/officeDocument/2006/relationships/hyperlink" Target="https://drive.google.com/file/d/1LnGGr1BDj7PHx9tTBKq9DnJ5OOOMejRV/view?usp=sharing" TargetMode="External"/><Relationship Id="rId134" Type="http://schemas.openxmlformats.org/officeDocument/2006/relationships/hyperlink" Target="https://drive.google.com/file/d/1Ocl29MiHJL62Xa9C9FotyCLy8vAZRC7p/view?usp=sharing" TargetMode="External"/><Relationship Id="rId80" Type="http://schemas.openxmlformats.org/officeDocument/2006/relationships/hyperlink" Target="http://kimia.fmipa.unand.ac.id/images/Kimia/PDF/jurnalkimia/Volume4Nomor3Agustus2015.pdf" TargetMode="External"/><Relationship Id="rId155" Type="http://schemas.openxmlformats.org/officeDocument/2006/relationships/hyperlink" Target="https://drive.google.com/file/d/1sfo8njF6vDgV_YHbx6IB1zEotYnQaLqF/view?usp=sharing" TargetMode="External"/><Relationship Id="rId176" Type="http://schemas.openxmlformats.org/officeDocument/2006/relationships/hyperlink" Target="https://drive.google.com/file/d/1-Ge5_lo-B1xACQC8UuhFatGKR497u53t/view?usp=sharing" TargetMode="External"/><Relationship Id="rId17" Type="http://schemas.openxmlformats.org/officeDocument/2006/relationships/hyperlink" Target="https://www.jpsr.pharmainfo.in/Documents/Volumes/vol12issue05/jpsr12052008.pdf" TargetMode="External"/><Relationship Id="rId38" Type="http://schemas.openxmlformats.org/officeDocument/2006/relationships/hyperlink" Target="https://www.rjpbcs.com/2016_7.6.html" TargetMode="External"/><Relationship Id="rId59" Type="http://schemas.openxmlformats.org/officeDocument/2006/relationships/hyperlink" Target="http://jrk.fmipa.unand.ac.id/index.php/jrk/article/view/297" TargetMode="External"/><Relationship Id="rId103" Type="http://schemas.openxmlformats.org/officeDocument/2006/relationships/hyperlink" Target="https://www.deswater.com/DWT_abstracts/vol_226/226_2021_400.pdf" TargetMode="External"/><Relationship Id="rId124" Type="http://schemas.openxmlformats.org/officeDocument/2006/relationships/hyperlink" Target="https://drive.google.com/file/d/19lUTpKB389pInFFITmoVRedZS3GWiXN_/view?usp=sharing" TargetMode="External"/><Relationship Id="rId70" Type="http://schemas.openxmlformats.org/officeDocument/2006/relationships/hyperlink" Target="https://doi.org/10.24198/cna.v8.n3.31564" TargetMode="External"/><Relationship Id="rId91" Type="http://schemas.openxmlformats.org/officeDocument/2006/relationships/hyperlink" Target="https://doi.org/10.22146/ijc.64675" TargetMode="External"/><Relationship Id="rId145" Type="http://schemas.openxmlformats.org/officeDocument/2006/relationships/hyperlink" Target="https://drive.google.com/file/d/1_lTkG0W5dHDPqeCTWv3FhEDXlWHOAG4l/view?usp=sharing" TargetMode="External"/><Relationship Id="rId166" Type="http://schemas.openxmlformats.org/officeDocument/2006/relationships/hyperlink" Target="https://drive.google.com/file/d/1FtMpc5QAoLSJCAkWqw8x-lNkuIOnZ7S_/view?usp=sharing" TargetMode="External"/><Relationship Id="rId187" Type="http://schemas.openxmlformats.org/officeDocument/2006/relationships/hyperlink" Target="https://drive.google.com/file/d/1M1ZEg9fH4m0MYTJ0ar5nvJcP5uMCVpvf/view?usp=sharing" TargetMode="External"/><Relationship Id="rId1" Type="http://schemas.openxmlformats.org/officeDocument/2006/relationships/hyperlink" Target="http://www.orientjchem.org/archives/" TargetMode="External"/><Relationship Id="rId28" Type="http://schemas.openxmlformats.org/officeDocument/2006/relationships/hyperlink" Target="https://www.scimagojr.com/journalsearch.php?q=144861&amp;tip=sid&amp;clean=0" TargetMode="External"/><Relationship Id="rId49" Type="http://schemas.openxmlformats.org/officeDocument/2006/relationships/hyperlink" Target="https://doi.org/10.25077/jrk.v11i2.355" TargetMode="External"/><Relationship Id="rId114" Type="http://schemas.openxmlformats.org/officeDocument/2006/relationships/hyperlink" Target="https://drive.google.com/file/d/1SumKnUMPGXd-DomHUouz3FSHjjVXJSQ2/view?usp=sharing" TargetMode="External"/><Relationship Id="rId60" Type="http://schemas.openxmlformats.org/officeDocument/2006/relationships/hyperlink" Target="http://jrk.fmipa.unand.ac.id/index.php/jrk/article/view/297/250" TargetMode="External"/><Relationship Id="rId81" Type="http://schemas.openxmlformats.org/officeDocument/2006/relationships/hyperlink" Target="http://kimia.fmipa.unand.ac.id/index.php?option=com_k2&amp;view=item&amp;layout=item&amp;id=77&amp;Itemid=357" TargetMode="External"/><Relationship Id="rId135" Type="http://schemas.openxmlformats.org/officeDocument/2006/relationships/hyperlink" Target="https://drive.google.com/file/d/1WUIYLVFim4tC6zjwc_iI6hSY8cmKeNEh/view?usp=sharing" TargetMode="External"/><Relationship Id="rId156" Type="http://schemas.openxmlformats.org/officeDocument/2006/relationships/hyperlink" Target="https://drive.google.com/file/d/1N7Z9LrwVRFjf-80DId0SR0OuuHOvCmqy/view?usp=sharing" TargetMode="External"/><Relationship Id="rId177" Type="http://schemas.openxmlformats.org/officeDocument/2006/relationships/hyperlink" Target="https://drive.google.com/file/d/1C0SJQ4sTa4Dc7ZlLzHxrnJvH4D3QPQlj/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L69o0ETt1NeCMURQROHJIkfrlxMUcYpb/view?usp=sharing" TargetMode="External"/><Relationship Id="rId13" Type="http://schemas.openxmlformats.org/officeDocument/2006/relationships/hyperlink" Target="https://drive.google.com/file/d/1pFDCLd6lj0DsYxgC-76DHnPufmtmM9bx/view?usp=sharing" TargetMode="External"/><Relationship Id="rId18" Type="http://schemas.openxmlformats.org/officeDocument/2006/relationships/hyperlink" Target="https://drive.google.com/file/d/1FN4wry8M1cr9gBrkWOfyH58AXBQ0a2jp/view?usp=sharing" TargetMode="External"/><Relationship Id="rId26" Type="http://schemas.openxmlformats.org/officeDocument/2006/relationships/hyperlink" Target="https://drive.google.com/file/d/132BB9toYhdC76MVfacy3uJTvi7qScbWr/view?usp=sharing" TargetMode="External"/><Relationship Id="rId3" Type="http://schemas.openxmlformats.org/officeDocument/2006/relationships/hyperlink" Target="https://drive.google.com/file/d/13iJx_qiSe53q2XcF-ho9rcCFkJ3q372W/view?usp=sharing" TargetMode="External"/><Relationship Id="rId21" Type="http://schemas.openxmlformats.org/officeDocument/2006/relationships/hyperlink" Target="https://drive.google.com/file/d/1HD5WJCuwaQ8ir8aAQUFN8NNIgECtUzyx/view?usp=sharing" TargetMode="External"/><Relationship Id="rId7" Type="http://schemas.openxmlformats.org/officeDocument/2006/relationships/hyperlink" Target="https://drive.google.com/file/d/1uCxlzFBm7vcxOnLXlOlic91KvLgzUDBm/view?usp=sharing" TargetMode="External"/><Relationship Id="rId12" Type="http://schemas.openxmlformats.org/officeDocument/2006/relationships/hyperlink" Target="https://drive.google.com/file/d/1Q9bF6b9Tk74jvIXBJcMjMPUASSDqPziR/view?usp=sharing" TargetMode="External"/><Relationship Id="rId17" Type="http://schemas.openxmlformats.org/officeDocument/2006/relationships/hyperlink" Target="https://drive.google.com/file/d/1gQez7tqg69E6uM044pz7Elui3HWsxkIO/view?usp=sharing" TargetMode="External"/><Relationship Id="rId25" Type="http://schemas.openxmlformats.org/officeDocument/2006/relationships/hyperlink" Target="https://drive.google.com/file/d/1wRh_qAHzuTZC3ErNhtXH8m0JdjukQFS3/view?usp=sharing" TargetMode="External"/><Relationship Id="rId2" Type="http://schemas.openxmlformats.org/officeDocument/2006/relationships/hyperlink" Target="https://drive.google.com/file/d/1MMbpED4g5kGzsNe_ryVkl62v2W220P0h/view?usp=sharing" TargetMode="External"/><Relationship Id="rId16" Type="http://schemas.openxmlformats.org/officeDocument/2006/relationships/hyperlink" Target="https://drive.google.com/file/d/11oR2MmgjVWrX9AEaEIoiyDXFQF41n2NC/view?usp=sharing" TargetMode="External"/><Relationship Id="rId20" Type="http://schemas.openxmlformats.org/officeDocument/2006/relationships/hyperlink" Target="https://drive.google.com/file/d/1SyhIj6l8ow6uNrfKcPFpxH_wlP20MObh/view?usp=sharing" TargetMode="External"/><Relationship Id="rId1" Type="http://schemas.openxmlformats.org/officeDocument/2006/relationships/hyperlink" Target="https://drive.google.com/file/d/1Hrlc-DS_ughEWyzcyCz45BFiTjAgyBts/view?usp=sharing" TargetMode="External"/><Relationship Id="rId6" Type="http://schemas.openxmlformats.org/officeDocument/2006/relationships/hyperlink" Target="https://drive.google.com/file/d/1LUfKlnQMhWt6Z5GDUUsFGlrModGCDBFE/view?usp=sharing" TargetMode="External"/><Relationship Id="rId11" Type="http://schemas.openxmlformats.org/officeDocument/2006/relationships/hyperlink" Target="https://drive.google.com/file/d/1T5HTiEgjWvlmX7smJrDGXAo3xtUDh5rk/view?usp=sharing" TargetMode="External"/><Relationship Id="rId24" Type="http://schemas.openxmlformats.org/officeDocument/2006/relationships/hyperlink" Target="https://drive.google.com/file/d/1ejE2CBXH0p_qSHyncQOlfHOXlBuGLJA4/view?usp=sharing" TargetMode="External"/><Relationship Id="rId5" Type="http://schemas.openxmlformats.org/officeDocument/2006/relationships/hyperlink" Target="https://drive.google.com/file/d/1n8iU7cV39X6h177tqhJfhr_P82cf3PJV/view?usp=sharing" TargetMode="External"/><Relationship Id="rId15" Type="http://schemas.openxmlformats.org/officeDocument/2006/relationships/hyperlink" Target="https://drive.google.com/file/d/1-xJFdq4shzN6yOiTtBXTH784nqtBB9Z8/view?usp=sharing" TargetMode="External"/><Relationship Id="rId23" Type="http://schemas.openxmlformats.org/officeDocument/2006/relationships/hyperlink" Target="https://drive.google.com/file/d/1yrczt7MXe7n8-_Nv8uRQ6O4_7hEwMPUW/view?usp=sharing" TargetMode="External"/><Relationship Id="rId10" Type="http://schemas.openxmlformats.org/officeDocument/2006/relationships/hyperlink" Target="https://drive.google.com/file/d/1FpNuTtdldAXsD81aywmdPQvUgpSWBiZV/view?usp=sharing" TargetMode="External"/><Relationship Id="rId19" Type="http://schemas.openxmlformats.org/officeDocument/2006/relationships/hyperlink" Target="https://drive.google.com/file/d/1-yYNfQozFxnRkcTAj5aDEkEkKZ9a9GEf/view?usp=sharing" TargetMode="External"/><Relationship Id="rId4" Type="http://schemas.openxmlformats.org/officeDocument/2006/relationships/hyperlink" Target="https://drive.google.com/file/d/1QjNPocvmjJ1rZumZs7cOUhqwacIw5f6k/view?usp=sharing" TargetMode="External"/><Relationship Id="rId9" Type="http://schemas.openxmlformats.org/officeDocument/2006/relationships/hyperlink" Target="https://drive.google.com/file/d/1MpY2UPpKPrad770yOhwk-C_0QHBlHxCZ/view?usp=sharing" TargetMode="External"/><Relationship Id="rId14" Type="http://schemas.openxmlformats.org/officeDocument/2006/relationships/hyperlink" Target="https://drive.google.com/file/d/1Yh6ZQXGP7-qdnMj2saDYkKYulytXfBQS/view?usp=sharing" TargetMode="External"/><Relationship Id="rId22" Type="http://schemas.openxmlformats.org/officeDocument/2006/relationships/hyperlink" Target="https://drive.google.com/file/d/16zTcoFxwVu8h47XRyHEgax7bops9_aAn/view?usp=sharing"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cP1JSaaXMM-jUfeAlivKJj2Eoa-WxvW9/view?usp=sharing" TargetMode="External"/><Relationship Id="rId13" Type="http://schemas.openxmlformats.org/officeDocument/2006/relationships/hyperlink" Target="https://drive.google.com/file/d/11zCfj8p-6IqO19iVdlPo1T6bycirMutP/view?usp=sharing" TargetMode="External"/><Relationship Id="rId18" Type="http://schemas.openxmlformats.org/officeDocument/2006/relationships/hyperlink" Target="https://drive.google.com/file/d/1qgOyY8EqIuOI5L-4b3W1Pk1cxmVBulu4/view?usp=sharing" TargetMode="External"/><Relationship Id="rId26" Type="http://schemas.openxmlformats.org/officeDocument/2006/relationships/hyperlink" Target="https://drive.google.com/file/d/1-JxfUbuQ83tjHM1pBNjAVRTKQ8m3TQTY/view?usp=sharing" TargetMode="External"/><Relationship Id="rId3" Type="http://schemas.openxmlformats.org/officeDocument/2006/relationships/hyperlink" Target="https://drive.google.com/file/d/1lzBaLnOjL4Df5BqJ1erfPNOQcuyy0NeD/view?usp=sharing" TargetMode="External"/><Relationship Id="rId21" Type="http://schemas.openxmlformats.org/officeDocument/2006/relationships/hyperlink" Target="https://drive.google.com/file/d/1jcXeyHig_GsKL4PrHwhR7HAjVM--P24J/view?usp=sharing" TargetMode="External"/><Relationship Id="rId7" Type="http://schemas.openxmlformats.org/officeDocument/2006/relationships/hyperlink" Target="https://drive.google.com/file/d/13YCNtf_xAXER7WSo_zvOzWYNiU3TYQtI/view?usp=sharing" TargetMode="External"/><Relationship Id="rId12" Type="http://schemas.openxmlformats.org/officeDocument/2006/relationships/hyperlink" Target="https://drive.google.com/file/d/1tgN4h9_nFZ3y_NiKg_70wOcQZtDljMa3/view?usp=sharing" TargetMode="External"/><Relationship Id="rId17" Type="http://schemas.openxmlformats.org/officeDocument/2006/relationships/hyperlink" Target="https://drive.google.com/file/d/1Y5Nu33zQUGaQGYagWKakPEuTSGPqCoeG/view?usp=sharing" TargetMode="External"/><Relationship Id="rId25" Type="http://schemas.openxmlformats.org/officeDocument/2006/relationships/hyperlink" Target="https://drive.google.com/file/d/1mURqvdMck91Q8_HNV2Bgr5SR8c4bRR3v/view?usp=sharing" TargetMode="External"/><Relationship Id="rId2" Type="http://schemas.openxmlformats.org/officeDocument/2006/relationships/hyperlink" Target="https://drive.google.com/file/d/1Hu0j3x_srZyV7L8nuUvpak1jdDrtdR_i/view?usp=sharing" TargetMode="External"/><Relationship Id="rId16" Type="http://schemas.openxmlformats.org/officeDocument/2006/relationships/hyperlink" Target="https://drive.google.com/file/d/1HNVoYs-oA_NNF3P8qup1r0mnBLw2qD94/view?usp=sharing" TargetMode="External"/><Relationship Id="rId20" Type="http://schemas.openxmlformats.org/officeDocument/2006/relationships/hyperlink" Target="https://drive.google.com/file/d/1ncaJy6ilJVeC1r9H7EpPphPALP7YSmu2/view?usp=sharing" TargetMode="External"/><Relationship Id="rId29" Type="http://schemas.openxmlformats.org/officeDocument/2006/relationships/hyperlink" Target="https://drive.google.com/file/d/1Vvdz3f-W39N_-Dx-1JmWQsMfJSk-x2rn/view?usp=sharing" TargetMode="External"/><Relationship Id="rId1" Type="http://schemas.openxmlformats.org/officeDocument/2006/relationships/hyperlink" Target="https://drive.google.com/file/d/1d0aR_oKxz8AJb0Lv9p6pAHn9Vsrq5dsm/view?usp=sharing" TargetMode="External"/><Relationship Id="rId6" Type="http://schemas.openxmlformats.org/officeDocument/2006/relationships/hyperlink" Target="https://drive.google.com/file/d/1w6hiwtDtu6cZOZ_ihR81gzslj5aHHapj/view?usp=sharing" TargetMode="External"/><Relationship Id="rId11" Type="http://schemas.openxmlformats.org/officeDocument/2006/relationships/hyperlink" Target="https://drive.google.com/file/d/1726WZVdaQlNVxOCYV4fk0vajtl7SRi_I/view?usp=sharing" TargetMode="External"/><Relationship Id="rId24" Type="http://schemas.openxmlformats.org/officeDocument/2006/relationships/hyperlink" Target="https://drive.google.com/file/d/1BWQmt75cy9MOcmKKzipTfTi7GaqdHT9Z/view?usp=sharing" TargetMode="External"/><Relationship Id="rId5" Type="http://schemas.openxmlformats.org/officeDocument/2006/relationships/hyperlink" Target="https://drive.google.com/file/d/1fQX7zypesWsUDaUGCJe2bbaA42o6UmLM/view?usp=sharing" TargetMode="External"/><Relationship Id="rId15" Type="http://schemas.openxmlformats.org/officeDocument/2006/relationships/hyperlink" Target="https://drive.google.com/file/d/1BVMbC0aQtETkOZJ0NQhoT-J04m_maNoB/view?usp=sharing" TargetMode="External"/><Relationship Id="rId23" Type="http://schemas.openxmlformats.org/officeDocument/2006/relationships/hyperlink" Target="https://drive.google.com/file/d/1h1KEkWDreCnC7IxmXL7bXehXLvggWc2o/view?usp=sharing" TargetMode="External"/><Relationship Id="rId28" Type="http://schemas.openxmlformats.org/officeDocument/2006/relationships/hyperlink" Target="https://drive.google.com/file/d/1sI-nTYJwTfkin5qLjlYGbTZtCOezPwSg/view?usp=sharing" TargetMode="External"/><Relationship Id="rId10" Type="http://schemas.openxmlformats.org/officeDocument/2006/relationships/hyperlink" Target="https://drive.google.com/file/d/1cgqkoStYcTbUd5BKC5mjGWQJDYbC7YcQ/view?usp=sharing" TargetMode="External"/><Relationship Id="rId19" Type="http://schemas.openxmlformats.org/officeDocument/2006/relationships/hyperlink" Target="https://drive.google.com/file/d/19YkfEHYDbBFxE8uo2E75Twn80vpbaifn/view?usp=sharing" TargetMode="External"/><Relationship Id="rId31" Type="http://schemas.openxmlformats.org/officeDocument/2006/relationships/printerSettings" Target="../printerSettings/printerSettings7.bin"/><Relationship Id="rId4" Type="http://schemas.openxmlformats.org/officeDocument/2006/relationships/hyperlink" Target="https://drive.google.com/file/d/1W3WAdg0vTaDxfd5mHnsT2N3DMKBVDPkJ/view?usp=sharing" TargetMode="External"/><Relationship Id="rId9" Type="http://schemas.openxmlformats.org/officeDocument/2006/relationships/hyperlink" Target="https://drive.google.com/file/d/1RTUUN7Kg0skohgg8cyOuS4t4N3RorEyL/view?usp=sharing" TargetMode="External"/><Relationship Id="rId14" Type="http://schemas.openxmlformats.org/officeDocument/2006/relationships/hyperlink" Target="https://drive.google.com/file/d/1vhpcXxaAdXG42WoQXANC4BG7m2R4tjES/view?usp=sharing" TargetMode="External"/><Relationship Id="rId22" Type="http://schemas.openxmlformats.org/officeDocument/2006/relationships/hyperlink" Target="https://drive.google.com/file/d/1AJTu0yD7U2KpveopXuU_I9tsBtGCmvcw/view?usp=sharing" TargetMode="External"/><Relationship Id="rId27" Type="http://schemas.openxmlformats.org/officeDocument/2006/relationships/hyperlink" Target="https://drive.google.com/file/d/1bKJkJQRobCfOq-d3-BxWnznqU3NfI3oM/view?usp=sharing" TargetMode="External"/><Relationship Id="rId30" Type="http://schemas.openxmlformats.org/officeDocument/2006/relationships/hyperlink" Target="https://drive.google.com/file/d/1MyxUTPLMm4wZxxHUoB2CsxVxD-A_3xO4/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46"/>
  <sheetViews>
    <sheetView zoomScale="80" zoomScaleNormal="80" zoomScaleSheetLayoutView="70" workbookViewId="0">
      <selection activeCell="J22" sqref="J22"/>
    </sheetView>
  </sheetViews>
  <sheetFormatPr defaultColWidth="9.1796875" defaultRowHeight="14" x14ac:dyDescent="0.3"/>
  <cols>
    <col min="1" max="1" width="7.453125" style="299" customWidth="1"/>
    <col min="2" max="2" width="47.1796875" style="319" customWidth="1"/>
    <col min="3" max="3" width="43.81640625" style="299" customWidth="1"/>
    <col min="4" max="4" width="54.7265625" style="320" customWidth="1"/>
    <col min="5" max="5" width="17.1796875" style="288" customWidth="1"/>
    <col min="6" max="6" width="53.54296875" style="289" customWidth="1"/>
    <col min="7" max="16384" width="9.1796875" style="290"/>
  </cols>
  <sheetData>
    <row r="2" spans="1:6" x14ac:dyDescent="0.3">
      <c r="A2" s="898" t="s">
        <v>401</v>
      </c>
      <c r="B2" s="898"/>
      <c r="C2" s="898"/>
      <c r="D2" s="287"/>
    </row>
    <row r="3" spans="1:6" x14ac:dyDescent="0.3">
      <c r="A3" s="898"/>
      <c r="B3" s="898"/>
      <c r="C3" s="898"/>
      <c r="D3" s="287"/>
    </row>
    <row r="4" spans="1:6" ht="21.75" customHeight="1" x14ac:dyDescent="0.3">
      <c r="A4" s="291" t="s">
        <v>402</v>
      </c>
      <c r="B4" s="287"/>
      <c r="C4" s="287"/>
      <c r="D4" s="287"/>
    </row>
    <row r="5" spans="1:6" ht="33.75" customHeight="1" x14ac:dyDescent="0.3">
      <c r="A5" s="292" t="s">
        <v>218</v>
      </c>
      <c r="B5" s="293" t="s">
        <v>392</v>
      </c>
      <c r="C5" s="292" t="s">
        <v>393</v>
      </c>
      <c r="D5" s="294" t="s">
        <v>403</v>
      </c>
      <c r="E5" s="899"/>
      <c r="F5" s="900"/>
    </row>
    <row r="6" spans="1:6" ht="56" x14ac:dyDescent="0.3">
      <c r="A6" s="295">
        <v>1</v>
      </c>
      <c r="B6" s="296" t="s">
        <v>404</v>
      </c>
      <c r="C6" s="892" t="s">
        <v>1693</v>
      </c>
      <c r="D6" s="298" t="s">
        <v>405</v>
      </c>
      <c r="E6" s="896"/>
      <c r="F6" s="897"/>
    </row>
    <row r="7" spans="1:6" ht="42" x14ac:dyDescent="0.3">
      <c r="A7" s="295">
        <v>2</v>
      </c>
      <c r="B7" s="296" t="s">
        <v>406</v>
      </c>
      <c r="C7" s="892" t="s">
        <v>1694</v>
      </c>
      <c r="D7" s="298" t="s">
        <v>407</v>
      </c>
      <c r="E7" s="896"/>
      <c r="F7" s="897"/>
    </row>
    <row r="8" spans="1:6" ht="42" x14ac:dyDescent="0.3">
      <c r="A8" s="295">
        <v>3</v>
      </c>
      <c r="B8" s="296" t="s">
        <v>408</v>
      </c>
      <c r="C8" s="892" t="s">
        <v>1695</v>
      </c>
      <c r="D8" s="298" t="s">
        <v>407</v>
      </c>
      <c r="E8" s="896"/>
      <c r="F8" s="897"/>
    </row>
    <row r="9" spans="1:6" ht="42" x14ac:dyDescent="0.3">
      <c r="A9" s="295">
        <v>4</v>
      </c>
      <c r="B9" s="296" t="s">
        <v>409</v>
      </c>
      <c r="C9" s="892" t="s">
        <v>1696</v>
      </c>
      <c r="D9" s="298" t="s">
        <v>407</v>
      </c>
      <c r="E9" s="896"/>
      <c r="F9" s="897"/>
    </row>
    <row r="10" spans="1:6" ht="42" x14ac:dyDescent="0.3">
      <c r="A10" s="295">
        <v>5</v>
      </c>
      <c r="B10" s="296" t="s">
        <v>410</v>
      </c>
      <c r="C10" s="892" t="s">
        <v>1697</v>
      </c>
      <c r="D10" s="298" t="s">
        <v>407</v>
      </c>
      <c r="E10" s="896"/>
      <c r="F10" s="897"/>
    </row>
    <row r="11" spans="1:6" ht="42" x14ac:dyDescent="0.3">
      <c r="A11" s="295">
        <v>6</v>
      </c>
      <c r="B11" s="296" t="s">
        <v>394</v>
      </c>
      <c r="C11" s="892" t="s">
        <v>1698</v>
      </c>
      <c r="D11" s="298" t="s">
        <v>407</v>
      </c>
      <c r="E11" s="896"/>
      <c r="F11" s="897"/>
    </row>
    <row r="12" spans="1:6" ht="42" x14ac:dyDescent="0.3">
      <c r="A12" s="295">
        <v>7</v>
      </c>
      <c r="B12" s="296" t="s">
        <v>395</v>
      </c>
      <c r="C12" s="892" t="s">
        <v>1699</v>
      </c>
      <c r="D12" s="298" t="s">
        <v>407</v>
      </c>
      <c r="E12" s="896"/>
      <c r="F12" s="897"/>
    </row>
    <row r="13" spans="1:6" ht="42" x14ac:dyDescent="0.3">
      <c r="A13" s="295">
        <v>8</v>
      </c>
      <c r="B13" s="296" t="s">
        <v>411</v>
      </c>
      <c r="C13" s="892" t="s">
        <v>1700</v>
      </c>
      <c r="D13" s="298" t="s">
        <v>407</v>
      </c>
      <c r="E13" s="896"/>
      <c r="F13" s="897"/>
    </row>
    <row r="14" spans="1:6" ht="42" x14ac:dyDescent="0.3">
      <c r="A14" s="295">
        <v>9</v>
      </c>
      <c r="B14" s="296" t="s">
        <v>396</v>
      </c>
      <c r="C14" s="893"/>
      <c r="D14" s="298" t="s">
        <v>407</v>
      </c>
      <c r="E14" s="896"/>
      <c r="F14" s="897"/>
    </row>
    <row r="15" spans="1:6" ht="42" x14ac:dyDescent="0.3">
      <c r="A15" s="295">
        <v>10</v>
      </c>
      <c r="B15" s="296" t="s">
        <v>397</v>
      </c>
      <c r="C15" s="893"/>
      <c r="D15" s="298" t="s">
        <v>407</v>
      </c>
      <c r="E15" s="896"/>
      <c r="F15" s="897"/>
    </row>
    <row r="16" spans="1:6" ht="42" x14ac:dyDescent="0.3">
      <c r="A16" s="295">
        <v>11</v>
      </c>
      <c r="B16" s="296" t="s">
        <v>412</v>
      </c>
      <c r="C16" s="893"/>
      <c r="D16" s="298" t="s">
        <v>407</v>
      </c>
      <c r="E16" s="896"/>
      <c r="F16" s="897"/>
    </row>
    <row r="17" spans="1:6" ht="56" x14ac:dyDescent="0.3">
      <c r="A17" s="295">
        <v>12</v>
      </c>
      <c r="B17" s="296" t="s">
        <v>398</v>
      </c>
      <c r="C17" s="893"/>
      <c r="D17" s="298" t="s">
        <v>413</v>
      </c>
      <c r="E17" s="896"/>
      <c r="F17" s="897"/>
    </row>
    <row r="18" spans="1:6" s="299" customFormat="1" ht="42" x14ac:dyDescent="0.35">
      <c r="A18" s="295">
        <v>13</v>
      </c>
      <c r="B18" s="296" t="s">
        <v>399</v>
      </c>
      <c r="C18" s="892" t="s">
        <v>1701</v>
      </c>
      <c r="D18" s="298" t="s">
        <v>407</v>
      </c>
      <c r="E18" s="896"/>
      <c r="F18" s="897"/>
    </row>
    <row r="19" spans="1:6" ht="42" x14ac:dyDescent="0.3">
      <c r="A19" s="295">
        <v>14</v>
      </c>
      <c r="B19" s="296" t="s">
        <v>414</v>
      </c>
      <c r="C19" s="892" t="s">
        <v>1702</v>
      </c>
      <c r="D19" s="298" t="s">
        <v>407</v>
      </c>
      <c r="E19" s="896"/>
      <c r="F19" s="897"/>
    </row>
    <row r="21" spans="1:6" ht="21.75" customHeight="1" x14ac:dyDescent="0.3">
      <c r="A21" s="291" t="s">
        <v>415</v>
      </c>
      <c r="B21" s="287"/>
      <c r="C21" s="287"/>
      <c r="D21" s="287"/>
    </row>
    <row r="22" spans="1:6" ht="39.75" customHeight="1" x14ac:dyDescent="0.3">
      <c r="A22" s="292" t="s">
        <v>218</v>
      </c>
      <c r="B22" s="293" t="s">
        <v>392</v>
      </c>
      <c r="C22" s="292" t="s">
        <v>393</v>
      </c>
      <c r="D22" s="292" t="s">
        <v>416</v>
      </c>
      <c r="E22" s="293" t="s">
        <v>417</v>
      </c>
      <c r="F22" s="293" t="s">
        <v>403</v>
      </c>
    </row>
    <row r="23" spans="1:6" ht="49.5" customHeight="1" x14ac:dyDescent="0.3">
      <c r="A23" s="292">
        <v>1</v>
      </c>
      <c r="B23" s="300" t="s">
        <v>418</v>
      </c>
      <c r="C23" s="292"/>
      <c r="D23" s="292"/>
      <c r="E23" s="292"/>
      <c r="F23" s="301" t="s">
        <v>419</v>
      </c>
    </row>
    <row r="24" spans="1:6" ht="70" x14ac:dyDescent="0.3">
      <c r="A24" s="302" t="s">
        <v>0</v>
      </c>
      <c r="B24" s="296" t="s">
        <v>420</v>
      </c>
      <c r="C24" s="894"/>
      <c r="D24" s="303"/>
      <c r="E24" s="304"/>
      <c r="F24" s="901" t="s">
        <v>421</v>
      </c>
    </row>
    <row r="25" spans="1:6" ht="44.25" customHeight="1" x14ac:dyDescent="0.3">
      <c r="A25" s="302" t="s">
        <v>21</v>
      </c>
      <c r="B25" s="296" t="s">
        <v>422</v>
      </c>
      <c r="C25" s="892" t="s">
        <v>1703</v>
      </c>
      <c r="D25" s="305"/>
      <c r="E25" s="304"/>
      <c r="F25" s="902"/>
    </row>
    <row r="26" spans="1:6" ht="56" x14ac:dyDescent="0.3">
      <c r="A26" s="302" t="s">
        <v>25</v>
      </c>
      <c r="B26" s="296" t="s">
        <v>423</v>
      </c>
      <c r="C26" s="892" t="s">
        <v>1704</v>
      </c>
      <c r="D26" s="305"/>
      <c r="E26" s="304"/>
      <c r="F26" s="902"/>
    </row>
    <row r="27" spans="1:6" ht="51" customHeight="1" x14ac:dyDescent="0.3">
      <c r="A27" s="302" t="s">
        <v>91</v>
      </c>
      <c r="B27" s="296" t="s">
        <v>424</v>
      </c>
      <c r="C27" s="297"/>
      <c r="D27" s="305"/>
      <c r="E27" s="304"/>
      <c r="F27" s="903"/>
    </row>
    <row r="28" spans="1:6" ht="56" x14ac:dyDescent="0.3">
      <c r="A28" s="292">
        <v>2</v>
      </c>
      <c r="B28" s="300" t="s">
        <v>425</v>
      </c>
      <c r="C28" s="292"/>
      <c r="D28" s="292"/>
      <c r="E28" s="292"/>
      <c r="F28" s="301"/>
    </row>
    <row r="29" spans="1:6" ht="46.5" customHeight="1" x14ac:dyDescent="0.3">
      <c r="A29" s="295"/>
      <c r="B29" s="296" t="s">
        <v>426</v>
      </c>
      <c r="C29" s="306"/>
      <c r="D29" s="307"/>
      <c r="E29" s="308"/>
      <c r="F29" s="301" t="s">
        <v>419</v>
      </c>
    </row>
    <row r="30" spans="1:6" ht="20.149999999999999" customHeight="1" x14ac:dyDescent="0.3">
      <c r="A30" s="295" t="s">
        <v>0</v>
      </c>
      <c r="B30" s="296" t="s">
        <v>427</v>
      </c>
      <c r="C30" s="297"/>
      <c r="D30" s="305"/>
      <c r="E30" s="304"/>
      <c r="F30" s="901" t="s">
        <v>428</v>
      </c>
    </row>
    <row r="31" spans="1:6" ht="20.149999999999999" customHeight="1" x14ac:dyDescent="0.3">
      <c r="A31" s="295" t="s">
        <v>21</v>
      </c>
      <c r="B31" s="296" t="s">
        <v>429</v>
      </c>
      <c r="C31" s="297"/>
      <c r="D31" s="305"/>
      <c r="E31" s="304"/>
      <c r="F31" s="902"/>
    </row>
    <row r="32" spans="1:6" ht="20.149999999999999" customHeight="1" x14ac:dyDescent="0.3">
      <c r="A32" s="295" t="s">
        <v>25</v>
      </c>
      <c r="B32" s="296" t="s">
        <v>430</v>
      </c>
      <c r="C32" s="297"/>
      <c r="D32" s="305"/>
      <c r="E32" s="304"/>
      <c r="F32" s="902"/>
    </row>
    <row r="33" spans="1:6" ht="20.149999999999999" customHeight="1" x14ac:dyDescent="0.3">
      <c r="A33" s="295" t="s">
        <v>91</v>
      </c>
      <c r="B33" s="296" t="s">
        <v>431</v>
      </c>
      <c r="C33" s="297"/>
      <c r="D33" s="305"/>
      <c r="E33" s="304"/>
      <c r="F33" s="902"/>
    </row>
    <row r="34" spans="1:6" ht="20.149999999999999" customHeight="1" x14ac:dyDescent="0.3">
      <c r="A34" s="295" t="s">
        <v>432</v>
      </c>
      <c r="B34" s="296" t="s">
        <v>433</v>
      </c>
      <c r="C34" s="297"/>
      <c r="D34" s="305"/>
      <c r="E34" s="304"/>
      <c r="F34" s="902"/>
    </row>
    <row r="35" spans="1:6" ht="20.149999999999999" customHeight="1" x14ac:dyDescent="0.3">
      <c r="A35" s="295" t="s">
        <v>434</v>
      </c>
      <c r="B35" s="296" t="s">
        <v>435</v>
      </c>
      <c r="C35" s="297"/>
      <c r="D35" s="305"/>
      <c r="E35" s="304"/>
      <c r="F35" s="903"/>
    </row>
    <row r="36" spans="1:6" ht="27" customHeight="1" x14ac:dyDescent="0.3">
      <c r="A36" s="295"/>
      <c r="B36" s="309" t="s">
        <v>351</v>
      </c>
      <c r="C36" s="310"/>
      <c r="D36" s="311"/>
      <c r="E36" s="312">
        <f>SUM(E30:E35)</f>
        <v>0</v>
      </c>
      <c r="F36" s="307"/>
    </row>
    <row r="37" spans="1:6" ht="56" x14ac:dyDescent="0.3">
      <c r="A37" s="292">
        <v>3</v>
      </c>
      <c r="B37" s="300" t="s">
        <v>436</v>
      </c>
      <c r="C37" s="292"/>
      <c r="D37" s="292"/>
      <c r="E37" s="292"/>
      <c r="F37" s="301"/>
    </row>
    <row r="38" spans="1:6" ht="66" customHeight="1" x14ac:dyDescent="0.3">
      <c r="A38" s="295"/>
      <c r="B38" s="296" t="s">
        <v>437</v>
      </c>
      <c r="C38" s="306"/>
      <c r="D38" s="307"/>
      <c r="E38" s="308"/>
      <c r="F38" s="301" t="s">
        <v>419</v>
      </c>
    </row>
    <row r="39" spans="1:6" ht="20.149999999999999" customHeight="1" x14ac:dyDescent="0.3">
      <c r="A39" s="295" t="s">
        <v>0</v>
      </c>
      <c r="B39" s="296" t="s">
        <v>427</v>
      </c>
      <c r="C39" s="297"/>
      <c r="D39" s="305"/>
      <c r="E39" s="304"/>
      <c r="F39" s="901" t="s">
        <v>428</v>
      </c>
    </row>
    <row r="40" spans="1:6" ht="20.149999999999999" customHeight="1" x14ac:dyDescent="0.3">
      <c r="A40" s="295" t="s">
        <v>21</v>
      </c>
      <c r="B40" s="296" t="s">
        <v>429</v>
      </c>
      <c r="C40" s="297"/>
      <c r="D40" s="305"/>
      <c r="E40" s="304"/>
      <c r="F40" s="902"/>
    </row>
    <row r="41" spans="1:6" ht="20.149999999999999" customHeight="1" x14ac:dyDescent="0.3">
      <c r="A41" s="295" t="s">
        <v>25</v>
      </c>
      <c r="B41" s="296" t="s">
        <v>430</v>
      </c>
      <c r="C41" s="297"/>
      <c r="D41" s="305"/>
      <c r="E41" s="304"/>
      <c r="F41" s="902"/>
    </row>
    <row r="42" spans="1:6" ht="20.149999999999999" customHeight="1" x14ac:dyDescent="0.3">
      <c r="A42" s="295" t="s">
        <v>91</v>
      </c>
      <c r="B42" s="296" t="s">
        <v>431</v>
      </c>
      <c r="C42" s="297"/>
      <c r="D42" s="305"/>
      <c r="E42" s="304"/>
      <c r="F42" s="902"/>
    </row>
    <row r="43" spans="1:6" ht="20.149999999999999" customHeight="1" x14ac:dyDescent="0.3">
      <c r="A43" s="295" t="s">
        <v>432</v>
      </c>
      <c r="B43" s="296" t="s">
        <v>433</v>
      </c>
      <c r="C43" s="297"/>
      <c r="D43" s="305"/>
      <c r="E43" s="304"/>
      <c r="F43" s="902"/>
    </row>
    <row r="44" spans="1:6" ht="20.149999999999999" customHeight="1" x14ac:dyDescent="0.3">
      <c r="A44" s="295" t="s">
        <v>434</v>
      </c>
      <c r="B44" s="296" t="s">
        <v>435</v>
      </c>
      <c r="C44" s="297"/>
      <c r="D44" s="305"/>
      <c r="E44" s="308"/>
      <c r="F44" s="903"/>
    </row>
    <row r="45" spans="1:6" ht="27" customHeight="1" x14ac:dyDescent="0.3">
      <c r="A45" s="295"/>
      <c r="B45" s="309" t="s">
        <v>351</v>
      </c>
      <c r="C45" s="310"/>
      <c r="D45" s="311"/>
      <c r="E45" s="312">
        <f>SUM(E39:E44)</f>
        <v>0</v>
      </c>
      <c r="F45" s="307"/>
    </row>
    <row r="46" spans="1:6" x14ac:dyDescent="0.3">
      <c r="A46" s="313"/>
      <c r="B46" s="314"/>
      <c r="C46" s="315"/>
      <c r="D46" s="316"/>
      <c r="E46" s="317"/>
      <c r="F46" s="318"/>
    </row>
  </sheetData>
  <mergeCells count="20">
    <mergeCell ref="F30:F35"/>
    <mergeCell ref="F39:F44"/>
    <mergeCell ref="E15:F15"/>
    <mergeCell ref="E16:F16"/>
    <mergeCell ref="E17:F17"/>
    <mergeCell ref="E18:F18"/>
    <mergeCell ref="E19:F19"/>
    <mergeCell ref="F24:F27"/>
    <mergeCell ref="E14:F14"/>
    <mergeCell ref="A2:C2"/>
    <mergeCell ref="A3:C3"/>
    <mergeCell ref="E5:F5"/>
    <mergeCell ref="E6:F6"/>
    <mergeCell ref="E7:F7"/>
    <mergeCell ref="E8:F8"/>
    <mergeCell ref="E9:F9"/>
    <mergeCell ref="E10:F10"/>
    <mergeCell ref="E11:F11"/>
    <mergeCell ref="E12:F12"/>
    <mergeCell ref="E13:F13"/>
  </mergeCells>
  <hyperlinks>
    <hyperlink ref="C6" r:id="rId1"/>
    <hyperlink ref="C7" r:id="rId2"/>
    <hyperlink ref="C8" r:id="rId3"/>
    <hyperlink ref="C9" r:id="rId4"/>
    <hyperlink ref="C10" r:id="rId5"/>
    <hyperlink ref="C11" r:id="rId6"/>
    <hyperlink ref="C12" r:id="rId7"/>
    <hyperlink ref="C13" r:id="rId8"/>
    <hyperlink ref="C18" r:id="rId9"/>
    <hyperlink ref="C19" r:id="rId10"/>
    <hyperlink ref="C25" r:id="rId11"/>
    <hyperlink ref="C26" r:id="rId12"/>
  </hyperlinks>
  <pageMargins left="0.9055118110236221" right="0.47244094488188981" top="0.86614173228346458" bottom="0.74803149606299213" header="0.6692913385826772" footer="0.55118110236220474"/>
  <pageSetup paperSize="9" firstPageNumber="56" orientation="landscape" useFirstPageNumber="1" horizontalDpi="4294967293" verticalDpi="1200" r:id="rId13"/>
  <headerFooter>
    <oddFooter>&amp;C&amp;"+,Regular"&amp;12&amp;P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0"/>
  <sheetViews>
    <sheetView view="pageBreakPreview" zoomScale="110" zoomScaleSheetLayoutView="110" workbookViewId="0">
      <selection activeCell="C30" sqref="C30:H31"/>
    </sheetView>
  </sheetViews>
  <sheetFormatPr defaultColWidth="9.1796875" defaultRowHeight="14" x14ac:dyDescent="0.3"/>
  <cols>
    <col min="1" max="1" width="8.453125" style="14" customWidth="1"/>
    <col min="2" max="2" width="3" style="14" customWidth="1"/>
    <col min="3" max="3" width="29.81640625" style="14" customWidth="1"/>
    <col min="4" max="4" width="8.453125" style="14" customWidth="1"/>
    <col min="5" max="5" width="9.81640625" style="14" customWidth="1"/>
    <col min="6" max="6" width="14" style="14" customWidth="1"/>
    <col min="7" max="7" width="15.54296875" style="14" customWidth="1"/>
    <col min="8" max="8" width="13.7265625" style="14" customWidth="1"/>
    <col min="9" max="9" width="107.1796875" style="14" customWidth="1"/>
    <col min="10" max="12" width="9.1796875" style="14"/>
    <col min="13" max="13" width="12.1796875" style="14" bestFit="1" customWidth="1"/>
    <col min="14" max="14" width="15" style="14" customWidth="1"/>
    <col min="15" max="16384" width="9.1796875" style="14"/>
  </cols>
  <sheetData>
    <row r="1" spans="1:9" x14ac:dyDescent="0.3">
      <c r="A1" s="910" t="s">
        <v>245</v>
      </c>
      <c r="B1" s="910"/>
      <c r="C1" s="910"/>
      <c r="D1" s="910"/>
      <c r="E1" s="910"/>
      <c r="F1" s="910"/>
      <c r="G1" s="910"/>
      <c r="H1" s="910"/>
    </row>
    <row r="2" spans="1:9" x14ac:dyDescent="0.3">
      <c r="A2" s="910"/>
      <c r="B2" s="910"/>
      <c r="C2" s="910"/>
      <c r="D2" s="910"/>
      <c r="E2" s="910"/>
      <c r="F2" s="910"/>
      <c r="G2" s="910"/>
      <c r="H2" s="910"/>
    </row>
    <row r="3" spans="1:9" x14ac:dyDescent="0.3">
      <c r="A3" s="205"/>
      <c r="B3" s="205"/>
      <c r="C3" s="206" t="s">
        <v>266</v>
      </c>
      <c r="D3" s="879" t="s">
        <v>1674</v>
      </c>
      <c r="E3" s="205"/>
      <c r="F3" s="205"/>
      <c r="G3" s="205"/>
      <c r="H3" s="205"/>
    </row>
    <row r="4" spans="1:9" ht="14.5" thickBot="1" x14ac:dyDescent="0.35"/>
    <row r="5" spans="1:9" s="23" customFormat="1" ht="17.149999999999999" customHeight="1" x14ac:dyDescent="0.35">
      <c r="A5" s="321" t="s">
        <v>246</v>
      </c>
      <c r="B5" s="911" t="s">
        <v>35</v>
      </c>
      <c r="C5" s="912"/>
      <c r="D5" s="912"/>
      <c r="E5" s="912"/>
      <c r="F5" s="912"/>
      <c r="G5" s="912"/>
      <c r="H5" s="913"/>
      <c r="I5" s="283" t="s">
        <v>403</v>
      </c>
    </row>
    <row r="6" spans="1:9" s="23" customFormat="1" ht="18" customHeight="1" x14ac:dyDescent="0.35">
      <c r="A6" s="280">
        <v>1</v>
      </c>
      <c r="B6" s="904" t="s">
        <v>216</v>
      </c>
      <c r="C6" s="905"/>
      <c r="D6" s="906"/>
      <c r="E6" s="914" t="s">
        <v>890</v>
      </c>
      <c r="F6" s="915"/>
      <c r="G6" s="915"/>
      <c r="H6" s="916"/>
      <c r="I6" s="281" t="s">
        <v>438</v>
      </c>
    </row>
    <row r="7" spans="1:9" s="23" customFormat="1" ht="18" customHeight="1" x14ac:dyDescent="0.35">
      <c r="A7" s="280">
        <v>2</v>
      </c>
      <c r="B7" s="904" t="s">
        <v>439</v>
      </c>
      <c r="C7" s="905"/>
      <c r="D7" s="906"/>
      <c r="E7" s="907" t="s">
        <v>891</v>
      </c>
      <c r="F7" s="908"/>
      <c r="G7" s="908"/>
      <c r="H7" s="909"/>
      <c r="I7" s="281" t="s">
        <v>440</v>
      </c>
    </row>
    <row r="8" spans="1:9" s="23" customFormat="1" ht="18" customHeight="1" x14ac:dyDescent="0.35">
      <c r="A8" s="280">
        <v>3</v>
      </c>
      <c r="B8" s="904" t="s">
        <v>441</v>
      </c>
      <c r="C8" s="905"/>
      <c r="D8" s="906"/>
      <c r="E8" s="917" t="s">
        <v>892</v>
      </c>
      <c r="F8" s="908"/>
      <c r="G8" s="908"/>
      <c r="H8" s="909"/>
      <c r="I8" s="281" t="s">
        <v>442</v>
      </c>
    </row>
    <row r="9" spans="1:9" s="23" customFormat="1" ht="18" customHeight="1" x14ac:dyDescent="0.35">
      <c r="A9" s="280">
        <v>4</v>
      </c>
      <c r="B9" s="904" t="s">
        <v>247</v>
      </c>
      <c r="C9" s="905"/>
      <c r="D9" s="906"/>
      <c r="E9" s="917" t="s">
        <v>893</v>
      </c>
      <c r="F9" s="908"/>
      <c r="G9" s="908"/>
      <c r="H9" s="909"/>
      <c r="I9" s="281" t="s">
        <v>442</v>
      </c>
    </row>
    <row r="10" spans="1:9" s="23" customFormat="1" ht="18" customHeight="1" x14ac:dyDescent="0.35">
      <c r="A10" s="280">
        <v>5</v>
      </c>
      <c r="B10" s="904" t="s">
        <v>248</v>
      </c>
      <c r="C10" s="905"/>
      <c r="D10" s="906"/>
      <c r="E10" s="917" t="s">
        <v>894</v>
      </c>
      <c r="F10" s="908"/>
      <c r="G10" s="908"/>
      <c r="H10" s="909"/>
      <c r="I10" s="281" t="s">
        <v>442</v>
      </c>
    </row>
    <row r="11" spans="1:9" s="23" customFormat="1" ht="18" customHeight="1" x14ac:dyDescent="0.35">
      <c r="A11" s="280">
        <v>6</v>
      </c>
      <c r="B11" s="904" t="s">
        <v>269</v>
      </c>
      <c r="C11" s="905"/>
      <c r="D11" s="906"/>
      <c r="E11" s="917" t="s">
        <v>1675</v>
      </c>
      <c r="F11" s="908"/>
      <c r="G11" s="908"/>
      <c r="H11" s="909"/>
      <c r="I11" s="281" t="s">
        <v>442</v>
      </c>
    </row>
    <row r="12" spans="1:9" s="23" customFormat="1" ht="18" customHeight="1" x14ac:dyDescent="0.35">
      <c r="A12" s="280">
        <v>7</v>
      </c>
      <c r="B12" s="904" t="s">
        <v>250</v>
      </c>
      <c r="C12" s="905"/>
      <c r="D12" s="906"/>
      <c r="E12" s="918" t="s">
        <v>895</v>
      </c>
      <c r="F12" s="918"/>
      <c r="G12" s="918"/>
      <c r="H12" s="919"/>
      <c r="I12" s="281" t="s">
        <v>443</v>
      </c>
    </row>
    <row r="13" spans="1:9" s="23" customFormat="1" ht="18" customHeight="1" x14ac:dyDescent="0.35">
      <c r="A13" s="280">
        <v>8</v>
      </c>
      <c r="B13" s="904" t="s">
        <v>249</v>
      </c>
      <c r="C13" s="905"/>
      <c r="D13" s="906"/>
      <c r="E13" s="917" t="s">
        <v>1679</v>
      </c>
      <c r="F13" s="908"/>
      <c r="G13" s="908"/>
      <c r="H13" s="909"/>
      <c r="I13" s="281" t="s">
        <v>444</v>
      </c>
    </row>
    <row r="14" spans="1:9" s="23" customFormat="1" ht="18" customHeight="1" x14ac:dyDescent="0.35">
      <c r="A14" s="920">
        <v>9</v>
      </c>
      <c r="B14" s="921" t="s">
        <v>445</v>
      </c>
      <c r="C14" s="922"/>
      <c r="D14" s="322" t="s">
        <v>270</v>
      </c>
      <c r="E14" s="918" t="s">
        <v>1680</v>
      </c>
      <c r="F14" s="918"/>
      <c r="G14" s="918"/>
      <c r="H14" s="919"/>
      <c r="I14" s="281" t="s">
        <v>446</v>
      </c>
    </row>
    <row r="15" spans="1:9" s="23" customFormat="1" ht="18" customHeight="1" x14ac:dyDescent="0.35">
      <c r="A15" s="920"/>
      <c r="B15" s="923"/>
      <c r="C15" s="924"/>
      <c r="D15" s="322" t="s">
        <v>271</v>
      </c>
      <c r="E15" s="918" t="s">
        <v>1681</v>
      </c>
      <c r="F15" s="918"/>
      <c r="G15" s="918"/>
      <c r="H15" s="919"/>
      <c r="I15" s="281" t="s">
        <v>447</v>
      </c>
    </row>
    <row r="16" spans="1:9" s="23" customFormat="1" ht="18" customHeight="1" thickBot="1" x14ac:dyDescent="0.4">
      <c r="A16" s="286">
        <v>10</v>
      </c>
      <c r="B16" s="925" t="s">
        <v>214</v>
      </c>
      <c r="C16" s="926"/>
      <c r="D16" s="927"/>
      <c r="E16" s="928" t="s">
        <v>896</v>
      </c>
      <c r="F16" s="928"/>
      <c r="G16" s="928"/>
      <c r="H16" s="929"/>
      <c r="I16" s="281"/>
    </row>
    <row r="17" spans="1:14" s="23" customFormat="1" ht="17.149999999999999" customHeight="1" thickBot="1" x14ac:dyDescent="0.4">
      <c r="A17" s="323"/>
      <c r="B17" s="324"/>
      <c r="C17" s="324"/>
      <c r="D17" s="324"/>
      <c r="E17" s="324"/>
      <c r="F17" s="324"/>
      <c r="G17" s="324"/>
      <c r="H17" s="325"/>
      <c r="I17" s="281"/>
    </row>
    <row r="18" spans="1:14" s="23" customFormat="1" ht="18" customHeight="1" x14ac:dyDescent="0.35">
      <c r="A18" s="326" t="s">
        <v>280</v>
      </c>
      <c r="B18" s="930" t="s">
        <v>245</v>
      </c>
      <c r="C18" s="930"/>
      <c r="D18" s="930"/>
      <c r="E18" s="931"/>
      <c r="F18" s="327" t="s">
        <v>56</v>
      </c>
      <c r="G18" s="327" t="s">
        <v>57</v>
      </c>
      <c r="H18" s="328" t="s">
        <v>58</v>
      </c>
      <c r="I18" s="281"/>
    </row>
    <row r="19" spans="1:14" s="23" customFormat="1" ht="18" customHeight="1" x14ac:dyDescent="0.35">
      <c r="A19" s="329">
        <v>1</v>
      </c>
      <c r="B19" s="904" t="s">
        <v>251</v>
      </c>
      <c r="C19" s="905"/>
      <c r="D19" s="905"/>
      <c r="E19" s="906"/>
      <c r="F19" s="330"/>
      <c r="G19" s="330"/>
      <c r="H19" s="331"/>
      <c r="I19" s="281"/>
      <c r="M19" s="332"/>
      <c r="N19" s="333"/>
    </row>
    <row r="20" spans="1:14" s="23" customFormat="1" ht="18" customHeight="1" x14ac:dyDescent="0.35">
      <c r="A20" s="334"/>
      <c r="B20" s="113" t="s">
        <v>252</v>
      </c>
      <c r="C20" s="921" t="s">
        <v>272</v>
      </c>
      <c r="D20" s="932"/>
      <c r="E20" s="922"/>
      <c r="F20" s="880">
        <v>150</v>
      </c>
      <c r="G20" s="335">
        <f>DUPAK!I37</f>
        <v>50</v>
      </c>
      <c r="H20" s="336">
        <f>F20+G20</f>
        <v>200</v>
      </c>
      <c r="I20" s="281" t="s">
        <v>448</v>
      </c>
      <c r="N20" s="333"/>
    </row>
    <row r="21" spans="1:14" s="23" customFormat="1" ht="18" customHeight="1" x14ac:dyDescent="0.35">
      <c r="A21" s="334"/>
      <c r="B21" s="37"/>
      <c r="C21" s="933" t="s">
        <v>449</v>
      </c>
      <c r="D21" s="934"/>
      <c r="E21" s="935"/>
      <c r="F21" s="880"/>
      <c r="G21" s="335"/>
      <c r="H21" s="336"/>
      <c r="I21" s="936" t="s">
        <v>450</v>
      </c>
      <c r="N21" s="333"/>
    </row>
    <row r="22" spans="1:14" s="23" customFormat="1" ht="18" customHeight="1" x14ac:dyDescent="0.35">
      <c r="A22" s="334"/>
      <c r="B22" s="18" t="s">
        <v>253</v>
      </c>
      <c r="C22" s="939" t="s">
        <v>274</v>
      </c>
      <c r="D22" s="939"/>
      <c r="E22" s="939"/>
      <c r="F22" s="880">
        <v>110.23</v>
      </c>
      <c r="G22" s="337">
        <f>DUPAK!I43</f>
        <v>216.83333333333331</v>
      </c>
      <c r="H22" s="338">
        <f>F22+G22</f>
        <v>327.06333333333333</v>
      </c>
      <c r="I22" s="937"/>
      <c r="N22" s="333"/>
    </row>
    <row r="23" spans="1:14" s="23" customFormat="1" ht="18" customHeight="1" x14ac:dyDescent="0.35">
      <c r="A23" s="334"/>
      <c r="B23" s="18" t="s">
        <v>267</v>
      </c>
      <c r="C23" s="939" t="s">
        <v>275</v>
      </c>
      <c r="D23" s="939"/>
      <c r="E23" s="939"/>
      <c r="F23" s="880">
        <v>144.77000000000001</v>
      </c>
      <c r="G23" s="337">
        <f>DUPAK!I107</f>
        <v>268.245</v>
      </c>
      <c r="H23" s="338">
        <f>F23+G23</f>
        <v>413.01499999999999</v>
      </c>
      <c r="I23" s="937"/>
      <c r="M23" s="339"/>
      <c r="N23" s="333"/>
    </row>
    <row r="24" spans="1:14" s="23" customFormat="1" ht="35.25" customHeight="1" x14ac:dyDescent="0.35">
      <c r="A24" s="340"/>
      <c r="B24" s="18" t="s">
        <v>268</v>
      </c>
      <c r="C24" s="940" t="s">
        <v>276</v>
      </c>
      <c r="D24" s="939"/>
      <c r="E24" s="939"/>
      <c r="F24" s="880">
        <v>59</v>
      </c>
      <c r="G24" s="335">
        <f>DUPAK!I151</f>
        <v>26</v>
      </c>
      <c r="H24" s="336">
        <f>F24+G24</f>
        <v>85</v>
      </c>
      <c r="I24" s="938"/>
    </row>
    <row r="25" spans="1:14" s="23" customFormat="1" ht="18" customHeight="1" x14ac:dyDescent="0.35">
      <c r="A25" s="943" t="s">
        <v>277</v>
      </c>
      <c r="B25" s="944"/>
      <c r="C25" s="944"/>
      <c r="D25" s="944"/>
      <c r="E25" s="945"/>
      <c r="F25" s="881">
        <f>F20+F22+F23+F24</f>
        <v>464</v>
      </c>
      <c r="G25" s="341">
        <f>SUM(G20:G24)</f>
        <v>561.07833333333338</v>
      </c>
      <c r="H25" s="342">
        <f>SUM(H20:H24)</f>
        <v>1025.0783333333334</v>
      </c>
      <c r="I25" s="936" t="s">
        <v>451</v>
      </c>
      <c r="M25" s="332"/>
      <c r="N25" s="333"/>
    </row>
    <row r="26" spans="1:14" s="23" customFormat="1" ht="18" customHeight="1" x14ac:dyDescent="0.35">
      <c r="A26" s="329">
        <v>2</v>
      </c>
      <c r="B26" s="904" t="s">
        <v>254</v>
      </c>
      <c r="C26" s="905"/>
      <c r="D26" s="905"/>
      <c r="E26" s="906"/>
      <c r="F26" s="880"/>
      <c r="G26" s="343"/>
      <c r="H26" s="336"/>
      <c r="I26" s="937"/>
      <c r="N26" s="333"/>
    </row>
    <row r="27" spans="1:14" s="23" customFormat="1" ht="18" customHeight="1" x14ac:dyDescent="0.35">
      <c r="A27" s="340"/>
      <c r="B27" s="217"/>
      <c r="C27" s="344" t="s">
        <v>279</v>
      </c>
      <c r="D27" s="202"/>
      <c r="E27" s="345"/>
      <c r="F27" s="880">
        <v>86</v>
      </c>
      <c r="G27" s="346">
        <f>DUPAK!I179</f>
        <v>30</v>
      </c>
      <c r="H27" s="336">
        <f>F27+G27</f>
        <v>116</v>
      </c>
      <c r="I27" s="937"/>
      <c r="N27" s="333"/>
    </row>
    <row r="28" spans="1:14" s="23" customFormat="1" ht="18" customHeight="1" x14ac:dyDescent="0.35">
      <c r="A28" s="943" t="s">
        <v>278</v>
      </c>
      <c r="B28" s="944"/>
      <c r="C28" s="944"/>
      <c r="D28" s="944"/>
      <c r="E28" s="945"/>
      <c r="F28" s="882">
        <f>F27</f>
        <v>86</v>
      </c>
      <c r="G28" s="347">
        <f>G27</f>
        <v>30</v>
      </c>
      <c r="H28" s="348">
        <f>H27</f>
        <v>116</v>
      </c>
      <c r="I28" s="937"/>
      <c r="N28" s="333"/>
    </row>
    <row r="29" spans="1:14" s="23" customFormat="1" ht="18" customHeight="1" x14ac:dyDescent="0.35">
      <c r="A29" s="201" t="s">
        <v>255</v>
      </c>
      <c r="B29" s="202"/>
      <c r="C29" s="202"/>
      <c r="D29" s="202"/>
      <c r="E29" s="202"/>
      <c r="F29" s="881">
        <f>F25+F28</f>
        <v>550</v>
      </c>
      <c r="G29" s="349">
        <f>G25+G28</f>
        <v>591.07833333333338</v>
      </c>
      <c r="H29" s="350">
        <f>H25+H28</f>
        <v>1141.0783333333334</v>
      </c>
      <c r="I29" s="938"/>
      <c r="M29" s="339"/>
      <c r="N29" s="333"/>
    </row>
    <row r="30" spans="1:14" s="23" customFormat="1" ht="17.149999999999999" customHeight="1" x14ac:dyDescent="0.35">
      <c r="A30" s="329" t="s">
        <v>8</v>
      </c>
      <c r="B30" s="351"/>
      <c r="C30" s="946" t="s">
        <v>1692</v>
      </c>
      <c r="D30" s="947"/>
      <c r="E30" s="947"/>
      <c r="F30" s="947"/>
      <c r="G30" s="947"/>
      <c r="H30" s="948"/>
      <c r="I30" s="936" t="s">
        <v>452</v>
      </c>
    </row>
    <row r="31" spans="1:14" s="23" customFormat="1" ht="40.5" customHeight="1" thickBot="1" x14ac:dyDescent="0.4">
      <c r="A31" s="352"/>
      <c r="B31" s="353"/>
      <c r="C31" s="949"/>
      <c r="D31" s="950"/>
      <c r="E31" s="950"/>
      <c r="F31" s="950"/>
      <c r="G31" s="950"/>
      <c r="H31" s="951"/>
      <c r="I31" s="938"/>
    </row>
    <row r="32" spans="1:14" s="23" customFormat="1" ht="17.149999999999999" customHeight="1" x14ac:dyDescent="0.35"/>
    <row r="33" spans="1:10" s="23" customFormat="1" ht="17.149999999999999" customHeight="1" x14ac:dyDescent="0.35">
      <c r="F33" s="282" t="s">
        <v>256</v>
      </c>
    </row>
    <row r="34" spans="1:10" s="23" customFormat="1" ht="17.149999999999999" customHeight="1" x14ac:dyDescent="0.35">
      <c r="F34" s="282" t="s">
        <v>453</v>
      </c>
    </row>
    <row r="35" spans="1:10" s="23" customFormat="1" ht="17.149999999999999" customHeight="1" x14ac:dyDescent="0.35">
      <c r="F35" s="284" t="s">
        <v>454</v>
      </c>
    </row>
    <row r="36" spans="1:10" s="23" customFormat="1" ht="17.149999999999999" customHeight="1" x14ac:dyDescent="0.35">
      <c r="F36" s="284"/>
    </row>
    <row r="37" spans="1:10" s="23" customFormat="1" ht="17.149999999999999" customHeight="1" x14ac:dyDescent="0.35">
      <c r="F37" s="285"/>
    </row>
    <row r="38" spans="1:10" s="23" customFormat="1" ht="17.149999999999999" customHeight="1" x14ac:dyDescent="0.35">
      <c r="F38" s="285"/>
    </row>
    <row r="39" spans="1:10" s="23" customFormat="1" ht="17.149999999999999" customHeight="1" x14ac:dyDescent="0.35">
      <c r="F39" s="354" t="s">
        <v>455</v>
      </c>
      <c r="G39" s="355"/>
      <c r="H39" s="355"/>
      <c r="I39" s="356"/>
      <c r="J39" s="357"/>
    </row>
    <row r="40" spans="1:10" s="23" customFormat="1" ht="17.149999999999999" customHeight="1" x14ac:dyDescent="0.35">
      <c r="F40" s="355" t="s">
        <v>456</v>
      </c>
      <c r="G40" s="355"/>
      <c r="H40" s="355"/>
      <c r="I40" s="356"/>
      <c r="J40" s="357"/>
    </row>
    <row r="41" spans="1:10" s="23" customFormat="1" ht="17.149999999999999" customHeight="1" x14ac:dyDescent="0.35"/>
    <row r="42" spans="1:10" s="23" customFormat="1" ht="17.149999999999999" customHeight="1" x14ac:dyDescent="0.35">
      <c r="A42" s="189" t="s">
        <v>258</v>
      </c>
      <c r="B42" s="189" t="s">
        <v>210</v>
      </c>
      <c r="C42" s="883" t="str">
        <f>E6</f>
        <v>Dr. Zilfa</v>
      </c>
      <c r="D42" s="884"/>
      <c r="E42" s="884"/>
      <c r="F42" s="885" t="s">
        <v>1677</v>
      </c>
      <c r="G42" s="884"/>
      <c r="I42" s="23" t="s">
        <v>457</v>
      </c>
    </row>
    <row r="43" spans="1:10" s="23" customFormat="1" ht="17.149999999999999" customHeight="1" x14ac:dyDescent="0.35">
      <c r="A43" s="203" t="s">
        <v>259</v>
      </c>
      <c r="B43" s="203" t="s">
        <v>210</v>
      </c>
      <c r="C43" s="941" t="s">
        <v>1676</v>
      </c>
      <c r="D43" s="941"/>
      <c r="E43" s="941"/>
      <c r="F43" s="941"/>
      <c r="G43" s="941"/>
      <c r="I43" s="23" t="s">
        <v>457</v>
      </c>
    </row>
    <row r="44" spans="1:10" s="23" customFormat="1" ht="17.149999999999999" customHeight="1" x14ac:dyDescent="0.35">
      <c r="A44" s="204"/>
      <c r="B44" s="204"/>
      <c r="C44" s="942" t="s">
        <v>260</v>
      </c>
      <c r="D44" s="942"/>
      <c r="E44" s="942"/>
      <c r="F44" s="942"/>
      <c r="G44" s="942"/>
    </row>
    <row r="45" spans="1:10" s="23" customFormat="1" ht="17.149999999999999" customHeight="1" x14ac:dyDescent="0.35"/>
    <row r="46" spans="1:10" s="23" customFormat="1" ht="17.149999999999999" customHeight="1" x14ac:dyDescent="0.35">
      <c r="A46" s="190" t="s">
        <v>261</v>
      </c>
      <c r="B46" s="190"/>
      <c r="C46" s="190"/>
      <c r="D46" s="190"/>
      <c r="E46" s="190"/>
      <c r="F46" s="190"/>
      <c r="G46" s="190"/>
    </row>
    <row r="47" spans="1:10" s="23" customFormat="1" ht="17.149999999999999" customHeight="1" x14ac:dyDescent="0.35">
      <c r="A47" s="190" t="s">
        <v>262</v>
      </c>
      <c r="B47" s="190"/>
      <c r="C47" s="190"/>
      <c r="D47" s="190"/>
      <c r="E47" s="190"/>
      <c r="F47" s="190"/>
      <c r="G47" s="190"/>
    </row>
    <row r="48" spans="1:10" s="23" customFormat="1" x14ac:dyDescent="0.35">
      <c r="A48" s="190" t="s">
        <v>263</v>
      </c>
      <c r="B48" s="190"/>
      <c r="C48" s="190"/>
      <c r="D48" s="190"/>
      <c r="E48" s="190"/>
      <c r="F48" s="190"/>
      <c r="G48" s="190"/>
    </row>
    <row r="49" spans="1:7" s="23" customFormat="1" x14ac:dyDescent="0.35">
      <c r="A49" s="190" t="s">
        <v>264</v>
      </c>
      <c r="B49" s="190"/>
      <c r="C49" s="190"/>
      <c r="D49" s="190"/>
      <c r="E49" s="190"/>
      <c r="F49" s="190"/>
      <c r="G49" s="190"/>
    </row>
    <row r="50" spans="1:7" s="23" customFormat="1" x14ac:dyDescent="0.35">
      <c r="A50" s="190" t="s">
        <v>265</v>
      </c>
      <c r="B50" s="190"/>
      <c r="C50" s="190"/>
      <c r="D50" s="190"/>
      <c r="E50" s="190"/>
      <c r="F50" s="190"/>
      <c r="G50" s="190"/>
    </row>
  </sheetData>
  <mergeCells count="41">
    <mergeCell ref="C43:G43"/>
    <mergeCell ref="C44:G44"/>
    <mergeCell ref="A25:E25"/>
    <mergeCell ref="I25:I29"/>
    <mergeCell ref="B26:E26"/>
    <mergeCell ref="A28:E28"/>
    <mergeCell ref="C30:H31"/>
    <mergeCell ref="I30:I31"/>
    <mergeCell ref="B18:E18"/>
    <mergeCell ref="B19:E19"/>
    <mergeCell ref="C20:E20"/>
    <mergeCell ref="C21:E21"/>
    <mergeCell ref="I21:I24"/>
    <mergeCell ref="C22:E22"/>
    <mergeCell ref="C23:E23"/>
    <mergeCell ref="C24:E24"/>
    <mergeCell ref="A14:A15"/>
    <mergeCell ref="B14:C15"/>
    <mergeCell ref="E14:H14"/>
    <mergeCell ref="E15:H15"/>
    <mergeCell ref="B16:D16"/>
    <mergeCell ref="E16:H16"/>
    <mergeCell ref="B11:D11"/>
    <mergeCell ref="E11:H11"/>
    <mergeCell ref="B12:D12"/>
    <mergeCell ref="E12:H12"/>
    <mergeCell ref="B13:D13"/>
    <mergeCell ref="E13:H13"/>
    <mergeCell ref="B8:D8"/>
    <mergeCell ref="E8:H8"/>
    <mergeCell ref="B9:D9"/>
    <mergeCell ref="E9:H9"/>
    <mergeCell ref="B10:D10"/>
    <mergeCell ref="E10:H10"/>
    <mergeCell ref="B7:D7"/>
    <mergeCell ref="E7:H7"/>
    <mergeCell ref="A1:H1"/>
    <mergeCell ref="A2:H2"/>
    <mergeCell ref="B5:H5"/>
    <mergeCell ref="B6:D6"/>
    <mergeCell ref="E6:H6"/>
  </mergeCells>
  <pageMargins left="0.65" right="0.7" top="0.57999999999999996"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69"/>
  <sheetViews>
    <sheetView view="pageBreakPreview" topLeftCell="A277" zoomScaleNormal="100" zoomScaleSheetLayoutView="100" workbookViewId="0">
      <selection activeCell="I237" sqref="I237"/>
    </sheetView>
  </sheetViews>
  <sheetFormatPr defaultColWidth="9.1796875" defaultRowHeight="25" customHeight="1" x14ac:dyDescent="0.3"/>
  <cols>
    <col min="1" max="1" width="4.7265625" style="34" customWidth="1"/>
    <col min="2" max="2" width="4.7265625" style="13" customWidth="1"/>
    <col min="3" max="3" width="4.7265625" style="27" customWidth="1"/>
    <col min="4" max="5" width="4.7265625" style="23" customWidth="1"/>
    <col min="6" max="6" width="3.1796875" style="23" customWidth="1"/>
    <col min="7" max="7" width="45.1796875" style="30" customWidth="1"/>
    <col min="8" max="8" width="9.7265625" style="28" customWidth="1"/>
    <col min="9" max="9" width="9.453125" style="35" customWidth="1"/>
    <col min="10" max="10" width="10.54296875" style="28" customWidth="1"/>
    <col min="11" max="12" width="7.7265625" style="14" customWidth="1"/>
    <col min="13" max="13" width="13" style="14" customWidth="1"/>
    <col min="14" max="16384" width="9.1796875" style="14"/>
  </cols>
  <sheetData>
    <row r="1" spans="1:14" ht="18" hidden="1" customHeight="1" x14ac:dyDescent="0.3">
      <c r="H1" s="996" t="s">
        <v>203</v>
      </c>
      <c r="I1" s="996"/>
      <c r="J1" s="996"/>
      <c r="K1" s="996"/>
      <c r="L1" s="996"/>
      <c r="M1" s="996"/>
    </row>
    <row r="2" spans="1:14" s="1" customFormat="1" ht="15" hidden="1" customHeight="1" x14ac:dyDescent="0.3">
      <c r="A2" s="10"/>
      <c r="B2" s="2"/>
      <c r="C2" s="2"/>
      <c r="D2" s="2"/>
      <c r="E2" s="2"/>
      <c r="F2" s="2"/>
      <c r="G2" s="2"/>
      <c r="H2" s="996" t="s">
        <v>77</v>
      </c>
      <c r="I2" s="996"/>
      <c r="J2" s="996"/>
      <c r="K2" s="996"/>
      <c r="L2" s="996"/>
      <c r="M2" s="996"/>
    </row>
    <row r="3" spans="1:14" s="1" customFormat="1" ht="15" hidden="1" customHeight="1" x14ac:dyDescent="0.3">
      <c r="A3" s="10"/>
      <c r="B3" s="2"/>
      <c r="C3" s="2"/>
      <c r="D3" s="2"/>
      <c r="E3" s="2"/>
      <c r="F3" s="2"/>
      <c r="G3" s="2"/>
      <c r="H3" s="119" t="s">
        <v>29</v>
      </c>
      <c r="I3" s="119"/>
      <c r="J3" s="119"/>
      <c r="K3" s="119"/>
      <c r="L3" s="119"/>
      <c r="M3" s="119"/>
    </row>
    <row r="4" spans="1:14" s="1" customFormat="1" ht="15" hidden="1" customHeight="1" x14ac:dyDescent="0.3">
      <c r="A4" s="10"/>
      <c r="B4" s="2"/>
      <c r="C4" s="2"/>
      <c r="D4" s="2"/>
      <c r="E4" s="2"/>
      <c r="F4" s="2"/>
      <c r="G4" s="2"/>
      <c r="H4" s="119" t="s">
        <v>78</v>
      </c>
      <c r="I4" s="119"/>
      <c r="J4" s="119"/>
      <c r="K4" s="119"/>
      <c r="L4" s="119"/>
      <c r="M4" s="119"/>
    </row>
    <row r="5" spans="1:14" s="1" customFormat="1" ht="15" hidden="1" customHeight="1" x14ac:dyDescent="0.3">
      <c r="A5" s="10"/>
      <c r="B5" s="2"/>
      <c r="C5" s="2"/>
      <c r="D5" s="2"/>
      <c r="E5" s="2"/>
      <c r="F5" s="2"/>
      <c r="G5" s="2"/>
      <c r="H5" s="119" t="s">
        <v>30</v>
      </c>
      <c r="I5" s="119"/>
      <c r="J5" s="119"/>
      <c r="K5" s="119"/>
      <c r="L5" s="119"/>
      <c r="M5" s="119"/>
    </row>
    <row r="6" spans="1:14" s="1" customFormat="1" ht="15" hidden="1" customHeight="1" x14ac:dyDescent="0.35">
      <c r="A6" s="10"/>
      <c r="B6" s="2"/>
      <c r="C6" s="2"/>
      <c r="D6" s="2"/>
      <c r="E6" s="2"/>
      <c r="F6" s="2"/>
      <c r="G6" s="2"/>
      <c r="H6" s="175" t="s">
        <v>204</v>
      </c>
      <c r="I6" s="119"/>
      <c r="J6" s="119"/>
      <c r="K6" s="119"/>
      <c r="L6" s="119"/>
      <c r="M6" s="119"/>
    </row>
    <row r="7" spans="1:14" s="1" customFormat="1" ht="15" hidden="1" customHeight="1" x14ac:dyDescent="0.35">
      <c r="A7" s="10"/>
      <c r="B7" s="2"/>
      <c r="C7" s="2"/>
      <c r="D7" s="2"/>
      <c r="E7" s="2"/>
      <c r="F7" s="2"/>
      <c r="G7" s="2"/>
      <c r="H7" s="175" t="s">
        <v>205</v>
      </c>
      <c r="I7" s="119"/>
      <c r="J7" s="119"/>
      <c r="K7" s="119"/>
      <c r="L7" s="119"/>
      <c r="M7" s="119"/>
    </row>
    <row r="8" spans="1:14" s="1" customFormat="1" ht="15" hidden="1" customHeight="1" x14ac:dyDescent="0.3">
      <c r="A8" s="10"/>
      <c r="B8" s="2"/>
      <c r="C8" s="2"/>
      <c r="D8" s="2"/>
      <c r="E8" s="2"/>
      <c r="F8" s="2"/>
      <c r="G8" s="2"/>
      <c r="H8" s="119" t="s">
        <v>31</v>
      </c>
      <c r="I8" s="119"/>
      <c r="J8" s="119"/>
      <c r="K8" s="119"/>
      <c r="L8" s="119"/>
      <c r="M8" s="119"/>
    </row>
    <row r="9" spans="1:14" s="1" customFormat="1" ht="153" hidden="1" customHeight="1" x14ac:dyDescent="0.3">
      <c r="A9" s="10"/>
      <c r="B9" s="2"/>
      <c r="C9" s="2"/>
      <c r="D9" s="2"/>
      <c r="E9" s="2"/>
      <c r="F9" s="2"/>
      <c r="G9" s="2"/>
      <c r="H9" s="997" t="s">
        <v>199</v>
      </c>
      <c r="I9" s="997"/>
      <c r="J9" s="997"/>
      <c r="K9" s="997"/>
      <c r="L9" s="997"/>
      <c r="M9" s="997"/>
    </row>
    <row r="10" spans="1:14" s="1" customFormat="1" ht="16" hidden="1" customHeight="1" x14ac:dyDescent="0.3">
      <c r="A10" s="9" t="s">
        <v>32</v>
      </c>
      <c r="B10" s="2"/>
      <c r="C10" s="2"/>
      <c r="D10" s="2"/>
      <c r="E10" s="2"/>
      <c r="F10" s="2"/>
      <c r="G10" s="2"/>
      <c r="H10" s="2"/>
      <c r="I10" s="2"/>
      <c r="J10" s="2"/>
    </row>
    <row r="11" spans="1:14" s="1" customFormat="1" ht="16" hidden="1" customHeight="1" x14ac:dyDescent="0.3">
      <c r="A11" s="124" t="s">
        <v>33</v>
      </c>
      <c r="B11" s="2"/>
      <c r="C11" s="2"/>
      <c r="D11" s="2"/>
      <c r="E11" s="2"/>
      <c r="F11" s="2"/>
      <c r="G11" s="2"/>
      <c r="H11" s="2"/>
      <c r="I11" s="2"/>
      <c r="J11" s="2"/>
    </row>
    <row r="12" spans="1:14" s="1" customFormat="1" ht="16" hidden="1" customHeight="1" x14ac:dyDescent="0.3">
      <c r="A12" s="124" t="s">
        <v>79</v>
      </c>
      <c r="B12" s="2"/>
      <c r="C12" s="2"/>
      <c r="D12" s="2"/>
      <c r="E12" s="2"/>
      <c r="F12" s="2"/>
      <c r="G12" s="2"/>
      <c r="H12" s="2"/>
      <c r="I12" s="2"/>
      <c r="J12" s="2"/>
    </row>
    <row r="13" spans="1:14" s="1" customFormat="1" ht="16" customHeight="1" x14ac:dyDescent="0.3">
      <c r="A13" s="10"/>
      <c r="B13" s="2"/>
      <c r="C13" s="2"/>
      <c r="D13" s="2"/>
      <c r="E13" s="2"/>
      <c r="F13" s="2"/>
      <c r="G13" s="2"/>
      <c r="H13" s="2"/>
      <c r="I13" s="2"/>
    </row>
    <row r="14" spans="1:14" s="1" customFormat="1" ht="20.149999999999999" customHeight="1" x14ac:dyDescent="0.3">
      <c r="A14" s="998" t="s">
        <v>33</v>
      </c>
      <c r="B14" s="998"/>
      <c r="C14" s="998"/>
      <c r="D14" s="998"/>
      <c r="E14" s="998"/>
      <c r="F14" s="998"/>
      <c r="G14" s="998"/>
      <c r="H14" s="998"/>
      <c r="I14" s="998"/>
      <c r="J14" s="998"/>
      <c r="K14" s="998"/>
      <c r="L14" s="998"/>
      <c r="M14" s="998"/>
      <c r="N14" s="32"/>
    </row>
    <row r="15" spans="1:14" s="1" customFormat="1" ht="20.149999999999999" customHeight="1" x14ac:dyDescent="0.3">
      <c r="A15" s="998" t="s">
        <v>79</v>
      </c>
      <c r="B15" s="998"/>
      <c r="C15" s="998"/>
      <c r="D15" s="998"/>
      <c r="E15" s="998"/>
      <c r="F15" s="998"/>
      <c r="G15" s="998"/>
      <c r="H15" s="998"/>
      <c r="I15" s="998"/>
      <c r="J15" s="998"/>
      <c r="K15" s="998"/>
      <c r="L15" s="998"/>
      <c r="M15" s="998"/>
      <c r="N15" s="32"/>
    </row>
    <row r="16" spans="1:14" s="1" customFormat="1" ht="18.75" customHeight="1" x14ac:dyDescent="0.3">
      <c r="A16" s="998" t="s">
        <v>1678</v>
      </c>
      <c r="B16" s="998"/>
      <c r="C16" s="998"/>
      <c r="D16" s="998"/>
      <c r="E16" s="998"/>
      <c r="F16" s="998"/>
      <c r="G16" s="998"/>
      <c r="H16" s="998"/>
      <c r="I16" s="998"/>
      <c r="J16" s="998"/>
      <c r="K16" s="998"/>
      <c r="L16" s="998"/>
      <c r="M16" s="998"/>
      <c r="N16" s="32"/>
    </row>
    <row r="17" spans="1:15" s="1" customFormat="1" ht="18.75" customHeight="1" x14ac:dyDescent="0.3">
      <c r="A17" s="44"/>
      <c r="B17" s="3"/>
      <c r="C17" s="3"/>
      <c r="D17" s="3"/>
      <c r="E17" s="3"/>
      <c r="F17" s="3"/>
      <c r="G17" s="3"/>
      <c r="H17" s="3"/>
      <c r="I17" s="3"/>
      <c r="J17" s="3"/>
      <c r="K17" s="3"/>
      <c r="L17" s="3"/>
      <c r="M17" s="3"/>
      <c r="N17" s="3"/>
    </row>
    <row r="18" spans="1:15" s="1" customFormat="1" ht="18" customHeight="1" x14ac:dyDescent="0.3">
      <c r="A18" s="8" t="s">
        <v>206</v>
      </c>
      <c r="B18" s="2"/>
      <c r="C18" s="2"/>
      <c r="D18" s="2"/>
      <c r="E18" s="2"/>
      <c r="F18" s="2"/>
      <c r="G18" s="2"/>
      <c r="H18" s="996" t="s">
        <v>34</v>
      </c>
      <c r="I18" s="996"/>
      <c r="J18" s="996"/>
      <c r="M18" s="2"/>
      <c r="N18" s="2"/>
    </row>
    <row r="19" spans="1:15" s="1" customFormat="1" ht="20.149999999999999" customHeight="1" x14ac:dyDescent="0.3">
      <c r="A19" s="9"/>
      <c r="B19" s="4"/>
      <c r="C19" s="4"/>
      <c r="D19" s="4"/>
      <c r="E19" s="4"/>
      <c r="F19" s="4"/>
      <c r="G19" s="4"/>
      <c r="H19" s="4" t="str">
        <f>PAK!D3</f>
        <v>Mei 2008 s/d Januari 2022</v>
      </c>
      <c r="I19" s="4"/>
      <c r="K19" s="4"/>
      <c r="L19" s="4"/>
      <c r="M19" s="4"/>
      <c r="N19" s="4"/>
    </row>
    <row r="20" spans="1:15" s="1" customFormat="1" ht="26.15" customHeight="1" x14ac:dyDescent="0.3">
      <c r="A20" s="7" t="s">
        <v>1</v>
      </c>
      <c r="B20" s="988" t="s">
        <v>35</v>
      </c>
      <c r="C20" s="989"/>
      <c r="D20" s="989"/>
      <c r="E20" s="989"/>
      <c r="F20" s="989"/>
      <c r="G20" s="989"/>
      <c r="H20" s="989"/>
      <c r="I20" s="989"/>
      <c r="J20" s="989"/>
      <c r="K20" s="989"/>
      <c r="L20" s="989"/>
      <c r="M20" s="990"/>
      <c r="N20" s="8"/>
      <c r="O20" s="8"/>
    </row>
    <row r="21" spans="1:15" s="1" customFormat="1" ht="21" customHeight="1" x14ac:dyDescent="0.3">
      <c r="A21" s="78" t="s">
        <v>20</v>
      </c>
      <c r="B21" s="978" t="s">
        <v>36</v>
      </c>
      <c r="C21" s="979"/>
      <c r="D21" s="979"/>
      <c r="E21" s="979"/>
      <c r="F21" s="979"/>
      <c r="G21" s="979"/>
      <c r="H21" s="978" t="str">
        <f>PAK!E6</f>
        <v>Dr. Zilfa</v>
      </c>
      <c r="I21" s="979"/>
      <c r="J21" s="979"/>
      <c r="K21" s="979"/>
      <c r="L21" s="979"/>
      <c r="M21" s="979"/>
      <c r="N21" s="8"/>
      <c r="O21" s="8"/>
    </row>
    <row r="22" spans="1:15" s="4" customFormat="1" ht="21" customHeight="1" x14ac:dyDescent="0.35">
      <c r="A22" s="76" t="s">
        <v>22</v>
      </c>
      <c r="B22" s="978" t="s">
        <v>541</v>
      </c>
      <c r="C22" s="979"/>
      <c r="D22" s="979"/>
      <c r="E22" s="979"/>
      <c r="F22" s="979"/>
      <c r="G22" s="979"/>
      <c r="H22" s="1006" t="str">
        <f>PAK!E7</f>
        <v>195807181986032001</v>
      </c>
      <c r="I22" s="979"/>
      <c r="J22" s="979"/>
      <c r="K22" s="979"/>
      <c r="L22" s="979"/>
      <c r="M22" s="979"/>
      <c r="N22" s="8"/>
      <c r="O22" s="8"/>
    </row>
    <row r="23" spans="1:15" s="4" customFormat="1" ht="21" customHeight="1" x14ac:dyDescent="0.35">
      <c r="A23" s="76" t="s">
        <v>28</v>
      </c>
      <c r="B23" s="978" t="s">
        <v>37</v>
      </c>
      <c r="C23" s="979"/>
      <c r="D23" s="979"/>
      <c r="E23" s="979"/>
      <c r="F23" s="979"/>
      <c r="G23" s="979"/>
      <c r="H23" s="978" t="str">
        <f>PAK!E8</f>
        <v>E 009369</v>
      </c>
      <c r="I23" s="979"/>
      <c r="J23" s="979"/>
      <c r="K23" s="979"/>
      <c r="L23" s="979"/>
      <c r="M23" s="979"/>
      <c r="N23" s="8"/>
      <c r="O23" s="8"/>
    </row>
    <row r="24" spans="1:15" s="4" customFormat="1" ht="21" customHeight="1" x14ac:dyDescent="0.35">
      <c r="A24" s="76" t="s">
        <v>38</v>
      </c>
      <c r="B24" s="978" t="s">
        <v>39</v>
      </c>
      <c r="C24" s="979"/>
      <c r="D24" s="979"/>
      <c r="E24" s="979"/>
      <c r="F24" s="979"/>
      <c r="G24" s="979"/>
      <c r="H24" s="978" t="str">
        <f>PAK!E9</f>
        <v>Bt. Tebal IV Angkat, Kab. Agam / 18 Juli 1958</v>
      </c>
      <c r="I24" s="979"/>
      <c r="J24" s="979"/>
      <c r="K24" s="979"/>
      <c r="L24" s="979"/>
      <c r="M24" s="980"/>
      <c r="N24" s="8"/>
      <c r="O24" s="8"/>
    </row>
    <row r="25" spans="1:15" s="4" customFormat="1" ht="21" customHeight="1" x14ac:dyDescent="0.35">
      <c r="A25" s="76" t="s">
        <v>40</v>
      </c>
      <c r="B25" s="978" t="s">
        <v>41</v>
      </c>
      <c r="C25" s="979"/>
      <c r="D25" s="979"/>
      <c r="E25" s="979"/>
      <c r="F25" s="979"/>
      <c r="G25" s="979"/>
      <c r="H25" s="978" t="str">
        <f>PAK!E10</f>
        <v>Perempuan</v>
      </c>
      <c r="I25" s="979"/>
      <c r="J25" s="979"/>
      <c r="K25" s="979"/>
      <c r="L25" s="979"/>
      <c r="M25" s="980"/>
      <c r="N25" s="8"/>
      <c r="O25" s="8"/>
    </row>
    <row r="26" spans="1:15" s="4" customFormat="1" ht="21" customHeight="1" x14ac:dyDescent="0.35">
      <c r="A26" s="76" t="s">
        <v>42</v>
      </c>
      <c r="B26" s="978" t="s">
        <v>43</v>
      </c>
      <c r="C26" s="979"/>
      <c r="D26" s="979"/>
      <c r="E26" s="979"/>
      <c r="F26" s="979"/>
      <c r="G26" s="979"/>
      <c r="H26" s="978" t="str">
        <f>PAK!E11</f>
        <v>Doktor (S3) tahun 2011</v>
      </c>
      <c r="I26" s="979"/>
      <c r="J26" s="979"/>
      <c r="K26" s="979"/>
      <c r="L26" s="979"/>
      <c r="M26" s="980"/>
      <c r="N26" s="8"/>
      <c r="O26" s="8"/>
    </row>
    <row r="27" spans="1:15" s="4" customFormat="1" ht="21" customHeight="1" x14ac:dyDescent="0.35">
      <c r="A27" s="76" t="s">
        <v>44</v>
      </c>
      <c r="B27" s="978" t="s">
        <v>200</v>
      </c>
      <c r="C27" s="979"/>
      <c r="D27" s="979"/>
      <c r="E27" s="979"/>
      <c r="F27" s="979"/>
      <c r="G27" s="979"/>
      <c r="H27" s="978" t="str">
        <f>PAK!E12</f>
        <v>Lektor Kepala /1 Mei 2008</v>
      </c>
      <c r="I27" s="979"/>
      <c r="J27" s="979"/>
      <c r="K27" s="979"/>
      <c r="L27" s="979"/>
      <c r="M27" s="980"/>
      <c r="N27" s="8"/>
      <c r="O27" s="8"/>
    </row>
    <row r="28" spans="1:15" s="4" customFormat="1" ht="21" customHeight="1" x14ac:dyDescent="0.35">
      <c r="A28" s="80" t="s">
        <v>45</v>
      </c>
      <c r="B28" s="978" t="s">
        <v>46</v>
      </c>
      <c r="C28" s="979"/>
      <c r="D28" s="979"/>
      <c r="E28" s="979"/>
      <c r="F28" s="979"/>
      <c r="G28" s="979"/>
      <c r="H28" s="978" t="str">
        <f>PAK!E14</f>
        <v>22 tahun 07 bulan</v>
      </c>
      <c r="I28" s="979"/>
      <c r="J28" s="979"/>
      <c r="K28" s="979"/>
      <c r="L28" s="979"/>
      <c r="M28" s="980"/>
      <c r="N28" s="8"/>
      <c r="O28" s="8"/>
    </row>
    <row r="29" spans="1:15" s="4" customFormat="1" ht="21" customHeight="1" x14ac:dyDescent="0.35">
      <c r="A29" s="80" t="s">
        <v>47</v>
      </c>
      <c r="B29" s="978" t="s">
        <v>48</v>
      </c>
      <c r="C29" s="979"/>
      <c r="D29" s="979"/>
      <c r="E29" s="979"/>
      <c r="F29" s="979"/>
      <c r="G29" s="979"/>
      <c r="H29" s="978" t="str">
        <f>PAK!E15</f>
        <v>35 Tahun 09 Bulan</v>
      </c>
      <c r="I29" s="979"/>
      <c r="J29" s="979"/>
      <c r="K29" s="979"/>
      <c r="L29" s="979"/>
      <c r="M29" s="980"/>
      <c r="N29" s="8"/>
      <c r="O29" s="8"/>
    </row>
    <row r="30" spans="1:15" s="4" customFormat="1" ht="21" customHeight="1" x14ac:dyDescent="0.35">
      <c r="A30" s="80" t="s">
        <v>49</v>
      </c>
      <c r="B30" s="986" t="s">
        <v>50</v>
      </c>
      <c r="C30" s="987"/>
      <c r="D30" s="987"/>
      <c r="E30" s="987"/>
      <c r="F30" s="987"/>
      <c r="G30" s="987"/>
      <c r="H30" s="978" t="str">
        <f>PAK!E16</f>
        <v>Fakultas MIPA Universitas Andalas</v>
      </c>
      <c r="I30" s="979"/>
      <c r="J30" s="979"/>
      <c r="K30" s="979"/>
      <c r="L30" s="979"/>
      <c r="M30" s="980"/>
      <c r="N30" s="8"/>
      <c r="O30" s="8"/>
    </row>
    <row r="31" spans="1:15" s="4" customFormat="1" ht="20.149999999999999" customHeight="1" x14ac:dyDescent="0.35">
      <c r="A31" s="111"/>
      <c r="B31" s="77"/>
      <c r="C31" s="5"/>
      <c r="D31" s="5"/>
      <c r="E31" s="5"/>
      <c r="F31" s="5"/>
      <c r="G31" s="5"/>
      <c r="H31" s="5"/>
      <c r="I31" s="5"/>
      <c r="J31" s="5"/>
      <c r="K31" s="6"/>
      <c r="L31" s="6"/>
      <c r="M31" s="79"/>
      <c r="N31" s="8"/>
      <c r="O31" s="8"/>
    </row>
    <row r="32" spans="1:15" s="4" customFormat="1" ht="22.5" customHeight="1" x14ac:dyDescent="0.35">
      <c r="A32" s="1002" t="s">
        <v>1</v>
      </c>
      <c r="B32" s="1005" t="s">
        <v>51</v>
      </c>
      <c r="C32" s="1005"/>
      <c r="D32" s="1005"/>
      <c r="E32" s="1005"/>
      <c r="F32" s="1005"/>
      <c r="G32" s="1005"/>
      <c r="H32" s="1005"/>
      <c r="I32" s="1005"/>
      <c r="J32" s="1005"/>
      <c r="K32" s="1005"/>
      <c r="L32" s="1005"/>
      <c r="M32" s="1005"/>
      <c r="N32" s="8"/>
      <c r="O32" s="8"/>
    </row>
    <row r="33" spans="1:13" s="4" customFormat="1" ht="18" customHeight="1" x14ac:dyDescent="0.35">
      <c r="A33" s="1003"/>
      <c r="B33" s="1003" t="s">
        <v>52</v>
      </c>
      <c r="C33" s="1003"/>
      <c r="D33" s="1003"/>
      <c r="E33" s="1003"/>
      <c r="F33" s="1003"/>
      <c r="G33" s="1003"/>
      <c r="H33" s="1005" t="s">
        <v>53</v>
      </c>
      <c r="I33" s="1005"/>
      <c r="J33" s="1005"/>
      <c r="K33" s="1005"/>
      <c r="L33" s="1005"/>
      <c r="M33" s="1005"/>
    </row>
    <row r="34" spans="1:13" s="4" customFormat="1" ht="18" customHeight="1" x14ac:dyDescent="0.35">
      <c r="A34" s="1003"/>
      <c r="B34" s="1003"/>
      <c r="C34" s="1003"/>
      <c r="D34" s="1003"/>
      <c r="E34" s="1003"/>
      <c r="F34" s="1003"/>
      <c r="G34" s="1003"/>
      <c r="H34" s="1005" t="s">
        <v>54</v>
      </c>
      <c r="I34" s="1005"/>
      <c r="J34" s="1005"/>
      <c r="K34" s="1005" t="s">
        <v>55</v>
      </c>
      <c r="L34" s="1005"/>
      <c r="M34" s="1005"/>
    </row>
    <row r="35" spans="1:13" s="4" customFormat="1" ht="18" customHeight="1" x14ac:dyDescent="0.35">
      <c r="A35" s="1004"/>
      <c r="B35" s="1004"/>
      <c r="C35" s="1004"/>
      <c r="D35" s="1004"/>
      <c r="E35" s="1004"/>
      <c r="F35" s="1004"/>
      <c r="G35" s="1004"/>
      <c r="H35" s="7" t="s">
        <v>56</v>
      </c>
      <c r="I35" s="7" t="s">
        <v>57</v>
      </c>
      <c r="J35" s="7" t="s">
        <v>58</v>
      </c>
      <c r="K35" s="7" t="s">
        <v>56</v>
      </c>
      <c r="L35" s="7" t="s">
        <v>57</v>
      </c>
      <c r="M35" s="7" t="s">
        <v>58</v>
      </c>
    </row>
    <row r="36" spans="1:13" s="4" customFormat="1" ht="17.25" customHeight="1" x14ac:dyDescent="0.35">
      <c r="A36" s="112">
        <v>1</v>
      </c>
      <c r="B36" s="988">
        <v>2</v>
      </c>
      <c r="C36" s="989"/>
      <c r="D36" s="989"/>
      <c r="E36" s="989"/>
      <c r="F36" s="989"/>
      <c r="G36" s="990"/>
      <c r="H36" s="7">
        <v>3</v>
      </c>
      <c r="I36" s="7">
        <v>4</v>
      </c>
      <c r="J36" s="7">
        <v>5</v>
      </c>
      <c r="K36" s="7">
        <v>6</v>
      </c>
      <c r="L36" s="7">
        <v>7</v>
      </c>
      <c r="M36" s="7">
        <v>8</v>
      </c>
    </row>
    <row r="37" spans="1:13" s="12" customFormat="1" ht="27" customHeight="1" x14ac:dyDescent="0.3">
      <c r="A37" s="114" t="s">
        <v>5</v>
      </c>
      <c r="B37" s="991" t="s">
        <v>7</v>
      </c>
      <c r="C37" s="992"/>
      <c r="D37" s="992"/>
      <c r="E37" s="992"/>
      <c r="F37" s="992"/>
      <c r="G37" s="992"/>
      <c r="H37" s="275">
        <f>PAK!F20</f>
        <v>150</v>
      </c>
      <c r="I37" s="199">
        <f>PENDIDIKAN!K23</f>
        <v>50</v>
      </c>
      <c r="J37" s="275">
        <f>I37+H37</f>
        <v>200</v>
      </c>
      <c r="K37" s="276"/>
      <c r="L37" s="276"/>
      <c r="M37" s="276"/>
    </row>
    <row r="38" spans="1:13" s="12" customFormat="1" ht="21" customHeight="1" x14ac:dyDescent="0.3">
      <c r="A38" s="154"/>
      <c r="B38" s="21" t="s">
        <v>10</v>
      </c>
      <c r="C38" s="933" t="s">
        <v>80</v>
      </c>
      <c r="D38" s="981"/>
      <c r="E38" s="981"/>
      <c r="F38" s="981"/>
      <c r="G38" s="982"/>
      <c r="H38" s="36"/>
      <c r="I38" s="40">
        <v>0</v>
      </c>
      <c r="J38" s="7"/>
      <c r="K38" s="11"/>
      <c r="L38" s="11"/>
      <c r="M38" s="11"/>
    </row>
    <row r="39" spans="1:13" ht="21" customHeight="1" x14ac:dyDescent="0.3">
      <c r="A39" s="151"/>
      <c r="B39" s="22"/>
      <c r="C39" s="18">
        <v>1</v>
      </c>
      <c r="D39" s="933" t="s">
        <v>17</v>
      </c>
      <c r="E39" s="981"/>
      <c r="F39" s="981"/>
      <c r="G39" s="982"/>
      <c r="H39" s="17"/>
      <c r="I39" s="18"/>
      <c r="J39" s="17"/>
      <c r="K39" s="15"/>
      <c r="L39" s="15"/>
      <c r="M39" s="15"/>
    </row>
    <row r="40" spans="1:13" ht="21" customHeight="1" x14ac:dyDescent="0.3">
      <c r="A40" s="37"/>
      <c r="B40" s="152"/>
      <c r="C40" s="18">
        <v>2</v>
      </c>
      <c r="D40" s="19" t="s">
        <v>18</v>
      </c>
      <c r="E40" s="123"/>
      <c r="F40" s="123"/>
      <c r="G40" s="20"/>
      <c r="H40" s="17"/>
      <c r="I40" s="18"/>
      <c r="J40" s="17"/>
      <c r="K40" s="15"/>
      <c r="L40" s="15"/>
      <c r="M40" s="15"/>
    </row>
    <row r="41" spans="1:13" ht="21" customHeight="1" x14ac:dyDescent="0.3">
      <c r="A41" s="37"/>
      <c r="B41" s="113" t="s">
        <v>9</v>
      </c>
      <c r="C41" s="999" t="s">
        <v>19</v>
      </c>
      <c r="D41" s="1000"/>
      <c r="E41" s="1000"/>
      <c r="F41" s="1000"/>
      <c r="G41" s="1001"/>
      <c r="H41" s="17"/>
      <c r="I41" s="18"/>
      <c r="J41" s="17"/>
      <c r="K41" s="15"/>
      <c r="L41" s="15"/>
      <c r="M41" s="15"/>
    </row>
    <row r="42" spans="1:13" ht="21" customHeight="1" x14ac:dyDescent="0.3">
      <c r="A42" s="115"/>
      <c r="B42" s="22"/>
      <c r="C42" s="18"/>
      <c r="D42" s="19" t="s">
        <v>191</v>
      </c>
      <c r="E42" s="123"/>
      <c r="F42" s="123"/>
      <c r="G42" s="20"/>
      <c r="H42" s="17"/>
      <c r="I42" s="26">
        <v>0</v>
      </c>
      <c r="J42" s="17"/>
      <c r="K42" s="15"/>
      <c r="L42" s="15"/>
      <c r="M42" s="15"/>
    </row>
    <row r="43" spans="1:13" ht="27" customHeight="1" x14ac:dyDescent="0.3">
      <c r="A43" s="161" t="s">
        <v>6</v>
      </c>
      <c r="B43" s="983" t="s">
        <v>184</v>
      </c>
      <c r="C43" s="984"/>
      <c r="D43" s="984"/>
      <c r="E43" s="984"/>
      <c r="F43" s="984"/>
      <c r="G43" s="985"/>
      <c r="H43" s="877">
        <f>PAK!F22</f>
        <v>110.23</v>
      </c>
      <c r="I43" s="279">
        <f>I44+I46+I48+I56+I67+I70+I72+I74+I77+I79+I88+I91+I99</f>
        <v>216.83333333333331</v>
      </c>
      <c r="J43" s="193">
        <f>I43+H43</f>
        <v>327.06333333333333</v>
      </c>
      <c r="K43" s="197"/>
      <c r="L43" s="197"/>
      <c r="M43" s="197"/>
    </row>
    <row r="44" spans="1:13" ht="65.25" customHeight="1" x14ac:dyDescent="0.3">
      <c r="A44" s="162"/>
      <c r="B44" s="125" t="s">
        <v>10</v>
      </c>
      <c r="C44" s="971" t="s">
        <v>81</v>
      </c>
      <c r="D44" s="972"/>
      <c r="E44" s="972"/>
      <c r="F44" s="972"/>
      <c r="G44" s="973"/>
      <c r="H44" s="17"/>
      <c r="I44" s="142">
        <f>PENDIDIKAN!K28</f>
        <v>136.83333333333331</v>
      </c>
      <c r="J44" s="17"/>
      <c r="K44" s="15"/>
      <c r="L44" s="15"/>
      <c r="M44" s="15"/>
    </row>
    <row r="45" spans="1:13" ht="120" customHeight="1" x14ac:dyDescent="0.3">
      <c r="A45" s="162"/>
      <c r="B45" s="132"/>
      <c r="C45" s="170"/>
      <c r="D45" s="993" t="s">
        <v>198</v>
      </c>
      <c r="E45" s="994"/>
      <c r="F45" s="994"/>
      <c r="G45" s="995"/>
      <c r="H45" s="160"/>
      <c r="I45" s="160"/>
      <c r="J45" s="160"/>
      <c r="K45" s="160"/>
      <c r="L45" s="160"/>
      <c r="M45" s="160"/>
    </row>
    <row r="46" spans="1:13" ht="24" customHeight="1" x14ac:dyDescent="0.3">
      <c r="A46" s="186"/>
      <c r="B46" s="139" t="s">
        <v>9</v>
      </c>
      <c r="C46" s="959" t="s">
        <v>82</v>
      </c>
      <c r="D46" s="960"/>
      <c r="E46" s="960"/>
      <c r="F46" s="960"/>
      <c r="G46" s="961"/>
      <c r="H46" s="17"/>
      <c r="I46" s="142">
        <f>PENDIDIKAN!K177</f>
        <v>5</v>
      </c>
      <c r="J46" s="17"/>
      <c r="K46" s="15"/>
      <c r="L46" s="15"/>
      <c r="M46" s="15"/>
    </row>
    <row r="47" spans="1:13" ht="21" customHeight="1" x14ac:dyDescent="0.3">
      <c r="A47" s="186"/>
      <c r="B47" s="131"/>
      <c r="C47" s="143"/>
      <c r="D47" s="959" t="s">
        <v>83</v>
      </c>
      <c r="E47" s="960"/>
      <c r="F47" s="960"/>
      <c r="G47" s="961"/>
      <c r="H47" s="17"/>
      <c r="I47" s="142"/>
      <c r="J47" s="17"/>
      <c r="K47" s="15"/>
      <c r="L47" s="15"/>
      <c r="M47" s="15"/>
    </row>
    <row r="48" spans="1:13" ht="36" customHeight="1" x14ac:dyDescent="0.3">
      <c r="A48" s="81"/>
      <c r="B48" s="159" t="s">
        <v>11</v>
      </c>
      <c r="C48" s="971" t="s">
        <v>84</v>
      </c>
      <c r="D48" s="972"/>
      <c r="E48" s="972"/>
      <c r="F48" s="972"/>
      <c r="G48" s="973"/>
      <c r="H48" s="25"/>
      <c r="I48" s="142">
        <f>PENDIDIKAN!K194</f>
        <v>0</v>
      </c>
      <c r="J48" s="17"/>
      <c r="K48" s="15"/>
      <c r="L48" s="15"/>
      <c r="M48" s="15"/>
    </row>
    <row r="49" spans="1:13" ht="35.25" customHeight="1" x14ac:dyDescent="0.3">
      <c r="A49" s="81"/>
      <c r="B49" s="131"/>
      <c r="C49" s="143"/>
      <c r="D49" s="959" t="s">
        <v>85</v>
      </c>
      <c r="E49" s="960"/>
      <c r="F49" s="960"/>
      <c r="G49" s="961"/>
      <c r="H49" s="25"/>
      <c r="I49" s="142"/>
      <c r="J49" s="17"/>
      <c r="K49" s="15"/>
      <c r="L49" s="15"/>
      <c r="M49" s="15"/>
    </row>
    <row r="50" spans="1:13" ht="20.25" customHeight="1" x14ac:dyDescent="0.3">
      <c r="A50" s="187"/>
      <c r="B50" s="132"/>
      <c r="C50" s="170"/>
      <c r="D50" s="210"/>
      <c r="E50" s="210"/>
      <c r="F50" s="210"/>
      <c r="G50" s="211"/>
      <c r="H50" s="160"/>
      <c r="I50" s="184"/>
      <c r="J50" s="160"/>
      <c r="K50" s="160"/>
      <c r="L50" s="160"/>
      <c r="M50" s="160"/>
    </row>
    <row r="51" spans="1:13" ht="20.25" customHeight="1" x14ac:dyDescent="0.3">
      <c r="A51" s="1002" t="s">
        <v>1</v>
      </c>
      <c r="B51" s="1024" t="s">
        <v>51</v>
      </c>
      <c r="C51" s="1024"/>
      <c r="D51" s="1024"/>
      <c r="E51" s="1024"/>
      <c r="F51" s="1024"/>
      <c r="G51" s="1024"/>
      <c r="H51" s="1024"/>
      <c r="I51" s="1024"/>
      <c r="J51" s="1024"/>
      <c r="K51" s="1024"/>
      <c r="L51" s="1024"/>
      <c r="M51" s="1024"/>
    </row>
    <row r="52" spans="1:13" ht="20.25" customHeight="1" x14ac:dyDescent="0.3">
      <c r="A52" s="1003"/>
      <c r="B52" s="1003" t="s">
        <v>52</v>
      </c>
      <c r="C52" s="1003"/>
      <c r="D52" s="1003"/>
      <c r="E52" s="1003"/>
      <c r="F52" s="1003"/>
      <c r="G52" s="1003"/>
      <c r="H52" s="1005" t="s">
        <v>53</v>
      </c>
      <c r="I52" s="1005"/>
      <c r="J52" s="1005"/>
      <c r="K52" s="1005"/>
      <c r="L52" s="1005"/>
      <c r="M52" s="1005"/>
    </row>
    <row r="53" spans="1:13" ht="20.25" customHeight="1" x14ac:dyDescent="0.3">
      <c r="A53" s="1003"/>
      <c r="B53" s="1003"/>
      <c r="C53" s="1003"/>
      <c r="D53" s="1003"/>
      <c r="E53" s="1003"/>
      <c r="F53" s="1003"/>
      <c r="G53" s="1003"/>
      <c r="H53" s="1005" t="s">
        <v>54</v>
      </c>
      <c r="I53" s="1005"/>
      <c r="J53" s="1005"/>
      <c r="K53" s="1005" t="s">
        <v>55</v>
      </c>
      <c r="L53" s="1005"/>
      <c r="M53" s="1005"/>
    </row>
    <row r="54" spans="1:13" ht="20.25" customHeight="1" x14ac:dyDescent="0.3">
      <c r="A54" s="1004"/>
      <c r="B54" s="1004"/>
      <c r="C54" s="1004"/>
      <c r="D54" s="1004"/>
      <c r="E54" s="1004"/>
      <c r="F54" s="1004"/>
      <c r="G54" s="1004"/>
      <c r="H54" s="7" t="s">
        <v>56</v>
      </c>
      <c r="I54" s="7" t="s">
        <v>57</v>
      </c>
      <c r="J54" s="7" t="s">
        <v>58</v>
      </c>
      <c r="K54" s="7" t="s">
        <v>56</v>
      </c>
      <c r="L54" s="7" t="s">
        <v>57</v>
      </c>
      <c r="M54" s="7" t="s">
        <v>58</v>
      </c>
    </row>
    <row r="55" spans="1:13" ht="20.25" customHeight="1" x14ac:dyDescent="0.3">
      <c r="A55" s="7">
        <v>1</v>
      </c>
      <c r="B55" s="988">
        <v>2</v>
      </c>
      <c r="C55" s="989"/>
      <c r="D55" s="989"/>
      <c r="E55" s="989"/>
      <c r="F55" s="989"/>
      <c r="G55" s="990"/>
      <c r="H55" s="7">
        <v>3</v>
      </c>
      <c r="I55" s="7">
        <v>4</v>
      </c>
      <c r="J55" s="7">
        <v>5</v>
      </c>
      <c r="K55" s="7">
        <v>6</v>
      </c>
      <c r="L55" s="7">
        <v>7</v>
      </c>
      <c r="M55" s="7">
        <v>8</v>
      </c>
    </row>
    <row r="56" spans="1:13" ht="33" customHeight="1" x14ac:dyDescent="0.3">
      <c r="A56" s="39"/>
      <c r="B56" s="125" t="s">
        <v>13</v>
      </c>
      <c r="C56" s="971" t="s">
        <v>86</v>
      </c>
      <c r="D56" s="972"/>
      <c r="E56" s="972"/>
      <c r="F56" s="972"/>
      <c r="G56" s="973"/>
      <c r="H56" s="25"/>
      <c r="I56" s="142">
        <f>PENDIDIKAN!K195</f>
        <v>41.5</v>
      </c>
      <c r="J56" s="17"/>
      <c r="K56" s="15"/>
      <c r="L56" s="15"/>
      <c r="M56" s="15"/>
    </row>
    <row r="57" spans="1:13" ht="21" customHeight="1" x14ac:dyDescent="0.3">
      <c r="A57" s="39"/>
      <c r="B57" s="130"/>
      <c r="C57" s="139">
        <v>1</v>
      </c>
      <c r="D57" s="959" t="s">
        <v>87</v>
      </c>
      <c r="E57" s="960"/>
      <c r="F57" s="960"/>
      <c r="G57" s="961"/>
      <c r="H57" s="25"/>
      <c r="I57" s="142"/>
      <c r="J57" s="17"/>
      <c r="K57" s="15"/>
      <c r="L57" s="15"/>
      <c r="M57" s="15"/>
    </row>
    <row r="58" spans="1:13" ht="21" customHeight="1" x14ac:dyDescent="0.3">
      <c r="A58" s="39"/>
      <c r="B58" s="130"/>
      <c r="C58" s="140"/>
      <c r="D58" s="126" t="s">
        <v>0</v>
      </c>
      <c r="E58" s="1019" t="s">
        <v>88</v>
      </c>
      <c r="F58" s="1019"/>
      <c r="G58" s="1019"/>
      <c r="H58" s="25"/>
      <c r="I58" s="142"/>
      <c r="J58" s="17"/>
      <c r="K58" s="15"/>
      <c r="L58" s="15"/>
      <c r="M58" s="15"/>
    </row>
    <row r="59" spans="1:13" ht="21" customHeight="1" x14ac:dyDescent="0.3">
      <c r="A59" s="39"/>
      <c r="B59" s="130"/>
      <c r="C59" s="140"/>
      <c r="D59" s="126" t="s">
        <v>21</v>
      </c>
      <c r="E59" s="1019" t="s">
        <v>89</v>
      </c>
      <c r="F59" s="1019"/>
      <c r="G59" s="1019"/>
      <c r="H59" s="25"/>
      <c r="I59" s="142">
        <f>PENDIDIKAN!K196</f>
        <v>3</v>
      </c>
      <c r="J59" s="17"/>
      <c r="K59" s="15"/>
      <c r="L59" s="15"/>
      <c r="M59" s="15"/>
    </row>
    <row r="60" spans="1:13" ht="21" customHeight="1" x14ac:dyDescent="0.3">
      <c r="A60" s="39"/>
      <c r="B60" s="130"/>
      <c r="C60" s="140"/>
      <c r="D60" s="126" t="s">
        <v>25</v>
      </c>
      <c r="E60" s="1019" t="s">
        <v>90</v>
      </c>
      <c r="F60" s="1019"/>
      <c r="G60" s="1019"/>
      <c r="H60" s="25"/>
      <c r="I60" s="142">
        <f>PENDIDIKAN!K200</f>
        <v>10</v>
      </c>
      <c r="J60" s="17"/>
      <c r="K60" s="15"/>
      <c r="L60" s="15"/>
      <c r="M60" s="15"/>
    </row>
    <row r="61" spans="1:13" ht="21" customHeight="1" x14ac:dyDescent="0.3">
      <c r="A61" s="121"/>
      <c r="B61" s="130"/>
      <c r="C61" s="141"/>
      <c r="D61" s="126" t="s">
        <v>91</v>
      </c>
      <c r="E61" s="1019" t="s">
        <v>92</v>
      </c>
      <c r="F61" s="1019"/>
      <c r="G61" s="1019"/>
      <c r="H61" s="120"/>
      <c r="I61" s="48"/>
      <c r="J61" s="48"/>
      <c r="K61" s="48"/>
      <c r="L61" s="48"/>
      <c r="M61" s="48"/>
    </row>
    <row r="62" spans="1:13" ht="21" customHeight="1" x14ac:dyDescent="0.3">
      <c r="A62" s="121"/>
      <c r="B62" s="130"/>
      <c r="C62" s="139">
        <v>2</v>
      </c>
      <c r="D62" s="1019" t="s">
        <v>93</v>
      </c>
      <c r="E62" s="1019"/>
      <c r="F62" s="1019"/>
      <c r="G62" s="1019"/>
      <c r="H62" s="122"/>
      <c r="I62" s="43"/>
      <c r="J62" s="43"/>
      <c r="K62" s="43"/>
      <c r="L62" s="43"/>
      <c r="M62" s="43"/>
    </row>
    <row r="63" spans="1:13" ht="21" customHeight="1" x14ac:dyDescent="0.3">
      <c r="A63" s="121"/>
      <c r="B63" s="130"/>
      <c r="C63" s="130"/>
      <c r="D63" s="126" t="s">
        <v>0</v>
      </c>
      <c r="E63" s="1019" t="s">
        <v>88</v>
      </c>
      <c r="F63" s="1019"/>
      <c r="G63" s="1019"/>
      <c r="H63" s="122"/>
      <c r="I63" s="886">
        <f>PENDIDIKAN!K225</f>
        <v>12</v>
      </c>
      <c r="J63" s="43"/>
      <c r="K63" s="43"/>
      <c r="L63" s="43"/>
      <c r="M63" s="43"/>
    </row>
    <row r="64" spans="1:13" ht="21" customHeight="1" x14ac:dyDescent="0.3">
      <c r="A64" s="121"/>
      <c r="B64" s="130"/>
      <c r="C64" s="130"/>
      <c r="D64" s="126" t="s">
        <v>21</v>
      </c>
      <c r="E64" s="1019" t="s">
        <v>89</v>
      </c>
      <c r="F64" s="1019"/>
      <c r="G64" s="1019"/>
      <c r="H64" s="76"/>
      <c r="I64" s="7">
        <f>PENDIDIKAN!K230</f>
        <v>12</v>
      </c>
      <c r="J64" s="7"/>
      <c r="K64" s="7"/>
      <c r="L64" s="7"/>
      <c r="M64" s="7"/>
    </row>
    <row r="65" spans="1:13" s="4" customFormat="1" ht="21" customHeight="1" x14ac:dyDescent="0.35">
      <c r="A65" s="154"/>
      <c r="B65" s="130"/>
      <c r="C65" s="130"/>
      <c r="D65" s="126" t="s">
        <v>25</v>
      </c>
      <c r="E65" s="1019" t="s">
        <v>90</v>
      </c>
      <c r="F65" s="1019"/>
      <c r="G65" s="1019"/>
      <c r="H65" s="76"/>
      <c r="I65" s="7">
        <f>PENDIDIKAN!K245</f>
        <v>4.5</v>
      </c>
      <c r="J65" s="7"/>
      <c r="K65" s="7"/>
      <c r="L65" s="7"/>
      <c r="M65" s="7"/>
    </row>
    <row r="66" spans="1:13" ht="21" customHeight="1" x14ac:dyDescent="0.3">
      <c r="A66" s="38"/>
      <c r="B66" s="131"/>
      <c r="C66" s="131"/>
      <c r="D66" s="131" t="s">
        <v>91</v>
      </c>
      <c r="E66" s="1028" t="s">
        <v>92</v>
      </c>
      <c r="F66" s="1029"/>
      <c r="G66" s="1030"/>
      <c r="H66" s="118"/>
      <c r="I66" s="26"/>
      <c r="J66" s="17"/>
      <c r="K66" s="15"/>
      <c r="L66" s="15"/>
      <c r="M66" s="15"/>
    </row>
    <row r="67" spans="1:13" ht="21" customHeight="1" x14ac:dyDescent="0.3">
      <c r="A67" s="39"/>
      <c r="B67" s="139" t="s">
        <v>94</v>
      </c>
      <c r="C67" s="959" t="s">
        <v>95</v>
      </c>
      <c r="D67" s="960"/>
      <c r="E67" s="960"/>
      <c r="F67" s="960"/>
      <c r="G67" s="961"/>
      <c r="H67" s="118"/>
      <c r="I67" s="26">
        <f>PENDIDIKAN!K269</f>
        <v>19.5</v>
      </c>
      <c r="J67" s="17"/>
      <c r="K67" s="15"/>
      <c r="L67" s="15"/>
      <c r="M67" s="15"/>
    </row>
    <row r="68" spans="1:13" ht="21" customHeight="1" x14ac:dyDescent="0.3">
      <c r="A68" s="39"/>
      <c r="B68" s="130"/>
      <c r="C68" s="126">
        <v>1</v>
      </c>
      <c r="D68" s="959" t="s">
        <v>96</v>
      </c>
      <c r="E68" s="960"/>
      <c r="F68" s="960"/>
      <c r="G68" s="961"/>
      <c r="H68" s="118"/>
      <c r="I68" s="26">
        <f>PENDIDIKAN!K270</f>
        <v>7</v>
      </c>
      <c r="J68" s="17"/>
      <c r="K68" s="15"/>
      <c r="L68" s="15"/>
      <c r="M68" s="15"/>
    </row>
    <row r="69" spans="1:13" ht="21" customHeight="1" x14ac:dyDescent="0.3">
      <c r="A69" s="39"/>
      <c r="B69" s="131"/>
      <c r="C69" s="126">
        <v>2</v>
      </c>
      <c r="D69" s="959" t="s">
        <v>97</v>
      </c>
      <c r="E69" s="960"/>
      <c r="F69" s="960"/>
      <c r="G69" s="961"/>
      <c r="H69" s="118"/>
      <c r="I69" s="26">
        <f>PENDIDIKAN!K286</f>
        <v>12.5</v>
      </c>
      <c r="J69" s="17"/>
      <c r="K69" s="15"/>
      <c r="L69" s="15"/>
      <c r="M69" s="15"/>
    </row>
    <row r="70" spans="1:13" ht="21" customHeight="1" x14ac:dyDescent="0.3">
      <c r="A70" s="39"/>
      <c r="B70" s="139" t="s">
        <v>98</v>
      </c>
      <c r="C70" s="959" t="s">
        <v>99</v>
      </c>
      <c r="D70" s="960"/>
      <c r="E70" s="960"/>
      <c r="F70" s="960"/>
      <c r="G70" s="961"/>
      <c r="H70" s="118"/>
      <c r="I70" s="26">
        <f>PENDIDIKAN!K332</f>
        <v>14</v>
      </c>
      <c r="J70" s="17"/>
      <c r="K70" s="15"/>
      <c r="L70" s="15"/>
      <c r="M70" s="15"/>
    </row>
    <row r="71" spans="1:13" ht="34.5" customHeight="1" x14ac:dyDescent="0.3">
      <c r="A71" s="39"/>
      <c r="B71" s="131"/>
      <c r="C71" s="144"/>
      <c r="D71" s="959" t="s">
        <v>100</v>
      </c>
      <c r="E71" s="960"/>
      <c r="F71" s="960"/>
      <c r="G71" s="961"/>
      <c r="H71" s="118"/>
      <c r="I71" s="26"/>
      <c r="J71" s="17"/>
      <c r="K71" s="15"/>
      <c r="L71" s="15"/>
      <c r="M71" s="15"/>
    </row>
    <row r="72" spans="1:13" ht="21" customHeight="1" x14ac:dyDescent="0.3">
      <c r="A72" s="39"/>
      <c r="B72" s="139" t="s">
        <v>16</v>
      </c>
      <c r="C72" s="959" t="s">
        <v>101</v>
      </c>
      <c r="D72" s="960"/>
      <c r="E72" s="960"/>
      <c r="F72" s="960"/>
      <c r="G72" s="961"/>
      <c r="H72" s="118"/>
      <c r="I72" s="26">
        <f>PENDIDIKAN!K386</f>
        <v>0</v>
      </c>
      <c r="J72" s="17"/>
      <c r="K72" s="15"/>
      <c r="L72" s="15"/>
      <c r="M72" s="15"/>
    </row>
    <row r="73" spans="1:13" ht="21" customHeight="1" x14ac:dyDescent="0.3">
      <c r="A73" s="39"/>
      <c r="B73" s="131"/>
      <c r="C73" s="144"/>
      <c r="D73" s="959" t="s">
        <v>102</v>
      </c>
      <c r="E73" s="960"/>
      <c r="F73" s="960"/>
      <c r="G73" s="961"/>
      <c r="H73" s="118"/>
      <c r="I73" s="26"/>
      <c r="J73" s="17"/>
      <c r="K73" s="15"/>
      <c r="L73" s="15"/>
      <c r="M73" s="15"/>
    </row>
    <row r="74" spans="1:13" ht="21" customHeight="1" x14ac:dyDescent="0.3">
      <c r="A74" s="39"/>
      <c r="B74" s="139" t="s">
        <v>103</v>
      </c>
      <c r="C74" s="959" t="s">
        <v>104</v>
      </c>
      <c r="D74" s="960"/>
      <c r="E74" s="960"/>
      <c r="F74" s="960"/>
      <c r="G74" s="961"/>
      <c r="H74" s="118"/>
      <c r="I74" s="26">
        <f>PENDIDIKAN!K388</f>
        <v>0</v>
      </c>
      <c r="J74" s="17"/>
      <c r="K74" s="15"/>
      <c r="L74" s="15"/>
      <c r="M74" s="15"/>
    </row>
    <row r="75" spans="1:13" ht="21" customHeight="1" x14ac:dyDescent="0.3">
      <c r="A75" s="39"/>
      <c r="B75" s="130"/>
      <c r="C75" s="126">
        <v>1</v>
      </c>
      <c r="D75" s="959" t="s">
        <v>105</v>
      </c>
      <c r="E75" s="960"/>
      <c r="F75" s="960"/>
      <c r="G75" s="961"/>
      <c r="H75" s="118"/>
      <c r="I75" s="26"/>
      <c r="J75" s="17"/>
      <c r="K75" s="15"/>
      <c r="L75" s="15"/>
      <c r="M75" s="15"/>
    </row>
    <row r="76" spans="1:13" ht="33.75" customHeight="1" x14ac:dyDescent="0.3">
      <c r="A76" s="39"/>
      <c r="B76" s="131"/>
      <c r="C76" s="129">
        <v>2</v>
      </c>
      <c r="D76" s="971" t="s">
        <v>192</v>
      </c>
      <c r="E76" s="972"/>
      <c r="F76" s="972"/>
      <c r="G76" s="973"/>
      <c r="H76" s="118"/>
      <c r="I76" s="26"/>
      <c r="J76" s="17"/>
      <c r="K76" s="15"/>
      <c r="L76" s="15"/>
      <c r="M76" s="15"/>
    </row>
    <row r="77" spans="1:13" ht="20.149999999999999" customHeight="1" x14ac:dyDescent="0.3">
      <c r="A77" s="39"/>
      <c r="B77" s="139" t="s">
        <v>5</v>
      </c>
      <c r="C77" s="959" t="s">
        <v>106</v>
      </c>
      <c r="D77" s="960"/>
      <c r="E77" s="960"/>
      <c r="F77" s="960"/>
      <c r="G77" s="961"/>
      <c r="H77" s="118"/>
      <c r="I77" s="26">
        <f>PENDIDIKAN!K391</f>
        <v>0</v>
      </c>
      <c r="J77" s="17"/>
      <c r="K77" s="15"/>
      <c r="L77" s="15"/>
      <c r="M77" s="15"/>
    </row>
    <row r="78" spans="1:13" ht="35.25" customHeight="1" x14ac:dyDescent="0.3">
      <c r="A78" s="39"/>
      <c r="B78" s="131"/>
      <c r="C78" s="144"/>
      <c r="D78" s="959" t="s">
        <v>107</v>
      </c>
      <c r="E78" s="960"/>
      <c r="F78" s="960"/>
      <c r="G78" s="961"/>
      <c r="H78" s="118"/>
      <c r="I78" s="26"/>
      <c r="J78" s="17"/>
      <c r="K78" s="15"/>
      <c r="L78" s="15"/>
      <c r="M78" s="15"/>
    </row>
    <row r="79" spans="1:13" ht="20.149999999999999" customHeight="1" x14ac:dyDescent="0.3">
      <c r="A79" s="39"/>
      <c r="B79" s="139" t="s">
        <v>108</v>
      </c>
      <c r="C79" s="959" t="s">
        <v>109</v>
      </c>
      <c r="D79" s="960"/>
      <c r="E79" s="960"/>
      <c r="F79" s="960"/>
      <c r="G79" s="961"/>
      <c r="H79" s="118"/>
      <c r="I79" s="26">
        <f>PENDIDIKAN!K393</f>
        <v>0</v>
      </c>
      <c r="J79" s="17"/>
      <c r="K79" s="15"/>
      <c r="L79" s="15"/>
      <c r="M79" s="15"/>
    </row>
    <row r="80" spans="1:13" ht="20.149999999999999" customHeight="1" x14ac:dyDescent="0.3">
      <c r="A80" s="39"/>
      <c r="B80" s="130"/>
      <c r="C80" s="126">
        <v>1</v>
      </c>
      <c r="D80" s="959" t="s">
        <v>110</v>
      </c>
      <c r="E80" s="960"/>
      <c r="F80" s="960"/>
      <c r="G80" s="961"/>
      <c r="H80" s="118"/>
      <c r="I80" s="26"/>
      <c r="J80" s="17"/>
      <c r="K80" s="15"/>
      <c r="L80" s="15"/>
      <c r="M80" s="15"/>
    </row>
    <row r="81" spans="1:13" ht="20.149999999999999" customHeight="1" x14ac:dyDescent="0.3">
      <c r="A81" s="39"/>
      <c r="B81" s="130"/>
      <c r="C81" s="129">
        <v>2</v>
      </c>
      <c r="D81" s="968" t="s">
        <v>111</v>
      </c>
      <c r="E81" s="969"/>
      <c r="F81" s="969"/>
      <c r="G81" s="970"/>
      <c r="H81" s="118"/>
      <c r="I81" s="26"/>
      <c r="J81" s="17"/>
      <c r="K81" s="15"/>
      <c r="L81" s="15"/>
      <c r="M81" s="15"/>
    </row>
    <row r="82" spans="1:13" ht="33.75" customHeight="1" x14ac:dyDescent="0.3">
      <c r="A82" s="39"/>
      <c r="B82" s="130"/>
      <c r="C82" s="129">
        <v>3</v>
      </c>
      <c r="D82" s="971" t="s">
        <v>112</v>
      </c>
      <c r="E82" s="972"/>
      <c r="F82" s="972"/>
      <c r="G82" s="973"/>
      <c r="H82" s="118"/>
      <c r="I82" s="26"/>
      <c r="J82" s="17"/>
      <c r="K82" s="15"/>
      <c r="L82" s="15"/>
      <c r="M82" s="15"/>
    </row>
    <row r="83" spans="1:13" ht="33.75" customHeight="1" x14ac:dyDescent="0.3">
      <c r="A83" s="39"/>
      <c r="B83" s="130"/>
      <c r="C83" s="129">
        <v>4</v>
      </c>
      <c r="D83" s="971" t="s">
        <v>113</v>
      </c>
      <c r="E83" s="972"/>
      <c r="F83" s="972"/>
      <c r="G83" s="973"/>
      <c r="H83" s="118"/>
      <c r="I83" s="26"/>
      <c r="J83" s="17"/>
      <c r="K83" s="15"/>
      <c r="L83" s="15"/>
      <c r="M83" s="15"/>
    </row>
    <row r="84" spans="1:13" s="30" customFormat="1" ht="20.149999999999999" customHeight="1" x14ac:dyDescent="0.35">
      <c r="A84" s="39"/>
      <c r="B84" s="130"/>
      <c r="C84" s="126">
        <v>5</v>
      </c>
      <c r="D84" s="959" t="s">
        <v>114</v>
      </c>
      <c r="E84" s="960"/>
      <c r="F84" s="960"/>
      <c r="G84" s="961"/>
      <c r="H84" s="118"/>
      <c r="I84" s="49"/>
      <c r="J84" s="24"/>
      <c r="K84" s="33"/>
      <c r="L84" s="33"/>
      <c r="M84" s="33"/>
    </row>
    <row r="85" spans="1:13" ht="32.25" customHeight="1" x14ac:dyDescent="0.3">
      <c r="A85" s="39"/>
      <c r="B85" s="130"/>
      <c r="C85" s="129">
        <v>6</v>
      </c>
      <c r="D85" s="971" t="s">
        <v>187</v>
      </c>
      <c r="E85" s="972"/>
      <c r="F85" s="972"/>
      <c r="G85" s="973"/>
      <c r="H85" s="118"/>
      <c r="I85" s="26"/>
      <c r="J85" s="17"/>
      <c r="K85" s="15"/>
      <c r="L85" s="15"/>
      <c r="M85" s="15"/>
    </row>
    <row r="86" spans="1:13" ht="48.75" customHeight="1" x14ac:dyDescent="0.3">
      <c r="A86" s="39"/>
      <c r="B86" s="130"/>
      <c r="C86" s="129">
        <v>7</v>
      </c>
      <c r="D86" s="971" t="s">
        <v>115</v>
      </c>
      <c r="E86" s="972"/>
      <c r="F86" s="972"/>
      <c r="G86" s="973"/>
      <c r="H86" s="118"/>
      <c r="I86" s="26"/>
      <c r="J86" s="17"/>
      <c r="K86" s="15"/>
      <c r="L86" s="15"/>
      <c r="M86" s="15"/>
    </row>
    <row r="87" spans="1:13" ht="51" customHeight="1" x14ac:dyDescent="0.3">
      <c r="A87" s="39"/>
      <c r="B87" s="131"/>
      <c r="C87" s="129">
        <v>8</v>
      </c>
      <c r="D87" s="962" t="s">
        <v>116</v>
      </c>
      <c r="E87" s="963"/>
      <c r="F87" s="963"/>
      <c r="G87" s="964"/>
      <c r="H87" s="118"/>
      <c r="I87" s="26"/>
      <c r="J87" s="17"/>
      <c r="K87" s="15"/>
      <c r="L87" s="15"/>
      <c r="M87" s="15"/>
    </row>
    <row r="88" spans="1:13" ht="34.5" customHeight="1" x14ac:dyDescent="0.3">
      <c r="A88" s="39"/>
      <c r="B88" s="125" t="s">
        <v>117</v>
      </c>
      <c r="C88" s="971" t="s">
        <v>118</v>
      </c>
      <c r="D88" s="972"/>
      <c r="E88" s="972"/>
      <c r="F88" s="972"/>
      <c r="G88" s="973"/>
      <c r="H88" s="118"/>
      <c r="I88" s="26">
        <f>PENDIDIKAN!K402</f>
        <v>0</v>
      </c>
      <c r="J88" s="17"/>
      <c r="K88" s="15"/>
      <c r="L88" s="15"/>
      <c r="M88" s="15"/>
    </row>
    <row r="89" spans="1:13" ht="20.149999999999999" customHeight="1" x14ac:dyDescent="0.3">
      <c r="A89" s="39"/>
      <c r="B89" s="130"/>
      <c r="C89" s="126">
        <v>1</v>
      </c>
      <c r="D89" s="959" t="s">
        <v>119</v>
      </c>
      <c r="E89" s="960"/>
      <c r="F89" s="960"/>
      <c r="G89" s="961"/>
      <c r="H89" s="118"/>
      <c r="I89" s="26"/>
      <c r="J89" s="17"/>
      <c r="K89" s="15"/>
      <c r="L89" s="15"/>
      <c r="M89" s="15"/>
    </row>
    <row r="90" spans="1:13" ht="20.149999999999999" customHeight="1" x14ac:dyDescent="0.3">
      <c r="A90" s="42"/>
      <c r="B90" s="131"/>
      <c r="C90" s="126">
        <v>2</v>
      </c>
      <c r="D90" s="959" t="s">
        <v>120</v>
      </c>
      <c r="E90" s="960"/>
      <c r="F90" s="960"/>
      <c r="G90" s="961"/>
      <c r="H90" s="118"/>
      <c r="I90" s="26"/>
      <c r="J90" s="17"/>
      <c r="K90" s="15"/>
      <c r="L90" s="15"/>
      <c r="M90" s="15"/>
    </row>
    <row r="91" spans="1:13" ht="31.5" customHeight="1" x14ac:dyDescent="0.3">
      <c r="A91" s="42"/>
      <c r="B91" s="125" t="s">
        <v>121</v>
      </c>
      <c r="C91" s="968" t="s">
        <v>122</v>
      </c>
      <c r="D91" s="969"/>
      <c r="E91" s="969"/>
      <c r="F91" s="969"/>
      <c r="G91" s="970"/>
      <c r="H91" s="172"/>
      <c r="I91" s="173">
        <f>PENDIDIKAN!K405</f>
        <v>0</v>
      </c>
      <c r="J91" s="21"/>
      <c r="K91" s="171"/>
      <c r="L91" s="171"/>
      <c r="M91" s="171"/>
    </row>
    <row r="92" spans="1:13" ht="21" customHeight="1" x14ac:dyDescent="0.3">
      <c r="A92" s="42"/>
      <c r="B92" s="131"/>
      <c r="C92" s="126">
        <v>1</v>
      </c>
      <c r="D92" s="959" t="s">
        <v>123</v>
      </c>
      <c r="E92" s="960"/>
      <c r="F92" s="960"/>
      <c r="G92" s="961"/>
      <c r="H92" s="149"/>
      <c r="I92" s="26"/>
      <c r="J92" s="17"/>
      <c r="K92" s="15"/>
      <c r="L92" s="15"/>
      <c r="M92" s="15"/>
    </row>
    <row r="93" spans="1:13" ht="21" customHeight="1" x14ac:dyDescent="0.3">
      <c r="A93" s="212"/>
      <c r="B93" s="131"/>
      <c r="C93" s="126">
        <v>2</v>
      </c>
      <c r="D93" s="959" t="s">
        <v>124</v>
      </c>
      <c r="E93" s="960"/>
      <c r="F93" s="960"/>
      <c r="G93" s="961"/>
      <c r="H93" s="149"/>
      <c r="I93" s="26"/>
      <c r="J93" s="17"/>
      <c r="K93" s="15"/>
      <c r="L93" s="15"/>
      <c r="M93" s="15"/>
    </row>
    <row r="94" spans="1:13" ht="21" customHeight="1" x14ac:dyDescent="0.3">
      <c r="A94" s="1002" t="s">
        <v>1</v>
      </c>
      <c r="B94" s="1024" t="s">
        <v>51</v>
      </c>
      <c r="C94" s="1024"/>
      <c r="D94" s="1024"/>
      <c r="E94" s="1024"/>
      <c r="F94" s="1024"/>
      <c r="G94" s="1024"/>
      <c r="H94" s="1024"/>
      <c r="I94" s="1024"/>
      <c r="J94" s="1024"/>
      <c r="K94" s="1024"/>
      <c r="L94" s="1024"/>
      <c r="M94" s="1024"/>
    </row>
    <row r="95" spans="1:13" ht="21" customHeight="1" x14ac:dyDescent="0.3">
      <c r="A95" s="1003"/>
      <c r="B95" s="1003" t="s">
        <v>52</v>
      </c>
      <c r="C95" s="1003"/>
      <c r="D95" s="1003"/>
      <c r="E95" s="1003"/>
      <c r="F95" s="1003"/>
      <c r="G95" s="1003"/>
      <c r="H95" s="1005" t="s">
        <v>53</v>
      </c>
      <c r="I95" s="1005"/>
      <c r="J95" s="1005"/>
      <c r="K95" s="1005"/>
      <c r="L95" s="1005"/>
      <c r="M95" s="1005"/>
    </row>
    <row r="96" spans="1:13" ht="21" customHeight="1" x14ac:dyDescent="0.3">
      <c r="A96" s="1003"/>
      <c r="B96" s="1003"/>
      <c r="C96" s="1003"/>
      <c r="D96" s="1003"/>
      <c r="E96" s="1003"/>
      <c r="F96" s="1003"/>
      <c r="G96" s="1003"/>
      <c r="H96" s="1005" t="s">
        <v>54</v>
      </c>
      <c r="I96" s="1005"/>
      <c r="J96" s="1005"/>
      <c r="K96" s="1005" t="s">
        <v>55</v>
      </c>
      <c r="L96" s="1005"/>
      <c r="M96" s="1005"/>
    </row>
    <row r="97" spans="1:13" ht="21" customHeight="1" x14ac:dyDescent="0.3">
      <c r="A97" s="1004"/>
      <c r="B97" s="1004"/>
      <c r="C97" s="1004"/>
      <c r="D97" s="1004"/>
      <c r="E97" s="1004"/>
      <c r="F97" s="1004"/>
      <c r="G97" s="1004"/>
      <c r="H97" s="7" t="s">
        <v>56</v>
      </c>
      <c r="I97" s="7" t="s">
        <v>57</v>
      </c>
      <c r="J97" s="7" t="s">
        <v>58</v>
      </c>
      <c r="K97" s="7" t="s">
        <v>56</v>
      </c>
      <c r="L97" s="7" t="s">
        <v>57</v>
      </c>
      <c r="M97" s="7" t="s">
        <v>58</v>
      </c>
    </row>
    <row r="98" spans="1:13" ht="21" customHeight="1" x14ac:dyDescent="0.3">
      <c r="A98" s="112">
        <v>1</v>
      </c>
      <c r="B98" s="988">
        <v>2</v>
      </c>
      <c r="C98" s="989"/>
      <c r="D98" s="989"/>
      <c r="E98" s="989"/>
      <c r="F98" s="989"/>
      <c r="G98" s="990"/>
      <c r="H98" s="7">
        <v>3</v>
      </c>
      <c r="I98" s="7">
        <v>4</v>
      </c>
      <c r="J98" s="7">
        <v>5</v>
      </c>
      <c r="K98" s="7">
        <v>6</v>
      </c>
      <c r="L98" s="7">
        <v>7</v>
      </c>
      <c r="M98" s="7">
        <v>8</v>
      </c>
    </row>
    <row r="99" spans="1:13" ht="31.5" customHeight="1" x14ac:dyDescent="0.3">
      <c r="A99" s="42"/>
      <c r="B99" s="41" t="s">
        <v>132</v>
      </c>
      <c r="C99" s="971" t="s">
        <v>193</v>
      </c>
      <c r="D99" s="972"/>
      <c r="E99" s="972"/>
      <c r="F99" s="972"/>
      <c r="G99" s="973"/>
      <c r="H99" s="158"/>
      <c r="I99" s="47">
        <f>PENDIDIKAN!K408</f>
        <v>0</v>
      </c>
      <c r="J99" s="16"/>
      <c r="K99" s="31"/>
      <c r="L99" s="31"/>
      <c r="M99" s="31"/>
    </row>
    <row r="100" spans="1:13" ht="21" customHeight="1" x14ac:dyDescent="0.3">
      <c r="A100" s="42"/>
      <c r="B100" s="116"/>
      <c r="C100" s="148" t="s">
        <v>20</v>
      </c>
      <c r="D100" s="1025" t="s">
        <v>125</v>
      </c>
      <c r="E100" s="1026"/>
      <c r="F100" s="1026"/>
      <c r="G100" s="1027"/>
      <c r="H100" s="158"/>
      <c r="I100" s="47"/>
      <c r="J100" s="16"/>
      <c r="K100" s="31"/>
      <c r="L100" s="31"/>
      <c r="M100" s="31"/>
    </row>
    <row r="101" spans="1:13" ht="20.149999999999999" customHeight="1" x14ac:dyDescent="0.3">
      <c r="A101" s="42"/>
      <c r="B101" s="156"/>
      <c r="C101" s="148" t="s">
        <v>22</v>
      </c>
      <c r="D101" s="1025" t="s">
        <v>126</v>
      </c>
      <c r="E101" s="1026"/>
      <c r="F101" s="1026"/>
      <c r="G101" s="1027"/>
      <c r="H101" s="158"/>
      <c r="I101" s="47"/>
      <c r="J101" s="16"/>
      <c r="K101" s="31"/>
      <c r="L101" s="31"/>
      <c r="M101" s="31"/>
    </row>
    <row r="102" spans="1:13" ht="20.149999999999999" customHeight="1" x14ac:dyDescent="0.3">
      <c r="A102" s="39"/>
      <c r="B102" s="151"/>
      <c r="C102" s="148" t="s">
        <v>28</v>
      </c>
      <c r="D102" s="1025" t="s">
        <v>127</v>
      </c>
      <c r="E102" s="1026"/>
      <c r="F102" s="1026"/>
      <c r="G102" s="1027"/>
      <c r="H102" s="118"/>
      <c r="I102" s="26"/>
      <c r="J102" s="17"/>
      <c r="K102" s="15"/>
      <c r="L102" s="15"/>
      <c r="M102" s="15"/>
    </row>
    <row r="103" spans="1:13" ht="20.149999999999999" customHeight="1" x14ac:dyDescent="0.3">
      <c r="A103" s="39"/>
      <c r="B103" s="116"/>
      <c r="C103" s="157" t="s">
        <v>38</v>
      </c>
      <c r="D103" s="1025" t="s">
        <v>128</v>
      </c>
      <c r="E103" s="1026"/>
      <c r="F103" s="1026"/>
      <c r="G103" s="1027"/>
      <c r="H103" s="118"/>
      <c r="I103" s="26"/>
      <c r="J103" s="17"/>
      <c r="K103" s="15"/>
      <c r="L103" s="15"/>
      <c r="M103" s="15"/>
    </row>
    <row r="104" spans="1:13" ht="20.149999999999999" customHeight="1" x14ac:dyDescent="0.3">
      <c r="A104" s="39"/>
      <c r="B104" s="116"/>
      <c r="C104" s="157" t="s">
        <v>40</v>
      </c>
      <c r="D104" s="1025" t="s">
        <v>129</v>
      </c>
      <c r="E104" s="1026"/>
      <c r="F104" s="1026"/>
      <c r="G104" s="1027"/>
      <c r="H104" s="118"/>
      <c r="I104" s="26"/>
      <c r="J104" s="17"/>
      <c r="K104" s="15"/>
      <c r="L104" s="15"/>
      <c r="M104" s="15"/>
    </row>
    <row r="105" spans="1:13" ht="20.149999999999999" customHeight="1" x14ac:dyDescent="0.3">
      <c r="A105" s="42"/>
      <c r="B105" s="151"/>
      <c r="C105" s="157" t="s">
        <v>42</v>
      </c>
      <c r="D105" s="1025" t="s">
        <v>130</v>
      </c>
      <c r="E105" s="1026"/>
      <c r="F105" s="1026"/>
      <c r="G105" s="1027"/>
      <c r="H105" s="118"/>
      <c r="I105" s="26"/>
      <c r="J105" s="17"/>
      <c r="K105" s="15"/>
      <c r="L105" s="15"/>
      <c r="M105" s="15"/>
    </row>
    <row r="106" spans="1:13" ht="20.149999999999999" customHeight="1" x14ac:dyDescent="0.3">
      <c r="A106" s="39"/>
      <c r="B106" s="29"/>
      <c r="C106" s="157" t="s">
        <v>44</v>
      </c>
      <c r="D106" s="1025" t="s">
        <v>131</v>
      </c>
      <c r="E106" s="1026"/>
      <c r="F106" s="1026"/>
      <c r="G106" s="1027"/>
      <c r="H106" s="118"/>
      <c r="I106" s="26"/>
      <c r="J106" s="17"/>
      <c r="K106" s="15"/>
      <c r="L106" s="15"/>
      <c r="M106" s="15"/>
    </row>
    <row r="107" spans="1:13" s="198" customFormat="1" ht="21.75" customHeight="1" x14ac:dyDescent="0.3">
      <c r="A107" s="163" t="s">
        <v>8</v>
      </c>
      <c r="B107" s="952" t="s">
        <v>183</v>
      </c>
      <c r="C107" s="953"/>
      <c r="D107" s="953"/>
      <c r="E107" s="953"/>
      <c r="F107" s="953"/>
      <c r="G107" s="954"/>
      <c r="H107" s="191">
        <f>PAK!F23</f>
        <v>144.77000000000001</v>
      </c>
      <c r="I107" s="279">
        <f>I108+I140+I142+I144+I147</f>
        <v>268.245</v>
      </c>
      <c r="J107" s="193">
        <f>I107+H107</f>
        <v>413.01499999999999</v>
      </c>
      <c r="K107" s="197"/>
      <c r="L107" s="197"/>
      <c r="M107" s="197"/>
    </row>
    <row r="108" spans="1:13" ht="33.75" customHeight="1" x14ac:dyDescent="0.3">
      <c r="A108" s="39"/>
      <c r="B108" s="135" t="s">
        <v>10</v>
      </c>
      <c r="C108" s="959" t="s">
        <v>301</v>
      </c>
      <c r="D108" s="960"/>
      <c r="E108" s="960"/>
      <c r="F108" s="960"/>
      <c r="G108" s="961"/>
      <c r="H108" s="138"/>
      <c r="I108" s="26">
        <f>PENELITIAN!N23</f>
        <v>268.245</v>
      </c>
      <c r="J108" s="17"/>
      <c r="K108" s="15"/>
      <c r="L108" s="15"/>
      <c r="M108" s="15"/>
    </row>
    <row r="109" spans="1:13" ht="28.5" customHeight="1" x14ac:dyDescent="0.3">
      <c r="A109" s="39"/>
      <c r="B109" s="134"/>
      <c r="C109" s="169" t="s">
        <v>20</v>
      </c>
      <c r="D109" s="971" t="s">
        <v>201</v>
      </c>
      <c r="E109" s="972"/>
      <c r="F109" s="972"/>
      <c r="G109" s="973"/>
      <c r="H109" s="138"/>
      <c r="I109" s="26"/>
      <c r="J109" s="17"/>
      <c r="K109" s="188"/>
      <c r="L109" s="188"/>
      <c r="M109" s="15"/>
    </row>
    <row r="110" spans="1:13" ht="31.5" customHeight="1" x14ac:dyDescent="0.3">
      <c r="A110" s="39"/>
      <c r="B110" s="134"/>
      <c r="C110" s="140"/>
      <c r="D110" s="133" t="s">
        <v>285</v>
      </c>
      <c r="E110" s="971" t="s">
        <v>282</v>
      </c>
      <c r="F110" s="972"/>
      <c r="G110" s="973"/>
      <c r="H110" s="128"/>
      <c r="I110" s="26"/>
      <c r="J110" s="17"/>
      <c r="K110" s="188"/>
      <c r="L110" s="188"/>
      <c r="M110" s="15"/>
    </row>
    <row r="111" spans="1:13" ht="21" customHeight="1" x14ac:dyDescent="0.3">
      <c r="A111" s="39"/>
      <c r="B111" s="130"/>
      <c r="C111" s="140"/>
      <c r="D111" s="134"/>
      <c r="E111" s="208" t="s">
        <v>133</v>
      </c>
      <c r="F111" s="959" t="s">
        <v>283</v>
      </c>
      <c r="G111" s="961"/>
      <c r="H111" s="128"/>
      <c r="I111" s="26"/>
      <c r="J111" s="17"/>
      <c r="K111" s="188"/>
      <c r="L111" s="188"/>
      <c r="M111" s="15"/>
    </row>
    <row r="112" spans="1:13" ht="21" customHeight="1" x14ac:dyDescent="0.3">
      <c r="A112" s="39"/>
      <c r="B112" s="130"/>
      <c r="C112" s="140"/>
      <c r="D112" s="137"/>
      <c r="E112" s="208" t="s">
        <v>135</v>
      </c>
      <c r="F112" s="959" t="s">
        <v>134</v>
      </c>
      <c r="G112" s="961"/>
      <c r="H112" s="128"/>
      <c r="I112" s="26"/>
      <c r="J112" s="17"/>
      <c r="K112" s="188"/>
      <c r="L112" s="188"/>
      <c r="M112" s="15"/>
    </row>
    <row r="113" spans="1:13" ht="52.5" customHeight="1" x14ac:dyDescent="0.3">
      <c r="A113" s="39"/>
      <c r="B113" s="134"/>
      <c r="C113" s="140"/>
      <c r="D113" s="133" t="s">
        <v>286</v>
      </c>
      <c r="E113" s="959" t="s">
        <v>284</v>
      </c>
      <c r="F113" s="960"/>
      <c r="G113" s="961"/>
      <c r="H113" s="128"/>
      <c r="I113" s="26"/>
      <c r="J113" s="17"/>
      <c r="K113" s="188"/>
      <c r="L113" s="188"/>
      <c r="M113" s="15"/>
    </row>
    <row r="114" spans="1:13" ht="21" customHeight="1" x14ac:dyDescent="0.3">
      <c r="A114" s="39"/>
      <c r="B114" s="130"/>
      <c r="C114" s="140"/>
      <c r="D114" s="134"/>
      <c r="E114" s="208" t="s">
        <v>133</v>
      </c>
      <c r="F114" s="959" t="s">
        <v>136</v>
      </c>
      <c r="G114" s="961"/>
      <c r="H114" s="128"/>
      <c r="I114" s="26"/>
      <c r="J114" s="17"/>
      <c r="K114" s="188"/>
      <c r="L114" s="188"/>
      <c r="M114" s="15"/>
    </row>
    <row r="115" spans="1:13" ht="21" customHeight="1" x14ac:dyDescent="0.3">
      <c r="A115" s="39"/>
      <c r="B115" s="130"/>
      <c r="C115" s="140"/>
      <c r="D115" s="137"/>
      <c r="E115" s="208" t="s">
        <v>135</v>
      </c>
      <c r="F115" s="959" t="s">
        <v>139</v>
      </c>
      <c r="G115" s="961"/>
      <c r="H115" s="128"/>
      <c r="I115" s="26"/>
      <c r="J115" s="17"/>
      <c r="K115" s="188"/>
      <c r="L115" s="188"/>
      <c r="M115" s="15"/>
    </row>
    <row r="116" spans="1:13" ht="29.25" customHeight="1" x14ac:dyDescent="0.3">
      <c r="A116" s="39"/>
      <c r="B116" s="130"/>
      <c r="C116" s="140"/>
      <c r="D116" s="133" t="s">
        <v>287</v>
      </c>
      <c r="E116" s="1019" t="s">
        <v>288</v>
      </c>
      <c r="F116" s="1019"/>
      <c r="G116" s="1019"/>
      <c r="H116" s="128"/>
      <c r="I116" s="26"/>
      <c r="J116" s="17"/>
      <c r="K116" s="188"/>
      <c r="L116" s="188"/>
      <c r="M116" s="15"/>
    </row>
    <row r="117" spans="1:13" ht="46.5" customHeight="1" x14ac:dyDescent="0.3">
      <c r="A117" s="39"/>
      <c r="B117" s="130"/>
      <c r="C117" s="155"/>
      <c r="D117" s="130"/>
      <c r="E117" s="145" t="s">
        <v>133</v>
      </c>
      <c r="F117" s="959" t="s">
        <v>289</v>
      </c>
      <c r="G117" s="961"/>
      <c r="H117" s="128"/>
      <c r="I117" s="878">
        <f>PENELITIAN!N32</f>
        <v>125.98</v>
      </c>
      <c r="J117" s="17"/>
      <c r="K117" s="188"/>
      <c r="L117" s="188"/>
      <c r="M117" s="15"/>
    </row>
    <row r="118" spans="1:13" ht="30.75" customHeight="1" x14ac:dyDescent="0.3">
      <c r="A118" s="39"/>
      <c r="B118" s="130"/>
      <c r="C118" s="155"/>
      <c r="D118" s="130"/>
      <c r="E118" s="145" t="s">
        <v>135</v>
      </c>
      <c r="F118" s="959" t="s">
        <v>290</v>
      </c>
      <c r="G118" s="961"/>
      <c r="H118" s="128"/>
      <c r="I118" s="26">
        <f>PENELITIAN!N393</f>
        <v>1.865</v>
      </c>
      <c r="J118" s="17"/>
      <c r="K118" s="188"/>
      <c r="L118" s="188"/>
      <c r="M118" s="15"/>
    </row>
    <row r="119" spans="1:13" ht="36" customHeight="1" x14ac:dyDescent="0.3">
      <c r="A119" s="39"/>
      <c r="B119" s="130"/>
      <c r="C119" s="155"/>
      <c r="D119" s="131"/>
      <c r="E119" s="145" t="s">
        <v>137</v>
      </c>
      <c r="F119" s="959" t="s">
        <v>291</v>
      </c>
      <c r="G119" s="961"/>
      <c r="H119" s="128"/>
      <c r="I119" s="891">
        <f>PENELITIAN!N426</f>
        <v>44.010000000000005</v>
      </c>
      <c r="J119" s="17"/>
      <c r="K119" s="188"/>
      <c r="L119" s="188"/>
      <c r="M119" s="15"/>
    </row>
    <row r="120" spans="1:13" ht="15.75" customHeight="1" x14ac:dyDescent="0.3">
      <c r="A120" s="39"/>
      <c r="B120" s="130"/>
      <c r="C120" s="155"/>
      <c r="D120" s="131"/>
      <c r="E120" s="145" t="s">
        <v>292</v>
      </c>
      <c r="F120" s="959" t="s">
        <v>298</v>
      </c>
      <c r="G120" s="961"/>
      <c r="H120" s="128"/>
      <c r="I120" s="26">
        <f>PENELITIAN!N507</f>
        <v>14.744999999999999</v>
      </c>
      <c r="J120" s="17"/>
      <c r="K120" s="188"/>
      <c r="L120" s="188"/>
      <c r="M120" s="15"/>
    </row>
    <row r="121" spans="1:13" ht="39.75" customHeight="1" x14ac:dyDescent="0.3">
      <c r="A121" s="39"/>
      <c r="B121" s="130"/>
      <c r="C121" s="155"/>
      <c r="D121" s="131"/>
      <c r="E121" s="145" t="s">
        <v>293</v>
      </c>
      <c r="F121" s="971" t="s">
        <v>294</v>
      </c>
      <c r="G121" s="973"/>
      <c r="H121" s="128"/>
      <c r="I121" s="26"/>
      <c r="J121" s="17"/>
      <c r="K121" s="188"/>
      <c r="L121" s="188"/>
      <c r="M121" s="15"/>
    </row>
    <row r="122" spans="1:13" ht="51" customHeight="1" x14ac:dyDescent="0.3">
      <c r="A122" s="39"/>
      <c r="B122" s="130"/>
      <c r="C122" s="155"/>
      <c r="D122" s="131"/>
      <c r="E122" s="145"/>
      <c r="F122" s="971" t="s">
        <v>295</v>
      </c>
      <c r="G122" s="973"/>
      <c r="H122" s="128"/>
      <c r="I122" s="26"/>
      <c r="J122" s="17"/>
      <c r="K122" s="188"/>
      <c r="L122" s="188"/>
      <c r="M122" s="15"/>
    </row>
    <row r="123" spans="1:13" ht="15.75" customHeight="1" x14ac:dyDescent="0.3">
      <c r="A123" s="39"/>
      <c r="B123" s="130"/>
      <c r="C123" s="155"/>
      <c r="D123" s="131"/>
      <c r="E123" s="145" t="s">
        <v>296</v>
      </c>
      <c r="F123" s="959" t="s">
        <v>297</v>
      </c>
      <c r="G123" s="961"/>
      <c r="H123" s="128"/>
      <c r="I123" s="891">
        <f>PENELITIAN!N557</f>
        <v>30.614999999999998</v>
      </c>
      <c r="J123" s="17"/>
      <c r="K123" s="188"/>
      <c r="L123" s="188"/>
      <c r="M123" s="15"/>
    </row>
    <row r="124" spans="1:13" ht="60.75" customHeight="1" x14ac:dyDescent="0.3">
      <c r="A124" s="39"/>
      <c r="B124" s="130"/>
      <c r="C124" s="155"/>
      <c r="D124" s="131"/>
      <c r="E124" s="145" t="s">
        <v>299</v>
      </c>
      <c r="F124" s="959" t="s">
        <v>300</v>
      </c>
      <c r="G124" s="961"/>
      <c r="H124" s="128"/>
      <c r="I124" s="26"/>
      <c r="J124" s="17"/>
      <c r="K124" s="188"/>
      <c r="L124" s="188"/>
      <c r="M124" s="15"/>
    </row>
    <row r="125" spans="1:13" ht="31.5" customHeight="1" x14ac:dyDescent="0.3">
      <c r="A125" s="39"/>
      <c r="B125" s="134"/>
      <c r="C125" s="169" t="s">
        <v>22</v>
      </c>
      <c r="D125" s="971" t="s">
        <v>302</v>
      </c>
      <c r="E125" s="972"/>
      <c r="F125" s="972"/>
      <c r="G125" s="973"/>
      <c r="H125" s="138"/>
      <c r="I125" s="26"/>
      <c r="J125" s="17"/>
      <c r="K125" s="188"/>
      <c r="L125" s="188"/>
      <c r="M125" s="15"/>
    </row>
    <row r="126" spans="1:13" ht="31.5" customHeight="1" x14ac:dyDescent="0.3">
      <c r="A126" s="121"/>
      <c r="B126" s="130"/>
      <c r="C126" s="155"/>
      <c r="D126" s="133" t="s">
        <v>285</v>
      </c>
      <c r="E126" s="971" t="s">
        <v>303</v>
      </c>
      <c r="F126" s="972"/>
      <c r="G126" s="973"/>
      <c r="H126" s="128"/>
      <c r="I126" s="48"/>
      <c r="J126" s="48"/>
      <c r="K126" s="48"/>
      <c r="L126" s="48"/>
      <c r="M126" s="48"/>
    </row>
    <row r="127" spans="1:13" ht="21" customHeight="1" x14ac:dyDescent="0.3">
      <c r="A127" s="39"/>
      <c r="B127" s="130"/>
      <c r="C127" s="140"/>
      <c r="D127" s="134"/>
      <c r="E127" s="208" t="s">
        <v>133</v>
      </c>
      <c r="F127" s="959" t="s">
        <v>136</v>
      </c>
      <c r="G127" s="961"/>
      <c r="H127" s="128"/>
      <c r="I127" s="26">
        <f>PENELITIAN!N697</f>
        <v>9.81</v>
      </c>
      <c r="J127" s="17"/>
      <c r="K127" s="188"/>
      <c r="L127" s="188"/>
      <c r="M127" s="15"/>
    </row>
    <row r="128" spans="1:13" ht="21" customHeight="1" x14ac:dyDescent="0.3">
      <c r="A128" s="39"/>
      <c r="B128" s="130"/>
      <c r="C128" s="140"/>
      <c r="D128" s="137"/>
      <c r="E128" s="208" t="s">
        <v>135</v>
      </c>
      <c r="F128" s="959" t="s">
        <v>139</v>
      </c>
      <c r="G128" s="961"/>
      <c r="H128" s="128"/>
      <c r="I128" s="891">
        <f>PENELITIAN!N722</f>
        <v>28.89</v>
      </c>
      <c r="J128" s="17"/>
      <c r="K128" s="188"/>
      <c r="L128" s="188"/>
      <c r="M128" s="15"/>
    </row>
    <row r="129" spans="1:13" ht="33.75" customHeight="1" x14ac:dyDescent="0.3">
      <c r="A129" s="121"/>
      <c r="B129" s="130"/>
      <c r="C129" s="155"/>
      <c r="D129" s="133" t="s">
        <v>286</v>
      </c>
      <c r="E129" s="971" t="s">
        <v>304</v>
      </c>
      <c r="F129" s="972"/>
      <c r="G129" s="973"/>
      <c r="H129" s="128"/>
      <c r="I129" s="48"/>
      <c r="J129" s="48"/>
      <c r="K129" s="48"/>
      <c r="L129" s="48"/>
      <c r="M129" s="48"/>
    </row>
    <row r="130" spans="1:13" ht="21" customHeight="1" x14ac:dyDescent="0.3">
      <c r="A130" s="39"/>
      <c r="B130" s="130"/>
      <c r="C130" s="140"/>
      <c r="D130" s="134"/>
      <c r="E130" s="208" t="s">
        <v>133</v>
      </c>
      <c r="F130" s="959" t="s">
        <v>136</v>
      </c>
      <c r="G130" s="961"/>
      <c r="H130" s="128"/>
      <c r="I130" s="26"/>
      <c r="J130" s="17"/>
      <c r="K130" s="188"/>
      <c r="L130" s="188"/>
      <c r="M130" s="15"/>
    </row>
    <row r="131" spans="1:13" ht="21" customHeight="1" x14ac:dyDescent="0.3">
      <c r="A131" s="39"/>
      <c r="B131" s="130"/>
      <c r="C131" s="140"/>
      <c r="D131" s="137"/>
      <c r="E131" s="208" t="s">
        <v>135</v>
      </c>
      <c r="F131" s="959" t="s">
        <v>139</v>
      </c>
      <c r="G131" s="961"/>
      <c r="H131" s="128"/>
      <c r="I131" s="26"/>
      <c r="J131" s="17"/>
      <c r="K131" s="188"/>
      <c r="L131" s="188"/>
      <c r="M131" s="15"/>
    </row>
    <row r="132" spans="1:13" ht="46.5" customHeight="1" x14ac:dyDescent="0.3">
      <c r="A132" s="121"/>
      <c r="B132" s="130"/>
      <c r="C132" s="155"/>
      <c r="D132" s="133" t="s">
        <v>287</v>
      </c>
      <c r="E132" s="971" t="s">
        <v>305</v>
      </c>
      <c r="F132" s="972"/>
      <c r="G132" s="973"/>
      <c r="H132" s="128"/>
      <c r="I132" s="48"/>
      <c r="J132" s="48"/>
      <c r="K132" s="48"/>
      <c r="L132" s="48"/>
      <c r="M132" s="48"/>
    </row>
    <row r="133" spans="1:13" ht="21" customHeight="1" x14ac:dyDescent="0.3">
      <c r="A133" s="39"/>
      <c r="B133" s="130"/>
      <c r="C133" s="140"/>
      <c r="D133" s="134"/>
      <c r="E133" s="208" t="s">
        <v>133</v>
      </c>
      <c r="F133" s="959" t="s">
        <v>136</v>
      </c>
      <c r="G133" s="961"/>
      <c r="H133" s="128"/>
      <c r="I133" s="26">
        <f>PENELITIAN!N772</f>
        <v>5.91</v>
      </c>
      <c r="J133" s="17"/>
      <c r="K133" s="188"/>
      <c r="L133" s="188"/>
      <c r="M133" s="15"/>
    </row>
    <row r="134" spans="1:13" ht="21" customHeight="1" x14ac:dyDescent="0.3">
      <c r="A134" s="39"/>
      <c r="B134" s="130"/>
      <c r="C134" s="140"/>
      <c r="D134" s="137"/>
      <c r="E134" s="208" t="s">
        <v>135</v>
      </c>
      <c r="F134" s="959" t="s">
        <v>139</v>
      </c>
      <c r="G134" s="961"/>
      <c r="H134" s="128"/>
      <c r="I134" s="26">
        <f>PENELITIAN!N789</f>
        <v>6.42</v>
      </c>
      <c r="J134" s="17"/>
      <c r="K134" s="188"/>
      <c r="L134" s="188"/>
      <c r="M134" s="15"/>
    </row>
    <row r="135" spans="1:13" ht="49.5" customHeight="1" x14ac:dyDescent="0.3">
      <c r="A135" s="121"/>
      <c r="B135" s="130"/>
      <c r="C135" s="155"/>
      <c r="D135" s="133" t="s">
        <v>306</v>
      </c>
      <c r="E135" s="971" t="s">
        <v>307</v>
      </c>
      <c r="F135" s="972"/>
      <c r="G135" s="973"/>
      <c r="H135" s="128"/>
      <c r="I135" s="48"/>
      <c r="J135" s="48"/>
      <c r="K135" s="48"/>
      <c r="L135" s="48"/>
      <c r="M135" s="48"/>
    </row>
    <row r="136" spans="1:13" ht="21" customHeight="1" x14ac:dyDescent="0.3">
      <c r="A136" s="39"/>
      <c r="B136" s="130"/>
      <c r="C136" s="140"/>
      <c r="D136" s="134"/>
      <c r="E136" s="208" t="s">
        <v>133</v>
      </c>
      <c r="F136" s="959" t="s">
        <v>136</v>
      </c>
      <c r="G136" s="961"/>
      <c r="H136" s="128"/>
      <c r="I136" s="26"/>
      <c r="J136" s="17"/>
      <c r="K136" s="188"/>
      <c r="L136" s="188"/>
      <c r="M136" s="15"/>
    </row>
    <row r="137" spans="1:13" ht="21" customHeight="1" x14ac:dyDescent="0.3">
      <c r="A137" s="39"/>
      <c r="B137" s="130"/>
      <c r="C137" s="140"/>
      <c r="D137" s="137"/>
      <c r="E137" s="208" t="s">
        <v>135</v>
      </c>
      <c r="F137" s="959" t="s">
        <v>139</v>
      </c>
      <c r="G137" s="961"/>
      <c r="H137" s="128"/>
      <c r="I137" s="26"/>
      <c r="J137" s="17"/>
      <c r="K137" s="188"/>
      <c r="L137" s="188"/>
      <c r="M137" s="15"/>
    </row>
    <row r="138" spans="1:13" ht="32.25" customHeight="1" x14ac:dyDescent="0.3">
      <c r="A138" s="121"/>
      <c r="B138" s="130"/>
      <c r="C138" s="155"/>
      <c r="D138" s="133" t="s">
        <v>308</v>
      </c>
      <c r="E138" s="971" t="s">
        <v>309</v>
      </c>
      <c r="F138" s="972"/>
      <c r="G138" s="973"/>
      <c r="H138" s="128"/>
      <c r="I138" s="48"/>
      <c r="J138" s="48"/>
      <c r="K138" s="48"/>
      <c r="L138" s="48"/>
      <c r="M138" s="48"/>
    </row>
    <row r="139" spans="1:13" ht="48" customHeight="1" x14ac:dyDescent="0.3">
      <c r="A139" s="39"/>
      <c r="B139" s="134"/>
      <c r="C139" s="169" t="s">
        <v>28</v>
      </c>
      <c r="D139" s="971" t="s">
        <v>310</v>
      </c>
      <c r="E139" s="972"/>
      <c r="F139" s="972"/>
      <c r="G139" s="973"/>
      <c r="H139" s="138"/>
      <c r="I139" s="26"/>
      <c r="J139" s="17"/>
      <c r="K139" s="188"/>
      <c r="L139" s="188"/>
      <c r="M139" s="15"/>
    </row>
    <row r="140" spans="1:13" ht="32.25" customHeight="1" x14ac:dyDescent="0.3">
      <c r="A140" s="39"/>
      <c r="B140" s="139" t="s">
        <v>9</v>
      </c>
      <c r="C140" s="999" t="s">
        <v>311</v>
      </c>
      <c r="D140" s="1031"/>
      <c r="E140" s="1031"/>
      <c r="F140" s="1031"/>
      <c r="G140" s="1032"/>
      <c r="H140" s="138"/>
      <c r="I140" s="26">
        <f>PENELITIAN!N819</f>
        <v>0</v>
      </c>
      <c r="J140" s="17"/>
      <c r="K140" s="188"/>
      <c r="L140" s="188"/>
      <c r="M140" s="15"/>
    </row>
    <row r="141" spans="1:13" ht="23.25" customHeight="1" x14ac:dyDescent="0.3">
      <c r="A141" s="39"/>
      <c r="B141" s="131"/>
      <c r="C141" s="143"/>
      <c r="D141" s="959" t="s">
        <v>138</v>
      </c>
      <c r="E141" s="960"/>
      <c r="F141" s="960"/>
      <c r="G141" s="961"/>
      <c r="H141" s="138"/>
      <c r="I141" s="26"/>
      <c r="J141" s="17"/>
      <c r="K141" s="188"/>
      <c r="L141" s="188"/>
      <c r="M141" s="15"/>
    </row>
    <row r="142" spans="1:13" ht="36.75" customHeight="1" x14ac:dyDescent="0.3">
      <c r="A142" s="39"/>
      <c r="B142" s="139" t="s">
        <v>11</v>
      </c>
      <c r="C142" s="959" t="s">
        <v>312</v>
      </c>
      <c r="D142" s="960"/>
      <c r="E142" s="960"/>
      <c r="F142" s="960"/>
      <c r="G142" s="961"/>
      <c r="H142" s="138"/>
      <c r="I142" s="26">
        <f>PENELITIAN!N821</f>
        <v>0</v>
      </c>
      <c r="J142" s="17"/>
      <c r="K142" s="188"/>
      <c r="L142" s="188"/>
      <c r="M142" s="15"/>
    </row>
    <row r="143" spans="1:13" ht="32.25" customHeight="1" x14ac:dyDescent="0.3">
      <c r="A143" s="39"/>
      <c r="B143" s="131"/>
      <c r="C143" s="143"/>
      <c r="D143" s="959" t="s">
        <v>138</v>
      </c>
      <c r="E143" s="960"/>
      <c r="F143" s="960"/>
      <c r="G143" s="961"/>
      <c r="H143" s="138"/>
      <c r="I143" s="26"/>
      <c r="J143" s="17"/>
      <c r="K143" s="188"/>
      <c r="L143" s="188"/>
      <c r="M143" s="15"/>
    </row>
    <row r="144" spans="1:13" ht="45.75" customHeight="1" x14ac:dyDescent="0.3">
      <c r="A144" s="39"/>
      <c r="B144" s="125" t="s">
        <v>13</v>
      </c>
      <c r="C144" s="971" t="s">
        <v>313</v>
      </c>
      <c r="D144" s="972"/>
      <c r="E144" s="972"/>
      <c r="F144" s="972"/>
      <c r="G144" s="973"/>
      <c r="H144" s="128"/>
      <c r="I144" s="26">
        <f>PENELITIAN!N823</f>
        <v>0</v>
      </c>
      <c r="J144" s="17"/>
      <c r="K144" s="188"/>
      <c r="L144" s="188"/>
      <c r="M144" s="15"/>
    </row>
    <row r="145" spans="1:13" ht="30" customHeight="1" x14ac:dyDescent="0.3">
      <c r="A145" s="39"/>
      <c r="B145" s="130"/>
      <c r="C145" s="145" t="s">
        <v>20</v>
      </c>
      <c r="D145" s="971" t="s">
        <v>314</v>
      </c>
      <c r="E145" s="972"/>
      <c r="F145" s="972"/>
      <c r="G145" s="973"/>
      <c r="H145" s="128"/>
      <c r="I145" s="26"/>
      <c r="J145" s="17"/>
      <c r="K145" s="188"/>
      <c r="L145" s="188"/>
      <c r="M145" s="15"/>
    </row>
    <row r="146" spans="1:13" ht="21" customHeight="1" x14ac:dyDescent="0.3">
      <c r="A146" s="39"/>
      <c r="B146" s="131"/>
      <c r="C146" s="164" t="s">
        <v>22</v>
      </c>
      <c r="D146" s="959" t="s">
        <v>139</v>
      </c>
      <c r="E146" s="960"/>
      <c r="F146" s="960"/>
      <c r="G146" s="961"/>
      <c r="H146" s="138"/>
      <c r="I146" s="26"/>
      <c r="J146" s="17"/>
      <c r="K146" s="188"/>
      <c r="L146" s="188"/>
      <c r="M146" s="15"/>
    </row>
    <row r="147" spans="1:13" ht="46.5" customHeight="1" x14ac:dyDescent="0.3">
      <c r="A147" s="39"/>
      <c r="B147" s="125" t="s">
        <v>94</v>
      </c>
      <c r="C147" s="971" t="s">
        <v>315</v>
      </c>
      <c r="D147" s="972"/>
      <c r="E147" s="972"/>
      <c r="F147" s="972"/>
      <c r="G147" s="973"/>
      <c r="H147" s="128"/>
      <c r="I147" s="26">
        <f>PENELITIAN!N830</f>
        <v>0</v>
      </c>
      <c r="J147" s="17"/>
      <c r="K147" s="188"/>
      <c r="L147" s="188"/>
      <c r="M147" s="15"/>
    </row>
    <row r="148" spans="1:13" ht="21" customHeight="1" x14ac:dyDescent="0.3">
      <c r="A148" s="39"/>
      <c r="B148" s="130"/>
      <c r="C148" s="136">
        <v>1</v>
      </c>
      <c r="D148" s="959" t="s">
        <v>140</v>
      </c>
      <c r="E148" s="960"/>
      <c r="F148" s="960"/>
      <c r="G148" s="961"/>
      <c r="H148" s="128"/>
      <c r="I148" s="26"/>
      <c r="J148" s="17"/>
      <c r="K148" s="188"/>
      <c r="L148" s="188"/>
      <c r="M148" s="15"/>
    </row>
    <row r="149" spans="1:13" ht="21" customHeight="1" x14ac:dyDescent="0.3">
      <c r="A149" s="39"/>
      <c r="B149" s="130"/>
      <c r="C149" s="136">
        <v>2</v>
      </c>
      <c r="D149" s="959" t="s">
        <v>141</v>
      </c>
      <c r="E149" s="960"/>
      <c r="F149" s="960"/>
      <c r="G149" s="961"/>
      <c r="H149" s="128"/>
      <c r="I149" s="26"/>
      <c r="J149" s="17"/>
      <c r="K149" s="188"/>
      <c r="L149" s="188"/>
      <c r="M149" s="15"/>
    </row>
    <row r="150" spans="1:13" ht="21" customHeight="1" x14ac:dyDescent="0.3">
      <c r="A150" s="39"/>
      <c r="B150" s="131"/>
      <c r="C150" s="165">
        <v>3</v>
      </c>
      <c r="D150" s="1028" t="s">
        <v>142</v>
      </c>
      <c r="E150" s="1029"/>
      <c r="F150" s="1029"/>
      <c r="G150" s="1030"/>
      <c r="H150" s="138"/>
      <c r="I150" s="26"/>
      <c r="J150" s="17"/>
      <c r="K150" s="188"/>
      <c r="L150" s="188"/>
      <c r="M150" s="15"/>
    </row>
    <row r="151" spans="1:13" s="23" customFormat="1" ht="22.5" customHeight="1" x14ac:dyDescent="0.35">
      <c r="A151" s="163" t="s">
        <v>12</v>
      </c>
      <c r="B151" s="952" t="s">
        <v>185</v>
      </c>
      <c r="C151" s="953"/>
      <c r="D151" s="953"/>
      <c r="E151" s="953"/>
      <c r="F151" s="953"/>
      <c r="G151" s="954"/>
      <c r="H151" s="272">
        <f>PAK!F24</f>
        <v>59</v>
      </c>
      <c r="I151" s="192">
        <f>I152+I154+I161+I172+I176</f>
        <v>26</v>
      </c>
      <c r="J151" s="273">
        <f>I151+H151</f>
        <v>85</v>
      </c>
      <c r="K151" s="194"/>
      <c r="L151" s="194"/>
      <c r="M151" s="194"/>
    </row>
    <row r="152" spans="1:13" ht="20.149999999999999" customHeight="1" x14ac:dyDescent="0.3">
      <c r="A152" s="39"/>
      <c r="B152" s="139" t="s">
        <v>10</v>
      </c>
      <c r="C152" s="959" t="s">
        <v>143</v>
      </c>
      <c r="D152" s="960"/>
      <c r="E152" s="960"/>
      <c r="F152" s="960"/>
      <c r="G152" s="961"/>
      <c r="H152" s="118"/>
      <c r="I152" s="26">
        <f>PENGABDIAN!L23</f>
        <v>0</v>
      </c>
      <c r="J152" s="17"/>
      <c r="K152" s="15"/>
      <c r="L152" s="15"/>
      <c r="M152" s="15"/>
    </row>
    <row r="153" spans="1:13" ht="51" customHeight="1" x14ac:dyDescent="0.3">
      <c r="A153" s="39"/>
      <c r="B153" s="131"/>
      <c r="C153" s="144"/>
      <c r="D153" s="965" t="s">
        <v>144</v>
      </c>
      <c r="E153" s="966"/>
      <c r="F153" s="966"/>
      <c r="G153" s="967"/>
      <c r="H153" s="118"/>
      <c r="I153" s="26"/>
      <c r="J153" s="17"/>
      <c r="K153" s="15"/>
      <c r="L153" s="15"/>
      <c r="M153" s="15"/>
    </row>
    <row r="154" spans="1:13" ht="31.5" customHeight="1" x14ac:dyDescent="0.3">
      <c r="A154" s="39"/>
      <c r="B154" s="125" t="s">
        <v>9</v>
      </c>
      <c r="C154" s="968" t="s">
        <v>145</v>
      </c>
      <c r="D154" s="969"/>
      <c r="E154" s="969"/>
      <c r="F154" s="969"/>
      <c r="G154" s="970"/>
      <c r="H154" s="174"/>
      <c r="I154" s="173">
        <f>PENGABDIAN!L25</f>
        <v>0</v>
      </c>
      <c r="J154" s="21"/>
      <c r="K154" s="171"/>
      <c r="L154" s="171"/>
      <c r="M154" s="171"/>
    </row>
    <row r="155" spans="1:13" ht="33" customHeight="1" x14ac:dyDescent="0.3">
      <c r="A155" s="213"/>
      <c r="B155" s="131"/>
      <c r="C155" s="209"/>
      <c r="D155" s="971" t="s">
        <v>146</v>
      </c>
      <c r="E155" s="972"/>
      <c r="F155" s="972"/>
      <c r="G155" s="973"/>
      <c r="H155" s="118"/>
      <c r="I155" s="26"/>
      <c r="J155" s="17"/>
      <c r="K155" s="33"/>
      <c r="L155" s="15"/>
      <c r="M155" s="15"/>
    </row>
    <row r="156" spans="1:13" ht="20.149999999999999" customHeight="1" x14ac:dyDescent="0.3">
      <c r="A156" s="1002" t="s">
        <v>1</v>
      </c>
      <c r="B156" s="1024" t="s">
        <v>51</v>
      </c>
      <c r="C156" s="1024"/>
      <c r="D156" s="1024"/>
      <c r="E156" s="1024"/>
      <c r="F156" s="1024"/>
      <c r="G156" s="1024"/>
      <c r="H156" s="1024"/>
      <c r="I156" s="1024"/>
      <c r="J156" s="1024"/>
      <c r="K156" s="1024"/>
      <c r="L156" s="1024"/>
      <c r="M156" s="1024"/>
    </row>
    <row r="157" spans="1:13" ht="20.149999999999999" customHeight="1" x14ac:dyDescent="0.3">
      <c r="A157" s="1003"/>
      <c r="B157" s="1003" t="s">
        <v>52</v>
      </c>
      <c r="C157" s="1003"/>
      <c r="D157" s="1003"/>
      <c r="E157" s="1003"/>
      <c r="F157" s="1003"/>
      <c r="G157" s="1003"/>
      <c r="H157" s="1005" t="s">
        <v>53</v>
      </c>
      <c r="I157" s="1005"/>
      <c r="J157" s="1005"/>
      <c r="K157" s="1005"/>
      <c r="L157" s="1005"/>
      <c r="M157" s="1005"/>
    </row>
    <row r="158" spans="1:13" ht="20.149999999999999" customHeight="1" x14ac:dyDescent="0.3">
      <c r="A158" s="1003"/>
      <c r="B158" s="1003"/>
      <c r="C158" s="1003"/>
      <c r="D158" s="1003"/>
      <c r="E158" s="1003"/>
      <c r="F158" s="1003"/>
      <c r="G158" s="1003"/>
      <c r="H158" s="1005" t="s">
        <v>54</v>
      </c>
      <c r="I158" s="1005"/>
      <c r="J158" s="1005"/>
      <c r="K158" s="1005" t="s">
        <v>55</v>
      </c>
      <c r="L158" s="1005"/>
      <c r="M158" s="1005"/>
    </row>
    <row r="159" spans="1:13" ht="20.149999999999999" customHeight="1" x14ac:dyDescent="0.3">
      <c r="A159" s="1004"/>
      <c r="B159" s="1004"/>
      <c r="C159" s="1004"/>
      <c r="D159" s="1004"/>
      <c r="E159" s="1004"/>
      <c r="F159" s="1004"/>
      <c r="G159" s="1004"/>
      <c r="H159" s="7" t="s">
        <v>56</v>
      </c>
      <c r="I159" s="7" t="s">
        <v>57</v>
      </c>
      <c r="J159" s="7" t="s">
        <v>58</v>
      </c>
      <c r="K159" s="7" t="s">
        <v>56</v>
      </c>
      <c r="L159" s="7" t="s">
        <v>57</v>
      </c>
      <c r="M159" s="7" t="s">
        <v>58</v>
      </c>
    </row>
    <row r="160" spans="1:13" ht="20.149999999999999" customHeight="1" x14ac:dyDescent="0.3">
      <c r="A160" s="112">
        <v>1</v>
      </c>
      <c r="B160" s="988">
        <v>2</v>
      </c>
      <c r="C160" s="989"/>
      <c r="D160" s="989"/>
      <c r="E160" s="989"/>
      <c r="F160" s="989"/>
      <c r="G160" s="990"/>
      <c r="H160" s="7">
        <v>3</v>
      </c>
      <c r="I160" s="7">
        <v>4</v>
      </c>
      <c r="J160" s="7">
        <v>5</v>
      </c>
      <c r="K160" s="7">
        <v>6</v>
      </c>
      <c r="L160" s="7">
        <v>7</v>
      </c>
      <c r="M160" s="7">
        <v>8</v>
      </c>
    </row>
    <row r="161" spans="1:13" ht="33.75" customHeight="1" x14ac:dyDescent="0.3">
      <c r="A161" s="39"/>
      <c r="B161" s="125" t="s">
        <v>11</v>
      </c>
      <c r="C161" s="971" t="s">
        <v>194</v>
      </c>
      <c r="D161" s="972"/>
      <c r="E161" s="972"/>
      <c r="F161" s="972"/>
      <c r="G161" s="973"/>
      <c r="H161" s="118"/>
      <c r="I161" s="878">
        <f>PENGABDIAN!L27</f>
        <v>26</v>
      </c>
      <c r="J161" s="17"/>
      <c r="K161" s="15"/>
      <c r="L161" s="15"/>
      <c r="M161" s="15"/>
    </row>
    <row r="162" spans="1:13" ht="20.149999999999999" customHeight="1" x14ac:dyDescent="0.3">
      <c r="A162" s="39"/>
      <c r="B162" s="131"/>
      <c r="C162" s="165">
        <v>1</v>
      </c>
      <c r="D162" s="959" t="s">
        <v>147</v>
      </c>
      <c r="E162" s="960"/>
      <c r="F162" s="960"/>
      <c r="G162" s="961"/>
      <c r="H162" s="118"/>
      <c r="I162" s="26"/>
      <c r="J162" s="17"/>
      <c r="K162" s="15"/>
      <c r="L162" s="15"/>
      <c r="M162" s="15"/>
    </row>
    <row r="163" spans="1:13" ht="20.149999999999999" customHeight="1" x14ac:dyDescent="0.3">
      <c r="A163" s="39"/>
      <c r="B163" s="130"/>
      <c r="C163" s="166"/>
      <c r="D163" s="139" t="s">
        <v>0</v>
      </c>
      <c r="E163" s="977" t="s">
        <v>148</v>
      </c>
      <c r="F163" s="977"/>
      <c r="G163" s="977"/>
      <c r="H163" s="118"/>
      <c r="I163" s="26"/>
      <c r="J163" s="17"/>
      <c r="K163" s="15"/>
      <c r="L163" s="15"/>
      <c r="M163" s="15"/>
    </row>
    <row r="164" spans="1:13" ht="20.149999999999999" customHeight="1" x14ac:dyDescent="0.3">
      <c r="A164" s="39"/>
      <c r="B164" s="130"/>
      <c r="C164" s="166"/>
      <c r="D164" s="130"/>
      <c r="E164" s="136" t="s">
        <v>133</v>
      </c>
      <c r="F164" s="146" t="s">
        <v>140</v>
      </c>
      <c r="G164" s="15"/>
      <c r="H164" s="118"/>
      <c r="I164" s="26"/>
      <c r="J164" s="17"/>
      <c r="K164" s="15"/>
      <c r="L164" s="15"/>
      <c r="M164" s="15"/>
    </row>
    <row r="165" spans="1:13" ht="20.149999999999999" customHeight="1" x14ac:dyDescent="0.3">
      <c r="A165" s="39"/>
      <c r="B165" s="130"/>
      <c r="C165" s="166"/>
      <c r="D165" s="130"/>
      <c r="E165" s="136" t="s">
        <v>135</v>
      </c>
      <c r="F165" s="146" t="s">
        <v>141</v>
      </c>
      <c r="G165" s="15"/>
      <c r="H165" s="118"/>
      <c r="I165" s="26"/>
      <c r="J165" s="17"/>
      <c r="K165" s="15"/>
      <c r="L165" s="15"/>
      <c r="M165" s="15"/>
    </row>
    <row r="166" spans="1:13" ht="20.149999999999999" customHeight="1" x14ac:dyDescent="0.3">
      <c r="A166" s="39"/>
      <c r="B166" s="130"/>
      <c r="C166" s="167"/>
      <c r="D166" s="131"/>
      <c r="E166" s="136" t="s">
        <v>137</v>
      </c>
      <c r="F166" s="146" t="s">
        <v>142</v>
      </c>
      <c r="G166" s="15"/>
      <c r="H166" s="118"/>
      <c r="I166" s="26"/>
      <c r="J166" s="17"/>
      <c r="K166" s="15"/>
      <c r="L166" s="15"/>
      <c r="M166" s="15"/>
    </row>
    <row r="167" spans="1:13" ht="33" customHeight="1" x14ac:dyDescent="0.3">
      <c r="A167" s="39"/>
      <c r="B167" s="130"/>
      <c r="C167" s="167"/>
      <c r="D167" s="125" t="s">
        <v>3</v>
      </c>
      <c r="E167" s="958" t="s">
        <v>149</v>
      </c>
      <c r="F167" s="958"/>
      <c r="G167" s="958"/>
      <c r="H167" s="118"/>
      <c r="I167" s="26"/>
      <c r="J167" s="17"/>
      <c r="K167" s="15"/>
      <c r="L167" s="15"/>
      <c r="M167" s="15"/>
    </row>
    <row r="168" spans="1:13" ht="20.149999999999999" customHeight="1" x14ac:dyDescent="0.3">
      <c r="A168" s="39"/>
      <c r="B168" s="130"/>
      <c r="C168" s="167"/>
      <c r="D168" s="130"/>
      <c r="E168" s="136" t="s">
        <v>133</v>
      </c>
      <c r="F168" s="146" t="s">
        <v>140</v>
      </c>
      <c r="G168" s="15"/>
      <c r="H168" s="118"/>
      <c r="I168" s="26"/>
      <c r="J168" s="17"/>
      <c r="K168" s="15"/>
      <c r="L168" s="15"/>
      <c r="M168" s="15"/>
    </row>
    <row r="169" spans="1:13" ht="20.149999999999999" customHeight="1" x14ac:dyDescent="0.3">
      <c r="A169" s="39"/>
      <c r="B169" s="130"/>
      <c r="C169" s="167"/>
      <c r="D169" s="130"/>
      <c r="E169" s="136" t="s">
        <v>135</v>
      </c>
      <c r="F169" s="146" t="s">
        <v>141</v>
      </c>
      <c r="G169" s="15"/>
      <c r="H169" s="118"/>
      <c r="I169" s="26"/>
      <c r="J169" s="17"/>
      <c r="K169" s="15"/>
      <c r="L169" s="15"/>
      <c r="M169" s="15"/>
    </row>
    <row r="170" spans="1:13" ht="20.149999999999999" customHeight="1" x14ac:dyDescent="0.3">
      <c r="A170" s="39"/>
      <c r="B170" s="130"/>
      <c r="C170" s="168"/>
      <c r="D170" s="131"/>
      <c r="E170" s="136" t="s">
        <v>137</v>
      </c>
      <c r="F170" s="146" t="s">
        <v>142</v>
      </c>
      <c r="G170" s="15"/>
      <c r="H170" s="118"/>
      <c r="I170" s="26">
        <f>PENGABDIAN!L36</f>
        <v>26</v>
      </c>
      <c r="J170" s="17"/>
      <c r="K170" s="15"/>
      <c r="L170" s="15"/>
      <c r="M170" s="15"/>
    </row>
    <row r="171" spans="1:13" ht="20.149999999999999" customHeight="1" x14ac:dyDescent="0.3">
      <c r="A171" s="39"/>
      <c r="B171" s="131"/>
      <c r="C171" s="165">
        <v>2</v>
      </c>
      <c r="D171" s="959" t="s">
        <v>150</v>
      </c>
      <c r="E171" s="960"/>
      <c r="F171" s="960"/>
      <c r="G171" s="961"/>
      <c r="H171" s="118"/>
      <c r="I171" s="26"/>
      <c r="J171" s="17"/>
      <c r="K171" s="15"/>
      <c r="L171" s="15"/>
      <c r="M171" s="15"/>
    </row>
    <row r="172" spans="1:13" ht="49.5" customHeight="1" x14ac:dyDescent="0.3">
      <c r="A172" s="39"/>
      <c r="B172" s="125" t="s">
        <v>13</v>
      </c>
      <c r="C172" s="962" t="s">
        <v>151</v>
      </c>
      <c r="D172" s="963"/>
      <c r="E172" s="963"/>
      <c r="F172" s="963"/>
      <c r="G172" s="964"/>
      <c r="H172" s="118"/>
      <c r="I172" s="26">
        <f>PENGABDIAN!L483</f>
        <v>0</v>
      </c>
      <c r="J172" s="17"/>
      <c r="K172" s="15"/>
      <c r="L172" s="15"/>
      <c r="M172" s="15"/>
    </row>
    <row r="173" spans="1:13" ht="20.149999999999999" customHeight="1" x14ac:dyDescent="0.3">
      <c r="A173" s="39"/>
      <c r="B173" s="130"/>
      <c r="C173" s="165">
        <v>1</v>
      </c>
      <c r="D173" s="959" t="s">
        <v>152</v>
      </c>
      <c r="E173" s="960"/>
      <c r="F173" s="960"/>
      <c r="G173" s="961"/>
      <c r="H173" s="118"/>
      <c r="I173" s="26"/>
      <c r="J173" s="17"/>
      <c r="K173" s="15"/>
      <c r="L173" s="15"/>
      <c r="M173" s="15"/>
    </row>
    <row r="174" spans="1:13" ht="20.149999999999999" customHeight="1" x14ac:dyDescent="0.3">
      <c r="A174" s="39"/>
      <c r="B174" s="130"/>
      <c r="C174" s="136">
        <v>2</v>
      </c>
      <c r="D174" s="959" t="s">
        <v>153</v>
      </c>
      <c r="E174" s="960"/>
      <c r="F174" s="960"/>
      <c r="G174" s="961"/>
      <c r="H174" s="118"/>
      <c r="I174" s="26"/>
      <c r="J174" s="17"/>
      <c r="K174" s="15"/>
      <c r="L174" s="15"/>
      <c r="M174" s="15"/>
    </row>
    <row r="175" spans="1:13" ht="20.149999999999999" customHeight="1" x14ac:dyDescent="0.3">
      <c r="A175" s="39"/>
      <c r="B175" s="137"/>
      <c r="C175" s="136">
        <v>3</v>
      </c>
      <c r="D175" s="974" t="s">
        <v>154</v>
      </c>
      <c r="E175" s="975"/>
      <c r="F175" s="975"/>
      <c r="G175" s="976"/>
      <c r="H175" s="118"/>
      <c r="I175" s="26"/>
      <c r="J175" s="17"/>
      <c r="K175" s="15"/>
      <c r="L175" s="15"/>
      <c r="M175" s="15"/>
    </row>
    <row r="176" spans="1:13" ht="20.149999999999999" customHeight="1" x14ac:dyDescent="0.3">
      <c r="A176" s="39"/>
      <c r="B176" s="135" t="s">
        <v>94</v>
      </c>
      <c r="C176" s="959" t="s">
        <v>155</v>
      </c>
      <c r="D176" s="960"/>
      <c r="E176" s="960"/>
      <c r="F176" s="960"/>
      <c r="G176" s="961"/>
      <c r="H176" s="149"/>
      <c r="I176" s="26">
        <f>PENGABDIAN!L67</f>
        <v>0</v>
      </c>
      <c r="J176" s="17"/>
      <c r="K176" s="15"/>
      <c r="L176" s="15"/>
      <c r="M176" s="15"/>
    </row>
    <row r="177" spans="1:13" ht="36" customHeight="1" x14ac:dyDescent="0.3">
      <c r="A177" s="39"/>
      <c r="B177" s="137"/>
      <c r="C177" s="153"/>
      <c r="D177" s="959" t="s">
        <v>156</v>
      </c>
      <c r="E177" s="960"/>
      <c r="F177" s="960"/>
      <c r="G177" s="961"/>
      <c r="H177" s="149"/>
      <c r="I177" s="26"/>
      <c r="J177" s="17"/>
      <c r="K177" s="15"/>
      <c r="L177" s="15"/>
      <c r="M177" s="15"/>
    </row>
    <row r="178" spans="1:13" s="198" customFormat="1" ht="25" customHeight="1" x14ac:dyDescent="0.3">
      <c r="A178" s="196"/>
      <c r="B178" s="955" t="s">
        <v>186</v>
      </c>
      <c r="C178" s="956"/>
      <c r="D178" s="956"/>
      <c r="E178" s="956"/>
      <c r="F178" s="956"/>
      <c r="G178" s="957"/>
      <c r="H178" s="274">
        <f>H151+H107+H43+H37</f>
        <v>464</v>
      </c>
      <c r="I178" s="274">
        <f>I151+I107+I43+I37</f>
        <v>561.07833333333338</v>
      </c>
      <c r="J178" s="274">
        <f>J151+J107+J43+J37</f>
        <v>1025.0783333333334</v>
      </c>
      <c r="K178" s="197"/>
      <c r="L178" s="197"/>
      <c r="M178" s="197"/>
    </row>
    <row r="179" spans="1:13" s="23" customFormat="1" ht="25.5" customHeight="1" x14ac:dyDescent="0.35">
      <c r="A179" s="161" t="s">
        <v>71</v>
      </c>
      <c r="B179" s="952" t="s">
        <v>202</v>
      </c>
      <c r="C179" s="953"/>
      <c r="D179" s="953"/>
      <c r="E179" s="953"/>
      <c r="F179" s="953"/>
      <c r="G179" s="954"/>
      <c r="H179" s="272">
        <f>PAK!F27</f>
        <v>86</v>
      </c>
      <c r="I179" s="192">
        <f>(I180+I183+I190+I199+I206+I209+I216+I225+I229+I233+I235)</f>
        <v>30</v>
      </c>
      <c r="J179" s="273">
        <f>I179+H179</f>
        <v>116</v>
      </c>
      <c r="K179" s="194"/>
      <c r="L179" s="194"/>
      <c r="M179" s="194"/>
    </row>
    <row r="180" spans="1:13" ht="33.75" customHeight="1" x14ac:dyDescent="0.3">
      <c r="A180" s="39"/>
      <c r="B180" s="133" t="s">
        <v>10</v>
      </c>
      <c r="C180" s="971" t="s">
        <v>157</v>
      </c>
      <c r="D180" s="972"/>
      <c r="E180" s="972"/>
      <c r="F180" s="972"/>
      <c r="G180" s="973"/>
      <c r="H180" s="118"/>
      <c r="I180" s="26">
        <f>PENUNJANG!L23</f>
        <v>3</v>
      </c>
      <c r="J180" s="17"/>
      <c r="K180" s="15"/>
      <c r="L180" s="15"/>
      <c r="M180" s="15"/>
    </row>
    <row r="181" spans="1:13" ht="20.149999999999999" customHeight="1" x14ac:dyDescent="0.3">
      <c r="A181" s="39"/>
      <c r="B181" s="134"/>
      <c r="C181" s="136">
        <v>1</v>
      </c>
      <c r="D181" s="977" t="s">
        <v>158</v>
      </c>
      <c r="E181" s="977"/>
      <c r="F181" s="977"/>
      <c r="G181" s="977"/>
      <c r="H181" s="118"/>
      <c r="I181" s="26"/>
      <c r="J181" s="17"/>
      <c r="K181" s="15"/>
      <c r="L181" s="15"/>
      <c r="M181" s="15"/>
    </row>
    <row r="182" spans="1:13" ht="20.149999999999999" customHeight="1" x14ac:dyDescent="0.3">
      <c r="A182" s="39"/>
      <c r="B182" s="137"/>
      <c r="C182" s="136">
        <v>2</v>
      </c>
      <c r="D182" s="1019" t="s">
        <v>159</v>
      </c>
      <c r="E182" s="1019"/>
      <c r="F182" s="1019"/>
      <c r="G182" s="1019"/>
      <c r="H182" s="118"/>
      <c r="I182" s="26">
        <f>PENUNJANG!L25</f>
        <v>3</v>
      </c>
      <c r="J182" s="17"/>
      <c r="K182" s="15"/>
      <c r="L182" s="15"/>
      <c r="M182" s="15"/>
    </row>
    <row r="183" spans="1:13" ht="33" customHeight="1" x14ac:dyDescent="0.3">
      <c r="A183" s="39"/>
      <c r="B183" s="133" t="s">
        <v>9</v>
      </c>
      <c r="C183" s="958" t="s">
        <v>160</v>
      </c>
      <c r="D183" s="958"/>
      <c r="E183" s="958"/>
      <c r="F183" s="958"/>
      <c r="G183" s="958"/>
      <c r="H183" s="118"/>
      <c r="I183" s="26">
        <f>PENUNJANG!L29</f>
        <v>0</v>
      </c>
      <c r="J183" s="17"/>
      <c r="K183" s="15"/>
      <c r="L183" s="15"/>
      <c r="M183" s="15"/>
    </row>
    <row r="184" spans="1:13" ht="20.149999999999999" customHeight="1" x14ac:dyDescent="0.3">
      <c r="A184" s="39"/>
      <c r="B184" s="134"/>
      <c r="C184" s="135">
        <v>1</v>
      </c>
      <c r="D184" s="1019" t="s">
        <v>161</v>
      </c>
      <c r="E184" s="1019"/>
      <c r="F184" s="1019"/>
      <c r="G184" s="1019"/>
      <c r="H184" s="118"/>
      <c r="I184" s="26"/>
      <c r="J184" s="17"/>
      <c r="K184" s="15"/>
      <c r="L184" s="15"/>
      <c r="M184" s="15"/>
    </row>
    <row r="185" spans="1:13" ht="20.149999999999999" customHeight="1" x14ac:dyDescent="0.3">
      <c r="A185" s="121"/>
      <c r="B185" s="134"/>
      <c r="C185" s="130"/>
      <c r="D185" s="126" t="s">
        <v>0</v>
      </c>
      <c r="E185" s="1019" t="s">
        <v>27</v>
      </c>
      <c r="F185" s="1019"/>
      <c r="G185" s="1019"/>
      <c r="H185" s="120"/>
      <c r="I185" s="48"/>
      <c r="J185" s="48"/>
      <c r="K185" s="48"/>
      <c r="L185" s="48"/>
      <c r="M185" s="48"/>
    </row>
    <row r="186" spans="1:13" ht="20.149999999999999" customHeight="1" x14ac:dyDescent="0.3">
      <c r="A186" s="121"/>
      <c r="B186" s="134"/>
      <c r="C186" s="137"/>
      <c r="D186" s="126" t="s">
        <v>21</v>
      </c>
      <c r="E186" s="977" t="s">
        <v>24</v>
      </c>
      <c r="F186" s="977"/>
      <c r="G186" s="977"/>
      <c r="H186" s="122"/>
      <c r="I186" s="43"/>
      <c r="J186" s="43"/>
      <c r="K186" s="43"/>
      <c r="L186" s="43"/>
      <c r="M186" s="43"/>
    </row>
    <row r="187" spans="1:13" ht="20.149999999999999" customHeight="1" x14ac:dyDescent="0.3">
      <c r="A187" s="121"/>
      <c r="B187" s="134"/>
      <c r="C187" s="135">
        <v>2</v>
      </c>
      <c r="D187" s="1019" t="s">
        <v>162</v>
      </c>
      <c r="E187" s="1019"/>
      <c r="F187" s="1019"/>
      <c r="G187" s="1019"/>
      <c r="H187" s="122"/>
      <c r="I187" s="43"/>
      <c r="J187" s="43"/>
      <c r="K187" s="43"/>
      <c r="L187" s="43"/>
      <c r="M187" s="43"/>
    </row>
    <row r="188" spans="1:13" ht="20.149999999999999" customHeight="1" x14ac:dyDescent="0.3">
      <c r="A188" s="121"/>
      <c r="B188" s="130"/>
      <c r="C188" s="134"/>
      <c r="D188" s="126" t="s">
        <v>0</v>
      </c>
      <c r="E188" s="1019" t="s">
        <v>27</v>
      </c>
      <c r="F188" s="1019"/>
      <c r="G188" s="1019"/>
      <c r="H188" s="76"/>
      <c r="I188" s="7"/>
      <c r="J188" s="7"/>
      <c r="K188" s="7"/>
      <c r="L188" s="7"/>
      <c r="M188" s="7"/>
    </row>
    <row r="189" spans="1:13" s="4" customFormat="1" ht="20.149999999999999" customHeight="1" x14ac:dyDescent="0.35">
      <c r="A189" s="154"/>
      <c r="B189" s="131"/>
      <c r="C189" s="137"/>
      <c r="D189" s="126" t="s">
        <v>21</v>
      </c>
      <c r="E189" s="977" t="s">
        <v>24</v>
      </c>
      <c r="F189" s="977"/>
      <c r="G189" s="977"/>
      <c r="H189" s="76"/>
      <c r="I189" s="7"/>
      <c r="J189" s="7"/>
      <c r="K189" s="7"/>
      <c r="L189" s="7"/>
      <c r="M189" s="7"/>
    </row>
    <row r="190" spans="1:13" ht="20.149999999999999" customHeight="1" x14ac:dyDescent="0.3">
      <c r="A190" s="39"/>
      <c r="B190" s="139" t="s">
        <v>11</v>
      </c>
      <c r="C190" s="1019" t="s">
        <v>163</v>
      </c>
      <c r="D190" s="1019"/>
      <c r="E190" s="1019"/>
      <c r="F190" s="1019"/>
      <c r="G190" s="1019"/>
      <c r="H190" s="118"/>
      <c r="I190" s="26">
        <f>PENUNJANG!L36</f>
        <v>0</v>
      </c>
      <c r="J190" s="17"/>
      <c r="K190" s="15"/>
      <c r="L190" s="15"/>
      <c r="M190" s="15"/>
    </row>
    <row r="191" spans="1:13" ht="20.149999999999999" customHeight="1" x14ac:dyDescent="0.3">
      <c r="A191" s="39"/>
      <c r="B191" s="130"/>
      <c r="C191" s="135">
        <v>1</v>
      </c>
      <c r="D191" s="1019" t="s">
        <v>140</v>
      </c>
      <c r="E191" s="1019"/>
      <c r="F191" s="1019"/>
      <c r="G191" s="1019"/>
      <c r="H191" s="118"/>
      <c r="I191" s="26"/>
      <c r="J191" s="17"/>
      <c r="K191" s="15"/>
      <c r="L191" s="15"/>
      <c r="M191" s="15"/>
    </row>
    <row r="192" spans="1:13" ht="20.149999999999999" customHeight="1" x14ac:dyDescent="0.3">
      <c r="A192" s="39"/>
      <c r="B192" s="130"/>
      <c r="C192" s="134"/>
      <c r="D192" s="126" t="s">
        <v>2</v>
      </c>
      <c r="E192" s="977" t="s">
        <v>164</v>
      </c>
      <c r="F192" s="977"/>
      <c r="G192" s="977"/>
      <c r="H192" s="118"/>
      <c r="I192" s="26"/>
      <c r="J192" s="17"/>
      <c r="K192" s="15"/>
      <c r="L192" s="15"/>
      <c r="M192" s="15"/>
    </row>
    <row r="193" spans="1:13" ht="20.149999999999999" customHeight="1" x14ac:dyDescent="0.3">
      <c r="A193" s="39"/>
      <c r="B193" s="130"/>
      <c r="C193" s="134"/>
      <c r="D193" s="126" t="s">
        <v>3</v>
      </c>
      <c r="E193" s="977" t="s">
        <v>165</v>
      </c>
      <c r="F193" s="977"/>
      <c r="G193" s="977"/>
      <c r="H193" s="118"/>
      <c r="I193" s="26"/>
      <c r="J193" s="17"/>
      <c r="K193" s="15"/>
      <c r="L193" s="15"/>
      <c r="M193" s="15"/>
    </row>
    <row r="194" spans="1:13" ht="20.149999999999999" customHeight="1" x14ac:dyDescent="0.3">
      <c r="A194" s="39"/>
      <c r="B194" s="130"/>
      <c r="C194" s="137"/>
      <c r="D194" s="126" t="s">
        <v>4</v>
      </c>
      <c r="E194" s="977" t="s">
        <v>24</v>
      </c>
      <c r="F194" s="977"/>
      <c r="G194" s="977"/>
      <c r="H194" s="118"/>
      <c r="I194" s="26"/>
      <c r="J194" s="17"/>
      <c r="K194" s="15"/>
      <c r="L194" s="15"/>
      <c r="M194" s="15"/>
    </row>
    <row r="195" spans="1:13" ht="20.149999999999999" customHeight="1" x14ac:dyDescent="0.3">
      <c r="A195" s="39"/>
      <c r="B195" s="130"/>
      <c r="C195" s="135">
        <v>2</v>
      </c>
      <c r="D195" s="1019" t="s">
        <v>141</v>
      </c>
      <c r="E195" s="1019"/>
      <c r="F195" s="1019"/>
      <c r="G195" s="1019"/>
      <c r="H195" s="118"/>
      <c r="I195" s="26"/>
      <c r="J195" s="17"/>
      <c r="K195" s="15"/>
      <c r="L195" s="15"/>
      <c r="M195" s="15"/>
    </row>
    <row r="196" spans="1:13" ht="20.149999999999999" customHeight="1" x14ac:dyDescent="0.3">
      <c r="A196" s="39"/>
      <c r="B196" s="130"/>
      <c r="C196" s="134"/>
      <c r="D196" s="126" t="s">
        <v>2</v>
      </c>
      <c r="E196" s="977" t="s">
        <v>164</v>
      </c>
      <c r="F196" s="977"/>
      <c r="G196" s="977"/>
      <c r="H196" s="118"/>
      <c r="I196" s="26"/>
      <c r="J196" s="17"/>
      <c r="K196" s="15"/>
      <c r="L196" s="15"/>
      <c r="M196" s="15"/>
    </row>
    <row r="197" spans="1:13" ht="20.149999999999999" customHeight="1" x14ac:dyDescent="0.3">
      <c r="A197" s="39"/>
      <c r="B197" s="130"/>
      <c r="C197" s="134"/>
      <c r="D197" s="126" t="s">
        <v>3</v>
      </c>
      <c r="E197" s="977" t="s">
        <v>165</v>
      </c>
      <c r="F197" s="977"/>
      <c r="G197" s="977"/>
      <c r="H197" s="118"/>
      <c r="I197" s="26"/>
      <c r="J197" s="17"/>
      <c r="K197" s="15"/>
      <c r="L197" s="15"/>
      <c r="M197" s="15"/>
    </row>
    <row r="198" spans="1:13" ht="20.149999999999999" customHeight="1" x14ac:dyDescent="0.3">
      <c r="A198" s="39"/>
      <c r="B198" s="131"/>
      <c r="C198" s="137"/>
      <c r="D198" s="126" t="s">
        <v>4</v>
      </c>
      <c r="E198" s="977" t="s">
        <v>24</v>
      </c>
      <c r="F198" s="977"/>
      <c r="G198" s="977"/>
      <c r="H198" s="118"/>
      <c r="I198" s="26"/>
      <c r="J198" s="17"/>
      <c r="K198" s="15"/>
      <c r="L198" s="15"/>
      <c r="M198" s="15"/>
    </row>
    <row r="199" spans="1:13" ht="20.149999999999999" customHeight="1" x14ac:dyDescent="0.3">
      <c r="A199" s="39"/>
      <c r="B199" s="139" t="s">
        <v>13</v>
      </c>
      <c r="C199" s="1019" t="s">
        <v>166</v>
      </c>
      <c r="D199" s="1019"/>
      <c r="E199" s="1019"/>
      <c r="F199" s="1019"/>
      <c r="G199" s="1019"/>
      <c r="H199" s="118"/>
      <c r="I199" s="26">
        <f>PENUNJANG!L45</f>
        <v>0</v>
      </c>
      <c r="J199" s="17"/>
      <c r="K199" s="15"/>
      <c r="L199" s="15"/>
      <c r="M199" s="15"/>
    </row>
    <row r="200" spans="1:13" ht="33.75" customHeight="1" x14ac:dyDescent="0.3">
      <c r="A200" s="213"/>
      <c r="B200" s="131"/>
      <c r="C200" s="143"/>
      <c r="D200" s="1019" t="s">
        <v>167</v>
      </c>
      <c r="E200" s="1019"/>
      <c r="F200" s="1019"/>
      <c r="G200" s="1019"/>
      <c r="H200" s="118"/>
      <c r="I200" s="26"/>
      <c r="J200" s="17"/>
      <c r="K200" s="15"/>
      <c r="L200" s="15"/>
      <c r="M200" s="15"/>
    </row>
    <row r="201" spans="1:13" ht="20.149999999999999" customHeight="1" x14ac:dyDescent="0.3">
      <c r="A201" s="1002" t="s">
        <v>1</v>
      </c>
      <c r="B201" s="1024" t="s">
        <v>51</v>
      </c>
      <c r="C201" s="1024"/>
      <c r="D201" s="1024"/>
      <c r="E201" s="1024"/>
      <c r="F201" s="1024"/>
      <c r="G201" s="1024"/>
      <c r="H201" s="1024"/>
      <c r="I201" s="1024"/>
      <c r="J201" s="1024"/>
      <c r="K201" s="1024"/>
      <c r="L201" s="1024"/>
      <c r="M201" s="1024"/>
    </row>
    <row r="202" spans="1:13" ht="20.149999999999999" customHeight="1" x14ac:dyDescent="0.3">
      <c r="A202" s="1003"/>
      <c r="B202" s="1003" t="s">
        <v>52</v>
      </c>
      <c r="C202" s="1003"/>
      <c r="D202" s="1003"/>
      <c r="E202" s="1003"/>
      <c r="F202" s="1003"/>
      <c r="G202" s="1003"/>
      <c r="H202" s="1005" t="s">
        <v>53</v>
      </c>
      <c r="I202" s="1005"/>
      <c r="J202" s="1005"/>
      <c r="K202" s="1005"/>
      <c r="L202" s="1005"/>
      <c r="M202" s="1005"/>
    </row>
    <row r="203" spans="1:13" ht="20.149999999999999" customHeight="1" x14ac:dyDescent="0.3">
      <c r="A203" s="1003"/>
      <c r="B203" s="1003"/>
      <c r="C203" s="1003"/>
      <c r="D203" s="1003"/>
      <c r="E203" s="1003"/>
      <c r="F203" s="1003"/>
      <c r="G203" s="1003"/>
      <c r="H203" s="1005" t="s">
        <v>54</v>
      </c>
      <c r="I203" s="1005"/>
      <c r="J203" s="1005"/>
      <c r="K203" s="1005" t="s">
        <v>55</v>
      </c>
      <c r="L203" s="1005"/>
      <c r="M203" s="1005"/>
    </row>
    <row r="204" spans="1:13" ht="20.149999999999999" customHeight="1" x14ac:dyDescent="0.3">
      <c r="A204" s="1004"/>
      <c r="B204" s="1004"/>
      <c r="C204" s="1004"/>
      <c r="D204" s="1004"/>
      <c r="E204" s="1004"/>
      <c r="F204" s="1004"/>
      <c r="G204" s="1004"/>
      <c r="H204" s="7" t="s">
        <v>56</v>
      </c>
      <c r="I204" s="7" t="s">
        <v>57</v>
      </c>
      <c r="J204" s="7" t="s">
        <v>58</v>
      </c>
      <c r="K204" s="7" t="s">
        <v>56</v>
      </c>
      <c r="L204" s="7" t="s">
        <v>57</v>
      </c>
      <c r="M204" s="7" t="s">
        <v>58</v>
      </c>
    </row>
    <row r="205" spans="1:13" ht="20.149999999999999" customHeight="1" x14ac:dyDescent="0.3">
      <c r="A205" s="112">
        <v>1</v>
      </c>
      <c r="B205" s="988">
        <v>2</v>
      </c>
      <c r="C205" s="989"/>
      <c r="D205" s="989"/>
      <c r="E205" s="989"/>
      <c r="F205" s="989"/>
      <c r="G205" s="990"/>
      <c r="H205" s="7">
        <v>3</v>
      </c>
      <c r="I205" s="7">
        <v>4</v>
      </c>
      <c r="J205" s="7">
        <v>5</v>
      </c>
      <c r="K205" s="7">
        <v>6</v>
      </c>
      <c r="L205" s="7">
        <v>7</v>
      </c>
      <c r="M205" s="7">
        <v>8</v>
      </c>
    </row>
    <row r="206" spans="1:13" ht="31.5" customHeight="1" x14ac:dyDescent="0.3">
      <c r="A206" s="39"/>
      <c r="B206" s="125" t="s">
        <v>94</v>
      </c>
      <c r="C206" s="958" t="s">
        <v>168</v>
      </c>
      <c r="D206" s="958"/>
      <c r="E206" s="958"/>
      <c r="F206" s="958"/>
      <c r="G206" s="958"/>
      <c r="H206" s="118"/>
      <c r="I206" s="26">
        <f>DUPAK!J207</f>
        <v>0</v>
      </c>
      <c r="J206" s="17"/>
      <c r="K206" s="15"/>
      <c r="L206" s="15"/>
      <c r="M206" s="15"/>
    </row>
    <row r="207" spans="1:13" ht="20.149999999999999" customHeight="1" x14ac:dyDescent="0.3">
      <c r="A207" s="39"/>
      <c r="B207" s="130"/>
      <c r="C207" s="135">
        <v>1</v>
      </c>
      <c r="D207" s="1023" t="s">
        <v>169</v>
      </c>
      <c r="E207" s="1023"/>
      <c r="F207" s="1023"/>
      <c r="G207" s="1023"/>
      <c r="H207" s="174"/>
      <c r="I207" s="26"/>
      <c r="J207" s="21"/>
      <c r="K207" s="171"/>
      <c r="L207" s="171"/>
      <c r="M207" s="171"/>
    </row>
    <row r="208" spans="1:13" ht="20.149999999999999" customHeight="1" x14ac:dyDescent="0.3">
      <c r="A208" s="42"/>
      <c r="B208" s="131"/>
      <c r="C208" s="136">
        <v>2</v>
      </c>
      <c r="D208" s="1019" t="s">
        <v>170</v>
      </c>
      <c r="E208" s="1019"/>
      <c r="F208" s="1019"/>
      <c r="G208" s="1019"/>
      <c r="H208" s="118"/>
      <c r="I208" s="26"/>
      <c r="J208" s="17"/>
      <c r="K208" s="15"/>
      <c r="L208" s="15"/>
      <c r="M208" s="15"/>
    </row>
    <row r="209" spans="1:13" ht="20.149999999999999" customHeight="1" x14ac:dyDescent="0.3">
      <c r="A209" s="42"/>
      <c r="B209" s="139" t="s">
        <v>98</v>
      </c>
      <c r="C209" s="1019" t="s">
        <v>171</v>
      </c>
      <c r="D209" s="1019"/>
      <c r="E209" s="1019"/>
      <c r="F209" s="1019"/>
      <c r="G209" s="1019"/>
      <c r="H209" s="118"/>
      <c r="I209" s="26">
        <f>PENUNJANG!L50</f>
        <v>23</v>
      </c>
      <c r="J209" s="17"/>
      <c r="K209" s="15"/>
      <c r="L209" s="15"/>
      <c r="M209" s="15"/>
    </row>
    <row r="210" spans="1:13" ht="20.149999999999999" customHeight="1" x14ac:dyDescent="0.3">
      <c r="A210" s="42"/>
      <c r="B210" s="130"/>
      <c r="C210" s="135">
        <v>1</v>
      </c>
      <c r="D210" s="1019" t="s">
        <v>172</v>
      </c>
      <c r="E210" s="1019"/>
      <c r="F210" s="1019"/>
      <c r="G210" s="1019"/>
      <c r="H210" s="118"/>
      <c r="I210" s="26"/>
      <c r="J210" s="17"/>
      <c r="K210" s="15"/>
      <c r="L210" s="15"/>
      <c r="M210" s="15"/>
    </row>
    <row r="211" spans="1:13" ht="20.149999999999999" customHeight="1" x14ac:dyDescent="0.3">
      <c r="A211" s="39"/>
      <c r="B211" s="130"/>
      <c r="C211" s="134"/>
      <c r="D211" s="126" t="s">
        <v>0</v>
      </c>
      <c r="E211" s="1020" t="s">
        <v>23</v>
      </c>
      <c r="F211" s="1021"/>
      <c r="G211" s="1022"/>
      <c r="H211" s="118"/>
      <c r="I211" s="26"/>
      <c r="J211" s="17"/>
      <c r="K211" s="15"/>
      <c r="L211" s="15"/>
      <c r="M211" s="15"/>
    </row>
    <row r="212" spans="1:13" ht="20.149999999999999" customHeight="1" x14ac:dyDescent="0.3">
      <c r="A212" s="39"/>
      <c r="B212" s="130"/>
      <c r="C212" s="137"/>
      <c r="D212" s="126" t="s">
        <v>21</v>
      </c>
      <c r="E212" s="977" t="s">
        <v>24</v>
      </c>
      <c r="F212" s="977"/>
      <c r="G212" s="977"/>
      <c r="H212" s="118"/>
      <c r="I212" s="26">
        <f>PENUNJANG!L53</f>
        <v>9</v>
      </c>
      <c r="J212" s="17"/>
      <c r="K212" s="15"/>
      <c r="L212" s="15"/>
      <c r="M212" s="15"/>
    </row>
    <row r="213" spans="1:13" ht="20.149999999999999" customHeight="1" x14ac:dyDescent="0.3">
      <c r="A213" s="38"/>
      <c r="B213" s="130"/>
      <c r="C213" s="135">
        <v>2</v>
      </c>
      <c r="D213" s="1019" t="s">
        <v>173</v>
      </c>
      <c r="E213" s="1019"/>
      <c r="F213" s="1019"/>
      <c r="G213" s="1019"/>
      <c r="H213" s="118"/>
      <c r="I213" s="26"/>
      <c r="J213" s="17"/>
      <c r="K213" s="15"/>
      <c r="L213" s="15"/>
      <c r="M213" s="15"/>
    </row>
    <row r="214" spans="1:13" ht="20.149999999999999" customHeight="1" x14ac:dyDescent="0.3">
      <c r="A214" s="38"/>
      <c r="B214" s="130"/>
      <c r="C214" s="134"/>
      <c r="D214" s="126" t="s">
        <v>0</v>
      </c>
      <c r="E214" s="1020" t="s">
        <v>23</v>
      </c>
      <c r="F214" s="1021"/>
      <c r="G214" s="1022"/>
      <c r="H214" s="118"/>
      <c r="I214" s="26"/>
      <c r="J214" s="17"/>
      <c r="K214" s="15"/>
      <c r="L214" s="15"/>
      <c r="M214" s="15"/>
    </row>
    <row r="215" spans="1:13" ht="20.149999999999999" customHeight="1" x14ac:dyDescent="0.3">
      <c r="A215" s="38"/>
      <c r="B215" s="131"/>
      <c r="C215" s="137"/>
      <c r="D215" s="126" t="s">
        <v>21</v>
      </c>
      <c r="E215" s="147" t="s">
        <v>24</v>
      </c>
      <c r="F215" s="147"/>
      <c r="G215" s="15"/>
      <c r="H215" s="118"/>
      <c r="I215" s="26">
        <f>PENUNJANG!L65</f>
        <v>14</v>
      </c>
      <c r="J215" s="17"/>
      <c r="K215" s="15"/>
      <c r="L215" s="15"/>
      <c r="M215" s="15"/>
    </row>
    <row r="216" spans="1:13" ht="20.149999999999999" customHeight="1" x14ac:dyDescent="0.3">
      <c r="A216" s="39"/>
      <c r="B216" s="134" t="s">
        <v>16</v>
      </c>
      <c r="C216" s="1019" t="s">
        <v>174</v>
      </c>
      <c r="D216" s="1019"/>
      <c r="E216" s="1019"/>
      <c r="F216" s="1019"/>
      <c r="G216" s="1019"/>
      <c r="H216" s="118"/>
      <c r="I216" s="26">
        <f>PENUNJANG!L80</f>
        <v>0</v>
      </c>
      <c r="J216" s="17"/>
      <c r="K216" s="15"/>
      <c r="L216" s="15"/>
      <c r="M216" s="15"/>
    </row>
    <row r="217" spans="1:13" ht="20.149999999999999" customHeight="1" x14ac:dyDescent="0.3">
      <c r="A217" s="39"/>
      <c r="B217" s="134"/>
      <c r="C217" s="133">
        <v>1</v>
      </c>
      <c r="D217" s="958" t="s">
        <v>175</v>
      </c>
      <c r="E217" s="958"/>
      <c r="F217" s="958"/>
      <c r="G217" s="958"/>
      <c r="H217" s="118"/>
      <c r="I217" s="26"/>
      <c r="J217" s="17"/>
      <c r="K217" s="15"/>
      <c r="L217" s="15"/>
      <c r="M217" s="15"/>
    </row>
    <row r="218" spans="1:13" ht="20.149999999999999" customHeight="1" x14ac:dyDescent="0.3">
      <c r="A218" s="39"/>
      <c r="B218" s="130"/>
      <c r="C218" s="134"/>
      <c r="D218" s="126" t="s">
        <v>2</v>
      </c>
      <c r="E218" s="1019" t="s">
        <v>26</v>
      </c>
      <c r="F218" s="1019"/>
      <c r="G218" s="1019"/>
      <c r="H218" s="118"/>
      <c r="I218" s="26"/>
      <c r="J218" s="17"/>
      <c r="K218" s="15"/>
      <c r="L218" s="15"/>
      <c r="M218" s="15"/>
    </row>
    <row r="219" spans="1:13" ht="20.149999999999999" customHeight="1" x14ac:dyDescent="0.3">
      <c r="A219" s="39"/>
      <c r="B219" s="134"/>
      <c r="C219" s="134"/>
      <c r="D219" s="126" t="s">
        <v>3</v>
      </c>
      <c r="E219" s="1019" t="s">
        <v>14</v>
      </c>
      <c r="F219" s="1019"/>
      <c r="G219" s="1019"/>
      <c r="H219" s="118"/>
      <c r="I219" s="26"/>
      <c r="J219" s="17"/>
      <c r="K219" s="15"/>
      <c r="L219" s="15"/>
      <c r="M219" s="15"/>
    </row>
    <row r="220" spans="1:13" ht="20.149999999999999" customHeight="1" x14ac:dyDescent="0.3">
      <c r="A220" s="39"/>
      <c r="B220" s="134"/>
      <c r="C220" s="137"/>
      <c r="D220" s="126" t="s">
        <v>4</v>
      </c>
      <c r="E220" s="1019" t="s">
        <v>15</v>
      </c>
      <c r="F220" s="1019"/>
      <c r="G220" s="1019"/>
      <c r="H220" s="118"/>
      <c r="I220" s="26"/>
      <c r="J220" s="17"/>
      <c r="K220" s="15"/>
      <c r="L220" s="15"/>
      <c r="M220" s="15"/>
    </row>
    <row r="221" spans="1:13" ht="20.149999999999999" customHeight="1" x14ac:dyDescent="0.3">
      <c r="A221" s="39"/>
      <c r="B221" s="134"/>
      <c r="C221" s="135">
        <v>2</v>
      </c>
      <c r="D221" s="1019" t="s">
        <v>176</v>
      </c>
      <c r="E221" s="1019"/>
      <c r="F221" s="1019"/>
      <c r="G221" s="1019"/>
      <c r="H221" s="118"/>
      <c r="I221" s="26"/>
      <c r="J221" s="17"/>
      <c r="K221" s="15"/>
      <c r="L221" s="15"/>
      <c r="M221" s="15"/>
    </row>
    <row r="222" spans="1:13" ht="20.149999999999999" customHeight="1" x14ac:dyDescent="0.3">
      <c r="A222" s="39"/>
      <c r="B222" s="134"/>
      <c r="C222" s="134"/>
      <c r="D222" s="7" t="s">
        <v>0</v>
      </c>
      <c r="E222" s="977" t="s">
        <v>140</v>
      </c>
      <c r="F222" s="977"/>
      <c r="G222" s="977"/>
      <c r="H222" s="118"/>
      <c r="I222" s="26"/>
      <c r="J222" s="17"/>
      <c r="K222" s="15"/>
      <c r="L222" s="15"/>
      <c r="M222" s="15"/>
    </row>
    <row r="223" spans="1:13" ht="20.149999999999999" customHeight="1" x14ac:dyDescent="0.3">
      <c r="A223" s="39"/>
      <c r="B223" s="134"/>
      <c r="C223" s="134"/>
      <c r="D223" s="7" t="s">
        <v>3</v>
      </c>
      <c r="E223" s="977" t="s">
        <v>141</v>
      </c>
      <c r="F223" s="977"/>
      <c r="G223" s="977"/>
      <c r="H223" s="118"/>
      <c r="I223" s="26"/>
      <c r="J223" s="17"/>
      <c r="K223" s="15"/>
      <c r="L223" s="15"/>
      <c r="M223" s="15"/>
    </row>
    <row r="224" spans="1:13" ht="20.149999999999999" customHeight="1" x14ac:dyDescent="0.3">
      <c r="A224" s="39"/>
      <c r="B224" s="137"/>
      <c r="C224" s="137"/>
      <c r="D224" s="7" t="s">
        <v>4</v>
      </c>
      <c r="E224" s="977" t="s">
        <v>177</v>
      </c>
      <c r="F224" s="977"/>
      <c r="G224" s="977"/>
      <c r="H224" s="118"/>
      <c r="I224" s="26"/>
      <c r="J224" s="17"/>
      <c r="K224" s="15"/>
      <c r="L224" s="15"/>
      <c r="M224" s="15"/>
    </row>
    <row r="225" spans="1:16" ht="35.25" customHeight="1" x14ac:dyDescent="0.3">
      <c r="A225" s="39"/>
      <c r="B225" s="125" t="s">
        <v>103</v>
      </c>
      <c r="C225" s="958" t="s">
        <v>195</v>
      </c>
      <c r="D225" s="958"/>
      <c r="E225" s="958"/>
      <c r="F225" s="958"/>
      <c r="G225" s="958"/>
      <c r="H225" s="150"/>
      <c r="I225" s="26">
        <f>PENUNJANG!L89</f>
        <v>0</v>
      </c>
      <c r="J225" s="17"/>
      <c r="K225" s="15"/>
      <c r="L225" s="15"/>
      <c r="M225" s="15"/>
    </row>
    <row r="226" spans="1:16" ht="20.149999999999999" customHeight="1" x14ac:dyDescent="0.3">
      <c r="A226" s="39"/>
      <c r="B226" s="130"/>
      <c r="C226" s="136">
        <v>1</v>
      </c>
      <c r="D226" s="1019" t="s">
        <v>196</v>
      </c>
      <c r="E226" s="1019"/>
      <c r="F226" s="1019"/>
      <c r="G226" s="1019"/>
      <c r="H226" s="150"/>
      <c r="I226" s="26"/>
      <c r="J226" s="17"/>
      <c r="K226" s="15"/>
      <c r="L226" s="15"/>
      <c r="M226" s="15"/>
    </row>
    <row r="227" spans="1:16" ht="20.149999999999999" customHeight="1" x14ac:dyDescent="0.3">
      <c r="A227" s="39"/>
      <c r="B227" s="130"/>
      <c r="C227" s="136">
        <v>2</v>
      </c>
      <c r="D227" s="1019" t="s">
        <v>197</v>
      </c>
      <c r="E227" s="1019"/>
      <c r="F227" s="1019"/>
      <c r="G227" s="1019"/>
      <c r="H227" s="118"/>
      <c r="I227" s="26"/>
      <c r="J227" s="17"/>
      <c r="K227" s="15"/>
      <c r="L227" s="15"/>
      <c r="M227" s="15"/>
    </row>
    <row r="228" spans="1:16" ht="20.149999999999999" customHeight="1" x14ac:dyDescent="0.3">
      <c r="A228" s="39"/>
      <c r="B228" s="137"/>
      <c r="C228" s="136">
        <v>3</v>
      </c>
      <c r="D228" s="1019" t="s">
        <v>178</v>
      </c>
      <c r="E228" s="1019"/>
      <c r="F228" s="1019"/>
      <c r="G228" s="1019"/>
      <c r="H228" s="118"/>
      <c r="I228" s="26"/>
      <c r="J228" s="17"/>
      <c r="K228" s="15"/>
      <c r="L228" s="15"/>
      <c r="M228" s="15"/>
    </row>
    <row r="229" spans="1:16" ht="20.149999999999999" customHeight="1" x14ac:dyDescent="0.3">
      <c r="A229" s="39"/>
      <c r="B229" s="135" t="s">
        <v>5</v>
      </c>
      <c r="C229" s="1019" t="s">
        <v>179</v>
      </c>
      <c r="D229" s="1019"/>
      <c r="E229" s="1019"/>
      <c r="F229" s="1019"/>
      <c r="G229" s="1019"/>
      <c r="H229" s="118"/>
      <c r="I229" s="26">
        <f>PENUNJANG!L93</f>
        <v>0</v>
      </c>
      <c r="J229" s="17"/>
      <c r="K229" s="15"/>
      <c r="L229" s="15"/>
      <c r="M229" s="15"/>
    </row>
    <row r="230" spans="1:16" ht="20.149999999999999" customHeight="1" x14ac:dyDescent="0.3">
      <c r="A230" s="39"/>
      <c r="B230" s="134"/>
      <c r="C230" s="136">
        <v>1</v>
      </c>
      <c r="D230" s="146" t="s">
        <v>140</v>
      </c>
      <c r="E230" s="146"/>
      <c r="F230" s="146"/>
      <c r="G230" s="146"/>
      <c r="H230" s="118"/>
      <c r="I230" s="26"/>
      <c r="J230" s="17"/>
      <c r="K230" s="15"/>
      <c r="L230" s="15"/>
      <c r="M230" s="15"/>
    </row>
    <row r="231" spans="1:16" ht="20.149999999999999" customHeight="1" x14ac:dyDescent="0.3">
      <c r="A231" s="39"/>
      <c r="B231" s="134"/>
      <c r="C231" s="136">
        <v>2</v>
      </c>
      <c r="D231" s="146" t="s">
        <v>141</v>
      </c>
      <c r="E231" s="146"/>
      <c r="F231" s="146"/>
      <c r="G231" s="15"/>
      <c r="H231" s="118"/>
      <c r="I231" s="26"/>
      <c r="J231" s="17"/>
      <c r="K231" s="15"/>
      <c r="L231" s="15"/>
      <c r="M231" s="15"/>
    </row>
    <row r="232" spans="1:16" ht="20.149999999999999" customHeight="1" x14ac:dyDescent="0.3">
      <c r="A232" s="39"/>
      <c r="B232" s="137"/>
      <c r="C232" s="136">
        <v>3</v>
      </c>
      <c r="D232" s="146" t="s">
        <v>180</v>
      </c>
      <c r="E232" s="146"/>
      <c r="F232" s="146"/>
      <c r="G232" s="15"/>
      <c r="H232" s="118"/>
      <c r="I232" s="26"/>
      <c r="J232" s="17"/>
      <c r="K232" s="15"/>
      <c r="L232" s="15"/>
      <c r="M232" s="15"/>
    </row>
    <row r="233" spans="1:16" ht="20.149999999999999" customHeight="1" x14ac:dyDescent="0.3">
      <c r="A233" s="121"/>
      <c r="B233" s="135" t="s">
        <v>108</v>
      </c>
      <c r="C233" s="1019" t="s">
        <v>181</v>
      </c>
      <c r="D233" s="1019"/>
      <c r="E233" s="1019"/>
      <c r="F233" s="1019"/>
      <c r="G233" s="1019"/>
      <c r="H233" s="76"/>
      <c r="I233" s="26">
        <f>PENUNJANG!L97</f>
        <v>0</v>
      </c>
      <c r="J233" s="7"/>
      <c r="K233" s="7"/>
      <c r="L233" s="7"/>
      <c r="M233" s="7"/>
    </row>
    <row r="234" spans="1:16" ht="32.25" customHeight="1" x14ac:dyDescent="0.3">
      <c r="A234" s="121"/>
      <c r="B234" s="137"/>
      <c r="C234" s="127"/>
      <c r="D234" s="1019" t="s">
        <v>182</v>
      </c>
      <c r="E234" s="1019"/>
      <c r="F234" s="1019"/>
      <c r="G234" s="1019"/>
      <c r="H234" s="78"/>
      <c r="I234" s="26"/>
      <c r="J234" s="7"/>
      <c r="K234" s="7"/>
      <c r="L234" s="7"/>
      <c r="M234" s="7"/>
    </row>
    <row r="235" spans="1:16" ht="20.149999999999999" customHeight="1" x14ac:dyDescent="0.3">
      <c r="A235" s="121"/>
      <c r="B235" s="135" t="s">
        <v>117</v>
      </c>
      <c r="C235" s="1019" t="s">
        <v>1011</v>
      </c>
      <c r="D235" s="1019"/>
      <c r="E235" s="1019"/>
      <c r="F235" s="1019"/>
      <c r="G235" s="1019"/>
      <c r="H235" s="847"/>
      <c r="I235" s="26">
        <f>PENUNJANG!L99</f>
        <v>4</v>
      </c>
      <c r="J235" s="846"/>
      <c r="K235" s="846"/>
      <c r="L235" s="846"/>
      <c r="M235" s="846"/>
    </row>
    <row r="236" spans="1:16" ht="32.25" customHeight="1" x14ac:dyDescent="0.3">
      <c r="A236" s="121"/>
      <c r="B236" s="137"/>
      <c r="C236" s="127"/>
      <c r="D236" s="1019" t="s">
        <v>1012</v>
      </c>
      <c r="E236" s="1019"/>
      <c r="F236" s="1019"/>
      <c r="G236" s="1019"/>
      <c r="H236" s="78"/>
      <c r="I236" s="26">
        <f>PENUNJANG!L100</f>
        <v>4</v>
      </c>
      <c r="J236" s="846"/>
      <c r="K236" s="846"/>
      <c r="L236" s="846"/>
      <c r="M236" s="846"/>
    </row>
    <row r="237" spans="1:16" s="4" customFormat="1" ht="25" customHeight="1" x14ac:dyDescent="0.35">
      <c r="A237" s="117"/>
      <c r="B237" s="955" t="s">
        <v>59</v>
      </c>
      <c r="C237" s="956"/>
      <c r="D237" s="956"/>
      <c r="E237" s="956"/>
      <c r="F237" s="956"/>
      <c r="G237" s="957"/>
      <c r="H237" s="277">
        <f>H179</f>
        <v>86</v>
      </c>
      <c r="I237" s="277">
        <f>I179</f>
        <v>30</v>
      </c>
      <c r="J237" s="277">
        <f>J179</f>
        <v>116</v>
      </c>
      <c r="K237" s="195"/>
      <c r="L237" s="195"/>
      <c r="M237" s="195"/>
    </row>
    <row r="238" spans="1:16" s="4" customFormat="1" ht="25" customHeight="1" x14ac:dyDescent="0.35">
      <c r="A238" s="10"/>
      <c r="B238" s="185"/>
      <c r="C238" s="185"/>
      <c r="D238" s="185"/>
      <c r="E238" s="185"/>
      <c r="F238" s="185"/>
      <c r="G238" s="185"/>
      <c r="H238" s="10"/>
      <c r="I238" s="10"/>
      <c r="J238" s="10"/>
      <c r="K238" s="10"/>
      <c r="L238" s="10"/>
      <c r="M238" s="10"/>
    </row>
    <row r="239" spans="1:16" ht="15.75" customHeight="1" x14ac:dyDescent="0.3">
      <c r="A239" s="214"/>
      <c r="B239" s="215"/>
      <c r="C239" s="216"/>
      <c r="D239" s="216"/>
      <c r="E239" s="216"/>
      <c r="F239" s="216"/>
      <c r="G239" s="216"/>
      <c r="H239" s="217"/>
      <c r="I239" s="218"/>
      <c r="J239" s="219"/>
      <c r="K239" s="200"/>
      <c r="L239" s="200"/>
      <c r="M239" s="200"/>
    </row>
    <row r="240" spans="1:16" s="1" customFormat="1" ht="36.75" customHeight="1" x14ac:dyDescent="0.3">
      <c r="A240" s="82" t="s">
        <v>8</v>
      </c>
      <c r="B240" s="83" t="s">
        <v>60</v>
      </c>
      <c r="C240" s="84"/>
      <c r="D240" s="85"/>
      <c r="E240" s="85"/>
      <c r="F240" s="85"/>
      <c r="G240" s="86"/>
      <c r="H240" s="86"/>
      <c r="I240" s="87"/>
      <c r="J240" s="207"/>
      <c r="K240" s="6"/>
      <c r="L240" s="6"/>
      <c r="M240" s="79"/>
      <c r="N240" s="8"/>
      <c r="O240" s="8"/>
      <c r="P240" s="9"/>
    </row>
    <row r="241" spans="1:16" s="1" customFormat="1" ht="33" customHeight="1" x14ac:dyDescent="0.3">
      <c r="A241" s="88"/>
      <c r="B241" s="58" t="s">
        <v>20</v>
      </c>
      <c r="C241" s="1010" t="s">
        <v>188</v>
      </c>
      <c r="D241" s="1010"/>
      <c r="E241" s="1010"/>
      <c r="F241" s="1010"/>
      <c r="G241" s="1011"/>
      <c r="H241" s="71"/>
      <c r="I241" s="52"/>
      <c r="J241" s="53"/>
      <c r="K241" s="53"/>
      <c r="L241" s="53"/>
      <c r="M241" s="89"/>
      <c r="N241" s="53"/>
      <c r="O241" s="54"/>
      <c r="P241" s="9"/>
    </row>
    <row r="242" spans="1:16" s="1" customFormat="1" ht="21" customHeight="1" x14ac:dyDescent="0.3">
      <c r="A242" s="88"/>
      <c r="B242" s="50" t="s">
        <v>22</v>
      </c>
      <c r="C242" s="1012" t="s">
        <v>189</v>
      </c>
      <c r="D242" s="1012"/>
      <c r="E242" s="1012"/>
      <c r="F242" s="1012"/>
      <c r="G242" s="1013"/>
      <c r="H242" s="60"/>
      <c r="I242" s="60"/>
      <c r="J242" s="46"/>
      <c r="K242" s="54"/>
      <c r="L242" s="54"/>
      <c r="M242" s="90"/>
      <c r="N242" s="54"/>
      <c r="O242" s="54"/>
      <c r="P242" s="9"/>
    </row>
    <row r="243" spans="1:16" s="1" customFormat="1" ht="34.5" customHeight="1" x14ac:dyDescent="0.3">
      <c r="A243" s="88"/>
      <c r="B243" s="58" t="s">
        <v>28</v>
      </c>
      <c r="C243" s="1010" t="s">
        <v>190</v>
      </c>
      <c r="D243" s="1010"/>
      <c r="E243" s="1010"/>
      <c r="F243" s="1010"/>
      <c r="G243" s="1011"/>
      <c r="H243" s="60"/>
      <c r="I243" s="60"/>
      <c r="J243" s="46"/>
      <c r="K243" s="54"/>
      <c r="L243" s="54"/>
      <c r="M243" s="90"/>
      <c r="N243" s="54"/>
      <c r="O243" s="54"/>
      <c r="P243" s="9"/>
    </row>
    <row r="244" spans="1:16" s="1" customFormat="1" ht="21" customHeight="1" x14ac:dyDescent="0.3">
      <c r="A244" s="88"/>
      <c r="B244" s="50" t="s">
        <v>38</v>
      </c>
      <c r="C244" s="8" t="s">
        <v>76</v>
      </c>
      <c r="D244" s="51"/>
      <c r="E244" s="51"/>
      <c r="F244" s="51"/>
      <c r="G244" s="55"/>
      <c r="H244" s="72"/>
      <c r="I244" s="56"/>
      <c r="J244" s="46"/>
      <c r="K244" s="54"/>
      <c r="L244" s="54"/>
      <c r="M244" s="90"/>
      <c r="N244" s="54"/>
      <c r="O244" s="54"/>
      <c r="P244" s="9"/>
    </row>
    <row r="245" spans="1:16" s="1" customFormat="1" ht="20.149999999999999" customHeight="1" x14ac:dyDescent="0.3">
      <c r="A245" s="88"/>
      <c r="B245" s="58"/>
      <c r="C245" s="9"/>
      <c r="D245" s="59"/>
      <c r="E245" s="59"/>
      <c r="F245" s="59"/>
      <c r="G245" s="60"/>
      <c r="H245" s="73"/>
      <c r="I245" s="1008" t="s">
        <v>1686</v>
      </c>
      <c r="J245" s="1008"/>
      <c r="K245" s="1008"/>
      <c r="L245" s="1008"/>
      <c r="M245" s="91"/>
      <c r="N245" s="9"/>
      <c r="O245" s="54"/>
      <c r="P245" s="9"/>
    </row>
    <row r="246" spans="1:16" s="1" customFormat="1" ht="20.149999999999999" customHeight="1" x14ac:dyDescent="0.3">
      <c r="A246" s="88"/>
      <c r="B246" s="58"/>
      <c r="C246" s="9"/>
      <c r="D246" s="59"/>
      <c r="E246" s="59"/>
      <c r="F246" s="59"/>
      <c r="G246" s="60"/>
      <c r="H246" s="73"/>
      <c r="I246" s="54" t="s">
        <v>957</v>
      </c>
      <c r="J246" s="62"/>
      <c r="K246" s="62"/>
      <c r="L246" s="62"/>
      <c r="M246" s="92"/>
      <c r="N246" s="62"/>
      <c r="O246" s="54"/>
      <c r="P246" s="9"/>
    </row>
    <row r="247" spans="1:16" s="1" customFormat="1" ht="20.149999999999999" customHeight="1" x14ac:dyDescent="0.3">
      <c r="A247" s="88"/>
      <c r="B247" s="58"/>
      <c r="C247" s="9"/>
      <c r="D247" s="59"/>
      <c r="E247" s="59"/>
      <c r="F247" s="59"/>
      <c r="G247" s="60"/>
      <c r="H247" s="73"/>
      <c r="I247" s="62"/>
      <c r="J247" s="46"/>
      <c r="K247" s="62"/>
      <c r="L247" s="9"/>
      <c r="M247" s="92"/>
      <c r="N247" s="62"/>
      <c r="O247" s="54"/>
      <c r="P247" s="9"/>
    </row>
    <row r="248" spans="1:16" s="1" customFormat="1" ht="20.149999999999999" customHeight="1" x14ac:dyDescent="0.3">
      <c r="A248" s="88"/>
      <c r="B248" s="63"/>
      <c r="C248" s="60"/>
      <c r="D248" s="59"/>
      <c r="E248" s="59"/>
      <c r="F248" s="59"/>
      <c r="G248" s="60"/>
      <c r="H248" s="73"/>
      <c r="I248" s="54"/>
      <c r="J248" s="46"/>
      <c r="K248" s="62"/>
      <c r="L248" s="9"/>
      <c r="M248" s="90"/>
      <c r="N248" s="54"/>
      <c r="O248" s="54"/>
      <c r="P248" s="9"/>
    </row>
    <row r="249" spans="1:16" s="1" customFormat="1" ht="20.149999999999999" customHeight="1" x14ac:dyDescent="0.3">
      <c r="A249" s="88"/>
      <c r="B249" s="63"/>
      <c r="C249" s="60"/>
      <c r="D249" s="59"/>
      <c r="E249" s="59"/>
      <c r="F249" s="59"/>
      <c r="G249" s="60"/>
      <c r="H249" s="73"/>
      <c r="I249" s="64" t="s">
        <v>955</v>
      </c>
      <c r="J249" s="45"/>
      <c r="K249" s="69"/>
      <c r="L249" s="70"/>
      <c r="M249" s="90"/>
      <c r="N249" s="54"/>
      <c r="O249" s="54"/>
      <c r="P249" s="9"/>
    </row>
    <row r="250" spans="1:16" s="1" customFormat="1" ht="20.149999999999999" customHeight="1" x14ac:dyDescent="0.3">
      <c r="A250" s="88"/>
      <c r="B250" s="63"/>
      <c r="C250" s="60"/>
      <c r="D250" s="59"/>
      <c r="E250" s="59"/>
      <c r="F250" s="59"/>
      <c r="G250" s="60"/>
      <c r="H250" s="73"/>
      <c r="I250" s="54" t="s">
        <v>1687</v>
      </c>
      <c r="J250" s="46"/>
      <c r="K250" s="54"/>
      <c r="L250" s="9"/>
      <c r="M250" s="90"/>
      <c r="N250" s="54"/>
      <c r="O250" s="54"/>
      <c r="P250" s="9"/>
    </row>
    <row r="251" spans="1:16" s="1" customFormat="1" ht="20.149999999999999" customHeight="1" x14ac:dyDescent="0.3">
      <c r="A251" s="93"/>
      <c r="B251" s="94"/>
      <c r="C251" s="95"/>
      <c r="D251" s="96"/>
      <c r="E251" s="96"/>
      <c r="F251" s="96"/>
      <c r="G251" s="95"/>
      <c r="H251" s="97"/>
      <c r="I251" s="98"/>
      <c r="J251" s="45"/>
      <c r="K251" s="64"/>
      <c r="L251" s="64"/>
      <c r="M251" s="99"/>
      <c r="N251" s="54"/>
      <c r="O251" s="54"/>
      <c r="P251" s="9"/>
    </row>
    <row r="252" spans="1:16" s="65" customFormat="1" ht="30" customHeight="1" x14ac:dyDescent="0.3">
      <c r="A252" s="100" t="s">
        <v>12</v>
      </c>
      <c r="B252" s="101" t="s">
        <v>64</v>
      </c>
      <c r="C252" s="102"/>
      <c r="D252" s="103"/>
      <c r="E252" s="103"/>
      <c r="F252" s="103"/>
      <c r="G252" s="104"/>
      <c r="H252" s="104"/>
      <c r="I252" s="105"/>
      <c r="J252" s="106"/>
      <c r="K252" s="107"/>
      <c r="L252" s="107"/>
      <c r="M252" s="108"/>
      <c r="N252" s="74"/>
      <c r="O252" s="74"/>
      <c r="P252" s="75"/>
    </row>
    <row r="253" spans="1:16" s="1" customFormat="1" ht="20.149999999999999" customHeight="1" x14ac:dyDescent="0.3">
      <c r="A253" s="88"/>
      <c r="B253" s="50" t="s">
        <v>20</v>
      </c>
      <c r="C253" s="66" t="s">
        <v>65</v>
      </c>
      <c r="D253" s="59"/>
      <c r="E253" s="59"/>
      <c r="F253" s="59"/>
      <c r="G253" s="60"/>
      <c r="H253" s="73"/>
      <c r="I253" s="61"/>
      <c r="J253" s="46"/>
      <c r="K253" s="54"/>
      <c r="L253" s="54"/>
      <c r="M253" s="90"/>
      <c r="N253" s="54"/>
      <c r="O253" s="54"/>
      <c r="P253" s="9"/>
    </row>
    <row r="254" spans="1:16" s="1" customFormat="1" ht="20.149999999999999" customHeight="1" x14ac:dyDescent="0.3">
      <c r="A254" s="88"/>
      <c r="B254" s="50" t="s">
        <v>22</v>
      </c>
      <c r="C254" s="66" t="s">
        <v>65</v>
      </c>
      <c r="D254" s="59"/>
      <c r="E254" s="59"/>
      <c r="F254" s="59"/>
      <c r="G254" s="60"/>
      <c r="H254" s="73"/>
      <c r="I254" s="61"/>
      <c r="J254" s="46"/>
      <c r="K254" s="54"/>
      <c r="L254" s="54"/>
      <c r="M254" s="90"/>
      <c r="N254" s="54"/>
      <c r="O254" s="54"/>
      <c r="P254" s="9"/>
    </row>
    <row r="255" spans="1:16" s="4" customFormat="1" ht="20.149999999999999" customHeight="1" x14ac:dyDescent="0.35">
      <c r="A255" s="88"/>
      <c r="B255" s="50" t="s">
        <v>28</v>
      </c>
      <c r="C255" s="66" t="s">
        <v>65</v>
      </c>
      <c r="D255" s="59"/>
      <c r="E255" s="59"/>
      <c r="F255" s="59"/>
      <c r="G255" s="60"/>
      <c r="H255" s="73"/>
      <c r="I255" s="61"/>
      <c r="J255" s="46"/>
      <c r="K255" s="54"/>
      <c r="L255" s="54"/>
      <c r="M255" s="90"/>
      <c r="N255" s="54"/>
      <c r="O255" s="54"/>
      <c r="P255" s="8"/>
    </row>
    <row r="256" spans="1:16" s="1" customFormat="1" ht="20.149999999999999" customHeight="1" x14ac:dyDescent="0.3">
      <c r="A256" s="88"/>
      <c r="B256" s="50" t="s">
        <v>38</v>
      </c>
      <c r="C256" s="51" t="s">
        <v>61</v>
      </c>
      <c r="D256" s="59"/>
      <c r="E256" s="59"/>
      <c r="F256" s="59"/>
      <c r="G256" s="60"/>
      <c r="H256" s="73"/>
      <c r="I256" s="61"/>
      <c r="J256" s="46"/>
      <c r="K256" s="54"/>
      <c r="L256" s="54"/>
      <c r="M256" s="90"/>
      <c r="N256" s="54"/>
      <c r="O256" s="54"/>
      <c r="P256" s="9"/>
    </row>
    <row r="257" spans="1:16" s="1" customFormat="1" ht="20.149999999999999" customHeight="1" x14ac:dyDescent="0.3">
      <c r="A257" s="88"/>
      <c r="B257" s="63"/>
      <c r="C257" s="60"/>
      <c r="D257" s="59"/>
      <c r="E257" s="59"/>
      <c r="F257" s="59"/>
      <c r="G257" s="60"/>
      <c r="H257" s="73"/>
      <c r="I257" s="1009" t="s">
        <v>1688</v>
      </c>
      <c r="J257" s="1009"/>
      <c r="K257" s="1009"/>
      <c r="L257" s="1009"/>
      <c r="M257" s="90"/>
      <c r="N257" s="54"/>
      <c r="O257" s="54"/>
      <c r="P257" s="9"/>
    </row>
    <row r="258" spans="1:16" s="1" customFormat="1" ht="20.149999999999999" customHeight="1" x14ac:dyDescent="0.3">
      <c r="A258" s="88"/>
      <c r="B258" s="63"/>
      <c r="C258" s="60"/>
      <c r="D258" s="59"/>
      <c r="E258" s="59"/>
      <c r="F258" s="59"/>
      <c r="G258" s="60"/>
      <c r="H258" s="1014" t="s">
        <v>1689</v>
      </c>
      <c r="I258" s="1008"/>
      <c r="J258" s="1008"/>
      <c r="K258" s="1008"/>
      <c r="L258" s="1008"/>
      <c r="M258" s="1015"/>
      <c r="N258" s="62"/>
      <c r="O258" s="62"/>
      <c r="P258" s="9"/>
    </row>
    <row r="259" spans="1:16" s="1" customFormat="1" ht="20.149999999999999" customHeight="1" x14ac:dyDescent="0.3">
      <c r="A259" s="88"/>
      <c r="B259" s="63"/>
      <c r="C259" s="60"/>
      <c r="D259" s="59"/>
      <c r="E259" s="59"/>
      <c r="F259" s="59"/>
      <c r="G259" s="60"/>
      <c r="H259" s="1016" t="s">
        <v>257</v>
      </c>
      <c r="I259" s="1017"/>
      <c r="J259" s="1017"/>
      <c r="K259" s="1017"/>
      <c r="L259" s="1017"/>
      <c r="M259" s="1018"/>
      <c r="N259" s="62"/>
      <c r="O259" s="62"/>
      <c r="P259" s="9"/>
    </row>
    <row r="260" spans="1:16" s="1" customFormat="1" ht="20.149999999999999" customHeight="1" x14ac:dyDescent="0.3">
      <c r="A260" s="88"/>
      <c r="B260" s="63"/>
      <c r="C260" s="60"/>
      <c r="D260" s="59"/>
      <c r="E260" s="59"/>
      <c r="F260" s="59"/>
      <c r="G260" s="60"/>
      <c r="H260" s="73"/>
      <c r="I260" s="67"/>
      <c r="J260" s="67"/>
      <c r="K260" s="67"/>
      <c r="L260" s="67"/>
      <c r="M260" s="92"/>
      <c r="N260" s="62"/>
      <c r="O260" s="62"/>
      <c r="P260" s="9"/>
    </row>
    <row r="261" spans="1:16" s="1" customFormat="1" ht="20.149999999999999" customHeight="1" x14ac:dyDescent="0.3">
      <c r="A261" s="88"/>
      <c r="B261" s="63"/>
      <c r="C261" s="60"/>
      <c r="D261" s="59"/>
      <c r="E261" s="59"/>
      <c r="F261" s="59"/>
      <c r="G261" s="60"/>
      <c r="H261" s="73"/>
      <c r="I261" s="54"/>
      <c r="J261" s="46"/>
      <c r="K261" s="62"/>
      <c r="L261" s="9"/>
      <c r="M261" s="90"/>
      <c r="N261" s="54"/>
      <c r="O261" s="54"/>
      <c r="P261" s="9"/>
    </row>
    <row r="262" spans="1:16" s="1" customFormat="1" ht="20.149999999999999" customHeight="1" x14ac:dyDescent="0.3">
      <c r="A262" s="88"/>
      <c r="B262" s="63"/>
      <c r="C262" s="60"/>
      <c r="D262" s="59"/>
      <c r="E262" s="59"/>
      <c r="F262" s="59"/>
      <c r="G262" s="60"/>
      <c r="H262" s="1014" t="s">
        <v>1690</v>
      </c>
      <c r="I262" s="1008"/>
      <c r="J262" s="1008"/>
      <c r="K262" s="1008"/>
      <c r="L262" s="1008"/>
      <c r="M262" s="1015"/>
      <c r="N262" s="62"/>
      <c r="O262" s="62"/>
      <c r="P262" s="9"/>
    </row>
    <row r="263" spans="1:16" s="1" customFormat="1" ht="20.149999999999999" customHeight="1" x14ac:dyDescent="0.3">
      <c r="A263" s="88"/>
      <c r="B263" s="63"/>
      <c r="C263" s="60"/>
      <c r="D263" s="59"/>
      <c r="E263" s="59"/>
      <c r="F263" s="59"/>
      <c r="G263" s="60"/>
      <c r="H263" s="73"/>
      <c r="I263" s="54" t="s">
        <v>1691</v>
      </c>
      <c r="J263" s="46"/>
      <c r="K263" s="9"/>
      <c r="L263" s="9"/>
      <c r="M263" s="90"/>
      <c r="N263" s="54"/>
      <c r="O263" s="54"/>
      <c r="P263" s="9"/>
    </row>
    <row r="264" spans="1:16" s="1" customFormat="1" ht="20.149999999999999" customHeight="1" x14ac:dyDescent="0.3">
      <c r="A264" s="93"/>
      <c r="B264" s="94"/>
      <c r="C264" s="95"/>
      <c r="D264" s="96"/>
      <c r="E264" s="96"/>
      <c r="F264" s="96"/>
      <c r="G264" s="95"/>
      <c r="H264" s="97"/>
      <c r="I264" s="98"/>
      <c r="J264" s="45"/>
      <c r="K264" s="70"/>
      <c r="L264" s="64"/>
      <c r="M264" s="99"/>
      <c r="N264" s="54"/>
      <c r="O264" s="54"/>
      <c r="P264" s="9"/>
    </row>
    <row r="265" spans="1:16" s="65" customFormat="1" ht="30" customHeight="1" x14ac:dyDescent="0.3">
      <c r="A265" s="82" t="s">
        <v>67</v>
      </c>
      <c r="B265" s="83" t="s">
        <v>68</v>
      </c>
      <c r="C265" s="177"/>
      <c r="D265" s="178"/>
      <c r="E265" s="178"/>
      <c r="F265" s="178"/>
      <c r="G265" s="179"/>
      <c r="H265" s="179"/>
      <c r="I265" s="180"/>
      <c r="J265" s="181"/>
      <c r="K265" s="182"/>
      <c r="L265" s="182"/>
      <c r="M265" s="183"/>
      <c r="N265" s="74"/>
      <c r="O265" s="74"/>
      <c r="P265" s="75"/>
    </row>
    <row r="266" spans="1:16" s="1" customFormat="1" ht="20.149999999999999" customHeight="1" x14ac:dyDescent="0.3">
      <c r="A266" s="88"/>
      <c r="B266" s="50" t="s">
        <v>20</v>
      </c>
      <c r="C266" s="66" t="s">
        <v>65</v>
      </c>
      <c r="D266" s="59"/>
      <c r="E266" s="59"/>
      <c r="F266" s="59"/>
      <c r="G266" s="60"/>
      <c r="H266" s="73"/>
      <c r="I266" s="61"/>
      <c r="J266" s="46"/>
      <c r="K266" s="54"/>
      <c r="L266" s="54"/>
      <c r="M266" s="90"/>
      <c r="N266" s="54"/>
      <c r="O266" s="54"/>
      <c r="P266" s="9"/>
    </row>
    <row r="267" spans="1:16" s="1" customFormat="1" ht="20.149999999999999" customHeight="1" x14ac:dyDescent="0.3">
      <c r="A267" s="88"/>
      <c r="B267" s="50" t="s">
        <v>22</v>
      </c>
      <c r="C267" s="66" t="s">
        <v>65</v>
      </c>
      <c r="D267" s="59"/>
      <c r="E267" s="59"/>
      <c r="F267" s="59"/>
      <c r="G267" s="60"/>
      <c r="H267" s="73"/>
      <c r="I267" s="61"/>
      <c r="J267" s="46"/>
      <c r="K267" s="54"/>
      <c r="L267" s="54"/>
      <c r="M267" s="90"/>
      <c r="N267" s="54"/>
      <c r="O267" s="54"/>
      <c r="P267" s="9"/>
    </row>
    <row r="268" spans="1:16" s="1" customFormat="1" ht="20.149999999999999" customHeight="1" x14ac:dyDescent="0.3">
      <c r="A268" s="88"/>
      <c r="B268" s="50" t="s">
        <v>28</v>
      </c>
      <c r="C268" s="66" t="s">
        <v>65</v>
      </c>
      <c r="D268" s="59"/>
      <c r="E268" s="59"/>
      <c r="F268" s="59"/>
      <c r="G268" s="60"/>
      <c r="H268" s="73"/>
      <c r="I268" s="61"/>
      <c r="J268" s="46"/>
      <c r="K268" s="54"/>
      <c r="L268" s="54"/>
      <c r="M268" s="90"/>
      <c r="N268" s="54"/>
      <c r="O268" s="54"/>
      <c r="P268" s="9"/>
    </row>
    <row r="269" spans="1:16" s="1" customFormat="1" ht="20.149999999999999" customHeight="1" x14ac:dyDescent="0.3">
      <c r="A269" s="88"/>
      <c r="B269" s="50" t="s">
        <v>38</v>
      </c>
      <c r="C269" s="51" t="s">
        <v>61</v>
      </c>
      <c r="D269" s="54"/>
      <c r="E269" s="54"/>
      <c r="F269" s="54"/>
      <c r="G269" s="54"/>
      <c r="H269" s="57"/>
      <c r="I269" s="1009" t="s">
        <v>62</v>
      </c>
      <c r="J269" s="1009"/>
      <c r="K269" s="1009"/>
      <c r="L269" s="1009"/>
      <c r="M269" s="90"/>
      <c r="N269" s="54"/>
      <c r="O269" s="54"/>
      <c r="P269" s="9"/>
    </row>
    <row r="270" spans="1:16" s="1" customFormat="1" ht="20.149999999999999" customHeight="1" x14ac:dyDescent="0.3">
      <c r="A270" s="88"/>
      <c r="B270" s="54"/>
      <c r="C270" s="54"/>
      <c r="D270" s="54"/>
      <c r="E270" s="54"/>
      <c r="F270" s="54"/>
      <c r="G270" s="54"/>
      <c r="H270" s="57"/>
      <c r="I270" s="54"/>
      <c r="J270" s="46"/>
      <c r="K270" s="62"/>
      <c r="L270" s="9"/>
      <c r="M270" s="90"/>
      <c r="N270" s="54"/>
      <c r="O270" s="54"/>
      <c r="P270" s="9"/>
    </row>
    <row r="271" spans="1:16" s="1" customFormat="1" ht="20.149999999999999" customHeight="1" x14ac:dyDescent="0.3">
      <c r="A271" s="88"/>
      <c r="B271" s="63"/>
      <c r="C271" s="68"/>
      <c r="D271" s="59"/>
      <c r="E271" s="59"/>
      <c r="F271" s="59"/>
      <c r="G271" s="60"/>
      <c r="H271" s="73"/>
      <c r="I271" s="54"/>
      <c r="J271" s="46"/>
      <c r="K271" s="62"/>
      <c r="L271" s="9"/>
      <c r="M271" s="90"/>
      <c r="N271" s="54"/>
      <c r="O271" s="54"/>
      <c r="P271" s="9"/>
    </row>
    <row r="272" spans="1:16" s="1" customFormat="1" ht="20.149999999999999" customHeight="1" x14ac:dyDescent="0.3">
      <c r="A272" s="88"/>
      <c r="B272" s="63"/>
      <c r="C272" s="68"/>
      <c r="D272" s="59"/>
      <c r="E272" s="59"/>
      <c r="F272" s="59"/>
      <c r="G272" s="60"/>
      <c r="H272" s="73"/>
      <c r="I272" s="1007" t="s">
        <v>69</v>
      </c>
      <c r="J272" s="1007"/>
      <c r="K272" s="1007"/>
      <c r="L272" s="1007"/>
      <c r="M272" s="92"/>
      <c r="N272" s="62"/>
      <c r="O272" s="62"/>
      <c r="P272" s="9"/>
    </row>
    <row r="273" spans="1:16" s="1" customFormat="1" ht="20.149999999999999" customHeight="1" x14ac:dyDescent="0.3">
      <c r="A273" s="88"/>
      <c r="B273" s="63"/>
      <c r="C273" s="60"/>
      <c r="D273" s="59"/>
      <c r="E273" s="59"/>
      <c r="F273" s="59"/>
      <c r="G273" s="60"/>
      <c r="H273" s="73"/>
      <c r="I273" s="54" t="s">
        <v>63</v>
      </c>
      <c r="J273" s="46"/>
      <c r="K273" s="9"/>
      <c r="L273" s="9"/>
      <c r="M273" s="90"/>
      <c r="N273" s="54"/>
      <c r="O273" s="54"/>
      <c r="P273" s="9"/>
    </row>
    <row r="274" spans="1:16" s="1" customFormat="1" ht="20.149999999999999" customHeight="1" x14ac:dyDescent="0.3">
      <c r="A274" s="88"/>
      <c r="B274" s="63"/>
      <c r="C274" s="60"/>
      <c r="D274" s="59"/>
      <c r="E274" s="59"/>
      <c r="F274" s="59"/>
      <c r="G274" s="60"/>
      <c r="H274" s="73"/>
      <c r="I274" s="1009" t="s">
        <v>62</v>
      </c>
      <c r="J274" s="1009"/>
      <c r="K274" s="1009"/>
      <c r="L274" s="1009"/>
      <c r="M274" s="90"/>
      <c r="N274" s="54"/>
      <c r="O274" s="54"/>
      <c r="P274" s="9"/>
    </row>
    <row r="275" spans="1:16" s="1" customFormat="1" ht="20.149999999999999" customHeight="1" x14ac:dyDescent="0.3">
      <c r="A275" s="88"/>
      <c r="B275" s="63"/>
      <c r="C275" s="60"/>
      <c r="D275" s="59"/>
      <c r="E275" s="59"/>
      <c r="F275" s="59"/>
      <c r="G275" s="60"/>
      <c r="H275" s="73"/>
      <c r="I275" s="62"/>
      <c r="J275" s="46"/>
      <c r="K275" s="62"/>
      <c r="L275" s="9"/>
      <c r="M275" s="92"/>
      <c r="N275" s="62"/>
      <c r="O275" s="54"/>
      <c r="P275" s="9"/>
    </row>
    <row r="276" spans="1:16" s="1" customFormat="1" ht="13.5" customHeight="1" x14ac:dyDescent="0.3">
      <c r="A276" s="88"/>
      <c r="B276" s="63"/>
      <c r="C276" s="60"/>
      <c r="D276" s="59"/>
      <c r="E276" s="59"/>
      <c r="F276" s="59"/>
      <c r="G276" s="60"/>
      <c r="H276" s="73"/>
      <c r="I276" s="54"/>
      <c r="J276" s="46"/>
      <c r="K276" s="62"/>
      <c r="L276" s="9"/>
      <c r="M276" s="90"/>
      <c r="N276" s="54"/>
      <c r="O276" s="54"/>
      <c r="P276" s="9"/>
    </row>
    <row r="277" spans="1:16" s="1" customFormat="1" ht="20.149999999999999" customHeight="1" x14ac:dyDescent="0.3">
      <c r="A277" s="88"/>
      <c r="B277" s="63"/>
      <c r="C277" s="60"/>
      <c r="D277" s="59"/>
      <c r="E277" s="59"/>
      <c r="F277" s="59"/>
      <c r="G277" s="60"/>
      <c r="H277" s="73"/>
      <c r="I277" s="54"/>
      <c r="J277" s="46"/>
      <c r="K277" s="62"/>
      <c r="L277" s="9"/>
      <c r="M277" s="90"/>
      <c r="N277" s="54"/>
      <c r="O277" s="54"/>
      <c r="P277" s="9"/>
    </row>
    <row r="278" spans="1:16" s="1" customFormat="1" ht="19.5" customHeight="1" x14ac:dyDescent="0.3">
      <c r="A278" s="88"/>
      <c r="B278" s="63"/>
      <c r="C278" s="60"/>
      <c r="D278" s="59"/>
      <c r="E278" s="59"/>
      <c r="F278" s="59"/>
      <c r="G278" s="60"/>
      <c r="H278" s="73"/>
      <c r="I278" s="1007" t="s">
        <v>70</v>
      </c>
      <c r="J278" s="1007"/>
      <c r="K278" s="1007"/>
      <c r="L278" s="1007"/>
      <c r="M278" s="92"/>
      <c r="N278" s="62"/>
      <c r="O278" s="62"/>
      <c r="P278" s="9"/>
    </row>
    <row r="279" spans="1:16" s="1" customFormat="1" ht="20.149999999999999" customHeight="1" x14ac:dyDescent="0.3">
      <c r="A279" s="93"/>
      <c r="B279" s="94"/>
      <c r="C279" s="95"/>
      <c r="D279" s="96"/>
      <c r="E279" s="96"/>
      <c r="F279" s="96"/>
      <c r="G279" s="95"/>
      <c r="H279" s="97"/>
      <c r="I279" s="64" t="s">
        <v>66</v>
      </c>
      <c r="J279" s="45"/>
      <c r="K279" s="70"/>
      <c r="L279" s="70"/>
      <c r="M279" s="99"/>
      <c r="N279" s="54"/>
      <c r="O279" s="54"/>
      <c r="P279" s="9"/>
    </row>
    <row r="280" spans="1:16" s="65" customFormat="1" ht="30" customHeight="1" x14ac:dyDescent="0.3">
      <c r="A280" s="100" t="s">
        <v>71</v>
      </c>
      <c r="B280" s="101" t="s">
        <v>72</v>
      </c>
      <c r="C280" s="102"/>
      <c r="D280" s="103"/>
      <c r="E280" s="103"/>
      <c r="F280" s="103"/>
      <c r="G280" s="104"/>
      <c r="H280" s="104"/>
      <c r="I280" s="105"/>
      <c r="J280" s="106"/>
      <c r="K280" s="107"/>
      <c r="L280" s="107"/>
      <c r="M280" s="108"/>
      <c r="N280" s="74"/>
      <c r="O280" s="74"/>
      <c r="P280" s="75"/>
    </row>
    <row r="281" spans="1:16" s="1" customFormat="1" ht="18" customHeight="1" x14ac:dyDescent="0.3">
      <c r="A281" s="88"/>
      <c r="B281" s="50" t="s">
        <v>20</v>
      </c>
      <c r="C281" s="66" t="s">
        <v>65</v>
      </c>
      <c r="D281" s="59"/>
      <c r="E281" s="59"/>
      <c r="F281" s="59"/>
      <c r="G281" s="60"/>
      <c r="H281" s="73"/>
      <c r="I281" s="61"/>
      <c r="J281" s="46"/>
      <c r="K281" s="54"/>
      <c r="L281" s="54"/>
      <c r="M281" s="90"/>
      <c r="N281" s="54"/>
      <c r="O281" s="54"/>
      <c r="P281" s="9"/>
    </row>
    <row r="282" spans="1:16" s="1" customFormat="1" ht="18" customHeight="1" x14ac:dyDescent="0.3">
      <c r="A282" s="88"/>
      <c r="B282" s="50" t="s">
        <v>22</v>
      </c>
      <c r="C282" s="66" t="s">
        <v>65</v>
      </c>
      <c r="D282" s="59"/>
      <c r="E282" s="59"/>
      <c r="F282" s="59"/>
      <c r="G282" s="60"/>
      <c r="H282" s="73"/>
      <c r="I282" s="61"/>
      <c r="J282" s="46"/>
      <c r="K282" s="54"/>
      <c r="L282" s="54"/>
      <c r="M282" s="90"/>
      <c r="N282" s="54"/>
      <c r="O282" s="54"/>
      <c r="P282" s="9"/>
    </row>
    <row r="283" spans="1:16" s="1" customFormat="1" ht="18" customHeight="1" x14ac:dyDescent="0.3">
      <c r="A283" s="88"/>
      <c r="B283" s="50" t="s">
        <v>28</v>
      </c>
      <c r="C283" s="66" t="s">
        <v>65</v>
      </c>
      <c r="D283" s="59"/>
      <c r="E283" s="59"/>
      <c r="F283" s="59"/>
      <c r="G283" s="60"/>
      <c r="H283" s="73"/>
      <c r="I283" s="61"/>
      <c r="J283" s="46"/>
      <c r="K283" s="62"/>
      <c r="L283" s="54"/>
      <c r="M283" s="90"/>
      <c r="N283" s="54"/>
      <c r="O283" s="54"/>
      <c r="P283" s="9"/>
    </row>
    <row r="284" spans="1:16" s="1" customFormat="1" ht="18" customHeight="1" x14ac:dyDescent="0.3">
      <c r="A284" s="88"/>
      <c r="B284" s="50" t="s">
        <v>38</v>
      </c>
      <c r="C284" s="51" t="s">
        <v>61</v>
      </c>
      <c r="D284" s="59"/>
      <c r="E284" s="59"/>
      <c r="F284" s="59"/>
      <c r="G284" s="60"/>
      <c r="H284" s="73"/>
      <c r="I284" s="61"/>
      <c r="J284" s="46"/>
      <c r="K284" s="62"/>
      <c r="L284" s="54"/>
      <c r="M284" s="90"/>
      <c r="N284" s="54"/>
      <c r="O284" s="54"/>
      <c r="P284" s="9"/>
    </row>
    <row r="285" spans="1:16" s="1" customFormat="1" ht="18" customHeight="1" x14ac:dyDescent="0.3">
      <c r="A285" s="88"/>
      <c r="B285" s="63"/>
      <c r="C285" s="60"/>
      <c r="D285" s="59"/>
      <c r="E285" s="59"/>
      <c r="F285" s="59"/>
      <c r="G285" s="60"/>
      <c r="H285" s="73"/>
      <c r="I285" s="1008" t="s">
        <v>73</v>
      </c>
      <c r="J285" s="1008"/>
      <c r="K285" s="1008"/>
      <c r="L285" s="1008"/>
      <c r="M285" s="90"/>
      <c r="N285" s="54"/>
      <c r="O285" s="54"/>
      <c r="P285" s="9"/>
    </row>
    <row r="286" spans="1:16" s="1" customFormat="1" ht="18" customHeight="1" x14ac:dyDescent="0.3">
      <c r="A286" s="88"/>
      <c r="B286" s="63"/>
      <c r="C286" s="60"/>
      <c r="D286" s="59"/>
      <c r="E286" s="59"/>
      <c r="F286" s="59"/>
      <c r="G286" s="60"/>
      <c r="H286" s="73"/>
      <c r="I286" s="67"/>
      <c r="J286" s="46"/>
      <c r="K286" s="46"/>
      <c r="L286" s="9"/>
      <c r="M286" s="109"/>
      <c r="N286" s="67"/>
      <c r="O286" s="54"/>
      <c r="P286" s="9"/>
    </row>
    <row r="287" spans="1:16" s="1" customFormat="1" ht="18" customHeight="1" x14ac:dyDescent="0.3">
      <c r="A287" s="88"/>
      <c r="B287" s="63"/>
      <c r="C287" s="60"/>
      <c r="D287" s="59"/>
      <c r="E287" s="59"/>
      <c r="F287" s="59"/>
      <c r="G287" s="60"/>
      <c r="H287" s="73"/>
      <c r="I287" s="54"/>
      <c r="J287" s="46"/>
      <c r="K287" s="62"/>
      <c r="L287" s="9"/>
      <c r="M287" s="90"/>
      <c r="N287" s="54"/>
      <c r="O287" s="54"/>
      <c r="P287" s="9"/>
    </row>
    <row r="288" spans="1:16" s="1" customFormat="1" ht="18" customHeight="1" x14ac:dyDescent="0.3">
      <c r="A288" s="88"/>
      <c r="B288" s="63"/>
      <c r="C288" s="60"/>
      <c r="D288" s="59"/>
      <c r="E288" s="59"/>
      <c r="F288" s="59"/>
      <c r="G288" s="60"/>
      <c r="H288" s="73"/>
      <c r="I288" s="1007" t="s">
        <v>74</v>
      </c>
      <c r="J288" s="1007"/>
      <c r="K288" s="1007"/>
      <c r="L288" s="1007"/>
      <c r="M288" s="92"/>
      <c r="N288" s="62"/>
      <c r="O288" s="62"/>
      <c r="P288" s="9"/>
    </row>
    <row r="289" spans="1:16" s="1" customFormat="1" ht="18" customHeight="1" x14ac:dyDescent="0.3">
      <c r="A289" s="88"/>
      <c r="B289" s="63"/>
      <c r="C289" s="60"/>
      <c r="D289" s="59"/>
      <c r="E289" s="59"/>
      <c r="F289" s="59"/>
      <c r="G289" s="60"/>
      <c r="H289" s="73"/>
      <c r="I289" s="54" t="s">
        <v>75</v>
      </c>
      <c r="J289" s="46"/>
      <c r="K289" s="9"/>
      <c r="L289" s="9"/>
      <c r="M289" s="90"/>
      <c r="N289" s="54"/>
      <c r="O289" s="54"/>
      <c r="P289" s="9"/>
    </row>
    <row r="290" spans="1:16" s="1" customFormat="1" ht="18" customHeight="1" x14ac:dyDescent="0.3">
      <c r="A290" s="176"/>
      <c r="B290" s="60"/>
      <c r="C290" s="60"/>
      <c r="D290" s="59"/>
      <c r="E290" s="59"/>
      <c r="F290" s="59"/>
      <c r="G290" s="60"/>
      <c r="H290" s="73"/>
      <c r="I290" s="54"/>
      <c r="J290" s="46"/>
      <c r="K290" s="9"/>
      <c r="L290" s="9"/>
      <c r="M290" s="90"/>
      <c r="N290" s="54"/>
      <c r="O290" s="54"/>
      <c r="P290" s="9"/>
    </row>
    <row r="291" spans="1:16" s="1" customFormat="1" ht="20.149999999999999" customHeight="1" x14ac:dyDescent="0.3">
      <c r="A291" s="110"/>
      <c r="B291" s="97"/>
      <c r="C291" s="95"/>
      <c r="D291" s="96"/>
      <c r="E291" s="96"/>
      <c r="F291" s="96"/>
      <c r="G291" s="95"/>
      <c r="H291" s="97"/>
      <c r="I291" s="98"/>
      <c r="J291" s="45"/>
      <c r="K291" s="70"/>
      <c r="L291" s="64"/>
      <c r="M291" s="99"/>
      <c r="N291" s="54"/>
      <c r="O291" s="54"/>
      <c r="P291" s="9"/>
    </row>
    <row r="292" spans="1:16" ht="25" customHeight="1" x14ac:dyDescent="0.3">
      <c r="C292" s="34"/>
      <c r="D292" s="22"/>
      <c r="E292" s="22"/>
      <c r="F292" s="22"/>
    </row>
    <row r="293" spans="1:16" ht="25" customHeight="1" x14ac:dyDescent="0.3">
      <c r="C293" s="34"/>
      <c r="D293" s="22"/>
      <c r="E293" s="22"/>
      <c r="F293" s="22"/>
    </row>
    <row r="294" spans="1:16" ht="25" customHeight="1" x14ac:dyDescent="0.3">
      <c r="C294" s="34"/>
      <c r="D294" s="22"/>
      <c r="E294" s="22"/>
      <c r="F294" s="22"/>
    </row>
    <row r="295" spans="1:16" ht="25" customHeight="1" x14ac:dyDescent="0.3">
      <c r="C295" s="34"/>
      <c r="D295" s="22"/>
      <c r="E295" s="22"/>
      <c r="F295" s="22"/>
    </row>
    <row r="296" spans="1:16" ht="25" customHeight="1" x14ac:dyDescent="0.3">
      <c r="C296" s="34"/>
      <c r="D296" s="22"/>
      <c r="E296" s="22"/>
      <c r="F296" s="22"/>
    </row>
    <row r="297" spans="1:16" ht="25" customHeight="1" x14ac:dyDescent="0.3">
      <c r="C297" s="34"/>
      <c r="D297" s="22"/>
      <c r="E297" s="22"/>
      <c r="F297" s="22"/>
    </row>
    <row r="298" spans="1:16" ht="25" customHeight="1" x14ac:dyDescent="0.3">
      <c r="C298" s="34"/>
      <c r="D298" s="22"/>
      <c r="E298" s="22"/>
      <c r="F298" s="22"/>
    </row>
    <row r="299" spans="1:16" ht="25" customHeight="1" x14ac:dyDescent="0.3">
      <c r="C299" s="34"/>
      <c r="D299" s="22"/>
      <c r="E299" s="22"/>
      <c r="F299" s="22"/>
    </row>
    <row r="300" spans="1:16" ht="25" customHeight="1" x14ac:dyDescent="0.3">
      <c r="C300" s="34"/>
      <c r="D300" s="22"/>
      <c r="E300" s="22"/>
      <c r="F300" s="22"/>
    </row>
    <row r="301" spans="1:16" ht="25" customHeight="1" x14ac:dyDescent="0.3">
      <c r="C301" s="34"/>
      <c r="D301" s="22"/>
      <c r="E301" s="22"/>
      <c r="F301" s="22"/>
    </row>
    <row r="302" spans="1:16" ht="25" customHeight="1" x14ac:dyDescent="0.3">
      <c r="C302" s="34"/>
      <c r="D302" s="22"/>
      <c r="E302" s="22"/>
      <c r="F302" s="22"/>
    </row>
    <row r="303" spans="1:16" ht="25" customHeight="1" x14ac:dyDescent="0.3">
      <c r="C303" s="34"/>
      <c r="D303" s="22"/>
      <c r="E303" s="22"/>
      <c r="F303" s="22"/>
    </row>
    <row r="304" spans="1:16" ht="25" customHeight="1" x14ac:dyDescent="0.3">
      <c r="C304" s="34"/>
      <c r="D304" s="22"/>
      <c r="E304" s="22"/>
      <c r="F304" s="22"/>
    </row>
    <row r="305" spans="3:6" ht="25" customHeight="1" x14ac:dyDescent="0.3">
      <c r="C305" s="34"/>
      <c r="D305" s="22"/>
      <c r="E305" s="22"/>
      <c r="F305" s="22"/>
    </row>
    <row r="306" spans="3:6" ht="25" customHeight="1" x14ac:dyDescent="0.3">
      <c r="C306" s="34"/>
      <c r="D306" s="22"/>
      <c r="E306" s="22"/>
      <c r="F306" s="22"/>
    </row>
    <row r="307" spans="3:6" ht="25" customHeight="1" x14ac:dyDescent="0.3">
      <c r="C307" s="34"/>
      <c r="D307" s="22"/>
      <c r="E307" s="22"/>
      <c r="F307" s="22"/>
    </row>
    <row r="308" spans="3:6" ht="25" customHeight="1" x14ac:dyDescent="0.3">
      <c r="C308" s="34"/>
      <c r="D308" s="22"/>
      <c r="E308" s="22"/>
      <c r="F308" s="22"/>
    </row>
    <row r="309" spans="3:6" ht="25" customHeight="1" x14ac:dyDescent="0.3">
      <c r="C309" s="34"/>
      <c r="D309" s="22"/>
      <c r="E309" s="22"/>
      <c r="F309" s="22"/>
    </row>
    <row r="310" spans="3:6" ht="25" customHeight="1" x14ac:dyDescent="0.3">
      <c r="C310" s="34"/>
      <c r="D310" s="22"/>
      <c r="E310" s="22"/>
      <c r="F310" s="22"/>
    </row>
    <row r="311" spans="3:6" ht="25" customHeight="1" x14ac:dyDescent="0.3">
      <c r="C311" s="34"/>
      <c r="D311" s="22"/>
      <c r="E311" s="22"/>
      <c r="F311" s="22"/>
    </row>
    <row r="312" spans="3:6" ht="25" customHeight="1" x14ac:dyDescent="0.3">
      <c r="C312" s="34"/>
      <c r="D312" s="22"/>
      <c r="E312" s="22"/>
      <c r="F312" s="22"/>
    </row>
    <row r="313" spans="3:6" ht="25" customHeight="1" x14ac:dyDescent="0.3">
      <c r="C313" s="34"/>
      <c r="D313" s="22"/>
      <c r="E313" s="22"/>
      <c r="F313" s="22"/>
    </row>
    <row r="314" spans="3:6" ht="25" customHeight="1" x14ac:dyDescent="0.3">
      <c r="C314" s="34"/>
      <c r="D314" s="22"/>
      <c r="E314" s="22"/>
      <c r="F314" s="22"/>
    </row>
    <row r="315" spans="3:6" ht="25" customHeight="1" x14ac:dyDescent="0.3">
      <c r="C315" s="34"/>
      <c r="D315" s="22"/>
      <c r="E315" s="22"/>
      <c r="F315" s="22"/>
    </row>
    <row r="316" spans="3:6" ht="25" customHeight="1" x14ac:dyDescent="0.3">
      <c r="C316" s="34"/>
      <c r="D316" s="22"/>
      <c r="E316" s="22"/>
      <c r="F316" s="22"/>
    </row>
    <row r="317" spans="3:6" ht="25" customHeight="1" x14ac:dyDescent="0.3">
      <c r="C317" s="34"/>
      <c r="D317" s="22"/>
      <c r="E317" s="22"/>
      <c r="F317" s="22"/>
    </row>
    <row r="318" spans="3:6" ht="25" customHeight="1" x14ac:dyDescent="0.3">
      <c r="C318" s="34"/>
      <c r="D318" s="22"/>
      <c r="E318" s="22"/>
      <c r="F318" s="22"/>
    </row>
    <row r="319" spans="3:6" ht="25" customHeight="1" x14ac:dyDescent="0.3">
      <c r="C319" s="34"/>
      <c r="D319" s="22"/>
      <c r="E319" s="22"/>
      <c r="F319" s="22"/>
    </row>
    <row r="320" spans="3:6" ht="25" customHeight="1" x14ac:dyDescent="0.3">
      <c r="C320" s="34"/>
      <c r="D320" s="22"/>
      <c r="E320" s="22"/>
      <c r="F320" s="22"/>
    </row>
    <row r="321" spans="3:6" ht="25" customHeight="1" x14ac:dyDescent="0.3">
      <c r="C321" s="34"/>
      <c r="D321" s="22"/>
      <c r="E321" s="22"/>
      <c r="F321" s="22"/>
    </row>
    <row r="322" spans="3:6" ht="25" customHeight="1" x14ac:dyDescent="0.3">
      <c r="C322" s="34"/>
      <c r="D322" s="22"/>
      <c r="E322" s="22"/>
      <c r="F322" s="22"/>
    </row>
    <row r="323" spans="3:6" ht="25" customHeight="1" x14ac:dyDescent="0.3">
      <c r="C323" s="34"/>
      <c r="D323" s="22"/>
      <c r="E323" s="22"/>
      <c r="F323" s="22"/>
    </row>
    <row r="324" spans="3:6" ht="25" customHeight="1" x14ac:dyDescent="0.3">
      <c r="C324" s="34"/>
      <c r="D324" s="22"/>
      <c r="E324" s="22"/>
      <c r="F324" s="22"/>
    </row>
    <row r="325" spans="3:6" ht="25" customHeight="1" x14ac:dyDescent="0.3">
      <c r="C325" s="34"/>
      <c r="D325" s="22"/>
      <c r="E325" s="22"/>
      <c r="F325" s="22"/>
    </row>
    <row r="326" spans="3:6" ht="25" customHeight="1" x14ac:dyDescent="0.3">
      <c r="C326" s="34"/>
      <c r="D326" s="22"/>
      <c r="E326" s="22"/>
      <c r="F326" s="22"/>
    </row>
    <row r="327" spans="3:6" ht="25" customHeight="1" x14ac:dyDescent="0.3">
      <c r="C327" s="34"/>
      <c r="D327" s="22"/>
      <c r="E327" s="22"/>
      <c r="F327" s="22"/>
    </row>
    <row r="328" spans="3:6" ht="25" customHeight="1" x14ac:dyDescent="0.3">
      <c r="C328" s="34"/>
      <c r="D328" s="22"/>
      <c r="E328" s="22"/>
      <c r="F328" s="22"/>
    </row>
    <row r="329" spans="3:6" ht="25" customHeight="1" x14ac:dyDescent="0.3">
      <c r="C329" s="34"/>
      <c r="D329" s="22"/>
      <c r="E329" s="22"/>
      <c r="F329" s="22"/>
    </row>
    <row r="330" spans="3:6" ht="25" customHeight="1" x14ac:dyDescent="0.3">
      <c r="C330" s="34"/>
      <c r="D330" s="22"/>
      <c r="E330" s="22"/>
      <c r="F330" s="22"/>
    </row>
    <row r="331" spans="3:6" ht="25" customHeight="1" x14ac:dyDescent="0.3">
      <c r="C331" s="34"/>
      <c r="D331" s="22"/>
      <c r="E331" s="22"/>
      <c r="F331" s="22"/>
    </row>
    <row r="332" spans="3:6" ht="25" customHeight="1" x14ac:dyDescent="0.3">
      <c r="C332" s="34"/>
      <c r="D332" s="22"/>
      <c r="E332" s="22"/>
      <c r="F332" s="22"/>
    </row>
    <row r="333" spans="3:6" ht="25" customHeight="1" x14ac:dyDescent="0.3">
      <c r="C333" s="34"/>
      <c r="D333" s="22"/>
      <c r="E333" s="22"/>
      <c r="F333" s="22"/>
    </row>
    <row r="334" spans="3:6" ht="25" customHeight="1" x14ac:dyDescent="0.3">
      <c r="C334" s="34"/>
      <c r="D334" s="22"/>
      <c r="E334" s="22"/>
      <c r="F334" s="22"/>
    </row>
    <row r="335" spans="3:6" ht="25" customHeight="1" x14ac:dyDescent="0.3">
      <c r="C335" s="34"/>
      <c r="D335" s="22"/>
      <c r="E335" s="22"/>
      <c r="F335" s="22"/>
    </row>
    <row r="336" spans="3:6" ht="25" customHeight="1" x14ac:dyDescent="0.3">
      <c r="C336" s="34"/>
      <c r="D336" s="22"/>
      <c r="E336" s="22"/>
      <c r="F336" s="22"/>
    </row>
    <row r="337" spans="3:6" ht="25" customHeight="1" x14ac:dyDescent="0.3">
      <c r="C337" s="34"/>
      <c r="D337" s="22"/>
      <c r="E337" s="22"/>
      <c r="F337" s="22"/>
    </row>
    <row r="338" spans="3:6" ht="25" customHeight="1" x14ac:dyDescent="0.3">
      <c r="C338" s="34"/>
      <c r="D338" s="22"/>
      <c r="E338" s="22"/>
      <c r="F338" s="22"/>
    </row>
    <row r="339" spans="3:6" ht="25" customHeight="1" x14ac:dyDescent="0.3">
      <c r="C339" s="34"/>
      <c r="D339" s="22"/>
      <c r="E339" s="22"/>
      <c r="F339" s="22"/>
    </row>
    <row r="340" spans="3:6" ht="25" customHeight="1" x14ac:dyDescent="0.3">
      <c r="C340" s="34"/>
      <c r="D340" s="22"/>
      <c r="E340" s="22"/>
      <c r="F340" s="22"/>
    </row>
    <row r="341" spans="3:6" ht="25" customHeight="1" x14ac:dyDescent="0.3">
      <c r="C341" s="34"/>
      <c r="D341" s="22"/>
      <c r="E341" s="22"/>
      <c r="F341" s="22"/>
    </row>
    <row r="342" spans="3:6" ht="25" customHeight="1" x14ac:dyDescent="0.3">
      <c r="C342" s="34"/>
      <c r="D342" s="22"/>
      <c r="E342" s="22"/>
      <c r="F342" s="22"/>
    </row>
    <row r="343" spans="3:6" ht="25" customHeight="1" x14ac:dyDescent="0.3">
      <c r="C343" s="34"/>
      <c r="D343" s="22"/>
      <c r="E343" s="22"/>
      <c r="F343" s="22"/>
    </row>
    <row r="344" spans="3:6" ht="25" customHeight="1" x14ac:dyDescent="0.3">
      <c r="C344" s="34"/>
      <c r="D344" s="22"/>
      <c r="E344" s="22"/>
      <c r="F344" s="22"/>
    </row>
    <row r="345" spans="3:6" ht="25" customHeight="1" x14ac:dyDescent="0.3">
      <c r="C345" s="34"/>
      <c r="D345" s="22"/>
      <c r="E345" s="22"/>
      <c r="F345" s="22"/>
    </row>
    <row r="346" spans="3:6" ht="25" customHeight="1" x14ac:dyDescent="0.3">
      <c r="C346" s="34"/>
      <c r="D346" s="22"/>
      <c r="E346" s="22"/>
      <c r="F346" s="22"/>
    </row>
    <row r="347" spans="3:6" ht="25" customHeight="1" x14ac:dyDescent="0.3">
      <c r="C347" s="34"/>
      <c r="D347" s="22"/>
      <c r="E347" s="22"/>
      <c r="F347" s="22"/>
    </row>
    <row r="348" spans="3:6" ht="25" customHeight="1" x14ac:dyDescent="0.3">
      <c r="C348" s="34"/>
      <c r="D348" s="22"/>
      <c r="E348" s="22"/>
      <c r="F348" s="22"/>
    </row>
    <row r="349" spans="3:6" ht="25" customHeight="1" x14ac:dyDescent="0.3">
      <c r="C349" s="34"/>
      <c r="D349" s="22"/>
      <c r="E349" s="22"/>
      <c r="F349" s="22"/>
    </row>
    <row r="350" spans="3:6" ht="25" customHeight="1" x14ac:dyDescent="0.3">
      <c r="C350" s="34"/>
      <c r="D350" s="22"/>
      <c r="E350" s="22"/>
      <c r="F350" s="22"/>
    </row>
    <row r="351" spans="3:6" ht="25" customHeight="1" x14ac:dyDescent="0.3">
      <c r="C351" s="34"/>
      <c r="D351" s="22"/>
      <c r="E351" s="22"/>
      <c r="F351" s="22"/>
    </row>
    <row r="352" spans="3:6" ht="25" customHeight="1" x14ac:dyDescent="0.3">
      <c r="C352" s="34"/>
      <c r="D352" s="22"/>
      <c r="E352" s="22"/>
      <c r="F352" s="22"/>
    </row>
    <row r="353" spans="3:6" ht="25" customHeight="1" x14ac:dyDescent="0.3">
      <c r="C353" s="34"/>
      <c r="D353" s="22"/>
      <c r="E353" s="22"/>
      <c r="F353" s="22"/>
    </row>
    <row r="354" spans="3:6" ht="25" customHeight="1" x14ac:dyDescent="0.3">
      <c r="C354" s="34"/>
      <c r="D354" s="22"/>
      <c r="E354" s="22"/>
      <c r="F354" s="22"/>
    </row>
    <row r="355" spans="3:6" ht="25" customHeight="1" x14ac:dyDescent="0.3">
      <c r="C355" s="34"/>
      <c r="D355" s="22"/>
      <c r="E355" s="22"/>
      <c r="F355" s="22"/>
    </row>
    <row r="356" spans="3:6" ht="25" customHeight="1" x14ac:dyDescent="0.3">
      <c r="C356" s="34"/>
      <c r="D356" s="22"/>
      <c r="E356" s="22"/>
      <c r="F356" s="22"/>
    </row>
    <row r="357" spans="3:6" ht="25" customHeight="1" x14ac:dyDescent="0.3">
      <c r="C357" s="34"/>
      <c r="D357" s="22"/>
      <c r="E357" s="22"/>
      <c r="F357" s="22"/>
    </row>
    <row r="358" spans="3:6" ht="25" customHeight="1" x14ac:dyDescent="0.3">
      <c r="C358" s="34"/>
      <c r="D358" s="22"/>
      <c r="E358" s="22"/>
      <c r="F358" s="22"/>
    </row>
    <row r="359" spans="3:6" ht="25" customHeight="1" x14ac:dyDescent="0.3">
      <c r="C359" s="34"/>
      <c r="D359" s="22"/>
      <c r="E359" s="22"/>
      <c r="F359" s="22"/>
    </row>
    <row r="360" spans="3:6" ht="25" customHeight="1" x14ac:dyDescent="0.3">
      <c r="C360" s="34"/>
      <c r="D360" s="22"/>
      <c r="E360" s="22"/>
      <c r="F360" s="22"/>
    </row>
    <row r="361" spans="3:6" ht="25" customHeight="1" x14ac:dyDescent="0.3">
      <c r="C361" s="34"/>
      <c r="D361" s="22"/>
      <c r="E361" s="22"/>
      <c r="F361" s="22"/>
    </row>
    <row r="362" spans="3:6" ht="25" customHeight="1" x14ac:dyDescent="0.3">
      <c r="C362" s="34"/>
      <c r="D362" s="22"/>
      <c r="E362" s="22"/>
      <c r="F362" s="22"/>
    </row>
    <row r="363" spans="3:6" ht="25" customHeight="1" x14ac:dyDescent="0.3">
      <c r="C363" s="34"/>
      <c r="D363" s="22"/>
      <c r="E363" s="22"/>
      <c r="F363" s="22"/>
    </row>
    <row r="364" spans="3:6" ht="25" customHeight="1" x14ac:dyDescent="0.3">
      <c r="C364" s="34"/>
      <c r="D364" s="22"/>
      <c r="E364" s="22"/>
      <c r="F364" s="22"/>
    </row>
    <row r="365" spans="3:6" ht="25" customHeight="1" x14ac:dyDescent="0.3">
      <c r="C365" s="34"/>
      <c r="D365" s="22"/>
      <c r="E365" s="22"/>
      <c r="F365" s="22"/>
    </row>
    <row r="366" spans="3:6" ht="25" customHeight="1" x14ac:dyDescent="0.3">
      <c r="C366" s="34"/>
      <c r="D366" s="22"/>
      <c r="E366" s="22"/>
      <c r="F366" s="22"/>
    </row>
    <row r="367" spans="3:6" ht="25" customHeight="1" x14ac:dyDescent="0.3">
      <c r="C367" s="34"/>
      <c r="D367" s="22"/>
      <c r="E367" s="22"/>
      <c r="F367" s="22"/>
    </row>
    <row r="368" spans="3:6" ht="25" customHeight="1" x14ac:dyDescent="0.3">
      <c r="C368" s="34"/>
      <c r="D368" s="22"/>
      <c r="E368" s="22"/>
      <c r="F368" s="22"/>
    </row>
    <row r="369" spans="3:6" ht="25" customHeight="1" x14ac:dyDescent="0.3">
      <c r="C369" s="34"/>
      <c r="D369" s="22"/>
      <c r="E369" s="22"/>
      <c r="F369" s="22"/>
    </row>
    <row r="370" spans="3:6" ht="25" customHeight="1" x14ac:dyDescent="0.3">
      <c r="C370" s="34"/>
      <c r="D370" s="22"/>
      <c r="E370" s="22"/>
      <c r="F370" s="22"/>
    </row>
    <row r="371" spans="3:6" ht="25" customHeight="1" x14ac:dyDescent="0.3">
      <c r="C371" s="34"/>
      <c r="D371" s="22"/>
      <c r="E371" s="22"/>
      <c r="F371" s="22"/>
    </row>
    <row r="372" spans="3:6" ht="25" customHeight="1" x14ac:dyDescent="0.3">
      <c r="C372" s="34"/>
      <c r="D372" s="22"/>
      <c r="E372" s="22"/>
      <c r="F372" s="22"/>
    </row>
    <row r="373" spans="3:6" ht="25" customHeight="1" x14ac:dyDescent="0.3">
      <c r="C373" s="34"/>
      <c r="D373" s="22"/>
      <c r="E373" s="22"/>
      <c r="F373" s="22"/>
    </row>
    <row r="374" spans="3:6" ht="25" customHeight="1" x14ac:dyDescent="0.3">
      <c r="C374" s="34"/>
      <c r="D374" s="22"/>
      <c r="E374" s="22"/>
      <c r="F374" s="22"/>
    </row>
    <row r="375" spans="3:6" ht="25" customHeight="1" x14ac:dyDescent="0.3">
      <c r="C375" s="34"/>
      <c r="D375" s="22"/>
      <c r="E375" s="22"/>
      <c r="F375" s="22"/>
    </row>
    <row r="376" spans="3:6" ht="25" customHeight="1" x14ac:dyDescent="0.3">
      <c r="C376" s="34"/>
      <c r="D376" s="22"/>
      <c r="E376" s="22"/>
      <c r="F376" s="22"/>
    </row>
    <row r="377" spans="3:6" ht="25" customHeight="1" x14ac:dyDescent="0.3">
      <c r="C377" s="34"/>
      <c r="D377" s="22"/>
      <c r="E377" s="22"/>
      <c r="F377" s="22"/>
    </row>
    <row r="378" spans="3:6" ht="25" customHeight="1" x14ac:dyDescent="0.3">
      <c r="C378" s="34"/>
      <c r="D378" s="22"/>
      <c r="E378" s="22"/>
      <c r="F378" s="22"/>
    </row>
    <row r="379" spans="3:6" ht="25" customHeight="1" x14ac:dyDescent="0.3">
      <c r="C379" s="34"/>
      <c r="D379" s="22"/>
      <c r="E379" s="22"/>
      <c r="F379" s="22"/>
    </row>
    <row r="380" spans="3:6" ht="25" customHeight="1" x14ac:dyDescent="0.3">
      <c r="C380" s="34"/>
      <c r="D380" s="22"/>
      <c r="E380" s="22"/>
      <c r="F380" s="22"/>
    </row>
    <row r="381" spans="3:6" ht="25" customHeight="1" x14ac:dyDescent="0.3">
      <c r="C381" s="34"/>
      <c r="D381" s="22"/>
      <c r="E381" s="22"/>
      <c r="F381" s="22"/>
    </row>
    <row r="382" spans="3:6" ht="25" customHeight="1" x14ac:dyDescent="0.3">
      <c r="C382" s="34"/>
      <c r="D382" s="22"/>
      <c r="E382" s="22"/>
      <c r="F382" s="22"/>
    </row>
    <row r="383" spans="3:6" ht="25" customHeight="1" x14ac:dyDescent="0.3">
      <c r="C383" s="34"/>
      <c r="D383" s="22"/>
      <c r="E383" s="22"/>
      <c r="F383" s="22"/>
    </row>
    <row r="384" spans="3:6" ht="25" customHeight="1" x14ac:dyDescent="0.3">
      <c r="C384" s="34"/>
      <c r="D384" s="22"/>
      <c r="E384" s="22"/>
      <c r="F384" s="22"/>
    </row>
    <row r="385" spans="3:6" ht="25" customHeight="1" x14ac:dyDescent="0.3">
      <c r="C385" s="34"/>
      <c r="D385" s="22"/>
      <c r="E385" s="22"/>
      <c r="F385" s="22"/>
    </row>
    <row r="386" spans="3:6" ht="25" customHeight="1" x14ac:dyDescent="0.3">
      <c r="C386" s="34"/>
      <c r="D386" s="22"/>
      <c r="E386" s="22"/>
      <c r="F386" s="22"/>
    </row>
    <row r="387" spans="3:6" ht="25" customHeight="1" x14ac:dyDescent="0.3">
      <c r="C387" s="34"/>
      <c r="D387" s="22"/>
      <c r="E387" s="22"/>
      <c r="F387" s="22"/>
    </row>
    <row r="388" spans="3:6" ht="25" customHeight="1" x14ac:dyDescent="0.3">
      <c r="C388" s="34"/>
      <c r="D388" s="22"/>
      <c r="E388" s="22"/>
      <c r="F388" s="22"/>
    </row>
    <row r="389" spans="3:6" ht="25" customHeight="1" x14ac:dyDescent="0.3">
      <c r="C389" s="34"/>
      <c r="D389" s="22"/>
      <c r="E389" s="22"/>
      <c r="F389" s="22"/>
    </row>
    <row r="390" spans="3:6" ht="25" customHeight="1" x14ac:dyDescent="0.3">
      <c r="C390" s="34"/>
      <c r="D390" s="22"/>
      <c r="E390" s="22"/>
      <c r="F390" s="22"/>
    </row>
    <row r="391" spans="3:6" ht="25" customHeight="1" x14ac:dyDescent="0.3">
      <c r="C391" s="34"/>
      <c r="D391" s="22"/>
      <c r="E391" s="22"/>
      <c r="F391" s="22"/>
    </row>
    <row r="392" spans="3:6" ht="25" customHeight="1" x14ac:dyDescent="0.3">
      <c r="C392" s="34"/>
      <c r="D392" s="22"/>
      <c r="E392" s="22"/>
      <c r="F392" s="22"/>
    </row>
    <row r="393" spans="3:6" ht="25" customHeight="1" x14ac:dyDescent="0.3">
      <c r="C393" s="34"/>
      <c r="D393" s="22"/>
      <c r="E393" s="22"/>
      <c r="F393" s="22"/>
    </row>
    <row r="394" spans="3:6" ht="25" customHeight="1" x14ac:dyDescent="0.3">
      <c r="C394" s="34"/>
      <c r="D394" s="22"/>
      <c r="E394" s="22"/>
      <c r="F394" s="22"/>
    </row>
    <row r="395" spans="3:6" ht="25" customHeight="1" x14ac:dyDescent="0.3">
      <c r="C395" s="34"/>
      <c r="D395" s="22"/>
      <c r="E395" s="22"/>
      <c r="F395" s="22"/>
    </row>
    <row r="396" spans="3:6" ht="25" customHeight="1" x14ac:dyDescent="0.3">
      <c r="C396" s="34"/>
      <c r="D396" s="22"/>
      <c r="E396" s="22"/>
      <c r="F396" s="22"/>
    </row>
    <row r="397" spans="3:6" ht="25" customHeight="1" x14ac:dyDescent="0.3">
      <c r="C397" s="34"/>
      <c r="D397" s="22"/>
      <c r="E397" s="22"/>
      <c r="F397" s="22"/>
    </row>
    <row r="398" spans="3:6" ht="25" customHeight="1" x14ac:dyDescent="0.3">
      <c r="C398" s="34"/>
      <c r="D398" s="22"/>
      <c r="E398" s="22"/>
      <c r="F398" s="22"/>
    </row>
    <row r="399" spans="3:6" ht="25" customHeight="1" x14ac:dyDescent="0.3">
      <c r="C399" s="34"/>
      <c r="D399" s="22"/>
      <c r="E399" s="22"/>
      <c r="F399" s="22"/>
    </row>
    <row r="400" spans="3:6" ht="25" customHeight="1" x14ac:dyDescent="0.3">
      <c r="C400" s="34"/>
      <c r="D400" s="22"/>
      <c r="E400" s="22"/>
      <c r="F400" s="22"/>
    </row>
    <row r="401" spans="3:6" ht="25" customHeight="1" x14ac:dyDescent="0.3">
      <c r="C401" s="34"/>
      <c r="D401" s="22"/>
      <c r="E401" s="22"/>
      <c r="F401" s="22"/>
    </row>
    <row r="402" spans="3:6" ht="25" customHeight="1" x14ac:dyDescent="0.3">
      <c r="C402" s="34"/>
      <c r="D402" s="22"/>
      <c r="E402" s="22"/>
      <c r="F402" s="22"/>
    </row>
    <row r="403" spans="3:6" ht="25" customHeight="1" x14ac:dyDescent="0.3">
      <c r="C403" s="34"/>
      <c r="D403" s="22"/>
      <c r="E403" s="22"/>
      <c r="F403" s="22"/>
    </row>
    <row r="404" spans="3:6" ht="25" customHeight="1" x14ac:dyDescent="0.3">
      <c r="C404" s="34"/>
      <c r="D404" s="22"/>
      <c r="E404" s="22"/>
      <c r="F404" s="22"/>
    </row>
    <row r="405" spans="3:6" ht="25" customHeight="1" x14ac:dyDescent="0.3">
      <c r="C405" s="34"/>
      <c r="D405" s="22"/>
      <c r="E405" s="22"/>
      <c r="F405" s="22"/>
    </row>
    <row r="406" spans="3:6" ht="25" customHeight="1" x14ac:dyDescent="0.3">
      <c r="C406" s="34"/>
      <c r="D406" s="22"/>
      <c r="E406" s="22"/>
      <c r="F406" s="22"/>
    </row>
    <row r="407" spans="3:6" ht="25" customHeight="1" x14ac:dyDescent="0.3">
      <c r="C407" s="34"/>
      <c r="D407" s="22"/>
      <c r="E407" s="22"/>
      <c r="F407" s="22"/>
    </row>
    <row r="408" spans="3:6" ht="25" customHeight="1" x14ac:dyDescent="0.3">
      <c r="C408" s="34"/>
      <c r="D408" s="22"/>
      <c r="E408" s="22"/>
      <c r="F408" s="22"/>
    </row>
    <row r="409" spans="3:6" ht="25" customHeight="1" x14ac:dyDescent="0.3">
      <c r="C409" s="34"/>
      <c r="D409" s="22"/>
      <c r="E409" s="22"/>
      <c r="F409" s="22"/>
    </row>
    <row r="410" spans="3:6" ht="25" customHeight="1" x14ac:dyDescent="0.3">
      <c r="C410" s="34"/>
      <c r="D410" s="22"/>
      <c r="E410" s="22"/>
      <c r="F410" s="22"/>
    </row>
    <row r="411" spans="3:6" ht="25" customHeight="1" x14ac:dyDescent="0.3">
      <c r="C411" s="34"/>
      <c r="D411" s="22"/>
      <c r="E411" s="22"/>
      <c r="F411" s="22"/>
    </row>
    <row r="412" spans="3:6" ht="25" customHeight="1" x14ac:dyDescent="0.3">
      <c r="C412" s="34"/>
      <c r="D412" s="22"/>
      <c r="E412" s="22"/>
      <c r="F412" s="22"/>
    </row>
    <row r="413" spans="3:6" ht="25" customHeight="1" x14ac:dyDescent="0.3">
      <c r="C413" s="34"/>
      <c r="D413" s="22"/>
      <c r="E413" s="22"/>
      <c r="F413" s="22"/>
    </row>
    <row r="414" spans="3:6" ht="25" customHeight="1" x14ac:dyDescent="0.3">
      <c r="C414" s="34"/>
      <c r="D414" s="22"/>
      <c r="E414" s="22"/>
      <c r="F414" s="22"/>
    </row>
    <row r="415" spans="3:6" ht="25" customHeight="1" x14ac:dyDescent="0.3">
      <c r="C415" s="34"/>
      <c r="D415" s="22"/>
      <c r="E415" s="22"/>
      <c r="F415" s="22"/>
    </row>
    <row r="416" spans="3:6" ht="25" customHeight="1" x14ac:dyDescent="0.3">
      <c r="C416" s="34"/>
      <c r="D416" s="22"/>
      <c r="E416" s="22"/>
      <c r="F416" s="22"/>
    </row>
    <row r="417" spans="3:6" ht="25" customHeight="1" x14ac:dyDescent="0.3">
      <c r="C417" s="34"/>
      <c r="D417" s="22"/>
      <c r="E417" s="22"/>
      <c r="F417" s="22"/>
    </row>
    <row r="418" spans="3:6" ht="25" customHeight="1" x14ac:dyDescent="0.3">
      <c r="C418" s="34"/>
      <c r="D418" s="22"/>
      <c r="E418" s="22"/>
      <c r="F418" s="22"/>
    </row>
    <row r="419" spans="3:6" ht="25" customHeight="1" x14ac:dyDescent="0.3">
      <c r="C419" s="34"/>
      <c r="D419" s="22"/>
      <c r="E419" s="22"/>
      <c r="F419" s="22"/>
    </row>
    <row r="420" spans="3:6" ht="25" customHeight="1" x14ac:dyDescent="0.3">
      <c r="C420" s="34"/>
      <c r="D420" s="22"/>
      <c r="E420" s="22"/>
      <c r="F420" s="22"/>
    </row>
    <row r="421" spans="3:6" ht="25" customHeight="1" x14ac:dyDescent="0.3">
      <c r="C421" s="34"/>
      <c r="D421" s="22"/>
      <c r="E421" s="22"/>
      <c r="F421" s="22"/>
    </row>
    <row r="422" spans="3:6" ht="25" customHeight="1" x14ac:dyDescent="0.3">
      <c r="C422" s="34"/>
      <c r="D422" s="22"/>
      <c r="E422" s="22"/>
      <c r="F422" s="22"/>
    </row>
    <row r="423" spans="3:6" ht="25" customHeight="1" x14ac:dyDescent="0.3">
      <c r="C423" s="34"/>
      <c r="D423" s="22"/>
      <c r="E423" s="22"/>
      <c r="F423" s="22"/>
    </row>
    <row r="424" spans="3:6" ht="25" customHeight="1" x14ac:dyDescent="0.3">
      <c r="C424" s="34"/>
      <c r="D424" s="22"/>
      <c r="E424" s="22"/>
      <c r="F424" s="22"/>
    </row>
    <row r="425" spans="3:6" ht="25" customHeight="1" x14ac:dyDescent="0.3">
      <c r="C425" s="34"/>
      <c r="D425" s="22"/>
      <c r="E425" s="22"/>
      <c r="F425" s="22"/>
    </row>
    <row r="426" spans="3:6" ht="25" customHeight="1" x14ac:dyDescent="0.3">
      <c r="C426" s="34"/>
      <c r="D426" s="22"/>
      <c r="E426" s="22"/>
      <c r="F426" s="22"/>
    </row>
    <row r="427" spans="3:6" ht="25" customHeight="1" x14ac:dyDescent="0.3">
      <c r="C427" s="34"/>
      <c r="D427" s="22"/>
      <c r="E427" s="22"/>
      <c r="F427" s="22"/>
    </row>
    <row r="428" spans="3:6" ht="25" customHeight="1" x14ac:dyDescent="0.3">
      <c r="C428" s="34"/>
      <c r="D428" s="22"/>
      <c r="E428" s="22"/>
      <c r="F428" s="22"/>
    </row>
    <row r="429" spans="3:6" ht="25" customHeight="1" x14ac:dyDescent="0.3">
      <c r="C429" s="34"/>
      <c r="D429" s="22"/>
      <c r="E429" s="22"/>
      <c r="F429" s="22"/>
    </row>
    <row r="430" spans="3:6" ht="25" customHeight="1" x14ac:dyDescent="0.3">
      <c r="C430" s="34"/>
      <c r="D430" s="22"/>
      <c r="E430" s="22"/>
      <c r="F430" s="22"/>
    </row>
    <row r="431" spans="3:6" ht="25" customHeight="1" x14ac:dyDescent="0.3">
      <c r="C431" s="34"/>
      <c r="D431" s="22"/>
      <c r="E431" s="22"/>
      <c r="F431" s="22"/>
    </row>
    <row r="432" spans="3:6" ht="25" customHeight="1" x14ac:dyDescent="0.3">
      <c r="C432" s="34"/>
      <c r="D432" s="22"/>
      <c r="E432" s="22"/>
      <c r="F432" s="22"/>
    </row>
    <row r="433" spans="3:6" ht="25" customHeight="1" x14ac:dyDescent="0.3">
      <c r="C433" s="34"/>
      <c r="D433" s="22"/>
      <c r="E433" s="22"/>
      <c r="F433" s="22"/>
    </row>
    <row r="434" spans="3:6" ht="25" customHeight="1" x14ac:dyDescent="0.3">
      <c r="C434" s="34"/>
      <c r="D434" s="22"/>
      <c r="E434" s="22"/>
      <c r="F434" s="22"/>
    </row>
    <row r="435" spans="3:6" ht="25" customHeight="1" x14ac:dyDescent="0.3">
      <c r="C435" s="34"/>
      <c r="D435" s="22"/>
      <c r="E435" s="22"/>
      <c r="F435" s="22"/>
    </row>
    <row r="436" spans="3:6" ht="25" customHeight="1" x14ac:dyDescent="0.3">
      <c r="C436" s="34"/>
      <c r="D436" s="22"/>
      <c r="E436" s="22"/>
      <c r="F436" s="22"/>
    </row>
    <row r="437" spans="3:6" ht="25" customHeight="1" x14ac:dyDescent="0.3">
      <c r="C437" s="34"/>
      <c r="D437" s="22"/>
      <c r="E437" s="22"/>
      <c r="F437" s="22"/>
    </row>
    <row r="438" spans="3:6" ht="25" customHeight="1" x14ac:dyDescent="0.3">
      <c r="C438" s="34"/>
      <c r="D438" s="22"/>
      <c r="E438" s="22"/>
      <c r="F438" s="22"/>
    </row>
    <row r="439" spans="3:6" ht="25" customHeight="1" x14ac:dyDescent="0.3">
      <c r="C439" s="34"/>
      <c r="D439" s="22"/>
      <c r="E439" s="22"/>
      <c r="F439" s="22"/>
    </row>
    <row r="440" spans="3:6" ht="25" customHeight="1" x14ac:dyDescent="0.3">
      <c r="C440" s="34"/>
      <c r="D440" s="22"/>
      <c r="E440" s="22"/>
      <c r="F440" s="22"/>
    </row>
    <row r="441" spans="3:6" ht="25" customHeight="1" x14ac:dyDescent="0.3">
      <c r="C441" s="34"/>
      <c r="D441" s="22"/>
      <c r="E441" s="22"/>
      <c r="F441" s="22"/>
    </row>
    <row r="442" spans="3:6" ht="25" customHeight="1" x14ac:dyDescent="0.3">
      <c r="C442" s="34"/>
      <c r="D442" s="22"/>
      <c r="E442" s="22"/>
      <c r="F442" s="22"/>
    </row>
    <row r="443" spans="3:6" ht="25" customHeight="1" x14ac:dyDescent="0.3">
      <c r="C443" s="34"/>
      <c r="D443" s="22"/>
      <c r="E443" s="22"/>
      <c r="F443" s="22"/>
    </row>
    <row r="444" spans="3:6" ht="25" customHeight="1" x14ac:dyDescent="0.3">
      <c r="C444" s="34"/>
      <c r="D444" s="22"/>
      <c r="E444" s="22"/>
      <c r="F444" s="22"/>
    </row>
    <row r="445" spans="3:6" ht="25" customHeight="1" x14ac:dyDescent="0.3">
      <c r="C445" s="34"/>
      <c r="D445" s="22"/>
      <c r="E445" s="22"/>
      <c r="F445" s="22"/>
    </row>
    <row r="446" spans="3:6" ht="25" customHeight="1" x14ac:dyDescent="0.3">
      <c r="C446" s="34"/>
      <c r="D446" s="22"/>
      <c r="E446" s="22"/>
      <c r="F446" s="22"/>
    </row>
    <row r="447" spans="3:6" ht="25" customHeight="1" x14ac:dyDescent="0.3">
      <c r="C447" s="34"/>
      <c r="D447" s="22"/>
      <c r="E447" s="22"/>
      <c r="F447" s="22"/>
    </row>
    <row r="448" spans="3:6" ht="25" customHeight="1" x14ac:dyDescent="0.3">
      <c r="C448" s="34"/>
      <c r="D448" s="22"/>
      <c r="E448" s="22"/>
      <c r="F448" s="22"/>
    </row>
    <row r="449" spans="3:6" ht="25" customHeight="1" x14ac:dyDescent="0.3">
      <c r="C449" s="34"/>
      <c r="D449" s="22"/>
      <c r="E449" s="22"/>
      <c r="F449" s="22"/>
    </row>
    <row r="450" spans="3:6" ht="25" customHeight="1" x14ac:dyDescent="0.3">
      <c r="C450" s="34"/>
      <c r="D450" s="22"/>
      <c r="E450" s="22"/>
      <c r="F450" s="22"/>
    </row>
    <row r="451" spans="3:6" ht="25" customHeight="1" x14ac:dyDescent="0.3">
      <c r="C451" s="34"/>
      <c r="D451" s="22"/>
      <c r="E451" s="22"/>
      <c r="F451" s="22"/>
    </row>
    <row r="452" spans="3:6" ht="25" customHeight="1" x14ac:dyDescent="0.3">
      <c r="C452" s="34"/>
      <c r="D452" s="22"/>
      <c r="E452" s="22"/>
      <c r="F452" s="22"/>
    </row>
    <row r="453" spans="3:6" ht="25" customHeight="1" x14ac:dyDescent="0.3">
      <c r="C453" s="34"/>
      <c r="D453" s="22"/>
      <c r="E453" s="22"/>
      <c r="F453" s="22"/>
    </row>
    <row r="454" spans="3:6" ht="25" customHeight="1" x14ac:dyDescent="0.3">
      <c r="C454" s="34"/>
      <c r="D454" s="22"/>
      <c r="E454" s="22"/>
      <c r="F454" s="22"/>
    </row>
    <row r="455" spans="3:6" ht="25" customHeight="1" x14ac:dyDescent="0.3">
      <c r="C455" s="34"/>
      <c r="D455" s="22"/>
      <c r="E455" s="22"/>
      <c r="F455" s="22"/>
    </row>
    <row r="456" spans="3:6" ht="25" customHeight="1" x14ac:dyDescent="0.3">
      <c r="C456" s="34"/>
      <c r="D456" s="22"/>
      <c r="E456" s="22"/>
      <c r="F456" s="22"/>
    </row>
    <row r="457" spans="3:6" ht="25" customHeight="1" x14ac:dyDescent="0.3">
      <c r="C457" s="34"/>
      <c r="D457" s="22"/>
      <c r="E457" s="22"/>
      <c r="F457" s="22"/>
    </row>
    <row r="458" spans="3:6" ht="25" customHeight="1" x14ac:dyDescent="0.3">
      <c r="C458" s="34"/>
      <c r="D458" s="22"/>
      <c r="E458" s="22"/>
      <c r="F458" s="22"/>
    </row>
    <row r="459" spans="3:6" ht="25" customHeight="1" x14ac:dyDescent="0.3">
      <c r="C459" s="34"/>
      <c r="D459" s="22"/>
      <c r="E459" s="22"/>
      <c r="F459" s="22"/>
    </row>
    <row r="460" spans="3:6" ht="25" customHeight="1" x14ac:dyDescent="0.3">
      <c r="C460" s="34"/>
      <c r="D460" s="22"/>
      <c r="E460" s="22"/>
      <c r="F460" s="22"/>
    </row>
    <row r="461" spans="3:6" ht="25" customHeight="1" x14ac:dyDescent="0.3">
      <c r="C461" s="34"/>
      <c r="D461" s="22"/>
      <c r="E461" s="22"/>
      <c r="F461" s="22"/>
    </row>
    <row r="462" spans="3:6" ht="25" customHeight="1" x14ac:dyDescent="0.3">
      <c r="C462" s="34"/>
      <c r="D462" s="22"/>
      <c r="E462" s="22"/>
      <c r="F462" s="22"/>
    </row>
    <row r="463" spans="3:6" ht="25" customHeight="1" x14ac:dyDescent="0.3">
      <c r="C463" s="34"/>
      <c r="D463" s="22"/>
      <c r="E463" s="22"/>
      <c r="F463" s="22"/>
    </row>
    <row r="464" spans="3:6" ht="25" customHeight="1" x14ac:dyDescent="0.3">
      <c r="C464" s="34"/>
      <c r="D464" s="22"/>
      <c r="E464" s="22"/>
      <c r="F464" s="22"/>
    </row>
    <row r="465" spans="3:6" ht="25" customHeight="1" x14ac:dyDescent="0.3">
      <c r="C465" s="34"/>
      <c r="D465" s="22"/>
      <c r="E465" s="22"/>
      <c r="F465" s="22"/>
    </row>
    <row r="466" spans="3:6" ht="25" customHeight="1" x14ac:dyDescent="0.3">
      <c r="C466" s="34"/>
      <c r="D466" s="22"/>
      <c r="E466" s="22"/>
      <c r="F466" s="22"/>
    </row>
    <row r="467" spans="3:6" ht="25" customHeight="1" x14ac:dyDescent="0.3">
      <c r="C467" s="34"/>
      <c r="D467" s="22"/>
      <c r="E467" s="22"/>
      <c r="F467" s="22"/>
    </row>
    <row r="468" spans="3:6" ht="25" customHeight="1" x14ac:dyDescent="0.3">
      <c r="C468" s="34"/>
      <c r="D468" s="22"/>
      <c r="E468" s="22"/>
      <c r="F468" s="22"/>
    </row>
    <row r="469" spans="3:6" ht="25" customHeight="1" x14ac:dyDescent="0.3">
      <c r="C469" s="34"/>
      <c r="D469" s="22"/>
      <c r="E469" s="22"/>
      <c r="F469" s="22"/>
    </row>
    <row r="470" spans="3:6" ht="25" customHeight="1" x14ac:dyDescent="0.3">
      <c r="C470" s="34"/>
      <c r="D470" s="22"/>
      <c r="E470" s="22"/>
      <c r="F470" s="22"/>
    </row>
    <row r="471" spans="3:6" ht="25" customHeight="1" x14ac:dyDescent="0.3">
      <c r="C471" s="34"/>
      <c r="D471" s="22"/>
      <c r="E471" s="22"/>
      <c r="F471" s="22"/>
    </row>
    <row r="472" spans="3:6" ht="25" customHeight="1" x14ac:dyDescent="0.3">
      <c r="C472" s="34"/>
      <c r="D472" s="22"/>
      <c r="E472" s="22"/>
      <c r="F472" s="22"/>
    </row>
    <row r="473" spans="3:6" ht="25" customHeight="1" x14ac:dyDescent="0.3">
      <c r="C473" s="34"/>
      <c r="D473" s="22"/>
      <c r="E473" s="22"/>
      <c r="F473" s="22"/>
    </row>
    <row r="474" spans="3:6" ht="25" customHeight="1" x14ac:dyDescent="0.3">
      <c r="C474" s="34"/>
      <c r="D474" s="22"/>
      <c r="E474" s="22"/>
      <c r="F474" s="22"/>
    </row>
    <row r="475" spans="3:6" ht="25" customHeight="1" x14ac:dyDescent="0.3">
      <c r="C475" s="34"/>
      <c r="D475" s="22"/>
      <c r="E475" s="22"/>
      <c r="F475" s="22"/>
    </row>
    <row r="476" spans="3:6" ht="25" customHeight="1" x14ac:dyDescent="0.3">
      <c r="C476" s="34"/>
      <c r="D476" s="22"/>
      <c r="E476" s="22"/>
      <c r="F476" s="22"/>
    </row>
    <row r="477" spans="3:6" ht="25" customHeight="1" x14ac:dyDescent="0.3">
      <c r="C477" s="34"/>
      <c r="D477" s="22"/>
      <c r="E477" s="22"/>
      <c r="F477" s="22"/>
    </row>
    <row r="478" spans="3:6" ht="25" customHeight="1" x14ac:dyDescent="0.3">
      <c r="C478" s="34"/>
      <c r="D478" s="22"/>
      <c r="E478" s="22"/>
      <c r="F478" s="22"/>
    </row>
    <row r="479" spans="3:6" ht="25" customHeight="1" x14ac:dyDescent="0.3">
      <c r="C479" s="34"/>
      <c r="D479" s="22"/>
      <c r="E479" s="22"/>
      <c r="F479" s="22"/>
    </row>
    <row r="480" spans="3:6" ht="25" customHeight="1" x14ac:dyDescent="0.3">
      <c r="C480" s="34"/>
      <c r="D480" s="22"/>
      <c r="E480" s="22"/>
      <c r="F480" s="22"/>
    </row>
    <row r="481" spans="3:6" ht="25" customHeight="1" x14ac:dyDescent="0.3">
      <c r="C481" s="34"/>
      <c r="D481" s="22"/>
      <c r="E481" s="22"/>
      <c r="F481" s="22"/>
    </row>
    <row r="482" spans="3:6" ht="25" customHeight="1" x14ac:dyDescent="0.3">
      <c r="C482" s="34"/>
      <c r="D482" s="22"/>
      <c r="E482" s="22"/>
      <c r="F482" s="22"/>
    </row>
    <row r="483" spans="3:6" ht="25" customHeight="1" x14ac:dyDescent="0.3">
      <c r="C483" s="34"/>
      <c r="D483" s="22"/>
      <c r="E483" s="22"/>
      <c r="F483" s="22"/>
    </row>
    <row r="484" spans="3:6" ht="25" customHeight="1" x14ac:dyDescent="0.3">
      <c r="C484" s="34"/>
      <c r="D484" s="22"/>
      <c r="E484" s="22"/>
      <c r="F484" s="22"/>
    </row>
    <row r="485" spans="3:6" ht="25" customHeight="1" x14ac:dyDescent="0.3">
      <c r="C485" s="34"/>
      <c r="D485" s="22"/>
      <c r="E485" s="22"/>
      <c r="F485" s="22"/>
    </row>
    <row r="486" spans="3:6" ht="25" customHeight="1" x14ac:dyDescent="0.3">
      <c r="C486" s="34"/>
      <c r="D486" s="22"/>
      <c r="E486" s="22"/>
      <c r="F486" s="22"/>
    </row>
    <row r="487" spans="3:6" ht="25" customHeight="1" x14ac:dyDescent="0.3">
      <c r="C487" s="34"/>
      <c r="D487" s="22"/>
      <c r="E487" s="22"/>
      <c r="F487" s="22"/>
    </row>
    <row r="488" spans="3:6" ht="25" customHeight="1" x14ac:dyDescent="0.3">
      <c r="C488" s="34"/>
      <c r="D488" s="22"/>
      <c r="E488" s="22"/>
      <c r="F488" s="22"/>
    </row>
    <row r="489" spans="3:6" ht="25" customHeight="1" x14ac:dyDescent="0.3">
      <c r="C489" s="34"/>
      <c r="D489" s="22"/>
      <c r="E489" s="22"/>
      <c r="F489" s="22"/>
    </row>
    <row r="490" spans="3:6" ht="25" customHeight="1" x14ac:dyDescent="0.3">
      <c r="C490" s="34"/>
      <c r="D490" s="22"/>
      <c r="E490" s="22"/>
      <c r="F490" s="22"/>
    </row>
    <row r="491" spans="3:6" ht="25" customHeight="1" x14ac:dyDescent="0.3">
      <c r="C491" s="34"/>
      <c r="D491" s="22"/>
      <c r="E491" s="22"/>
      <c r="F491" s="22"/>
    </row>
    <row r="492" spans="3:6" ht="25" customHeight="1" x14ac:dyDescent="0.3">
      <c r="C492" s="34"/>
      <c r="D492" s="22"/>
      <c r="E492" s="22"/>
      <c r="F492" s="22"/>
    </row>
    <row r="493" spans="3:6" ht="25" customHeight="1" x14ac:dyDescent="0.3">
      <c r="C493" s="34"/>
      <c r="D493" s="22"/>
      <c r="E493" s="22"/>
      <c r="F493" s="22"/>
    </row>
    <row r="494" spans="3:6" ht="25" customHeight="1" x14ac:dyDescent="0.3">
      <c r="C494" s="34"/>
      <c r="D494" s="22"/>
      <c r="E494" s="22"/>
      <c r="F494" s="22"/>
    </row>
    <row r="495" spans="3:6" ht="25" customHeight="1" x14ac:dyDescent="0.3">
      <c r="C495" s="34"/>
      <c r="D495" s="22"/>
      <c r="E495" s="22"/>
      <c r="F495" s="22"/>
    </row>
    <row r="496" spans="3:6" ht="25" customHeight="1" x14ac:dyDescent="0.3">
      <c r="C496" s="34"/>
      <c r="D496" s="22"/>
      <c r="E496" s="22"/>
      <c r="F496" s="22"/>
    </row>
    <row r="497" spans="3:6" ht="25" customHeight="1" x14ac:dyDescent="0.3">
      <c r="C497" s="34"/>
      <c r="D497" s="22"/>
      <c r="E497" s="22"/>
      <c r="F497" s="22"/>
    </row>
    <row r="498" spans="3:6" ht="25" customHeight="1" x14ac:dyDescent="0.3">
      <c r="C498" s="34"/>
      <c r="D498" s="22"/>
      <c r="E498" s="22"/>
      <c r="F498" s="22"/>
    </row>
    <row r="499" spans="3:6" ht="25" customHeight="1" x14ac:dyDescent="0.3">
      <c r="C499" s="34"/>
      <c r="D499" s="22"/>
      <c r="E499" s="22"/>
      <c r="F499" s="22"/>
    </row>
    <row r="500" spans="3:6" ht="25" customHeight="1" x14ac:dyDescent="0.3">
      <c r="C500" s="34"/>
      <c r="D500" s="22"/>
      <c r="E500" s="22"/>
      <c r="F500" s="22"/>
    </row>
    <row r="501" spans="3:6" ht="25" customHeight="1" x14ac:dyDescent="0.3">
      <c r="C501" s="34"/>
      <c r="D501" s="22"/>
      <c r="E501" s="22"/>
      <c r="F501" s="22"/>
    </row>
    <row r="502" spans="3:6" ht="25" customHeight="1" x14ac:dyDescent="0.3">
      <c r="C502" s="34"/>
      <c r="D502" s="22"/>
      <c r="E502" s="22"/>
      <c r="F502" s="22"/>
    </row>
    <row r="503" spans="3:6" ht="25" customHeight="1" x14ac:dyDescent="0.3">
      <c r="C503" s="34"/>
      <c r="D503" s="22"/>
      <c r="E503" s="22"/>
      <c r="F503" s="22"/>
    </row>
    <row r="504" spans="3:6" ht="25" customHeight="1" x14ac:dyDescent="0.3">
      <c r="C504" s="34"/>
      <c r="D504" s="22"/>
      <c r="E504" s="22"/>
      <c r="F504" s="22"/>
    </row>
    <row r="505" spans="3:6" ht="25" customHeight="1" x14ac:dyDescent="0.3">
      <c r="C505" s="34"/>
      <c r="D505" s="22"/>
      <c r="E505" s="22"/>
      <c r="F505" s="22"/>
    </row>
    <row r="506" spans="3:6" ht="25" customHeight="1" x14ac:dyDescent="0.3">
      <c r="C506" s="34"/>
      <c r="D506" s="22"/>
      <c r="E506" s="22"/>
      <c r="F506" s="22"/>
    </row>
    <row r="507" spans="3:6" ht="25" customHeight="1" x14ac:dyDescent="0.3">
      <c r="C507" s="34"/>
      <c r="D507" s="22"/>
      <c r="E507" s="22"/>
      <c r="F507" s="22"/>
    </row>
    <row r="508" spans="3:6" ht="25" customHeight="1" x14ac:dyDescent="0.3">
      <c r="C508" s="34"/>
      <c r="D508" s="22"/>
      <c r="E508" s="22"/>
      <c r="F508" s="22"/>
    </row>
    <row r="509" spans="3:6" ht="25" customHeight="1" x14ac:dyDescent="0.3">
      <c r="C509" s="34"/>
      <c r="D509" s="22"/>
      <c r="E509" s="22"/>
      <c r="F509" s="22"/>
    </row>
    <row r="510" spans="3:6" ht="25" customHeight="1" x14ac:dyDescent="0.3">
      <c r="C510" s="34"/>
      <c r="D510" s="22"/>
      <c r="E510" s="22"/>
      <c r="F510" s="22"/>
    </row>
    <row r="511" spans="3:6" ht="25" customHeight="1" x14ac:dyDescent="0.3">
      <c r="C511" s="34"/>
      <c r="D511" s="22"/>
      <c r="E511" s="22"/>
      <c r="F511" s="22"/>
    </row>
    <row r="512" spans="3:6" ht="25" customHeight="1" x14ac:dyDescent="0.3">
      <c r="C512" s="34"/>
      <c r="D512" s="22"/>
      <c r="E512" s="22"/>
      <c r="F512" s="22"/>
    </row>
    <row r="513" spans="3:6" ht="25" customHeight="1" x14ac:dyDescent="0.3">
      <c r="C513" s="34"/>
      <c r="D513" s="22"/>
      <c r="E513" s="22"/>
      <c r="F513" s="22"/>
    </row>
    <row r="514" spans="3:6" ht="25" customHeight="1" x14ac:dyDescent="0.3">
      <c r="C514" s="34"/>
      <c r="D514" s="22"/>
      <c r="E514" s="22"/>
      <c r="F514" s="22"/>
    </row>
    <row r="515" spans="3:6" ht="25" customHeight="1" x14ac:dyDescent="0.3">
      <c r="C515" s="34"/>
      <c r="D515" s="22"/>
      <c r="E515" s="22"/>
      <c r="F515" s="22"/>
    </row>
    <row r="516" spans="3:6" ht="25" customHeight="1" x14ac:dyDescent="0.3">
      <c r="C516" s="34"/>
      <c r="D516" s="22"/>
      <c r="E516" s="22"/>
      <c r="F516" s="22"/>
    </row>
    <row r="517" spans="3:6" ht="25" customHeight="1" x14ac:dyDescent="0.3">
      <c r="C517" s="34"/>
      <c r="D517" s="22"/>
      <c r="E517" s="22"/>
      <c r="F517" s="22"/>
    </row>
    <row r="518" spans="3:6" ht="25" customHeight="1" x14ac:dyDescent="0.3">
      <c r="C518" s="34"/>
      <c r="D518" s="22"/>
      <c r="E518" s="22"/>
      <c r="F518" s="22"/>
    </row>
    <row r="519" spans="3:6" ht="25" customHeight="1" x14ac:dyDescent="0.3">
      <c r="C519" s="34"/>
      <c r="D519" s="22"/>
      <c r="E519" s="22"/>
      <c r="F519" s="22"/>
    </row>
    <row r="520" spans="3:6" ht="25" customHeight="1" x14ac:dyDescent="0.3">
      <c r="C520" s="34"/>
      <c r="D520" s="22"/>
      <c r="E520" s="22"/>
      <c r="F520" s="22"/>
    </row>
    <row r="521" spans="3:6" ht="25" customHeight="1" x14ac:dyDescent="0.3">
      <c r="C521" s="34"/>
      <c r="D521" s="22"/>
      <c r="E521" s="22"/>
      <c r="F521" s="22"/>
    </row>
    <row r="522" spans="3:6" ht="25" customHeight="1" x14ac:dyDescent="0.3">
      <c r="C522" s="34"/>
      <c r="D522" s="22"/>
      <c r="E522" s="22"/>
      <c r="F522" s="22"/>
    </row>
    <row r="523" spans="3:6" ht="25" customHeight="1" x14ac:dyDescent="0.3">
      <c r="C523" s="34"/>
      <c r="D523" s="22"/>
      <c r="E523" s="22"/>
      <c r="F523" s="22"/>
    </row>
    <row r="524" spans="3:6" ht="25" customHeight="1" x14ac:dyDescent="0.3">
      <c r="C524" s="34"/>
      <c r="D524" s="22"/>
      <c r="E524" s="22"/>
      <c r="F524" s="22"/>
    </row>
    <row r="525" spans="3:6" ht="25" customHeight="1" x14ac:dyDescent="0.3">
      <c r="C525" s="34"/>
      <c r="D525" s="22"/>
      <c r="E525" s="22"/>
      <c r="F525" s="22"/>
    </row>
    <row r="526" spans="3:6" ht="25" customHeight="1" x14ac:dyDescent="0.3">
      <c r="C526" s="34"/>
      <c r="D526" s="22"/>
      <c r="E526" s="22"/>
      <c r="F526" s="22"/>
    </row>
    <row r="527" spans="3:6" ht="25" customHeight="1" x14ac:dyDescent="0.3">
      <c r="C527" s="34"/>
      <c r="D527" s="22"/>
      <c r="E527" s="22"/>
      <c r="F527" s="22"/>
    </row>
    <row r="528" spans="3:6" ht="25" customHeight="1" x14ac:dyDescent="0.3">
      <c r="C528" s="34"/>
      <c r="D528" s="22"/>
      <c r="E528" s="22"/>
      <c r="F528" s="22"/>
    </row>
    <row r="529" spans="3:6" ht="25" customHeight="1" x14ac:dyDescent="0.3">
      <c r="C529" s="34"/>
      <c r="D529" s="22"/>
      <c r="E529" s="22"/>
      <c r="F529" s="22"/>
    </row>
    <row r="530" spans="3:6" ht="25" customHeight="1" x14ac:dyDescent="0.3">
      <c r="C530" s="34"/>
      <c r="D530" s="22"/>
      <c r="E530" s="22"/>
      <c r="F530" s="22"/>
    </row>
    <row r="531" spans="3:6" ht="25" customHeight="1" x14ac:dyDescent="0.3">
      <c r="C531" s="34"/>
      <c r="D531" s="22"/>
      <c r="E531" s="22"/>
      <c r="F531" s="22"/>
    </row>
    <row r="532" spans="3:6" ht="25" customHeight="1" x14ac:dyDescent="0.3">
      <c r="C532" s="34"/>
      <c r="D532" s="22"/>
      <c r="E532" s="22"/>
      <c r="F532" s="22"/>
    </row>
    <row r="533" spans="3:6" ht="25" customHeight="1" x14ac:dyDescent="0.3">
      <c r="C533" s="34"/>
      <c r="D533" s="22"/>
      <c r="E533" s="22"/>
      <c r="F533" s="22"/>
    </row>
    <row r="534" spans="3:6" ht="25" customHeight="1" x14ac:dyDescent="0.3">
      <c r="C534" s="34"/>
      <c r="D534" s="22"/>
      <c r="E534" s="22"/>
      <c r="F534" s="22"/>
    </row>
    <row r="535" spans="3:6" ht="25" customHeight="1" x14ac:dyDescent="0.3">
      <c r="C535" s="34"/>
      <c r="D535" s="22"/>
      <c r="E535" s="22"/>
      <c r="F535" s="22"/>
    </row>
    <row r="536" spans="3:6" ht="25" customHeight="1" x14ac:dyDescent="0.3">
      <c r="C536" s="34"/>
      <c r="D536" s="22"/>
      <c r="E536" s="22"/>
      <c r="F536" s="22"/>
    </row>
    <row r="537" spans="3:6" ht="25" customHeight="1" x14ac:dyDescent="0.3">
      <c r="C537" s="34"/>
      <c r="D537" s="22"/>
      <c r="E537" s="22"/>
      <c r="F537" s="22"/>
    </row>
    <row r="538" spans="3:6" ht="25" customHeight="1" x14ac:dyDescent="0.3">
      <c r="C538" s="34"/>
      <c r="D538" s="22"/>
      <c r="E538" s="22"/>
      <c r="F538" s="22"/>
    </row>
    <row r="539" spans="3:6" ht="25" customHeight="1" x14ac:dyDescent="0.3">
      <c r="C539" s="34"/>
      <c r="D539" s="22"/>
      <c r="E539" s="22"/>
      <c r="F539" s="22"/>
    </row>
    <row r="540" spans="3:6" ht="25" customHeight="1" x14ac:dyDescent="0.3">
      <c r="C540" s="34"/>
      <c r="D540" s="22"/>
      <c r="E540" s="22"/>
      <c r="F540" s="22"/>
    </row>
    <row r="541" spans="3:6" ht="25" customHeight="1" x14ac:dyDescent="0.3">
      <c r="C541" s="34"/>
      <c r="D541" s="22"/>
      <c r="E541" s="22"/>
      <c r="F541" s="22"/>
    </row>
    <row r="542" spans="3:6" ht="25" customHeight="1" x14ac:dyDescent="0.3">
      <c r="C542" s="34"/>
      <c r="D542" s="22"/>
      <c r="E542" s="22"/>
      <c r="F542" s="22"/>
    </row>
    <row r="543" spans="3:6" ht="25" customHeight="1" x14ac:dyDescent="0.3">
      <c r="C543" s="34"/>
      <c r="D543" s="22"/>
      <c r="E543" s="22"/>
      <c r="F543" s="22"/>
    </row>
    <row r="544" spans="3:6" ht="25" customHeight="1" x14ac:dyDescent="0.3">
      <c r="C544" s="34"/>
      <c r="D544" s="22"/>
      <c r="E544" s="22"/>
      <c r="F544" s="22"/>
    </row>
    <row r="545" spans="3:6" ht="25" customHeight="1" x14ac:dyDescent="0.3">
      <c r="C545" s="34"/>
      <c r="D545" s="22"/>
      <c r="E545" s="22"/>
      <c r="F545" s="22"/>
    </row>
    <row r="546" spans="3:6" ht="25" customHeight="1" x14ac:dyDescent="0.3">
      <c r="C546" s="34"/>
      <c r="D546" s="22"/>
      <c r="E546" s="22"/>
      <c r="F546" s="22"/>
    </row>
    <row r="547" spans="3:6" ht="25" customHeight="1" x14ac:dyDescent="0.3">
      <c r="C547" s="34"/>
      <c r="D547" s="22"/>
      <c r="E547" s="22"/>
      <c r="F547" s="22"/>
    </row>
    <row r="548" spans="3:6" ht="25" customHeight="1" x14ac:dyDescent="0.3">
      <c r="C548" s="34"/>
      <c r="D548" s="22"/>
      <c r="E548" s="22"/>
      <c r="F548" s="22"/>
    </row>
    <row r="549" spans="3:6" ht="25" customHeight="1" x14ac:dyDescent="0.3">
      <c r="C549" s="34"/>
      <c r="D549" s="22"/>
      <c r="E549" s="22"/>
      <c r="F549" s="22"/>
    </row>
    <row r="550" spans="3:6" ht="25" customHeight="1" x14ac:dyDescent="0.3">
      <c r="C550" s="34"/>
      <c r="D550" s="22"/>
      <c r="E550" s="22"/>
      <c r="F550" s="22"/>
    </row>
    <row r="551" spans="3:6" ht="25" customHeight="1" x14ac:dyDescent="0.3">
      <c r="C551" s="34"/>
      <c r="D551" s="22"/>
      <c r="E551" s="22"/>
      <c r="F551" s="22"/>
    </row>
    <row r="552" spans="3:6" ht="25" customHeight="1" x14ac:dyDescent="0.3">
      <c r="C552" s="34"/>
      <c r="D552" s="22"/>
      <c r="E552" s="22"/>
      <c r="F552" s="22"/>
    </row>
    <row r="553" spans="3:6" ht="25" customHeight="1" x14ac:dyDescent="0.3">
      <c r="C553" s="34"/>
      <c r="D553" s="22"/>
      <c r="E553" s="22"/>
      <c r="F553" s="22"/>
    </row>
    <row r="554" spans="3:6" ht="25" customHeight="1" x14ac:dyDescent="0.3">
      <c r="C554" s="34"/>
      <c r="D554" s="22"/>
      <c r="E554" s="22"/>
      <c r="F554" s="22"/>
    </row>
    <row r="555" spans="3:6" ht="25" customHeight="1" x14ac:dyDescent="0.3">
      <c r="C555" s="34"/>
      <c r="D555" s="22"/>
      <c r="E555" s="22"/>
      <c r="F555" s="22"/>
    </row>
    <row r="556" spans="3:6" ht="25" customHeight="1" x14ac:dyDescent="0.3">
      <c r="C556" s="34"/>
      <c r="D556" s="22"/>
      <c r="E556" s="22"/>
      <c r="F556" s="22"/>
    </row>
    <row r="557" spans="3:6" ht="25" customHeight="1" x14ac:dyDescent="0.3">
      <c r="C557" s="34"/>
      <c r="D557" s="22"/>
      <c r="E557" s="22"/>
      <c r="F557" s="22"/>
    </row>
    <row r="558" spans="3:6" ht="25" customHeight="1" x14ac:dyDescent="0.3">
      <c r="C558" s="34"/>
      <c r="D558" s="22"/>
      <c r="E558" s="22"/>
      <c r="F558" s="22"/>
    </row>
    <row r="559" spans="3:6" ht="25" customHeight="1" x14ac:dyDescent="0.3">
      <c r="C559" s="34"/>
      <c r="D559" s="22"/>
      <c r="E559" s="22"/>
      <c r="F559" s="22"/>
    </row>
    <row r="560" spans="3:6" ht="25" customHeight="1" x14ac:dyDescent="0.3">
      <c r="C560" s="34"/>
      <c r="D560" s="22"/>
      <c r="E560" s="22"/>
      <c r="F560" s="22"/>
    </row>
    <row r="561" spans="3:6" ht="25" customHeight="1" x14ac:dyDescent="0.3">
      <c r="C561" s="34"/>
      <c r="D561" s="22"/>
      <c r="E561" s="22"/>
      <c r="F561" s="22"/>
    </row>
    <row r="562" spans="3:6" ht="25" customHeight="1" x14ac:dyDescent="0.3">
      <c r="C562" s="34"/>
      <c r="D562" s="22"/>
      <c r="E562" s="22"/>
      <c r="F562" s="22"/>
    </row>
    <row r="563" spans="3:6" ht="25" customHeight="1" x14ac:dyDescent="0.3">
      <c r="C563" s="34"/>
      <c r="D563" s="22"/>
      <c r="E563" s="22"/>
      <c r="F563" s="22"/>
    </row>
    <row r="564" spans="3:6" ht="25" customHeight="1" x14ac:dyDescent="0.3">
      <c r="C564" s="34"/>
      <c r="D564" s="22"/>
      <c r="E564" s="22"/>
      <c r="F564" s="22"/>
    </row>
    <row r="565" spans="3:6" ht="25" customHeight="1" x14ac:dyDescent="0.3">
      <c r="C565" s="34"/>
      <c r="D565" s="22"/>
      <c r="E565" s="22"/>
      <c r="F565" s="22"/>
    </row>
    <row r="566" spans="3:6" ht="25" customHeight="1" x14ac:dyDescent="0.3">
      <c r="C566" s="34"/>
      <c r="D566" s="22"/>
      <c r="E566" s="22"/>
      <c r="F566" s="22"/>
    </row>
    <row r="567" spans="3:6" ht="25" customHeight="1" x14ac:dyDescent="0.3">
      <c r="C567" s="34"/>
      <c r="D567" s="22"/>
      <c r="E567" s="22"/>
      <c r="F567" s="22"/>
    </row>
    <row r="568" spans="3:6" ht="25" customHeight="1" x14ac:dyDescent="0.3">
      <c r="C568" s="34"/>
      <c r="D568" s="22"/>
      <c r="E568" s="22"/>
      <c r="F568" s="22"/>
    </row>
    <row r="569" spans="3:6" ht="25" customHeight="1" x14ac:dyDescent="0.3">
      <c r="C569" s="34"/>
      <c r="D569" s="22"/>
      <c r="E569" s="22"/>
      <c r="F569" s="22"/>
    </row>
    <row r="570" spans="3:6" ht="25" customHeight="1" x14ac:dyDescent="0.3">
      <c r="C570" s="34"/>
      <c r="D570" s="22"/>
      <c r="E570" s="22"/>
      <c r="F570" s="22"/>
    </row>
    <row r="571" spans="3:6" ht="25" customHeight="1" x14ac:dyDescent="0.3">
      <c r="C571" s="34"/>
      <c r="D571" s="22"/>
      <c r="E571" s="22"/>
      <c r="F571" s="22"/>
    </row>
    <row r="572" spans="3:6" ht="25" customHeight="1" x14ac:dyDescent="0.3">
      <c r="C572" s="34"/>
      <c r="D572" s="22"/>
      <c r="E572" s="22"/>
      <c r="F572" s="22"/>
    </row>
    <row r="573" spans="3:6" ht="25" customHeight="1" x14ac:dyDescent="0.3">
      <c r="C573" s="34"/>
      <c r="D573" s="22"/>
      <c r="E573" s="22"/>
      <c r="F573" s="22"/>
    </row>
    <row r="574" spans="3:6" ht="25" customHeight="1" x14ac:dyDescent="0.3">
      <c r="C574" s="34"/>
      <c r="D574" s="22"/>
      <c r="E574" s="22"/>
      <c r="F574" s="22"/>
    </row>
    <row r="575" spans="3:6" ht="25" customHeight="1" x14ac:dyDescent="0.3">
      <c r="C575" s="34"/>
      <c r="D575" s="22"/>
      <c r="E575" s="22"/>
      <c r="F575" s="22"/>
    </row>
    <row r="576" spans="3:6" ht="25" customHeight="1" x14ac:dyDescent="0.3">
      <c r="C576" s="34"/>
      <c r="D576" s="22"/>
      <c r="E576" s="22"/>
      <c r="F576" s="22"/>
    </row>
    <row r="577" spans="3:6" ht="25" customHeight="1" x14ac:dyDescent="0.3">
      <c r="C577" s="34"/>
      <c r="D577" s="22"/>
      <c r="E577" s="22"/>
      <c r="F577" s="22"/>
    </row>
    <row r="578" spans="3:6" ht="25" customHeight="1" x14ac:dyDescent="0.3">
      <c r="C578" s="34"/>
      <c r="D578" s="22"/>
      <c r="E578" s="22"/>
      <c r="F578" s="22"/>
    </row>
    <row r="579" spans="3:6" ht="25" customHeight="1" x14ac:dyDescent="0.3">
      <c r="C579" s="34"/>
      <c r="D579" s="22"/>
      <c r="E579" s="22"/>
      <c r="F579" s="22"/>
    </row>
    <row r="580" spans="3:6" ht="25" customHeight="1" x14ac:dyDescent="0.3">
      <c r="C580" s="34"/>
      <c r="D580" s="22"/>
      <c r="E580" s="22"/>
      <c r="F580" s="22"/>
    </row>
    <row r="581" spans="3:6" ht="25" customHeight="1" x14ac:dyDescent="0.3">
      <c r="C581" s="34"/>
      <c r="D581" s="22"/>
      <c r="E581" s="22"/>
      <c r="F581" s="22"/>
    </row>
    <row r="582" spans="3:6" ht="25" customHeight="1" x14ac:dyDescent="0.3">
      <c r="C582" s="34"/>
      <c r="D582" s="22"/>
      <c r="E582" s="22"/>
      <c r="F582" s="22"/>
    </row>
    <row r="583" spans="3:6" ht="25" customHeight="1" x14ac:dyDescent="0.3">
      <c r="C583" s="34"/>
      <c r="D583" s="22"/>
      <c r="E583" s="22"/>
      <c r="F583" s="22"/>
    </row>
    <row r="584" spans="3:6" ht="25" customHeight="1" x14ac:dyDescent="0.3">
      <c r="C584" s="34"/>
      <c r="D584" s="22"/>
      <c r="E584" s="22"/>
      <c r="F584" s="22"/>
    </row>
    <row r="585" spans="3:6" ht="25" customHeight="1" x14ac:dyDescent="0.3">
      <c r="C585" s="34"/>
      <c r="D585" s="22"/>
      <c r="E585" s="22"/>
      <c r="F585" s="22"/>
    </row>
    <row r="586" spans="3:6" ht="25" customHeight="1" x14ac:dyDescent="0.3">
      <c r="C586" s="34"/>
      <c r="D586" s="22"/>
      <c r="E586" s="22"/>
      <c r="F586" s="22"/>
    </row>
    <row r="587" spans="3:6" ht="25" customHeight="1" x14ac:dyDescent="0.3">
      <c r="C587" s="34"/>
      <c r="D587" s="22"/>
      <c r="E587" s="22"/>
      <c r="F587" s="22"/>
    </row>
    <row r="588" spans="3:6" ht="25" customHeight="1" x14ac:dyDescent="0.3">
      <c r="C588" s="34"/>
      <c r="D588" s="22"/>
      <c r="E588" s="22"/>
      <c r="F588" s="22"/>
    </row>
    <row r="589" spans="3:6" ht="25" customHeight="1" x14ac:dyDescent="0.3">
      <c r="C589" s="34"/>
      <c r="D589" s="22"/>
      <c r="E589" s="22"/>
      <c r="F589" s="22"/>
    </row>
    <row r="590" spans="3:6" ht="25" customHeight="1" x14ac:dyDescent="0.3">
      <c r="C590" s="34"/>
      <c r="D590" s="22"/>
      <c r="E590" s="22"/>
      <c r="F590" s="22"/>
    </row>
    <row r="591" spans="3:6" ht="25" customHeight="1" x14ac:dyDescent="0.3">
      <c r="C591" s="34"/>
      <c r="D591" s="22"/>
      <c r="E591" s="22"/>
      <c r="F591" s="22"/>
    </row>
    <row r="592" spans="3:6" ht="25" customHeight="1" x14ac:dyDescent="0.3">
      <c r="C592" s="34"/>
      <c r="D592" s="22"/>
      <c r="E592" s="22"/>
      <c r="F592" s="22"/>
    </row>
    <row r="593" spans="3:6" ht="25" customHeight="1" x14ac:dyDescent="0.3">
      <c r="C593" s="34"/>
      <c r="D593" s="22"/>
      <c r="E593" s="22"/>
      <c r="F593" s="22"/>
    </row>
    <row r="594" spans="3:6" ht="25" customHeight="1" x14ac:dyDescent="0.3">
      <c r="C594" s="34"/>
      <c r="D594" s="22"/>
      <c r="E594" s="22"/>
      <c r="F594" s="22"/>
    </row>
    <row r="595" spans="3:6" ht="25" customHeight="1" x14ac:dyDescent="0.3">
      <c r="C595" s="34"/>
      <c r="D595" s="22"/>
      <c r="E595" s="22"/>
      <c r="F595" s="22"/>
    </row>
    <row r="596" spans="3:6" ht="25" customHeight="1" x14ac:dyDescent="0.3">
      <c r="C596" s="34"/>
      <c r="D596" s="22"/>
      <c r="E596" s="22"/>
      <c r="F596" s="22"/>
    </row>
    <row r="597" spans="3:6" ht="25" customHeight="1" x14ac:dyDescent="0.3">
      <c r="C597" s="34"/>
      <c r="D597" s="22"/>
      <c r="E597" s="22"/>
      <c r="F597" s="22"/>
    </row>
    <row r="598" spans="3:6" ht="25" customHeight="1" x14ac:dyDescent="0.3">
      <c r="C598" s="34"/>
      <c r="D598" s="22"/>
      <c r="E598" s="22"/>
      <c r="F598" s="22"/>
    </row>
    <row r="599" spans="3:6" ht="25" customHeight="1" x14ac:dyDescent="0.3">
      <c r="C599" s="34"/>
      <c r="D599" s="22"/>
      <c r="E599" s="22"/>
      <c r="F599" s="22"/>
    </row>
    <row r="600" spans="3:6" ht="25" customHeight="1" x14ac:dyDescent="0.3">
      <c r="C600" s="34"/>
      <c r="D600" s="22"/>
      <c r="E600" s="22"/>
      <c r="F600" s="22"/>
    </row>
    <row r="601" spans="3:6" ht="25" customHeight="1" x14ac:dyDescent="0.3">
      <c r="C601" s="34"/>
      <c r="D601" s="22"/>
      <c r="E601" s="22"/>
      <c r="F601" s="22"/>
    </row>
    <row r="602" spans="3:6" ht="25" customHeight="1" x14ac:dyDescent="0.3">
      <c r="C602" s="34"/>
      <c r="D602" s="22"/>
      <c r="E602" s="22"/>
      <c r="F602" s="22"/>
    </row>
    <row r="603" spans="3:6" ht="25" customHeight="1" x14ac:dyDescent="0.3">
      <c r="C603" s="34"/>
      <c r="D603" s="22"/>
      <c r="E603" s="22"/>
      <c r="F603" s="22"/>
    </row>
    <row r="604" spans="3:6" ht="25" customHeight="1" x14ac:dyDescent="0.3">
      <c r="C604" s="34"/>
      <c r="D604" s="22"/>
      <c r="E604" s="22"/>
      <c r="F604" s="22"/>
    </row>
    <row r="605" spans="3:6" ht="25" customHeight="1" x14ac:dyDescent="0.3">
      <c r="C605" s="34"/>
      <c r="D605" s="22"/>
      <c r="E605" s="22"/>
      <c r="F605" s="22"/>
    </row>
    <row r="606" spans="3:6" ht="25" customHeight="1" x14ac:dyDescent="0.3">
      <c r="C606" s="34"/>
      <c r="D606" s="22"/>
      <c r="E606" s="22"/>
      <c r="F606" s="22"/>
    </row>
    <row r="607" spans="3:6" ht="25" customHeight="1" x14ac:dyDescent="0.3">
      <c r="C607" s="34"/>
      <c r="D607" s="22"/>
      <c r="E607" s="22"/>
      <c r="F607" s="22"/>
    </row>
    <row r="608" spans="3:6" ht="25" customHeight="1" x14ac:dyDescent="0.3">
      <c r="C608" s="34"/>
      <c r="D608" s="22"/>
      <c r="E608" s="22"/>
      <c r="F608" s="22"/>
    </row>
    <row r="609" spans="3:6" ht="25" customHeight="1" x14ac:dyDescent="0.3">
      <c r="C609" s="34"/>
      <c r="D609" s="22"/>
      <c r="E609" s="22"/>
      <c r="F609" s="22"/>
    </row>
    <row r="610" spans="3:6" ht="25" customHeight="1" x14ac:dyDescent="0.3">
      <c r="C610" s="34"/>
      <c r="D610" s="22"/>
      <c r="E610" s="22"/>
      <c r="F610" s="22"/>
    </row>
    <row r="611" spans="3:6" ht="25" customHeight="1" x14ac:dyDescent="0.3">
      <c r="C611" s="34"/>
      <c r="D611" s="22"/>
      <c r="E611" s="22"/>
      <c r="F611" s="22"/>
    </row>
    <row r="612" spans="3:6" ht="25" customHeight="1" x14ac:dyDescent="0.3">
      <c r="C612" s="34"/>
      <c r="D612" s="22"/>
      <c r="E612" s="22"/>
      <c r="F612" s="22"/>
    </row>
    <row r="613" spans="3:6" ht="25" customHeight="1" x14ac:dyDescent="0.3">
      <c r="C613" s="34"/>
      <c r="D613" s="22"/>
      <c r="E613" s="22"/>
      <c r="F613" s="22"/>
    </row>
    <row r="614" spans="3:6" ht="25" customHeight="1" x14ac:dyDescent="0.3">
      <c r="C614" s="34"/>
      <c r="D614" s="22"/>
      <c r="E614" s="22"/>
      <c r="F614" s="22"/>
    </row>
    <row r="615" spans="3:6" ht="25" customHeight="1" x14ac:dyDescent="0.3">
      <c r="C615" s="34"/>
      <c r="D615" s="22"/>
      <c r="E615" s="22"/>
      <c r="F615" s="22"/>
    </row>
    <row r="616" spans="3:6" ht="25" customHeight="1" x14ac:dyDescent="0.3">
      <c r="C616" s="34"/>
      <c r="D616" s="22"/>
      <c r="E616" s="22"/>
      <c r="F616" s="22"/>
    </row>
    <row r="617" spans="3:6" ht="25" customHeight="1" x14ac:dyDescent="0.3">
      <c r="C617" s="34"/>
      <c r="D617" s="22"/>
      <c r="E617" s="22"/>
      <c r="F617" s="22"/>
    </row>
    <row r="618" spans="3:6" ht="25" customHeight="1" x14ac:dyDescent="0.3">
      <c r="C618" s="34"/>
      <c r="D618" s="22"/>
      <c r="E618" s="22"/>
      <c r="F618" s="22"/>
    </row>
    <row r="619" spans="3:6" ht="25" customHeight="1" x14ac:dyDescent="0.3">
      <c r="C619" s="34"/>
      <c r="D619" s="22"/>
      <c r="E619" s="22"/>
      <c r="F619" s="22"/>
    </row>
    <row r="620" spans="3:6" ht="25" customHeight="1" x14ac:dyDescent="0.3">
      <c r="C620" s="34"/>
      <c r="D620" s="22"/>
      <c r="E620" s="22"/>
      <c r="F620" s="22"/>
    </row>
    <row r="621" spans="3:6" ht="25" customHeight="1" x14ac:dyDescent="0.3">
      <c r="C621" s="34"/>
      <c r="D621" s="22"/>
      <c r="E621" s="22"/>
      <c r="F621" s="22"/>
    </row>
    <row r="622" spans="3:6" ht="25" customHeight="1" x14ac:dyDescent="0.3">
      <c r="C622" s="34"/>
      <c r="D622" s="22"/>
      <c r="E622" s="22"/>
      <c r="F622" s="22"/>
    </row>
    <row r="623" spans="3:6" ht="25" customHeight="1" x14ac:dyDescent="0.3">
      <c r="C623" s="34"/>
      <c r="D623" s="22"/>
      <c r="E623" s="22"/>
      <c r="F623" s="22"/>
    </row>
    <row r="624" spans="3:6" ht="25" customHeight="1" x14ac:dyDescent="0.3">
      <c r="C624" s="34"/>
      <c r="D624" s="22"/>
      <c r="E624" s="22"/>
      <c r="F624" s="22"/>
    </row>
    <row r="625" spans="3:6" ht="25" customHeight="1" x14ac:dyDescent="0.3">
      <c r="C625" s="34"/>
      <c r="D625" s="22"/>
      <c r="E625" s="22"/>
      <c r="F625" s="22"/>
    </row>
    <row r="626" spans="3:6" ht="25" customHeight="1" x14ac:dyDescent="0.3">
      <c r="C626" s="34"/>
      <c r="D626" s="22"/>
      <c r="E626" s="22"/>
      <c r="F626" s="22"/>
    </row>
    <row r="627" spans="3:6" ht="25" customHeight="1" x14ac:dyDescent="0.3">
      <c r="C627" s="34"/>
      <c r="D627" s="22"/>
      <c r="E627" s="22"/>
      <c r="F627" s="22"/>
    </row>
    <row r="628" spans="3:6" ht="25" customHeight="1" x14ac:dyDescent="0.3">
      <c r="C628" s="34"/>
      <c r="D628" s="22"/>
      <c r="E628" s="22"/>
      <c r="F628" s="22"/>
    </row>
    <row r="629" spans="3:6" ht="25" customHeight="1" x14ac:dyDescent="0.3">
      <c r="C629" s="34"/>
      <c r="D629" s="22"/>
      <c r="E629" s="22"/>
      <c r="F629" s="22"/>
    </row>
    <row r="630" spans="3:6" ht="25" customHeight="1" x14ac:dyDescent="0.3">
      <c r="C630" s="34"/>
      <c r="D630" s="22"/>
      <c r="E630" s="22"/>
      <c r="F630" s="22"/>
    </row>
    <row r="631" spans="3:6" ht="25" customHeight="1" x14ac:dyDescent="0.3">
      <c r="C631" s="34"/>
      <c r="D631" s="22"/>
      <c r="E631" s="22"/>
      <c r="F631" s="22"/>
    </row>
    <row r="632" spans="3:6" ht="25" customHeight="1" x14ac:dyDescent="0.3">
      <c r="C632" s="34"/>
      <c r="D632" s="22"/>
      <c r="E632" s="22"/>
      <c r="F632" s="22"/>
    </row>
    <row r="633" spans="3:6" ht="25" customHeight="1" x14ac:dyDescent="0.3">
      <c r="C633" s="34"/>
      <c r="D633" s="22"/>
      <c r="E633" s="22"/>
      <c r="F633" s="22"/>
    </row>
    <row r="634" spans="3:6" ht="25" customHeight="1" x14ac:dyDescent="0.3">
      <c r="C634" s="34"/>
      <c r="D634" s="22"/>
      <c r="E634" s="22"/>
      <c r="F634" s="22"/>
    </row>
    <row r="635" spans="3:6" ht="25" customHeight="1" x14ac:dyDescent="0.3">
      <c r="C635" s="34"/>
      <c r="D635" s="22"/>
      <c r="E635" s="22"/>
      <c r="F635" s="22"/>
    </row>
    <row r="636" spans="3:6" ht="25" customHeight="1" x14ac:dyDescent="0.3">
      <c r="C636" s="34"/>
      <c r="D636" s="22"/>
      <c r="E636" s="22"/>
      <c r="F636" s="22"/>
    </row>
    <row r="637" spans="3:6" ht="25" customHeight="1" x14ac:dyDescent="0.3">
      <c r="C637" s="34"/>
      <c r="D637" s="22"/>
      <c r="E637" s="22"/>
      <c r="F637" s="22"/>
    </row>
    <row r="638" spans="3:6" ht="25" customHeight="1" x14ac:dyDescent="0.3">
      <c r="C638" s="34"/>
      <c r="D638" s="22"/>
      <c r="E638" s="22"/>
      <c r="F638" s="22"/>
    </row>
    <row r="639" spans="3:6" ht="25" customHeight="1" x14ac:dyDescent="0.3">
      <c r="C639" s="34"/>
      <c r="D639" s="22"/>
      <c r="E639" s="22"/>
      <c r="F639" s="22"/>
    </row>
    <row r="640" spans="3:6" ht="25" customHeight="1" x14ac:dyDescent="0.3">
      <c r="C640" s="34"/>
      <c r="D640" s="22"/>
      <c r="E640" s="22"/>
      <c r="F640" s="22"/>
    </row>
    <row r="641" spans="3:6" ht="25" customHeight="1" x14ac:dyDescent="0.3">
      <c r="C641" s="34"/>
      <c r="D641" s="22"/>
      <c r="E641" s="22"/>
      <c r="F641" s="22"/>
    </row>
    <row r="642" spans="3:6" ht="25" customHeight="1" x14ac:dyDescent="0.3">
      <c r="C642" s="34"/>
      <c r="D642" s="22"/>
      <c r="E642" s="22"/>
      <c r="F642" s="22"/>
    </row>
    <row r="643" spans="3:6" ht="25" customHeight="1" x14ac:dyDescent="0.3">
      <c r="C643" s="34"/>
      <c r="D643" s="22"/>
      <c r="E643" s="22"/>
      <c r="F643" s="22"/>
    </row>
    <row r="644" spans="3:6" ht="25" customHeight="1" x14ac:dyDescent="0.3">
      <c r="C644" s="34"/>
      <c r="D644" s="22"/>
      <c r="E644" s="22"/>
      <c r="F644" s="22"/>
    </row>
    <row r="645" spans="3:6" ht="25" customHeight="1" x14ac:dyDescent="0.3">
      <c r="C645" s="34"/>
      <c r="D645" s="22"/>
      <c r="E645" s="22"/>
      <c r="F645" s="22"/>
    </row>
    <row r="646" spans="3:6" ht="25" customHeight="1" x14ac:dyDescent="0.3">
      <c r="C646" s="34"/>
      <c r="D646" s="22"/>
      <c r="E646" s="22"/>
      <c r="F646" s="22"/>
    </row>
    <row r="647" spans="3:6" ht="25" customHeight="1" x14ac:dyDescent="0.3">
      <c r="C647" s="34"/>
      <c r="D647" s="22"/>
      <c r="E647" s="22"/>
      <c r="F647" s="22"/>
    </row>
    <row r="648" spans="3:6" ht="25" customHeight="1" x14ac:dyDescent="0.3">
      <c r="C648" s="34"/>
      <c r="D648" s="22"/>
      <c r="E648" s="22"/>
      <c r="F648" s="22"/>
    </row>
    <row r="649" spans="3:6" ht="25" customHeight="1" x14ac:dyDescent="0.3">
      <c r="C649" s="34"/>
      <c r="D649" s="22"/>
      <c r="E649" s="22"/>
      <c r="F649" s="22"/>
    </row>
    <row r="650" spans="3:6" ht="25" customHeight="1" x14ac:dyDescent="0.3">
      <c r="C650" s="34"/>
      <c r="D650" s="22"/>
      <c r="E650" s="22"/>
      <c r="F650" s="22"/>
    </row>
    <row r="651" spans="3:6" ht="25" customHeight="1" x14ac:dyDescent="0.3">
      <c r="C651" s="34"/>
      <c r="D651" s="22"/>
      <c r="E651" s="22"/>
      <c r="F651" s="22"/>
    </row>
    <row r="652" spans="3:6" ht="25" customHeight="1" x14ac:dyDescent="0.3">
      <c r="C652" s="34"/>
      <c r="D652" s="22"/>
      <c r="E652" s="22"/>
      <c r="F652" s="22"/>
    </row>
    <row r="653" spans="3:6" ht="25" customHeight="1" x14ac:dyDescent="0.3">
      <c r="C653" s="34"/>
      <c r="D653" s="22"/>
      <c r="E653" s="22"/>
      <c r="F653" s="22"/>
    </row>
    <row r="654" spans="3:6" ht="25" customHeight="1" x14ac:dyDescent="0.3">
      <c r="C654" s="34"/>
      <c r="D654" s="22"/>
      <c r="E654" s="22"/>
      <c r="F654" s="22"/>
    </row>
    <row r="655" spans="3:6" ht="25" customHeight="1" x14ac:dyDescent="0.3">
      <c r="C655" s="34"/>
      <c r="D655" s="22"/>
      <c r="E655" s="22"/>
      <c r="F655" s="22"/>
    </row>
    <row r="656" spans="3:6" ht="25" customHeight="1" x14ac:dyDescent="0.3">
      <c r="C656" s="34"/>
      <c r="D656" s="22"/>
      <c r="E656" s="22"/>
      <c r="F656" s="22"/>
    </row>
    <row r="657" spans="3:6" ht="25" customHeight="1" x14ac:dyDescent="0.3">
      <c r="C657" s="34"/>
      <c r="D657" s="22"/>
      <c r="E657" s="22"/>
      <c r="F657" s="22"/>
    </row>
    <row r="658" spans="3:6" ht="25" customHeight="1" x14ac:dyDescent="0.3">
      <c r="C658" s="34"/>
      <c r="D658" s="22"/>
      <c r="E658" s="22"/>
      <c r="F658" s="22"/>
    </row>
    <row r="659" spans="3:6" ht="25" customHeight="1" x14ac:dyDescent="0.3">
      <c r="C659" s="34"/>
      <c r="D659" s="22"/>
      <c r="E659" s="22"/>
      <c r="F659" s="22"/>
    </row>
    <row r="660" spans="3:6" ht="25" customHeight="1" x14ac:dyDescent="0.3">
      <c r="C660" s="34"/>
      <c r="D660" s="22"/>
      <c r="E660" s="22"/>
      <c r="F660" s="22"/>
    </row>
    <row r="661" spans="3:6" ht="25" customHeight="1" x14ac:dyDescent="0.3">
      <c r="C661" s="34"/>
      <c r="D661" s="22"/>
      <c r="E661" s="22"/>
      <c r="F661" s="22"/>
    </row>
    <row r="662" spans="3:6" ht="25" customHeight="1" x14ac:dyDescent="0.3">
      <c r="C662" s="34"/>
      <c r="D662" s="22"/>
      <c r="E662" s="22"/>
      <c r="F662" s="22"/>
    </row>
    <row r="663" spans="3:6" ht="25" customHeight="1" x14ac:dyDescent="0.3">
      <c r="C663" s="34"/>
      <c r="D663" s="22"/>
      <c r="E663" s="22"/>
      <c r="F663" s="22"/>
    </row>
    <row r="664" spans="3:6" ht="25" customHeight="1" x14ac:dyDescent="0.3">
      <c r="C664" s="34"/>
      <c r="D664" s="22"/>
      <c r="E664" s="22"/>
      <c r="F664" s="22"/>
    </row>
    <row r="665" spans="3:6" ht="25" customHeight="1" x14ac:dyDescent="0.3">
      <c r="C665" s="34"/>
      <c r="D665" s="22"/>
      <c r="E665" s="22"/>
      <c r="F665" s="22"/>
    </row>
    <row r="666" spans="3:6" ht="25" customHeight="1" x14ac:dyDescent="0.3">
      <c r="C666" s="34"/>
      <c r="D666" s="22"/>
      <c r="E666" s="22"/>
      <c r="F666" s="22"/>
    </row>
    <row r="667" spans="3:6" ht="25" customHeight="1" x14ac:dyDescent="0.3">
      <c r="C667" s="34"/>
      <c r="D667" s="22"/>
      <c r="E667" s="22"/>
      <c r="F667" s="22"/>
    </row>
    <row r="668" spans="3:6" ht="25" customHeight="1" x14ac:dyDescent="0.3">
      <c r="C668" s="34"/>
      <c r="D668" s="22"/>
      <c r="E668" s="22"/>
      <c r="F668" s="22"/>
    </row>
    <row r="669" spans="3:6" ht="25" customHeight="1" x14ac:dyDescent="0.3">
      <c r="C669" s="34"/>
      <c r="D669" s="22"/>
      <c r="E669" s="22"/>
      <c r="F669" s="22"/>
    </row>
    <row r="670" spans="3:6" ht="25" customHeight="1" x14ac:dyDescent="0.3">
      <c r="C670" s="34"/>
      <c r="D670" s="22"/>
      <c r="E670" s="22"/>
      <c r="F670" s="22"/>
    </row>
    <row r="671" spans="3:6" ht="25" customHeight="1" x14ac:dyDescent="0.3">
      <c r="C671" s="34"/>
      <c r="D671" s="22"/>
      <c r="E671" s="22"/>
      <c r="F671" s="22"/>
    </row>
    <row r="672" spans="3:6" ht="25" customHeight="1" x14ac:dyDescent="0.3">
      <c r="C672" s="34"/>
      <c r="D672" s="22"/>
      <c r="E672" s="22"/>
      <c r="F672" s="22"/>
    </row>
    <row r="673" spans="3:6" ht="25" customHeight="1" x14ac:dyDescent="0.3">
      <c r="C673" s="34"/>
      <c r="D673" s="22"/>
      <c r="E673" s="22"/>
      <c r="F673" s="22"/>
    </row>
    <row r="674" spans="3:6" ht="25" customHeight="1" x14ac:dyDescent="0.3">
      <c r="C674" s="34"/>
      <c r="D674" s="22"/>
      <c r="E674" s="22"/>
      <c r="F674" s="22"/>
    </row>
    <row r="675" spans="3:6" ht="25" customHeight="1" x14ac:dyDescent="0.3">
      <c r="C675" s="34"/>
      <c r="D675" s="22"/>
      <c r="E675" s="22"/>
      <c r="F675" s="22"/>
    </row>
    <row r="676" spans="3:6" ht="25" customHeight="1" x14ac:dyDescent="0.3">
      <c r="C676" s="34"/>
      <c r="D676" s="22"/>
      <c r="E676" s="22"/>
      <c r="F676" s="22"/>
    </row>
    <row r="677" spans="3:6" ht="25" customHeight="1" x14ac:dyDescent="0.3">
      <c r="C677" s="34"/>
      <c r="D677" s="22"/>
      <c r="E677" s="22"/>
      <c r="F677" s="22"/>
    </row>
    <row r="678" spans="3:6" ht="25" customHeight="1" x14ac:dyDescent="0.3">
      <c r="C678" s="34"/>
      <c r="D678" s="22"/>
      <c r="E678" s="22"/>
      <c r="F678" s="22"/>
    </row>
    <row r="679" spans="3:6" ht="25" customHeight="1" x14ac:dyDescent="0.3">
      <c r="C679" s="34"/>
      <c r="D679" s="22"/>
      <c r="E679" s="22"/>
      <c r="F679" s="22"/>
    </row>
    <row r="680" spans="3:6" ht="25" customHeight="1" x14ac:dyDescent="0.3">
      <c r="C680" s="34"/>
      <c r="D680" s="22"/>
      <c r="E680" s="22"/>
      <c r="F680" s="22"/>
    </row>
    <row r="681" spans="3:6" ht="25" customHeight="1" x14ac:dyDescent="0.3">
      <c r="C681" s="34"/>
      <c r="D681" s="22"/>
      <c r="E681" s="22"/>
      <c r="F681" s="22"/>
    </row>
    <row r="682" spans="3:6" ht="25" customHeight="1" x14ac:dyDescent="0.3">
      <c r="C682" s="34"/>
      <c r="D682" s="22"/>
      <c r="E682" s="22"/>
      <c r="F682" s="22"/>
    </row>
    <row r="683" spans="3:6" ht="25" customHeight="1" x14ac:dyDescent="0.3">
      <c r="C683" s="34"/>
      <c r="D683" s="22"/>
      <c r="E683" s="22"/>
      <c r="F683" s="22"/>
    </row>
    <row r="684" spans="3:6" ht="25" customHeight="1" x14ac:dyDescent="0.3">
      <c r="C684" s="34"/>
      <c r="D684" s="22"/>
      <c r="E684" s="22"/>
      <c r="F684" s="22"/>
    </row>
    <row r="685" spans="3:6" ht="25" customHeight="1" x14ac:dyDescent="0.3">
      <c r="C685" s="34"/>
      <c r="D685" s="22"/>
      <c r="E685" s="22"/>
      <c r="F685" s="22"/>
    </row>
    <row r="686" spans="3:6" ht="25" customHeight="1" x14ac:dyDescent="0.3">
      <c r="C686" s="34"/>
      <c r="D686" s="22"/>
      <c r="E686" s="22"/>
      <c r="F686" s="22"/>
    </row>
    <row r="687" spans="3:6" ht="25" customHeight="1" x14ac:dyDescent="0.3">
      <c r="C687" s="34"/>
      <c r="D687" s="22"/>
      <c r="E687" s="22"/>
      <c r="F687" s="22"/>
    </row>
    <row r="688" spans="3:6" ht="25" customHeight="1" x14ac:dyDescent="0.3">
      <c r="C688" s="34"/>
      <c r="D688" s="22"/>
      <c r="E688" s="22"/>
      <c r="F688" s="22"/>
    </row>
    <row r="689" spans="3:6" ht="25" customHeight="1" x14ac:dyDescent="0.3">
      <c r="C689" s="34"/>
      <c r="D689" s="22"/>
      <c r="E689" s="22"/>
      <c r="F689" s="22"/>
    </row>
    <row r="690" spans="3:6" ht="25" customHeight="1" x14ac:dyDescent="0.3">
      <c r="C690" s="34"/>
      <c r="D690" s="22"/>
      <c r="E690" s="22"/>
      <c r="F690" s="22"/>
    </row>
    <row r="691" spans="3:6" ht="25" customHeight="1" x14ac:dyDescent="0.3">
      <c r="C691" s="34"/>
      <c r="D691" s="22"/>
      <c r="E691" s="22"/>
      <c r="F691" s="22"/>
    </row>
    <row r="692" spans="3:6" ht="25" customHeight="1" x14ac:dyDescent="0.3">
      <c r="C692" s="34"/>
      <c r="D692" s="22"/>
      <c r="E692" s="22"/>
      <c r="F692" s="22"/>
    </row>
    <row r="693" spans="3:6" ht="25" customHeight="1" x14ac:dyDescent="0.3">
      <c r="C693" s="34"/>
      <c r="D693" s="22"/>
      <c r="E693" s="22"/>
      <c r="F693" s="22"/>
    </row>
    <row r="694" spans="3:6" ht="25" customHeight="1" x14ac:dyDescent="0.3">
      <c r="C694" s="34"/>
      <c r="D694" s="22"/>
      <c r="E694" s="22"/>
      <c r="F694" s="22"/>
    </row>
    <row r="695" spans="3:6" ht="25" customHeight="1" x14ac:dyDescent="0.3">
      <c r="C695" s="34"/>
      <c r="D695" s="22"/>
      <c r="E695" s="22"/>
      <c r="F695" s="22"/>
    </row>
    <row r="696" spans="3:6" ht="25" customHeight="1" x14ac:dyDescent="0.3">
      <c r="C696" s="34"/>
      <c r="D696" s="22"/>
      <c r="E696" s="22"/>
      <c r="F696" s="22"/>
    </row>
    <row r="697" spans="3:6" ht="25" customHeight="1" x14ac:dyDescent="0.3">
      <c r="C697" s="34"/>
      <c r="D697" s="22"/>
      <c r="E697" s="22"/>
      <c r="F697" s="22"/>
    </row>
    <row r="698" spans="3:6" ht="25" customHeight="1" x14ac:dyDescent="0.3">
      <c r="C698" s="34"/>
      <c r="D698" s="22"/>
      <c r="E698" s="22"/>
      <c r="F698" s="22"/>
    </row>
    <row r="699" spans="3:6" ht="25" customHeight="1" x14ac:dyDescent="0.3">
      <c r="C699" s="34"/>
      <c r="D699" s="22"/>
      <c r="E699" s="22"/>
      <c r="F699" s="22"/>
    </row>
    <row r="700" spans="3:6" ht="25" customHeight="1" x14ac:dyDescent="0.3">
      <c r="C700" s="34"/>
      <c r="D700" s="22"/>
      <c r="E700" s="22"/>
      <c r="F700" s="22"/>
    </row>
    <row r="701" spans="3:6" ht="25" customHeight="1" x14ac:dyDescent="0.3">
      <c r="C701" s="34"/>
      <c r="D701" s="22"/>
      <c r="E701" s="22"/>
      <c r="F701" s="22"/>
    </row>
    <row r="702" spans="3:6" ht="25" customHeight="1" x14ac:dyDescent="0.3">
      <c r="C702" s="34"/>
      <c r="D702" s="22"/>
      <c r="E702" s="22"/>
      <c r="F702" s="22"/>
    </row>
    <row r="703" spans="3:6" ht="25" customHeight="1" x14ac:dyDescent="0.3">
      <c r="C703" s="34"/>
      <c r="D703" s="22"/>
      <c r="E703" s="22"/>
      <c r="F703" s="22"/>
    </row>
    <row r="704" spans="3:6" ht="25" customHeight="1" x14ac:dyDescent="0.3">
      <c r="C704" s="34"/>
      <c r="D704" s="22"/>
      <c r="E704" s="22"/>
      <c r="F704" s="22"/>
    </row>
    <row r="705" spans="3:6" ht="25" customHeight="1" x14ac:dyDescent="0.3">
      <c r="C705" s="34"/>
      <c r="D705" s="22"/>
      <c r="E705" s="22"/>
      <c r="F705" s="22"/>
    </row>
    <row r="706" spans="3:6" ht="25" customHeight="1" x14ac:dyDescent="0.3">
      <c r="C706" s="34"/>
      <c r="D706" s="22"/>
      <c r="E706" s="22"/>
      <c r="F706" s="22"/>
    </row>
    <row r="707" spans="3:6" ht="25" customHeight="1" x14ac:dyDescent="0.3">
      <c r="C707" s="34"/>
      <c r="D707" s="22"/>
      <c r="E707" s="22"/>
      <c r="F707" s="22"/>
    </row>
    <row r="708" spans="3:6" ht="25" customHeight="1" x14ac:dyDescent="0.3">
      <c r="C708" s="34"/>
      <c r="D708" s="22"/>
      <c r="E708" s="22"/>
      <c r="F708" s="22"/>
    </row>
    <row r="709" spans="3:6" ht="25" customHeight="1" x14ac:dyDescent="0.3">
      <c r="C709" s="34"/>
      <c r="D709" s="22"/>
      <c r="E709" s="22"/>
      <c r="F709" s="22"/>
    </row>
    <row r="710" spans="3:6" ht="25" customHeight="1" x14ac:dyDescent="0.3">
      <c r="C710" s="34"/>
      <c r="D710" s="22"/>
      <c r="E710" s="22"/>
      <c r="F710" s="22"/>
    </row>
    <row r="711" spans="3:6" ht="25" customHeight="1" x14ac:dyDescent="0.3">
      <c r="C711" s="34"/>
      <c r="D711" s="22"/>
      <c r="E711" s="22"/>
      <c r="F711" s="22"/>
    </row>
    <row r="712" spans="3:6" ht="25" customHeight="1" x14ac:dyDescent="0.3">
      <c r="C712" s="34"/>
      <c r="D712" s="22"/>
      <c r="E712" s="22"/>
      <c r="F712" s="22"/>
    </row>
    <row r="713" spans="3:6" ht="25" customHeight="1" x14ac:dyDescent="0.3">
      <c r="C713" s="34"/>
      <c r="D713" s="22"/>
      <c r="E713" s="22"/>
      <c r="F713" s="22"/>
    </row>
    <row r="714" spans="3:6" ht="25" customHeight="1" x14ac:dyDescent="0.3">
      <c r="C714" s="34"/>
      <c r="D714" s="22"/>
      <c r="E714" s="22"/>
      <c r="F714" s="22"/>
    </row>
    <row r="715" spans="3:6" ht="25" customHeight="1" x14ac:dyDescent="0.3">
      <c r="C715" s="34"/>
      <c r="D715" s="22"/>
      <c r="E715" s="22"/>
      <c r="F715" s="22"/>
    </row>
    <row r="716" spans="3:6" ht="25" customHeight="1" x14ac:dyDescent="0.3">
      <c r="C716" s="34"/>
      <c r="D716" s="22"/>
      <c r="E716" s="22"/>
      <c r="F716" s="22"/>
    </row>
    <row r="717" spans="3:6" ht="25" customHeight="1" x14ac:dyDescent="0.3">
      <c r="C717" s="34"/>
      <c r="D717" s="22"/>
      <c r="E717" s="22"/>
      <c r="F717" s="22"/>
    </row>
    <row r="718" spans="3:6" ht="25" customHeight="1" x14ac:dyDescent="0.3">
      <c r="C718" s="34"/>
      <c r="D718" s="22"/>
      <c r="E718" s="22"/>
      <c r="F718" s="22"/>
    </row>
    <row r="719" spans="3:6" ht="25" customHeight="1" x14ac:dyDescent="0.3">
      <c r="C719" s="34"/>
      <c r="D719" s="22"/>
      <c r="E719" s="22"/>
      <c r="F719" s="22"/>
    </row>
    <row r="720" spans="3:6" ht="25" customHeight="1" x14ac:dyDescent="0.3">
      <c r="C720" s="34"/>
      <c r="D720" s="22"/>
      <c r="E720" s="22"/>
      <c r="F720" s="22"/>
    </row>
    <row r="721" spans="3:6" ht="25" customHeight="1" x14ac:dyDescent="0.3">
      <c r="C721" s="34"/>
      <c r="D721" s="22"/>
      <c r="E721" s="22"/>
      <c r="F721" s="22"/>
    </row>
    <row r="722" spans="3:6" ht="25" customHeight="1" x14ac:dyDescent="0.3">
      <c r="C722" s="34"/>
      <c r="D722" s="22"/>
      <c r="E722" s="22"/>
      <c r="F722" s="22"/>
    </row>
    <row r="723" spans="3:6" ht="25" customHeight="1" x14ac:dyDescent="0.3">
      <c r="C723" s="34"/>
      <c r="D723" s="22"/>
      <c r="E723" s="22"/>
      <c r="F723" s="22"/>
    </row>
    <row r="724" spans="3:6" ht="25" customHeight="1" x14ac:dyDescent="0.3">
      <c r="C724" s="34"/>
      <c r="D724" s="22"/>
      <c r="E724" s="22"/>
      <c r="F724" s="22"/>
    </row>
    <row r="725" spans="3:6" ht="25" customHeight="1" x14ac:dyDescent="0.3">
      <c r="C725" s="34"/>
      <c r="D725" s="22"/>
      <c r="E725" s="22"/>
      <c r="F725" s="22"/>
    </row>
    <row r="726" spans="3:6" ht="25" customHeight="1" x14ac:dyDescent="0.3">
      <c r="C726" s="34"/>
      <c r="D726" s="22"/>
      <c r="E726" s="22"/>
      <c r="F726" s="22"/>
    </row>
    <row r="727" spans="3:6" ht="25" customHeight="1" x14ac:dyDescent="0.3">
      <c r="C727" s="34"/>
      <c r="D727" s="22"/>
      <c r="E727" s="22"/>
      <c r="F727" s="22"/>
    </row>
    <row r="728" spans="3:6" ht="25" customHeight="1" x14ac:dyDescent="0.3">
      <c r="C728" s="34"/>
      <c r="D728" s="22"/>
      <c r="E728" s="22"/>
      <c r="F728" s="22"/>
    </row>
    <row r="729" spans="3:6" ht="25" customHeight="1" x14ac:dyDescent="0.3">
      <c r="C729" s="34"/>
      <c r="D729" s="22"/>
      <c r="E729" s="22"/>
      <c r="F729" s="22"/>
    </row>
    <row r="730" spans="3:6" ht="25" customHeight="1" x14ac:dyDescent="0.3">
      <c r="C730" s="34"/>
      <c r="D730" s="22"/>
      <c r="E730" s="22"/>
      <c r="F730" s="22"/>
    </row>
    <row r="731" spans="3:6" ht="25" customHeight="1" x14ac:dyDescent="0.3">
      <c r="C731" s="34"/>
      <c r="D731" s="22"/>
      <c r="E731" s="22"/>
      <c r="F731" s="22"/>
    </row>
    <row r="732" spans="3:6" ht="25" customHeight="1" x14ac:dyDescent="0.3">
      <c r="C732" s="34"/>
      <c r="D732" s="22"/>
      <c r="E732" s="22"/>
      <c r="F732" s="22"/>
    </row>
    <row r="733" spans="3:6" ht="25" customHeight="1" x14ac:dyDescent="0.3">
      <c r="C733" s="34"/>
      <c r="D733" s="22"/>
      <c r="E733" s="22"/>
      <c r="F733" s="22"/>
    </row>
    <row r="734" spans="3:6" ht="25" customHeight="1" x14ac:dyDescent="0.3">
      <c r="C734" s="34"/>
      <c r="D734" s="22"/>
      <c r="E734" s="22"/>
      <c r="F734" s="22"/>
    </row>
    <row r="735" spans="3:6" ht="25" customHeight="1" x14ac:dyDescent="0.3">
      <c r="C735" s="34"/>
      <c r="D735" s="22"/>
      <c r="E735" s="22"/>
      <c r="F735" s="22"/>
    </row>
    <row r="736" spans="3:6" ht="25" customHeight="1" x14ac:dyDescent="0.3">
      <c r="C736" s="34"/>
      <c r="D736" s="22"/>
      <c r="E736" s="22"/>
      <c r="F736" s="22"/>
    </row>
    <row r="737" spans="3:6" ht="25" customHeight="1" x14ac:dyDescent="0.3">
      <c r="C737" s="34"/>
      <c r="D737" s="22"/>
      <c r="E737" s="22"/>
      <c r="F737" s="22"/>
    </row>
    <row r="738" spans="3:6" ht="25" customHeight="1" x14ac:dyDescent="0.3">
      <c r="C738" s="34"/>
      <c r="D738" s="22"/>
      <c r="E738" s="22"/>
      <c r="F738" s="22"/>
    </row>
    <row r="739" spans="3:6" ht="25" customHeight="1" x14ac:dyDescent="0.3">
      <c r="C739" s="34"/>
      <c r="D739" s="22"/>
      <c r="E739" s="22"/>
      <c r="F739" s="22"/>
    </row>
    <row r="740" spans="3:6" ht="25" customHeight="1" x14ac:dyDescent="0.3">
      <c r="C740" s="34"/>
      <c r="D740" s="22"/>
      <c r="E740" s="22"/>
      <c r="F740" s="22"/>
    </row>
    <row r="741" spans="3:6" ht="25" customHeight="1" x14ac:dyDescent="0.3">
      <c r="C741" s="34"/>
      <c r="D741" s="22"/>
      <c r="E741" s="22"/>
      <c r="F741" s="22"/>
    </row>
    <row r="742" spans="3:6" ht="25" customHeight="1" x14ac:dyDescent="0.3">
      <c r="C742" s="34"/>
      <c r="D742" s="22"/>
      <c r="E742" s="22"/>
      <c r="F742" s="22"/>
    </row>
    <row r="743" spans="3:6" ht="25" customHeight="1" x14ac:dyDescent="0.3">
      <c r="C743" s="34"/>
      <c r="D743" s="22"/>
      <c r="E743" s="22"/>
      <c r="F743" s="22"/>
    </row>
    <row r="744" spans="3:6" ht="25" customHeight="1" x14ac:dyDescent="0.3">
      <c r="C744" s="34"/>
      <c r="D744" s="22"/>
      <c r="E744" s="22"/>
      <c r="F744" s="22"/>
    </row>
    <row r="745" spans="3:6" ht="25" customHeight="1" x14ac:dyDescent="0.3">
      <c r="C745" s="34"/>
      <c r="D745" s="22"/>
      <c r="E745" s="22"/>
      <c r="F745" s="22"/>
    </row>
    <row r="746" spans="3:6" ht="25" customHeight="1" x14ac:dyDescent="0.3">
      <c r="C746" s="34"/>
      <c r="D746" s="22"/>
      <c r="E746" s="22"/>
      <c r="F746" s="22"/>
    </row>
    <row r="747" spans="3:6" ht="25" customHeight="1" x14ac:dyDescent="0.3">
      <c r="C747" s="34"/>
      <c r="D747" s="22"/>
      <c r="E747" s="22"/>
      <c r="F747" s="22"/>
    </row>
    <row r="748" spans="3:6" ht="25" customHeight="1" x14ac:dyDescent="0.3">
      <c r="C748" s="34"/>
      <c r="D748" s="22"/>
      <c r="E748" s="22"/>
      <c r="F748" s="22"/>
    </row>
    <row r="749" spans="3:6" ht="25" customHeight="1" x14ac:dyDescent="0.3">
      <c r="C749" s="34"/>
      <c r="D749" s="22"/>
      <c r="E749" s="22"/>
      <c r="F749" s="22"/>
    </row>
    <row r="750" spans="3:6" ht="25" customHeight="1" x14ac:dyDescent="0.3">
      <c r="C750" s="34"/>
      <c r="D750" s="22"/>
      <c r="E750" s="22"/>
      <c r="F750" s="22"/>
    </row>
    <row r="751" spans="3:6" ht="25" customHeight="1" x14ac:dyDescent="0.3">
      <c r="C751" s="34"/>
      <c r="D751" s="22"/>
      <c r="E751" s="22"/>
      <c r="F751" s="22"/>
    </row>
    <row r="752" spans="3:6" ht="25" customHeight="1" x14ac:dyDescent="0.3">
      <c r="C752" s="34"/>
      <c r="D752" s="22"/>
      <c r="E752" s="22"/>
      <c r="F752" s="22"/>
    </row>
    <row r="753" spans="3:6" ht="25" customHeight="1" x14ac:dyDescent="0.3">
      <c r="C753" s="34"/>
      <c r="D753" s="22"/>
      <c r="E753" s="22"/>
      <c r="F753" s="22"/>
    </row>
    <row r="754" spans="3:6" ht="25" customHeight="1" x14ac:dyDescent="0.3">
      <c r="C754" s="34"/>
      <c r="D754" s="22"/>
      <c r="E754" s="22"/>
      <c r="F754" s="22"/>
    </row>
    <row r="755" spans="3:6" ht="25" customHeight="1" x14ac:dyDescent="0.3">
      <c r="C755" s="34"/>
      <c r="D755" s="22"/>
      <c r="E755" s="22"/>
      <c r="F755" s="22"/>
    </row>
    <row r="756" spans="3:6" ht="25" customHeight="1" x14ac:dyDescent="0.3">
      <c r="C756" s="34"/>
      <c r="D756" s="22"/>
      <c r="E756" s="22"/>
      <c r="F756" s="22"/>
    </row>
    <row r="757" spans="3:6" ht="25" customHeight="1" x14ac:dyDescent="0.3">
      <c r="C757" s="34"/>
      <c r="D757" s="22"/>
      <c r="E757" s="22"/>
      <c r="F757" s="22"/>
    </row>
    <row r="758" spans="3:6" ht="25" customHeight="1" x14ac:dyDescent="0.3">
      <c r="C758" s="34"/>
      <c r="D758" s="22"/>
      <c r="E758" s="22"/>
      <c r="F758" s="22"/>
    </row>
    <row r="759" spans="3:6" ht="25" customHeight="1" x14ac:dyDescent="0.3">
      <c r="C759" s="34"/>
      <c r="D759" s="22"/>
      <c r="E759" s="22"/>
      <c r="F759" s="22"/>
    </row>
    <row r="760" spans="3:6" ht="25" customHeight="1" x14ac:dyDescent="0.3">
      <c r="C760" s="34"/>
      <c r="D760" s="22"/>
      <c r="E760" s="22"/>
      <c r="F760" s="22"/>
    </row>
    <row r="761" spans="3:6" ht="25" customHeight="1" x14ac:dyDescent="0.3">
      <c r="C761" s="34"/>
      <c r="D761" s="22"/>
      <c r="E761" s="22"/>
      <c r="F761" s="22"/>
    </row>
    <row r="762" spans="3:6" ht="25" customHeight="1" x14ac:dyDescent="0.3">
      <c r="C762" s="34"/>
      <c r="D762" s="22"/>
      <c r="E762" s="22"/>
      <c r="F762" s="22"/>
    </row>
    <row r="763" spans="3:6" ht="25" customHeight="1" x14ac:dyDescent="0.3">
      <c r="C763" s="34"/>
      <c r="D763" s="22"/>
      <c r="E763" s="22"/>
      <c r="F763" s="22"/>
    </row>
    <row r="764" spans="3:6" ht="25" customHeight="1" x14ac:dyDescent="0.3">
      <c r="C764" s="34"/>
      <c r="D764" s="22"/>
      <c r="E764" s="22"/>
      <c r="F764" s="22"/>
    </row>
    <row r="765" spans="3:6" ht="25" customHeight="1" x14ac:dyDescent="0.3">
      <c r="C765" s="34"/>
      <c r="D765" s="22"/>
      <c r="E765" s="22"/>
      <c r="F765" s="22"/>
    </row>
    <row r="766" spans="3:6" ht="25" customHeight="1" x14ac:dyDescent="0.3">
      <c r="C766" s="34"/>
      <c r="D766" s="22"/>
      <c r="E766" s="22"/>
      <c r="F766" s="22"/>
    </row>
    <row r="767" spans="3:6" ht="25" customHeight="1" x14ac:dyDescent="0.3">
      <c r="C767" s="34"/>
      <c r="D767" s="22"/>
      <c r="E767" s="22"/>
      <c r="F767" s="22"/>
    </row>
    <row r="768" spans="3:6" ht="25" customHeight="1" x14ac:dyDescent="0.3">
      <c r="C768" s="34"/>
      <c r="D768" s="22"/>
      <c r="E768" s="22"/>
      <c r="F768" s="22"/>
    </row>
    <row r="769" spans="3:6" ht="25" customHeight="1" x14ac:dyDescent="0.3">
      <c r="C769" s="34"/>
      <c r="D769" s="22"/>
      <c r="E769" s="22"/>
      <c r="F769" s="22"/>
    </row>
    <row r="770" spans="3:6" ht="25" customHeight="1" x14ac:dyDescent="0.3">
      <c r="C770" s="34"/>
      <c r="D770" s="22"/>
      <c r="E770" s="22"/>
      <c r="F770" s="22"/>
    </row>
    <row r="771" spans="3:6" ht="25" customHeight="1" x14ac:dyDescent="0.3">
      <c r="C771" s="34"/>
      <c r="D771" s="22"/>
      <c r="E771" s="22"/>
      <c r="F771" s="22"/>
    </row>
    <row r="772" spans="3:6" ht="25" customHeight="1" x14ac:dyDescent="0.3">
      <c r="C772" s="34"/>
      <c r="D772" s="22"/>
      <c r="E772" s="22"/>
      <c r="F772" s="22"/>
    </row>
    <row r="773" spans="3:6" ht="25" customHeight="1" x14ac:dyDescent="0.3">
      <c r="C773" s="34"/>
      <c r="D773" s="22"/>
      <c r="E773" s="22"/>
      <c r="F773" s="22"/>
    </row>
    <row r="774" spans="3:6" ht="25" customHeight="1" x14ac:dyDescent="0.3">
      <c r="C774" s="34"/>
      <c r="D774" s="22"/>
      <c r="E774" s="22"/>
      <c r="F774" s="22"/>
    </row>
    <row r="775" spans="3:6" ht="25" customHeight="1" x14ac:dyDescent="0.3">
      <c r="C775" s="34"/>
      <c r="D775" s="22"/>
      <c r="E775" s="22"/>
      <c r="F775" s="22"/>
    </row>
    <row r="776" spans="3:6" ht="25" customHeight="1" x14ac:dyDescent="0.3">
      <c r="C776" s="34"/>
      <c r="D776" s="22"/>
      <c r="E776" s="22"/>
      <c r="F776" s="22"/>
    </row>
    <row r="777" spans="3:6" ht="25" customHeight="1" x14ac:dyDescent="0.3">
      <c r="C777" s="34"/>
      <c r="D777" s="22"/>
      <c r="E777" s="22"/>
      <c r="F777" s="22"/>
    </row>
    <row r="778" spans="3:6" ht="25" customHeight="1" x14ac:dyDescent="0.3">
      <c r="C778" s="34"/>
      <c r="D778" s="22"/>
      <c r="E778" s="22"/>
      <c r="F778" s="22"/>
    </row>
    <row r="779" spans="3:6" ht="25" customHeight="1" x14ac:dyDescent="0.3">
      <c r="C779" s="34"/>
      <c r="D779" s="22"/>
      <c r="E779" s="22"/>
      <c r="F779" s="22"/>
    </row>
    <row r="780" spans="3:6" ht="25" customHeight="1" x14ac:dyDescent="0.3">
      <c r="C780" s="34"/>
      <c r="D780" s="22"/>
      <c r="E780" s="22"/>
      <c r="F780" s="22"/>
    </row>
    <row r="781" spans="3:6" ht="25" customHeight="1" x14ac:dyDescent="0.3">
      <c r="C781" s="34"/>
      <c r="D781" s="22"/>
      <c r="E781" s="22"/>
      <c r="F781" s="22"/>
    </row>
    <row r="782" spans="3:6" ht="25" customHeight="1" x14ac:dyDescent="0.3">
      <c r="C782" s="34"/>
      <c r="D782" s="22"/>
      <c r="E782" s="22"/>
      <c r="F782" s="22"/>
    </row>
    <row r="783" spans="3:6" ht="25" customHeight="1" x14ac:dyDescent="0.3">
      <c r="C783" s="34"/>
      <c r="D783" s="22"/>
      <c r="E783" s="22"/>
      <c r="F783" s="22"/>
    </row>
    <row r="784" spans="3:6" ht="25" customHeight="1" x14ac:dyDescent="0.3">
      <c r="C784" s="34"/>
      <c r="D784" s="22"/>
      <c r="E784" s="22"/>
      <c r="F784" s="22"/>
    </row>
    <row r="785" spans="3:6" ht="25" customHeight="1" x14ac:dyDescent="0.3">
      <c r="C785" s="34"/>
      <c r="D785" s="22"/>
      <c r="E785" s="22"/>
      <c r="F785" s="22"/>
    </row>
    <row r="786" spans="3:6" ht="25" customHeight="1" x14ac:dyDescent="0.3">
      <c r="C786" s="34"/>
      <c r="D786" s="22"/>
      <c r="E786" s="22"/>
      <c r="F786" s="22"/>
    </row>
    <row r="787" spans="3:6" ht="25" customHeight="1" x14ac:dyDescent="0.3">
      <c r="C787" s="34"/>
      <c r="D787" s="22"/>
      <c r="E787" s="22"/>
      <c r="F787" s="22"/>
    </row>
    <row r="788" spans="3:6" ht="25" customHeight="1" x14ac:dyDescent="0.3">
      <c r="C788" s="34"/>
      <c r="D788" s="22"/>
      <c r="E788" s="22"/>
      <c r="F788" s="22"/>
    </row>
    <row r="789" spans="3:6" ht="25" customHeight="1" x14ac:dyDescent="0.3">
      <c r="C789" s="34"/>
      <c r="D789" s="22"/>
      <c r="E789" s="22"/>
      <c r="F789" s="22"/>
    </row>
    <row r="790" spans="3:6" ht="25" customHeight="1" x14ac:dyDescent="0.3">
      <c r="C790" s="34"/>
      <c r="D790" s="22"/>
      <c r="E790" s="22"/>
      <c r="F790" s="22"/>
    </row>
    <row r="791" spans="3:6" ht="25" customHeight="1" x14ac:dyDescent="0.3">
      <c r="C791" s="34"/>
      <c r="D791" s="22"/>
      <c r="E791" s="22"/>
      <c r="F791" s="22"/>
    </row>
    <row r="792" spans="3:6" ht="25" customHeight="1" x14ac:dyDescent="0.3">
      <c r="C792" s="34"/>
      <c r="D792" s="22"/>
      <c r="E792" s="22"/>
      <c r="F792" s="22"/>
    </row>
    <row r="793" spans="3:6" ht="25" customHeight="1" x14ac:dyDescent="0.3">
      <c r="C793" s="34"/>
      <c r="D793" s="22"/>
      <c r="E793" s="22"/>
      <c r="F793" s="22"/>
    </row>
    <row r="794" spans="3:6" ht="25" customHeight="1" x14ac:dyDescent="0.3">
      <c r="C794" s="34"/>
      <c r="D794" s="22"/>
      <c r="E794" s="22"/>
      <c r="F794" s="22"/>
    </row>
    <row r="795" spans="3:6" ht="25" customHeight="1" x14ac:dyDescent="0.3">
      <c r="C795" s="34"/>
      <c r="D795" s="22"/>
      <c r="E795" s="22"/>
      <c r="F795" s="22"/>
    </row>
    <row r="796" spans="3:6" ht="25" customHeight="1" x14ac:dyDescent="0.3">
      <c r="C796" s="34"/>
      <c r="D796" s="22"/>
      <c r="E796" s="22"/>
      <c r="F796" s="22"/>
    </row>
    <row r="797" spans="3:6" ht="25" customHeight="1" x14ac:dyDescent="0.3">
      <c r="C797" s="34"/>
      <c r="D797" s="22"/>
      <c r="E797" s="22"/>
      <c r="F797" s="22"/>
    </row>
    <row r="798" spans="3:6" ht="25" customHeight="1" x14ac:dyDescent="0.3">
      <c r="C798" s="34"/>
      <c r="D798" s="22"/>
      <c r="E798" s="22"/>
      <c r="F798" s="22"/>
    </row>
    <row r="799" spans="3:6" ht="25" customHeight="1" x14ac:dyDescent="0.3">
      <c r="C799" s="34"/>
      <c r="D799" s="22"/>
      <c r="E799" s="22"/>
      <c r="F799" s="22"/>
    </row>
    <row r="800" spans="3:6" ht="25" customHeight="1" x14ac:dyDescent="0.3">
      <c r="C800" s="34"/>
      <c r="D800" s="22"/>
      <c r="E800" s="22"/>
      <c r="F800" s="22"/>
    </row>
    <row r="801" spans="3:6" ht="25" customHeight="1" x14ac:dyDescent="0.3">
      <c r="C801" s="34"/>
      <c r="D801" s="22"/>
      <c r="E801" s="22"/>
      <c r="F801" s="22"/>
    </row>
    <row r="802" spans="3:6" ht="25" customHeight="1" x14ac:dyDescent="0.3">
      <c r="C802" s="34"/>
      <c r="D802" s="22"/>
      <c r="E802" s="22"/>
      <c r="F802" s="22"/>
    </row>
    <row r="803" spans="3:6" ht="25" customHeight="1" x14ac:dyDescent="0.3">
      <c r="C803" s="34"/>
      <c r="D803" s="22"/>
      <c r="E803" s="22"/>
      <c r="F803" s="22"/>
    </row>
    <row r="804" spans="3:6" ht="25" customHeight="1" x14ac:dyDescent="0.3">
      <c r="C804" s="34"/>
      <c r="D804" s="22"/>
      <c r="E804" s="22"/>
      <c r="F804" s="22"/>
    </row>
    <row r="805" spans="3:6" ht="25" customHeight="1" x14ac:dyDescent="0.3">
      <c r="C805" s="34"/>
      <c r="D805" s="22"/>
      <c r="E805" s="22"/>
      <c r="F805" s="22"/>
    </row>
    <row r="806" spans="3:6" ht="25" customHeight="1" x14ac:dyDescent="0.3">
      <c r="C806" s="34"/>
      <c r="D806" s="22"/>
      <c r="E806" s="22"/>
      <c r="F806" s="22"/>
    </row>
    <row r="807" spans="3:6" ht="25" customHeight="1" x14ac:dyDescent="0.3">
      <c r="C807" s="34"/>
      <c r="D807" s="22"/>
      <c r="E807" s="22"/>
      <c r="F807" s="22"/>
    </row>
    <row r="808" spans="3:6" ht="25" customHeight="1" x14ac:dyDescent="0.3">
      <c r="C808" s="34"/>
      <c r="D808" s="22"/>
      <c r="E808" s="22"/>
      <c r="F808" s="22"/>
    </row>
    <row r="809" spans="3:6" ht="25" customHeight="1" x14ac:dyDescent="0.3">
      <c r="C809" s="34"/>
      <c r="D809" s="22"/>
      <c r="E809" s="22"/>
      <c r="F809" s="22"/>
    </row>
    <row r="810" spans="3:6" ht="25" customHeight="1" x14ac:dyDescent="0.3">
      <c r="C810" s="34"/>
      <c r="D810" s="22"/>
      <c r="E810" s="22"/>
      <c r="F810" s="22"/>
    </row>
    <row r="811" spans="3:6" ht="25" customHeight="1" x14ac:dyDescent="0.3">
      <c r="C811" s="34"/>
      <c r="D811" s="22"/>
      <c r="E811" s="22"/>
      <c r="F811" s="22"/>
    </row>
    <row r="812" spans="3:6" ht="25" customHeight="1" x14ac:dyDescent="0.3">
      <c r="C812" s="34"/>
      <c r="D812" s="22"/>
      <c r="E812" s="22"/>
      <c r="F812" s="22"/>
    </row>
    <row r="813" spans="3:6" ht="25" customHeight="1" x14ac:dyDescent="0.3">
      <c r="C813" s="34"/>
      <c r="D813" s="22"/>
      <c r="E813" s="22"/>
      <c r="F813" s="22"/>
    </row>
    <row r="814" spans="3:6" ht="25" customHeight="1" x14ac:dyDescent="0.3">
      <c r="C814" s="34"/>
      <c r="D814" s="22"/>
      <c r="E814" s="22"/>
      <c r="F814" s="22"/>
    </row>
    <row r="815" spans="3:6" ht="25" customHeight="1" x14ac:dyDescent="0.3">
      <c r="C815" s="34"/>
      <c r="D815" s="22"/>
      <c r="E815" s="22"/>
      <c r="F815" s="22"/>
    </row>
    <row r="816" spans="3:6" ht="25" customHeight="1" x14ac:dyDescent="0.3">
      <c r="C816" s="34"/>
      <c r="D816" s="22"/>
      <c r="E816" s="22"/>
      <c r="F816" s="22"/>
    </row>
    <row r="817" spans="3:6" ht="25" customHeight="1" x14ac:dyDescent="0.3">
      <c r="C817" s="34"/>
      <c r="D817" s="22"/>
      <c r="E817" s="22"/>
      <c r="F817" s="22"/>
    </row>
    <row r="818" spans="3:6" ht="25" customHeight="1" x14ac:dyDescent="0.3">
      <c r="C818" s="34"/>
      <c r="D818" s="22"/>
      <c r="E818" s="22"/>
      <c r="F818" s="22"/>
    </row>
    <row r="819" spans="3:6" ht="25" customHeight="1" x14ac:dyDescent="0.3">
      <c r="C819" s="34"/>
      <c r="D819" s="22"/>
      <c r="E819" s="22"/>
      <c r="F819" s="22"/>
    </row>
    <row r="820" spans="3:6" ht="25" customHeight="1" x14ac:dyDescent="0.3">
      <c r="C820" s="34"/>
      <c r="D820" s="22"/>
      <c r="E820" s="22"/>
      <c r="F820" s="22"/>
    </row>
    <row r="821" spans="3:6" ht="25" customHeight="1" x14ac:dyDescent="0.3">
      <c r="C821" s="34"/>
      <c r="D821" s="22"/>
      <c r="E821" s="22"/>
      <c r="F821" s="22"/>
    </row>
    <row r="822" spans="3:6" ht="25" customHeight="1" x14ac:dyDescent="0.3">
      <c r="C822" s="34"/>
      <c r="D822" s="22"/>
      <c r="E822" s="22"/>
      <c r="F822" s="22"/>
    </row>
    <row r="823" spans="3:6" ht="25" customHeight="1" x14ac:dyDescent="0.3">
      <c r="C823" s="34"/>
      <c r="D823" s="22"/>
      <c r="E823" s="22"/>
      <c r="F823" s="22"/>
    </row>
    <row r="824" spans="3:6" ht="25" customHeight="1" x14ac:dyDescent="0.3">
      <c r="C824" s="34"/>
      <c r="D824" s="22"/>
      <c r="E824" s="22"/>
      <c r="F824" s="22"/>
    </row>
    <row r="825" spans="3:6" ht="25" customHeight="1" x14ac:dyDescent="0.3">
      <c r="C825" s="34"/>
      <c r="D825" s="22"/>
      <c r="E825" s="22"/>
      <c r="F825" s="22"/>
    </row>
    <row r="826" spans="3:6" ht="25" customHeight="1" x14ac:dyDescent="0.3">
      <c r="C826" s="34"/>
      <c r="D826" s="22"/>
      <c r="E826" s="22"/>
      <c r="F826" s="22"/>
    </row>
    <row r="827" spans="3:6" ht="25" customHeight="1" x14ac:dyDescent="0.3">
      <c r="C827" s="34"/>
      <c r="D827" s="22"/>
      <c r="E827" s="22"/>
      <c r="F827" s="22"/>
    </row>
    <row r="828" spans="3:6" ht="25" customHeight="1" x14ac:dyDescent="0.3">
      <c r="C828" s="34"/>
      <c r="D828" s="22"/>
      <c r="E828" s="22"/>
      <c r="F828" s="22"/>
    </row>
    <row r="829" spans="3:6" ht="25" customHeight="1" x14ac:dyDescent="0.3">
      <c r="C829" s="34"/>
      <c r="D829" s="22"/>
      <c r="E829" s="22"/>
      <c r="F829" s="22"/>
    </row>
    <row r="830" spans="3:6" ht="25" customHeight="1" x14ac:dyDescent="0.3">
      <c r="C830" s="34"/>
      <c r="D830" s="22"/>
      <c r="E830" s="22"/>
      <c r="F830" s="22"/>
    </row>
    <row r="831" spans="3:6" ht="25" customHeight="1" x14ac:dyDescent="0.3">
      <c r="C831" s="34"/>
      <c r="D831" s="22"/>
      <c r="E831" s="22"/>
      <c r="F831" s="22"/>
    </row>
    <row r="832" spans="3:6" ht="25" customHeight="1" x14ac:dyDescent="0.3">
      <c r="C832" s="34"/>
      <c r="D832" s="22"/>
      <c r="E832" s="22"/>
      <c r="F832" s="22"/>
    </row>
    <row r="833" spans="3:6" ht="25" customHeight="1" x14ac:dyDescent="0.3">
      <c r="C833" s="34"/>
      <c r="D833" s="22"/>
      <c r="E833" s="22"/>
      <c r="F833" s="22"/>
    </row>
    <row r="834" spans="3:6" ht="25" customHeight="1" x14ac:dyDescent="0.3">
      <c r="C834" s="34"/>
      <c r="D834" s="22"/>
      <c r="E834" s="22"/>
      <c r="F834" s="22"/>
    </row>
    <row r="835" spans="3:6" ht="25" customHeight="1" x14ac:dyDescent="0.3">
      <c r="C835" s="34"/>
      <c r="D835" s="22"/>
      <c r="E835" s="22"/>
      <c r="F835" s="22"/>
    </row>
    <row r="836" spans="3:6" ht="25" customHeight="1" x14ac:dyDescent="0.3">
      <c r="C836" s="34"/>
      <c r="D836" s="22"/>
      <c r="E836" s="22"/>
      <c r="F836" s="22"/>
    </row>
    <row r="837" spans="3:6" ht="25" customHeight="1" x14ac:dyDescent="0.3">
      <c r="C837" s="34"/>
      <c r="D837" s="22"/>
      <c r="E837" s="22"/>
      <c r="F837" s="22"/>
    </row>
    <row r="838" spans="3:6" ht="25" customHeight="1" x14ac:dyDescent="0.3">
      <c r="C838" s="34"/>
      <c r="D838" s="22"/>
      <c r="E838" s="22"/>
      <c r="F838" s="22"/>
    </row>
    <row r="839" spans="3:6" ht="25" customHeight="1" x14ac:dyDescent="0.3">
      <c r="C839" s="34"/>
      <c r="D839" s="22"/>
      <c r="E839" s="22"/>
      <c r="F839" s="22"/>
    </row>
    <row r="840" spans="3:6" ht="25" customHeight="1" x14ac:dyDescent="0.3">
      <c r="C840" s="34"/>
      <c r="D840" s="22"/>
      <c r="E840" s="22"/>
      <c r="F840" s="22"/>
    </row>
    <row r="841" spans="3:6" ht="25" customHeight="1" x14ac:dyDescent="0.3">
      <c r="C841" s="34"/>
      <c r="D841" s="22"/>
      <c r="E841" s="22"/>
      <c r="F841" s="22"/>
    </row>
    <row r="842" spans="3:6" ht="25" customHeight="1" x14ac:dyDescent="0.3">
      <c r="C842" s="34"/>
      <c r="D842" s="22"/>
      <c r="E842" s="22"/>
      <c r="F842" s="22"/>
    </row>
    <row r="843" spans="3:6" ht="25" customHeight="1" x14ac:dyDescent="0.3">
      <c r="C843" s="34"/>
      <c r="D843" s="22"/>
      <c r="E843" s="22"/>
      <c r="F843" s="22"/>
    </row>
    <row r="844" spans="3:6" ht="25" customHeight="1" x14ac:dyDescent="0.3">
      <c r="C844" s="34"/>
      <c r="D844" s="22"/>
      <c r="E844" s="22"/>
      <c r="F844" s="22"/>
    </row>
    <row r="845" spans="3:6" ht="25" customHeight="1" x14ac:dyDescent="0.3">
      <c r="C845" s="34"/>
      <c r="D845" s="22"/>
      <c r="E845" s="22"/>
      <c r="F845" s="22"/>
    </row>
    <row r="846" spans="3:6" ht="25" customHeight="1" x14ac:dyDescent="0.3">
      <c r="C846" s="34"/>
      <c r="D846" s="22"/>
      <c r="E846" s="22"/>
      <c r="F846" s="22"/>
    </row>
    <row r="847" spans="3:6" ht="25" customHeight="1" x14ac:dyDescent="0.3">
      <c r="C847" s="34"/>
      <c r="D847" s="22"/>
      <c r="E847" s="22"/>
      <c r="F847" s="22"/>
    </row>
    <row r="848" spans="3:6" ht="25" customHeight="1" x14ac:dyDescent="0.3">
      <c r="C848" s="34"/>
      <c r="D848" s="22"/>
      <c r="E848" s="22"/>
      <c r="F848" s="22"/>
    </row>
    <row r="849" spans="3:6" ht="25" customHeight="1" x14ac:dyDescent="0.3">
      <c r="C849" s="34"/>
      <c r="D849" s="22"/>
      <c r="E849" s="22"/>
      <c r="F849" s="22"/>
    </row>
    <row r="850" spans="3:6" ht="25" customHeight="1" x14ac:dyDescent="0.3">
      <c r="C850" s="34"/>
      <c r="D850" s="22"/>
      <c r="E850" s="22"/>
      <c r="F850" s="22"/>
    </row>
    <row r="851" spans="3:6" ht="25" customHeight="1" x14ac:dyDescent="0.3">
      <c r="C851" s="34"/>
      <c r="D851" s="22"/>
      <c r="E851" s="22"/>
      <c r="F851" s="22"/>
    </row>
    <row r="852" spans="3:6" ht="25" customHeight="1" x14ac:dyDescent="0.3">
      <c r="C852" s="34"/>
      <c r="D852" s="22"/>
      <c r="E852" s="22"/>
      <c r="F852" s="22"/>
    </row>
    <row r="853" spans="3:6" ht="25" customHeight="1" x14ac:dyDescent="0.3">
      <c r="C853" s="34"/>
      <c r="D853" s="22"/>
      <c r="E853" s="22"/>
      <c r="F853" s="22"/>
    </row>
    <row r="854" spans="3:6" ht="25" customHeight="1" x14ac:dyDescent="0.3">
      <c r="C854" s="34"/>
      <c r="D854" s="22"/>
      <c r="E854" s="22"/>
      <c r="F854" s="22"/>
    </row>
    <row r="855" spans="3:6" ht="25" customHeight="1" x14ac:dyDescent="0.3">
      <c r="C855" s="34"/>
      <c r="D855" s="22"/>
      <c r="E855" s="22"/>
      <c r="F855" s="22"/>
    </row>
    <row r="856" spans="3:6" ht="25" customHeight="1" x14ac:dyDescent="0.3">
      <c r="C856" s="34"/>
      <c r="D856" s="22"/>
      <c r="E856" s="22"/>
      <c r="F856" s="22"/>
    </row>
    <row r="857" spans="3:6" ht="25" customHeight="1" x14ac:dyDescent="0.3">
      <c r="C857" s="34"/>
      <c r="D857" s="22"/>
      <c r="E857" s="22"/>
      <c r="F857" s="22"/>
    </row>
    <row r="858" spans="3:6" ht="25" customHeight="1" x14ac:dyDescent="0.3">
      <c r="C858" s="34"/>
      <c r="D858" s="22"/>
      <c r="E858" s="22"/>
      <c r="F858" s="22"/>
    </row>
    <row r="859" spans="3:6" ht="25" customHeight="1" x14ac:dyDescent="0.3">
      <c r="C859" s="34"/>
      <c r="D859" s="22"/>
      <c r="E859" s="22"/>
      <c r="F859" s="22"/>
    </row>
    <row r="860" spans="3:6" ht="25" customHeight="1" x14ac:dyDescent="0.3">
      <c r="C860" s="34"/>
      <c r="D860" s="22"/>
      <c r="E860" s="22"/>
      <c r="F860" s="22"/>
    </row>
    <row r="861" spans="3:6" ht="25" customHeight="1" x14ac:dyDescent="0.3">
      <c r="C861" s="34"/>
      <c r="D861" s="22"/>
      <c r="E861" s="22"/>
      <c r="F861" s="22"/>
    </row>
    <row r="862" spans="3:6" ht="25" customHeight="1" x14ac:dyDescent="0.3">
      <c r="C862" s="34"/>
      <c r="D862" s="22"/>
      <c r="E862" s="22"/>
      <c r="F862" s="22"/>
    </row>
    <row r="863" spans="3:6" ht="25" customHeight="1" x14ac:dyDescent="0.3">
      <c r="C863" s="34"/>
      <c r="D863" s="22"/>
      <c r="E863" s="22"/>
      <c r="F863" s="22"/>
    </row>
    <row r="864" spans="3:6" ht="25" customHeight="1" x14ac:dyDescent="0.3">
      <c r="C864" s="34"/>
      <c r="D864" s="22"/>
      <c r="E864" s="22"/>
      <c r="F864" s="22"/>
    </row>
    <row r="865" spans="3:6" ht="25" customHeight="1" x14ac:dyDescent="0.3">
      <c r="C865" s="34"/>
      <c r="D865" s="22"/>
      <c r="E865" s="22"/>
      <c r="F865" s="22"/>
    </row>
    <row r="866" spans="3:6" ht="25" customHeight="1" x14ac:dyDescent="0.3">
      <c r="C866" s="34"/>
      <c r="D866" s="22"/>
      <c r="E866" s="22"/>
      <c r="F866" s="22"/>
    </row>
    <row r="867" spans="3:6" ht="25" customHeight="1" x14ac:dyDescent="0.3">
      <c r="C867" s="34"/>
      <c r="D867" s="22"/>
      <c r="E867" s="22"/>
      <c r="F867" s="22"/>
    </row>
    <row r="868" spans="3:6" ht="25" customHeight="1" x14ac:dyDescent="0.3">
      <c r="C868" s="34"/>
      <c r="D868" s="22"/>
      <c r="E868" s="22"/>
      <c r="F868" s="22"/>
    </row>
    <row r="869" spans="3:6" ht="25" customHeight="1" x14ac:dyDescent="0.3">
      <c r="C869" s="34"/>
      <c r="D869" s="22"/>
      <c r="E869" s="22"/>
      <c r="F869" s="22"/>
    </row>
    <row r="870" spans="3:6" ht="25" customHeight="1" x14ac:dyDescent="0.3">
      <c r="C870" s="34"/>
      <c r="D870" s="22"/>
      <c r="E870" s="22"/>
      <c r="F870" s="22"/>
    </row>
    <row r="871" spans="3:6" ht="25" customHeight="1" x14ac:dyDescent="0.3">
      <c r="C871" s="34"/>
      <c r="D871" s="22"/>
      <c r="E871" s="22"/>
      <c r="F871" s="22"/>
    </row>
    <row r="872" spans="3:6" ht="25" customHeight="1" x14ac:dyDescent="0.3">
      <c r="C872" s="34"/>
      <c r="D872" s="22"/>
      <c r="E872" s="22"/>
      <c r="F872" s="22"/>
    </row>
    <row r="873" spans="3:6" ht="25" customHeight="1" x14ac:dyDescent="0.3">
      <c r="C873" s="34"/>
      <c r="D873" s="22"/>
      <c r="E873" s="22"/>
      <c r="F873" s="22"/>
    </row>
    <row r="874" spans="3:6" ht="25" customHeight="1" x14ac:dyDescent="0.3">
      <c r="C874" s="34"/>
      <c r="D874" s="22"/>
      <c r="E874" s="22"/>
      <c r="F874" s="22"/>
    </row>
    <row r="875" spans="3:6" ht="25" customHeight="1" x14ac:dyDescent="0.3">
      <c r="C875" s="34"/>
      <c r="D875" s="22"/>
      <c r="E875" s="22"/>
      <c r="F875" s="22"/>
    </row>
    <row r="876" spans="3:6" ht="25" customHeight="1" x14ac:dyDescent="0.3">
      <c r="C876" s="34"/>
      <c r="D876" s="22"/>
      <c r="E876" s="22"/>
      <c r="F876" s="22"/>
    </row>
    <row r="877" spans="3:6" ht="25" customHeight="1" x14ac:dyDescent="0.3">
      <c r="C877" s="34"/>
      <c r="D877" s="22"/>
      <c r="E877" s="22"/>
      <c r="F877" s="22"/>
    </row>
    <row r="878" spans="3:6" ht="25" customHeight="1" x14ac:dyDescent="0.3">
      <c r="C878" s="34"/>
      <c r="D878" s="22"/>
      <c r="E878" s="22"/>
      <c r="F878" s="22"/>
    </row>
    <row r="879" spans="3:6" ht="25" customHeight="1" x14ac:dyDescent="0.3">
      <c r="C879" s="34"/>
      <c r="D879" s="22"/>
      <c r="E879" s="22"/>
      <c r="F879" s="22"/>
    </row>
    <row r="880" spans="3:6" ht="25" customHeight="1" x14ac:dyDescent="0.3">
      <c r="C880" s="34"/>
      <c r="D880" s="22"/>
      <c r="E880" s="22"/>
      <c r="F880" s="22"/>
    </row>
    <row r="881" spans="3:6" ht="25" customHeight="1" x14ac:dyDescent="0.3">
      <c r="C881" s="34"/>
      <c r="D881" s="22"/>
      <c r="E881" s="22"/>
      <c r="F881" s="22"/>
    </row>
    <row r="882" spans="3:6" ht="25" customHeight="1" x14ac:dyDescent="0.3">
      <c r="C882" s="34"/>
      <c r="D882" s="22"/>
      <c r="E882" s="22"/>
      <c r="F882" s="22"/>
    </row>
    <row r="883" spans="3:6" ht="25" customHeight="1" x14ac:dyDescent="0.3">
      <c r="C883" s="34"/>
      <c r="D883" s="22"/>
      <c r="E883" s="22"/>
      <c r="F883" s="22"/>
    </row>
    <row r="884" spans="3:6" ht="25" customHeight="1" x14ac:dyDescent="0.3">
      <c r="C884" s="34"/>
      <c r="D884" s="22"/>
      <c r="E884" s="22"/>
      <c r="F884" s="22"/>
    </row>
    <row r="885" spans="3:6" ht="25" customHeight="1" x14ac:dyDescent="0.3">
      <c r="C885" s="34"/>
      <c r="D885" s="22"/>
      <c r="E885" s="22"/>
      <c r="F885" s="22"/>
    </row>
    <row r="886" spans="3:6" ht="25" customHeight="1" x14ac:dyDescent="0.3">
      <c r="C886" s="34"/>
      <c r="D886" s="22"/>
      <c r="E886" s="22"/>
      <c r="F886" s="22"/>
    </row>
    <row r="887" spans="3:6" ht="25" customHeight="1" x14ac:dyDescent="0.3">
      <c r="C887" s="34"/>
      <c r="D887" s="22"/>
      <c r="E887" s="22"/>
      <c r="F887" s="22"/>
    </row>
    <row r="888" spans="3:6" ht="25" customHeight="1" x14ac:dyDescent="0.3">
      <c r="C888" s="34"/>
      <c r="D888" s="22"/>
      <c r="E888" s="22"/>
      <c r="F888" s="22"/>
    </row>
    <row r="889" spans="3:6" ht="25" customHeight="1" x14ac:dyDescent="0.3">
      <c r="C889" s="34"/>
      <c r="D889" s="22"/>
      <c r="E889" s="22"/>
      <c r="F889" s="22"/>
    </row>
    <row r="890" spans="3:6" ht="25" customHeight="1" x14ac:dyDescent="0.3">
      <c r="C890" s="34"/>
      <c r="D890" s="22"/>
      <c r="E890" s="22"/>
      <c r="F890" s="22"/>
    </row>
    <row r="891" spans="3:6" ht="25" customHeight="1" x14ac:dyDescent="0.3">
      <c r="C891" s="34"/>
      <c r="D891" s="22"/>
      <c r="E891" s="22"/>
      <c r="F891" s="22"/>
    </row>
    <row r="892" spans="3:6" ht="25" customHeight="1" x14ac:dyDescent="0.3">
      <c r="C892" s="34"/>
      <c r="D892" s="22"/>
      <c r="E892" s="22"/>
      <c r="F892" s="22"/>
    </row>
    <row r="893" spans="3:6" ht="25" customHeight="1" x14ac:dyDescent="0.3">
      <c r="C893" s="34"/>
      <c r="D893" s="22"/>
      <c r="E893" s="22"/>
      <c r="F893" s="22"/>
    </row>
    <row r="894" spans="3:6" ht="25" customHeight="1" x14ac:dyDescent="0.3">
      <c r="C894" s="34"/>
      <c r="D894" s="22"/>
      <c r="E894" s="22"/>
      <c r="F894" s="22"/>
    </row>
    <row r="895" spans="3:6" ht="25" customHeight="1" x14ac:dyDescent="0.3">
      <c r="C895" s="34"/>
      <c r="D895" s="22"/>
      <c r="E895" s="22"/>
      <c r="F895" s="22"/>
    </row>
    <row r="896" spans="3:6" ht="25" customHeight="1" x14ac:dyDescent="0.3">
      <c r="C896" s="34"/>
      <c r="D896" s="22"/>
      <c r="E896" s="22"/>
      <c r="F896" s="22"/>
    </row>
    <row r="897" spans="3:6" ht="25" customHeight="1" x14ac:dyDescent="0.3">
      <c r="C897" s="34"/>
      <c r="D897" s="22"/>
      <c r="E897" s="22"/>
      <c r="F897" s="22"/>
    </row>
    <row r="898" spans="3:6" ht="25" customHeight="1" x14ac:dyDescent="0.3">
      <c r="C898" s="34"/>
      <c r="D898" s="22"/>
      <c r="E898" s="22"/>
      <c r="F898" s="22"/>
    </row>
    <row r="899" spans="3:6" ht="25" customHeight="1" x14ac:dyDescent="0.3">
      <c r="C899" s="34"/>
      <c r="D899" s="22"/>
      <c r="E899" s="22"/>
      <c r="F899" s="22"/>
    </row>
    <row r="900" spans="3:6" ht="25" customHeight="1" x14ac:dyDescent="0.3">
      <c r="C900" s="34"/>
      <c r="D900" s="22"/>
      <c r="E900" s="22"/>
      <c r="F900" s="22"/>
    </row>
    <row r="901" spans="3:6" ht="25" customHeight="1" x14ac:dyDescent="0.3">
      <c r="C901" s="34"/>
      <c r="D901" s="22"/>
      <c r="E901" s="22"/>
      <c r="F901" s="22"/>
    </row>
    <row r="902" spans="3:6" ht="25" customHeight="1" x14ac:dyDescent="0.3">
      <c r="C902" s="34"/>
      <c r="D902" s="22"/>
      <c r="E902" s="22"/>
      <c r="F902" s="22"/>
    </row>
    <row r="903" spans="3:6" ht="25" customHeight="1" x14ac:dyDescent="0.3">
      <c r="C903" s="34"/>
      <c r="D903" s="22"/>
      <c r="E903" s="22"/>
      <c r="F903" s="22"/>
    </row>
    <row r="904" spans="3:6" ht="25" customHeight="1" x14ac:dyDescent="0.3">
      <c r="C904" s="34"/>
      <c r="D904" s="22"/>
      <c r="E904" s="22"/>
      <c r="F904" s="22"/>
    </row>
    <row r="905" spans="3:6" ht="25" customHeight="1" x14ac:dyDescent="0.3">
      <c r="C905" s="34"/>
      <c r="D905" s="22"/>
      <c r="E905" s="22"/>
      <c r="F905" s="22"/>
    </row>
    <row r="906" spans="3:6" ht="25" customHeight="1" x14ac:dyDescent="0.3">
      <c r="C906" s="34"/>
      <c r="D906" s="22"/>
      <c r="E906" s="22"/>
      <c r="F906" s="22"/>
    </row>
    <row r="907" spans="3:6" ht="25" customHeight="1" x14ac:dyDescent="0.3">
      <c r="C907" s="34"/>
      <c r="D907" s="22"/>
      <c r="E907" s="22"/>
      <c r="F907" s="22"/>
    </row>
    <row r="908" spans="3:6" ht="25" customHeight="1" x14ac:dyDescent="0.3">
      <c r="C908" s="34"/>
      <c r="D908" s="22"/>
      <c r="E908" s="22"/>
      <c r="F908" s="22"/>
    </row>
    <row r="909" spans="3:6" ht="25" customHeight="1" x14ac:dyDescent="0.3">
      <c r="C909" s="34"/>
      <c r="D909" s="22"/>
      <c r="E909" s="22"/>
      <c r="F909" s="22"/>
    </row>
    <row r="910" spans="3:6" ht="25" customHeight="1" x14ac:dyDescent="0.3">
      <c r="C910" s="34"/>
      <c r="D910" s="22"/>
      <c r="E910" s="22"/>
      <c r="F910" s="22"/>
    </row>
    <row r="911" spans="3:6" ht="25" customHeight="1" x14ac:dyDescent="0.3">
      <c r="C911" s="34"/>
      <c r="D911" s="22"/>
      <c r="E911" s="22"/>
      <c r="F911" s="22"/>
    </row>
    <row r="912" spans="3:6" ht="25" customHeight="1" x14ac:dyDescent="0.3">
      <c r="C912" s="34"/>
      <c r="D912" s="22"/>
      <c r="E912" s="22"/>
      <c r="F912" s="22"/>
    </row>
    <row r="913" spans="3:6" ht="25" customHeight="1" x14ac:dyDescent="0.3">
      <c r="C913" s="34"/>
      <c r="D913" s="22"/>
      <c r="E913" s="22"/>
      <c r="F913" s="22"/>
    </row>
    <row r="914" spans="3:6" ht="25" customHeight="1" x14ac:dyDescent="0.3">
      <c r="C914" s="34"/>
      <c r="D914" s="22"/>
      <c r="E914" s="22"/>
      <c r="F914" s="22"/>
    </row>
    <row r="915" spans="3:6" ht="25" customHeight="1" x14ac:dyDescent="0.3">
      <c r="C915" s="34"/>
      <c r="D915" s="22"/>
      <c r="E915" s="22"/>
      <c r="F915" s="22"/>
    </row>
    <row r="916" spans="3:6" ht="25" customHeight="1" x14ac:dyDescent="0.3">
      <c r="C916" s="34"/>
      <c r="D916" s="22"/>
      <c r="E916" s="22"/>
      <c r="F916" s="22"/>
    </row>
    <row r="917" spans="3:6" ht="25" customHeight="1" x14ac:dyDescent="0.3">
      <c r="C917" s="34"/>
      <c r="D917" s="22"/>
      <c r="E917" s="22"/>
      <c r="F917" s="22"/>
    </row>
    <row r="918" spans="3:6" ht="25" customHeight="1" x14ac:dyDescent="0.3">
      <c r="C918" s="34"/>
      <c r="D918" s="22"/>
      <c r="E918" s="22"/>
      <c r="F918" s="22"/>
    </row>
    <row r="919" spans="3:6" ht="25" customHeight="1" x14ac:dyDescent="0.3">
      <c r="C919" s="34"/>
      <c r="D919" s="22"/>
      <c r="E919" s="22"/>
      <c r="F919" s="22"/>
    </row>
    <row r="920" spans="3:6" ht="25" customHeight="1" x14ac:dyDescent="0.3">
      <c r="C920" s="34"/>
      <c r="D920" s="22"/>
      <c r="E920" s="22"/>
      <c r="F920" s="22"/>
    </row>
    <row r="921" spans="3:6" ht="25" customHeight="1" x14ac:dyDescent="0.3">
      <c r="C921" s="34"/>
      <c r="D921" s="22"/>
      <c r="E921" s="22"/>
      <c r="F921" s="22"/>
    </row>
    <row r="922" spans="3:6" ht="25" customHeight="1" x14ac:dyDescent="0.3">
      <c r="C922" s="34"/>
      <c r="D922" s="22"/>
      <c r="E922" s="22"/>
      <c r="F922" s="22"/>
    </row>
    <row r="923" spans="3:6" ht="25" customHeight="1" x14ac:dyDescent="0.3">
      <c r="C923" s="34"/>
      <c r="D923" s="22"/>
      <c r="E923" s="22"/>
      <c r="F923" s="22"/>
    </row>
    <row r="924" spans="3:6" ht="25" customHeight="1" x14ac:dyDescent="0.3">
      <c r="C924" s="34"/>
      <c r="D924" s="22"/>
      <c r="E924" s="22"/>
      <c r="F924" s="22"/>
    </row>
    <row r="925" spans="3:6" ht="25" customHeight="1" x14ac:dyDescent="0.3">
      <c r="C925" s="34"/>
      <c r="D925" s="22"/>
      <c r="E925" s="22"/>
      <c r="F925" s="22"/>
    </row>
    <row r="926" spans="3:6" ht="25" customHeight="1" x14ac:dyDescent="0.3">
      <c r="C926" s="34"/>
      <c r="D926" s="22"/>
      <c r="E926" s="22"/>
      <c r="F926" s="22"/>
    </row>
    <row r="927" spans="3:6" ht="25" customHeight="1" x14ac:dyDescent="0.3">
      <c r="C927" s="34"/>
      <c r="D927" s="22"/>
      <c r="E927" s="22"/>
      <c r="F927" s="22"/>
    </row>
    <row r="928" spans="3:6" ht="25" customHeight="1" x14ac:dyDescent="0.3">
      <c r="C928" s="34"/>
      <c r="D928" s="22"/>
      <c r="E928" s="22"/>
      <c r="F928" s="22"/>
    </row>
    <row r="929" spans="3:6" ht="25" customHeight="1" x14ac:dyDescent="0.3">
      <c r="C929" s="34"/>
      <c r="D929" s="22"/>
      <c r="E929" s="22"/>
      <c r="F929" s="22"/>
    </row>
    <row r="930" spans="3:6" ht="25" customHeight="1" x14ac:dyDescent="0.3">
      <c r="C930" s="34"/>
      <c r="D930" s="22"/>
      <c r="E930" s="22"/>
      <c r="F930" s="22"/>
    </row>
    <row r="931" spans="3:6" ht="25" customHeight="1" x14ac:dyDescent="0.3">
      <c r="C931" s="34"/>
      <c r="D931" s="22"/>
      <c r="E931" s="22"/>
      <c r="F931" s="22"/>
    </row>
    <row r="932" spans="3:6" ht="25" customHeight="1" x14ac:dyDescent="0.3">
      <c r="C932" s="34"/>
      <c r="D932" s="22"/>
      <c r="E932" s="22"/>
      <c r="F932" s="22"/>
    </row>
    <row r="933" spans="3:6" ht="25" customHeight="1" x14ac:dyDescent="0.3">
      <c r="C933" s="34"/>
      <c r="D933" s="22"/>
      <c r="E933" s="22"/>
      <c r="F933" s="22"/>
    </row>
    <row r="934" spans="3:6" ht="25" customHeight="1" x14ac:dyDescent="0.3">
      <c r="C934" s="34"/>
      <c r="D934" s="22"/>
      <c r="E934" s="22"/>
      <c r="F934" s="22"/>
    </row>
    <row r="935" spans="3:6" ht="25" customHeight="1" x14ac:dyDescent="0.3">
      <c r="C935" s="34"/>
      <c r="D935" s="22"/>
      <c r="E935" s="22"/>
      <c r="F935" s="22"/>
    </row>
    <row r="936" spans="3:6" ht="25" customHeight="1" x14ac:dyDescent="0.3">
      <c r="C936" s="34"/>
      <c r="D936" s="22"/>
      <c r="E936" s="22"/>
      <c r="F936" s="22"/>
    </row>
    <row r="937" spans="3:6" ht="25" customHeight="1" x14ac:dyDescent="0.3">
      <c r="C937" s="34"/>
      <c r="D937" s="22"/>
      <c r="E937" s="22"/>
      <c r="F937" s="22"/>
    </row>
    <row r="938" spans="3:6" ht="25" customHeight="1" x14ac:dyDescent="0.3">
      <c r="C938" s="34"/>
      <c r="D938" s="22"/>
      <c r="E938" s="22"/>
      <c r="F938" s="22"/>
    </row>
    <row r="939" spans="3:6" ht="25" customHeight="1" x14ac:dyDescent="0.3">
      <c r="C939" s="34"/>
      <c r="D939" s="22"/>
      <c r="E939" s="22"/>
      <c r="F939" s="22"/>
    </row>
    <row r="940" spans="3:6" ht="25" customHeight="1" x14ac:dyDescent="0.3">
      <c r="C940" s="34"/>
      <c r="D940" s="22"/>
      <c r="E940" s="22"/>
      <c r="F940" s="22"/>
    </row>
    <row r="941" spans="3:6" ht="25" customHeight="1" x14ac:dyDescent="0.3">
      <c r="C941" s="34"/>
      <c r="D941" s="22"/>
      <c r="E941" s="22"/>
      <c r="F941" s="22"/>
    </row>
    <row r="942" spans="3:6" ht="25" customHeight="1" x14ac:dyDescent="0.3">
      <c r="C942" s="34"/>
      <c r="D942" s="22"/>
      <c r="E942" s="22"/>
      <c r="F942" s="22"/>
    </row>
    <row r="943" spans="3:6" ht="25" customHeight="1" x14ac:dyDescent="0.3">
      <c r="C943" s="34"/>
      <c r="D943" s="22"/>
      <c r="E943" s="22"/>
      <c r="F943" s="22"/>
    </row>
    <row r="944" spans="3:6" ht="25" customHeight="1" x14ac:dyDescent="0.3">
      <c r="C944" s="34"/>
      <c r="D944" s="22"/>
      <c r="E944" s="22"/>
      <c r="F944" s="22"/>
    </row>
    <row r="945" spans="3:6" ht="25" customHeight="1" x14ac:dyDescent="0.3">
      <c r="C945" s="34"/>
      <c r="D945" s="22"/>
      <c r="E945" s="22"/>
      <c r="F945" s="22"/>
    </row>
    <row r="946" spans="3:6" ht="25" customHeight="1" x14ac:dyDescent="0.3">
      <c r="C946" s="34"/>
      <c r="D946" s="22"/>
      <c r="E946" s="22"/>
      <c r="F946" s="22"/>
    </row>
    <row r="947" spans="3:6" ht="25" customHeight="1" x14ac:dyDescent="0.3">
      <c r="C947" s="34"/>
      <c r="D947" s="22"/>
      <c r="E947" s="22"/>
      <c r="F947" s="22"/>
    </row>
    <row r="948" spans="3:6" ht="25" customHeight="1" x14ac:dyDescent="0.3">
      <c r="C948" s="34"/>
      <c r="D948" s="22"/>
      <c r="E948" s="22"/>
      <c r="F948" s="22"/>
    </row>
    <row r="949" spans="3:6" ht="25" customHeight="1" x14ac:dyDescent="0.3">
      <c r="C949" s="34"/>
      <c r="D949" s="22"/>
      <c r="E949" s="22"/>
      <c r="F949" s="22"/>
    </row>
    <row r="950" spans="3:6" ht="25" customHeight="1" x14ac:dyDescent="0.3">
      <c r="C950" s="34"/>
      <c r="D950" s="22"/>
      <c r="E950" s="22"/>
      <c r="F950" s="22"/>
    </row>
    <row r="951" spans="3:6" ht="25" customHeight="1" x14ac:dyDescent="0.3">
      <c r="C951" s="34"/>
      <c r="D951" s="22"/>
      <c r="E951" s="22"/>
      <c r="F951" s="22"/>
    </row>
    <row r="952" spans="3:6" ht="25" customHeight="1" x14ac:dyDescent="0.3">
      <c r="C952" s="34"/>
      <c r="D952" s="22"/>
      <c r="E952" s="22"/>
      <c r="F952" s="22"/>
    </row>
    <row r="953" spans="3:6" ht="25" customHeight="1" x14ac:dyDescent="0.3">
      <c r="C953" s="34"/>
      <c r="D953" s="22"/>
      <c r="E953" s="22"/>
      <c r="F953" s="22"/>
    </row>
    <row r="954" spans="3:6" ht="25" customHeight="1" x14ac:dyDescent="0.3">
      <c r="C954" s="34"/>
      <c r="D954" s="22"/>
      <c r="E954" s="22"/>
      <c r="F954" s="22"/>
    </row>
    <row r="955" spans="3:6" ht="25" customHeight="1" x14ac:dyDescent="0.3">
      <c r="C955" s="34"/>
      <c r="D955" s="22"/>
      <c r="E955" s="22"/>
      <c r="F955" s="22"/>
    </row>
    <row r="956" spans="3:6" ht="25" customHeight="1" x14ac:dyDescent="0.3">
      <c r="C956" s="34"/>
      <c r="D956" s="22"/>
      <c r="E956" s="22"/>
      <c r="F956" s="22"/>
    </row>
    <row r="957" spans="3:6" ht="25" customHeight="1" x14ac:dyDescent="0.3">
      <c r="C957" s="34"/>
      <c r="D957" s="22"/>
      <c r="E957" s="22"/>
      <c r="F957" s="22"/>
    </row>
    <row r="958" spans="3:6" ht="25" customHeight="1" x14ac:dyDescent="0.3">
      <c r="C958" s="34"/>
      <c r="D958" s="22"/>
      <c r="E958" s="22"/>
      <c r="F958" s="22"/>
    </row>
    <row r="959" spans="3:6" ht="25" customHeight="1" x14ac:dyDescent="0.3">
      <c r="C959" s="34"/>
      <c r="D959" s="22"/>
      <c r="E959" s="22"/>
      <c r="F959" s="22"/>
    </row>
    <row r="960" spans="3:6" ht="25" customHeight="1" x14ac:dyDescent="0.3">
      <c r="C960" s="34"/>
      <c r="D960" s="22"/>
      <c r="E960" s="22"/>
      <c r="F960" s="22"/>
    </row>
    <row r="961" spans="3:6" ht="25" customHeight="1" x14ac:dyDescent="0.3">
      <c r="C961" s="34"/>
      <c r="D961" s="22"/>
      <c r="E961" s="22"/>
      <c r="F961" s="22"/>
    </row>
    <row r="962" spans="3:6" ht="25" customHeight="1" x14ac:dyDescent="0.3">
      <c r="C962" s="34"/>
      <c r="D962" s="22"/>
      <c r="E962" s="22"/>
      <c r="F962" s="22"/>
    </row>
    <row r="963" spans="3:6" ht="25" customHeight="1" x14ac:dyDescent="0.3">
      <c r="C963" s="34"/>
      <c r="D963" s="22"/>
      <c r="E963" s="22"/>
      <c r="F963" s="22"/>
    </row>
    <row r="964" spans="3:6" ht="25" customHeight="1" x14ac:dyDescent="0.3">
      <c r="C964" s="34"/>
      <c r="D964" s="22"/>
      <c r="E964" s="22"/>
      <c r="F964" s="22"/>
    </row>
    <row r="965" spans="3:6" ht="25" customHeight="1" x14ac:dyDescent="0.3">
      <c r="C965" s="34"/>
      <c r="D965" s="22"/>
      <c r="E965" s="22"/>
      <c r="F965" s="22"/>
    </row>
    <row r="966" spans="3:6" ht="25" customHeight="1" x14ac:dyDescent="0.3">
      <c r="C966" s="34"/>
      <c r="D966" s="22"/>
      <c r="E966" s="22"/>
      <c r="F966" s="22"/>
    </row>
    <row r="967" spans="3:6" ht="25" customHeight="1" x14ac:dyDescent="0.3">
      <c r="C967" s="34"/>
      <c r="D967" s="22"/>
      <c r="E967" s="22"/>
      <c r="F967" s="22"/>
    </row>
    <row r="968" spans="3:6" ht="25" customHeight="1" x14ac:dyDescent="0.3">
      <c r="C968" s="34"/>
      <c r="D968" s="22"/>
      <c r="E968" s="22"/>
      <c r="F968" s="22"/>
    </row>
    <row r="969" spans="3:6" ht="25" customHeight="1" x14ac:dyDescent="0.3">
      <c r="C969" s="34"/>
      <c r="D969" s="22"/>
      <c r="E969" s="22"/>
      <c r="F969" s="22"/>
    </row>
    <row r="970" spans="3:6" ht="25" customHeight="1" x14ac:dyDescent="0.3">
      <c r="C970" s="34"/>
      <c r="D970" s="22"/>
      <c r="E970" s="22"/>
      <c r="F970" s="22"/>
    </row>
    <row r="971" spans="3:6" ht="25" customHeight="1" x14ac:dyDescent="0.3">
      <c r="C971" s="34"/>
      <c r="D971" s="22"/>
      <c r="E971" s="22"/>
      <c r="F971" s="22"/>
    </row>
    <row r="972" spans="3:6" ht="25" customHeight="1" x14ac:dyDescent="0.3">
      <c r="C972" s="34"/>
      <c r="D972" s="22"/>
      <c r="E972" s="22"/>
      <c r="F972" s="22"/>
    </row>
    <row r="973" spans="3:6" ht="25" customHeight="1" x14ac:dyDescent="0.3">
      <c r="C973" s="34"/>
      <c r="D973" s="22"/>
      <c r="E973" s="22"/>
      <c r="F973" s="22"/>
    </row>
    <row r="974" spans="3:6" ht="25" customHeight="1" x14ac:dyDescent="0.3">
      <c r="C974" s="34"/>
      <c r="D974" s="22"/>
      <c r="E974" s="22"/>
      <c r="F974" s="22"/>
    </row>
    <row r="975" spans="3:6" ht="25" customHeight="1" x14ac:dyDescent="0.3">
      <c r="C975" s="34"/>
      <c r="D975" s="22"/>
      <c r="E975" s="22"/>
      <c r="F975" s="22"/>
    </row>
    <row r="976" spans="3:6" ht="25" customHeight="1" x14ac:dyDescent="0.3">
      <c r="C976" s="34"/>
      <c r="D976" s="22"/>
      <c r="E976" s="22"/>
      <c r="F976" s="22"/>
    </row>
    <row r="977" spans="3:6" ht="25" customHeight="1" x14ac:dyDescent="0.3">
      <c r="C977" s="34"/>
      <c r="D977" s="22"/>
      <c r="E977" s="22"/>
      <c r="F977" s="22"/>
    </row>
    <row r="978" spans="3:6" ht="25" customHeight="1" x14ac:dyDescent="0.3">
      <c r="C978" s="34"/>
      <c r="D978" s="22"/>
      <c r="E978" s="22"/>
      <c r="F978" s="22"/>
    </row>
    <row r="979" spans="3:6" ht="25" customHeight="1" x14ac:dyDescent="0.3">
      <c r="C979" s="34"/>
      <c r="D979" s="22"/>
      <c r="E979" s="22"/>
      <c r="F979" s="22"/>
    </row>
    <row r="980" spans="3:6" ht="25" customHeight="1" x14ac:dyDescent="0.3">
      <c r="C980" s="34"/>
      <c r="D980" s="22"/>
      <c r="E980" s="22"/>
      <c r="F980" s="22"/>
    </row>
    <row r="981" spans="3:6" ht="25" customHeight="1" x14ac:dyDescent="0.3">
      <c r="C981" s="34"/>
      <c r="D981" s="22"/>
      <c r="E981" s="22"/>
      <c r="F981" s="22"/>
    </row>
    <row r="982" spans="3:6" ht="25" customHeight="1" x14ac:dyDescent="0.3">
      <c r="C982" s="34"/>
      <c r="D982" s="22"/>
      <c r="E982" s="22"/>
      <c r="F982" s="22"/>
    </row>
    <row r="983" spans="3:6" ht="25" customHeight="1" x14ac:dyDescent="0.3">
      <c r="C983" s="34"/>
      <c r="D983" s="22"/>
      <c r="E983" s="22"/>
      <c r="F983" s="22"/>
    </row>
    <row r="984" spans="3:6" ht="25" customHeight="1" x14ac:dyDescent="0.3">
      <c r="C984" s="34"/>
      <c r="D984" s="22"/>
      <c r="E984" s="22"/>
      <c r="F984" s="22"/>
    </row>
    <row r="985" spans="3:6" ht="25" customHeight="1" x14ac:dyDescent="0.3">
      <c r="C985" s="34"/>
      <c r="D985" s="22"/>
      <c r="E985" s="22"/>
      <c r="F985" s="22"/>
    </row>
    <row r="986" spans="3:6" ht="25" customHeight="1" x14ac:dyDescent="0.3">
      <c r="C986" s="34"/>
      <c r="D986" s="22"/>
      <c r="E986" s="22"/>
      <c r="F986" s="22"/>
    </row>
    <row r="987" spans="3:6" ht="25" customHeight="1" x14ac:dyDescent="0.3">
      <c r="C987" s="34"/>
      <c r="D987" s="22"/>
      <c r="E987" s="22"/>
      <c r="F987" s="22"/>
    </row>
    <row r="988" spans="3:6" ht="25" customHeight="1" x14ac:dyDescent="0.3">
      <c r="C988" s="34"/>
      <c r="D988" s="22"/>
      <c r="E988" s="22"/>
      <c r="F988" s="22"/>
    </row>
    <row r="989" spans="3:6" ht="25" customHeight="1" x14ac:dyDescent="0.3">
      <c r="C989" s="34"/>
      <c r="D989" s="22"/>
      <c r="E989" s="22"/>
      <c r="F989" s="22"/>
    </row>
    <row r="990" spans="3:6" ht="25" customHeight="1" x14ac:dyDescent="0.3">
      <c r="C990" s="34"/>
      <c r="D990" s="22"/>
      <c r="E990" s="22"/>
      <c r="F990" s="22"/>
    </row>
    <row r="991" spans="3:6" ht="25" customHeight="1" x14ac:dyDescent="0.3">
      <c r="C991" s="34"/>
      <c r="D991" s="22"/>
      <c r="E991" s="22"/>
      <c r="F991" s="22"/>
    </row>
    <row r="992" spans="3:6" ht="25" customHeight="1" x14ac:dyDescent="0.3">
      <c r="C992" s="34"/>
      <c r="D992" s="22"/>
      <c r="E992" s="22"/>
      <c r="F992" s="22"/>
    </row>
    <row r="993" spans="3:6" ht="25" customHeight="1" x14ac:dyDescent="0.3">
      <c r="C993" s="34"/>
      <c r="D993" s="22"/>
      <c r="E993" s="22"/>
      <c r="F993" s="22"/>
    </row>
    <row r="994" spans="3:6" ht="25" customHeight="1" x14ac:dyDescent="0.3">
      <c r="C994" s="34"/>
      <c r="D994" s="22"/>
      <c r="E994" s="22"/>
      <c r="F994" s="22"/>
    </row>
    <row r="995" spans="3:6" ht="25" customHeight="1" x14ac:dyDescent="0.3">
      <c r="C995" s="34"/>
      <c r="D995" s="22"/>
      <c r="E995" s="22"/>
      <c r="F995" s="22"/>
    </row>
    <row r="996" spans="3:6" ht="25" customHeight="1" x14ac:dyDescent="0.3">
      <c r="C996" s="34"/>
      <c r="D996" s="22"/>
      <c r="E996" s="22"/>
      <c r="F996" s="22"/>
    </row>
    <row r="997" spans="3:6" ht="25" customHeight="1" x14ac:dyDescent="0.3">
      <c r="C997" s="34"/>
      <c r="D997" s="22"/>
      <c r="E997" s="22"/>
      <c r="F997" s="22"/>
    </row>
    <row r="998" spans="3:6" ht="25" customHeight="1" x14ac:dyDescent="0.3">
      <c r="C998" s="34"/>
      <c r="D998" s="22"/>
      <c r="E998" s="22"/>
      <c r="F998" s="22"/>
    </row>
    <row r="999" spans="3:6" ht="25" customHeight="1" x14ac:dyDescent="0.3">
      <c r="C999" s="34"/>
      <c r="D999" s="22"/>
      <c r="E999" s="22"/>
      <c r="F999" s="22"/>
    </row>
    <row r="1000" spans="3:6" ht="25" customHeight="1" x14ac:dyDescent="0.3">
      <c r="C1000" s="34"/>
      <c r="D1000" s="22"/>
      <c r="E1000" s="22"/>
      <c r="F1000" s="22"/>
    </row>
    <row r="1001" spans="3:6" ht="25" customHeight="1" x14ac:dyDescent="0.3">
      <c r="C1001" s="34"/>
      <c r="D1001" s="22"/>
      <c r="E1001" s="22"/>
      <c r="F1001" s="22"/>
    </row>
    <row r="1002" spans="3:6" ht="25" customHeight="1" x14ac:dyDescent="0.3">
      <c r="C1002" s="34"/>
      <c r="D1002" s="22"/>
      <c r="E1002" s="22"/>
      <c r="F1002" s="22"/>
    </row>
    <row r="1003" spans="3:6" ht="25" customHeight="1" x14ac:dyDescent="0.3">
      <c r="C1003" s="34"/>
      <c r="D1003" s="22"/>
      <c r="E1003" s="22"/>
      <c r="F1003" s="22"/>
    </row>
    <row r="1004" spans="3:6" ht="25" customHeight="1" x14ac:dyDescent="0.3">
      <c r="C1004" s="34"/>
      <c r="D1004" s="22"/>
      <c r="E1004" s="22"/>
      <c r="F1004" s="22"/>
    </row>
    <row r="1005" spans="3:6" ht="25" customHeight="1" x14ac:dyDescent="0.3">
      <c r="C1005" s="34"/>
      <c r="D1005" s="22"/>
      <c r="E1005" s="22"/>
      <c r="F1005" s="22"/>
    </row>
    <row r="1006" spans="3:6" ht="25" customHeight="1" x14ac:dyDescent="0.3">
      <c r="C1006" s="34"/>
      <c r="D1006" s="22"/>
      <c r="E1006" s="22"/>
      <c r="F1006" s="22"/>
    </row>
    <row r="1007" spans="3:6" ht="25" customHeight="1" x14ac:dyDescent="0.3">
      <c r="C1007" s="34"/>
      <c r="D1007" s="22"/>
      <c r="E1007" s="22"/>
      <c r="F1007" s="22"/>
    </row>
    <row r="1008" spans="3:6" ht="25" customHeight="1" x14ac:dyDescent="0.3">
      <c r="C1008" s="34"/>
      <c r="D1008" s="22"/>
      <c r="E1008" s="22"/>
      <c r="F1008" s="22"/>
    </row>
    <row r="1009" spans="3:6" ht="25" customHeight="1" x14ac:dyDescent="0.3">
      <c r="C1009" s="34"/>
      <c r="D1009" s="22"/>
      <c r="E1009" s="22"/>
      <c r="F1009" s="22"/>
    </row>
    <row r="1010" spans="3:6" ht="25" customHeight="1" x14ac:dyDescent="0.3">
      <c r="C1010" s="34"/>
      <c r="D1010" s="22"/>
      <c r="E1010" s="22"/>
      <c r="F1010" s="22"/>
    </row>
    <row r="1011" spans="3:6" ht="25" customHeight="1" x14ac:dyDescent="0.3">
      <c r="C1011" s="34"/>
      <c r="D1011" s="22"/>
      <c r="E1011" s="22"/>
      <c r="F1011" s="22"/>
    </row>
    <row r="1012" spans="3:6" ht="25" customHeight="1" x14ac:dyDescent="0.3">
      <c r="C1012" s="34"/>
      <c r="D1012" s="22"/>
      <c r="E1012" s="22"/>
      <c r="F1012" s="22"/>
    </row>
    <row r="1013" spans="3:6" ht="25" customHeight="1" x14ac:dyDescent="0.3">
      <c r="C1013" s="34"/>
      <c r="D1013" s="22"/>
      <c r="E1013" s="22"/>
      <c r="F1013" s="22"/>
    </row>
    <row r="1014" spans="3:6" ht="25" customHeight="1" x14ac:dyDescent="0.3">
      <c r="C1014" s="34"/>
      <c r="D1014" s="22"/>
      <c r="E1014" s="22"/>
      <c r="F1014" s="22"/>
    </row>
    <row r="1015" spans="3:6" ht="25" customHeight="1" x14ac:dyDescent="0.3">
      <c r="C1015" s="34"/>
      <c r="D1015" s="22"/>
      <c r="E1015" s="22"/>
      <c r="F1015" s="22"/>
    </row>
    <row r="1016" spans="3:6" ht="25" customHeight="1" x14ac:dyDescent="0.3">
      <c r="C1016" s="34"/>
      <c r="D1016" s="22"/>
      <c r="E1016" s="22"/>
      <c r="F1016" s="22"/>
    </row>
    <row r="1017" spans="3:6" ht="25" customHeight="1" x14ac:dyDescent="0.3">
      <c r="C1017" s="34"/>
      <c r="D1017" s="22"/>
      <c r="E1017" s="22"/>
      <c r="F1017" s="22"/>
    </row>
    <row r="1018" spans="3:6" ht="25" customHeight="1" x14ac:dyDescent="0.3">
      <c r="C1018" s="34"/>
      <c r="D1018" s="22"/>
      <c r="E1018" s="22"/>
      <c r="F1018" s="22"/>
    </row>
    <row r="1019" spans="3:6" ht="25" customHeight="1" x14ac:dyDescent="0.3">
      <c r="C1019" s="34"/>
      <c r="D1019" s="22"/>
      <c r="E1019" s="22"/>
      <c r="F1019" s="22"/>
    </row>
    <row r="1020" spans="3:6" ht="25" customHeight="1" x14ac:dyDescent="0.3">
      <c r="C1020" s="34"/>
      <c r="D1020" s="22"/>
      <c r="E1020" s="22"/>
      <c r="F1020" s="22"/>
    </row>
    <row r="1021" spans="3:6" ht="25" customHeight="1" x14ac:dyDescent="0.3">
      <c r="C1021" s="34"/>
      <c r="D1021" s="22"/>
      <c r="E1021" s="22"/>
      <c r="F1021" s="22"/>
    </row>
    <row r="1022" spans="3:6" ht="25" customHeight="1" x14ac:dyDescent="0.3">
      <c r="C1022" s="34"/>
      <c r="D1022" s="22"/>
      <c r="E1022" s="22"/>
      <c r="F1022" s="22"/>
    </row>
    <row r="1023" spans="3:6" ht="25" customHeight="1" x14ac:dyDescent="0.3">
      <c r="C1023" s="34"/>
      <c r="D1023" s="22"/>
      <c r="E1023" s="22"/>
      <c r="F1023" s="22"/>
    </row>
    <row r="1024" spans="3:6" ht="25" customHeight="1" x14ac:dyDescent="0.3">
      <c r="C1024" s="34"/>
      <c r="D1024" s="22"/>
      <c r="E1024" s="22"/>
      <c r="F1024" s="22"/>
    </row>
    <row r="1025" spans="3:6" ht="25" customHeight="1" x14ac:dyDescent="0.3">
      <c r="C1025" s="34"/>
      <c r="D1025" s="22"/>
      <c r="E1025" s="22"/>
      <c r="F1025" s="22"/>
    </row>
    <row r="1026" spans="3:6" ht="25" customHeight="1" x14ac:dyDescent="0.3">
      <c r="C1026" s="34"/>
      <c r="D1026" s="22"/>
      <c r="E1026" s="22"/>
      <c r="F1026" s="22"/>
    </row>
    <row r="1027" spans="3:6" ht="25" customHeight="1" x14ac:dyDescent="0.3">
      <c r="C1027" s="34"/>
      <c r="D1027" s="22"/>
      <c r="E1027" s="22"/>
      <c r="F1027" s="22"/>
    </row>
    <row r="1028" spans="3:6" ht="25" customHeight="1" x14ac:dyDescent="0.3">
      <c r="C1028" s="34"/>
      <c r="D1028" s="22"/>
      <c r="E1028" s="22"/>
      <c r="F1028" s="22"/>
    </row>
    <row r="1029" spans="3:6" ht="25" customHeight="1" x14ac:dyDescent="0.3">
      <c r="C1029" s="34"/>
      <c r="D1029" s="22"/>
      <c r="E1029" s="22"/>
      <c r="F1029" s="22"/>
    </row>
    <row r="1030" spans="3:6" ht="25" customHeight="1" x14ac:dyDescent="0.3">
      <c r="C1030" s="34"/>
      <c r="D1030" s="22"/>
      <c r="E1030" s="22"/>
      <c r="F1030" s="22"/>
    </row>
    <row r="1031" spans="3:6" ht="25" customHeight="1" x14ac:dyDescent="0.3">
      <c r="C1031" s="34"/>
      <c r="D1031" s="22"/>
      <c r="E1031" s="22"/>
      <c r="F1031" s="22"/>
    </row>
    <row r="1032" spans="3:6" ht="25" customHeight="1" x14ac:dyDescent="0.3">
      <c r="C1032" s="34"/>
      <c r="D1032" s="22"/>
      <c r="E1032" s="22"/>
      <c r="F1032" s="22"/>
    </row>
    <row r="1033" spans="3:6" ht="25" customHeight="1" x14ac:dyDescent="0.3">
      <c r="C1033" s="34"/>
      <c r="D1033" s="22"/>
      <c r="E1033" s="22"/>
      <c r="F1033" s="22"/>
    </row>
    <row r="1034" spans="3:6" ht="25" customHeight="1" x14ac:dyDescent="0.3">
      <c r="C1034" s="34"/>
      <c r="D1034" s="22"/>
      <c r="E1034" s="22"/>
      <c r="F1034" s="22"/>
    </row>
    <row r="1035" spans="3:6" ht="25" customHeight="1" x14ac:dyDescent="0.3">
      <c r="C1035" s="34"/>
      <c r="D1035" s="22"/>
      <c r="E1035" s="22"/>
      <c r="F1035" s="22"/>
    </row>
    <row r="1036" spans="3:6" ht="25" customHeight="1" x14ac:dyDescent="0.3">
      <c r="C1036" s="34"/>
      <c r="D1036" s="22"/>
      <c r="E1036" s="22"/>
      <c r="F1036" s="22"/>
    </row>
    <row r="1037" spans="3:6" ht="25" customHeight="1" x14ac:dyDescent="0.3">
      <c r="C1037" s="34"/>
      <c r="D1037" s="22"/>
      <c r="E1037" s="22"/>
      <c r="F1037" s="22"/>
    </row>
    <row r="1038" spans="3:6" ht="25" customHeight="1" x14ac:dyDescent="0.3">
      <c r="C1038" s="34"/>
      <c r="D1038" s="22"/>
      <c r="E1038" s="22"/>
      <c r="F1038" s="22"/>
    </row>
    <row r="1039" spans="3:6" ht="25" customHeight="1" x14ac:dyDescent="0.3">
      <c r="C1039" s="34"/>
      <c r="D1039" s="22"/>
      <c r="E1039" s="22"/>
      <c r="F1039" s="22"/>
    </row>
    <row r="1040" spans="3:6" ht="25" customHeight="1" x14ac:dyDescent="0.3">
      <c r="C1040" s="34"/>
      <c r="D1040" s="22"/>
      <c r="E1040" s="22"/>
      <c r="F1040" s="22"/>
    </row>
    <row r="1041" spans="3:6" ht="25" customHeight="1" x14ac:dyDescent="0.3">
      <c r="C1041" s="34"/>
      <c r="D1041" s="22"/>
      <c r="E1041" s="22"/>
      <c r="F1041" s="22"/>
    </row>
    <row r="1042" spans="3:6" ht="25" customHeight="1" x14ac:dyDescent="0.3">
      <c r="C1042" s="34"/>
      <c r="D1042" s="22"/>
      <c r="E1042" s="22"/>
      <c r="F1042" s="22"/>
    </row>
    <row r="1043" spans="3:6" ht="25" customHeight="1" x14ac:dyDescent="0.3">
      <c r="C1043" s="34"/>
      <c r="D1043" s="22"/>
      <c r="E1043" s="22"/>
      <c r="F1043" s="22"/>
    </row>
    <row r="1044" spans="3:6" ht="25" customHeight="1" x14ac:dyDescent="0.3">
      <c r="C1044" s="34"/>
      <c r="D1044" s="22"/>
      <c r="E1044" s="22"/>
      <c r="F1044" s="22"/>
    </row>
    <row r="1045" spans="3:6" ht="25" customHeight="1" x14ac:dyDescent="0.3">
      <c r="C1045" s="34"/>
      <c r="D1045" s="22"/>
      <c r="E1045" s="22"/>
      <c r="F1045" s="22"/>
    </row>
    <row r="1046" spans="3:6" ht="25" customHeight="1" x14ac:dyDescent="0.3">
      <c r="C1046" s="34"/>
      <c r="D1046" s="22"/>
      <c r="E1046" s="22"/>
      <c r="F1046" s="22"/>
    </row>
    <row r="1047" spans="3:6" ht="25" customHeight="1" x14ac:dyDescent="0.3">
      <c r="C1047" s="34"/>
      <c r="D1047" s="22"/>
      <c r="E1047" s="22"/>
      <c r="F1047" s="22"/>
    </row>
    <row r="1048" spans="3:6" ht="25" customHeight="1" x14ac:dyDescent="0.3">
      <c r="C1048" s="34"/>
      <c r="D1048" s="22"/>
      <c r="E1048" s="22"/>
      <c r="F1048" s="22"/>
    </row>
    <row r="1049" spans="3:6" ht="25" customHeight="1" x14ac:dyDescent="0.3">
      <c r="C1049" s="34"/>
      <c r="D1049" s="22"/>
      <c r="E1049" s="22"/>
      <c r="F1049" s="22"/>
    </row>
    <row r="1050" spans="3:6" ht="25" customHeight="1" x14ac:dyDescent="0.3">
      <c r="C1050" s="34"/>
      <c r="D1050" s="22"/>
      <c r="E1050" s="22"/>
      <c r="F1050" s="22"/>
    </row>
    <row r="1051" spans="3:6" ht="25" customHeight="1" x14ac:dyDescent="0.3">
      <c r="C1051" s="34"/>
      <c r="D1051" s="22"/>
      <c r="E1051" s="22"/>
      <c r="F1051" s="22"/>
    </row>
    <row r="1052" spans="3:6" ht="25" customHeight="1" x14ac:dyDescent="0.3">
      <c r="C1052" s="34"/>
      <c r="D1052" s="22"/>
      <c r="E1052" s="22"/>
      <c r="F1052" s="22"/>
    </row>
    <row r="1053" spans="3:6" ht="25" customHeight="1" x14ac:dyDescent="0.3">
      <c r="C1053" s="34"/>
      <c r="D1053" s="22"/>
      <c r="E1053" s="22"/>
      <c r="F1053" s="22"/>
    </row>
    <row r="1054" spans="3:6" ht="25" customHeight="1" x14ac:dyDescent="0.3">
      <c r="C1054" s="34"/>
      <c r="D1054" s="22"/>
      <c r="E1054" s="22"/>
      <c r="F1054" s="22"/>
    </row>
    <row r="1055" spans="3:6" ht="25" customHeight="1" x14ac:dyDescent="0.3">
      <c r="C1055" s="34"/>
      <c r="D1055" s="22"/>
      <c r="E1055" s="22"/>
      <c r="F1055" s="22"/>
    </row>
    <row r="1056" spans="3:6" ht="25" customHeight="1" x14ac:dyDescent="0.3">
      <c r="C1056" s="34"/>
      <c r="D1056" s="22"/>
      <c r="E1056" s="22"/>
      <c r="F1056" s="22"/>
    </row>
    <row r="1057" spans="3:6" ht="25" customHeight="1" x14ac:dyDescent="0.3">
      <c r="C1057" s="34"/>
      <c r="D1057" s="22"/>
      <c r="E1057" s="22"/>
      <c r="F1057" s="22"/>
    </row>
    <row r="1058" spans="3:6" ht="25" customHeight="1" x14ac:dyDescent="0.3">
      <c r="C1058" s="34"/>
      <c r="D1058" s="22"/>
      <c r="E1058" s="22"/>
      <c r="F1058" s="22"/>
    </row>
    <row r="1059" spans="3:6" ht="25" customHeight="1" x14ac:dyDescent="0.3">
      <c r="C1059" s="34"/>
      <c r="D1059" s="22"/>
      <c r="E1059" s="22"/>
      <c r="F1059" s="22"/>
    </row>
    <row r="1060" spans="3:6" ht="25" customHeight="1" x14ac:dyDescent="0.3">
      <c r="C1060" s="34"/>
      <c r="D1060" s="22"/>
      <c r="E1060" s="22"/>
      <c r="F1060" s="22"/>
    </row>
    <row r="1061" spans="3:6" ht="25" customHeight="1" x14ac:dyDescent="0.3">
      <c r="C1061" s="34"/>
      <c r="D1061" s="22"/>
      <c r="E1061" s="22"/>
      <c r="F1061" s="22"/>
    </row>
    <row r="1062" spans="3:6" ht="25" customHeight="1" x14ac:dyDescent="0.3">
      <c r="C1062" s="34"/>
      <c r="D1062" s="22"/>
      <c r="E1062" s="22"/>
      <c r="F1062" s="22"/>
    </row>
    <row r="1063" spans="3:6" ht="25" customHeight="1" x14ac:dyDescent="0.3">
      <c r="C1063" s="34"/>
      <c r="D1063" s="22"/>
      <c r="E1063" s="22"/>
      <c r="F1063" s="22"/>
    </row>
    <row r="1064" spans="3:6" ht="25" customHeight="1" x14ac:dyDescent="0.3">
      <c r="C1064" s="34"/>
      <c r="D1064" s="22"/>
      <c r="E1064" s="22"/>
      <c r="F1064" s="22"/>
    </row>
    <row r="1065" spans="3:6" ht="25" customHeight="1" x14ac:dyDescent="0.3">
      <c r="C1065" s="34"/>
      <c r="D1065" s="22"/>
      <c r="E1065" s="22"/>
      <c r="F1065" s="22"/>
    </row>
    <row r="1066" spans="3:6" ht="25" customHeight="1" x14ac:dyDescent="0.3">
      <c r="C1066" s="34"/>
      <c r="D1066" s="22"/>
      <c r="E1066" s="22"/>
      <c r="F1066" s="22"/>
    </row>
    <row r="1067" spans="3:6" ht="25" customHeight="1" x14ac:dyDescent="0.3">
      <c r="C1067" s="34"/>
      <c r="D1067" s="22"/>
      <c r="E1067" s="22"/>
      <c r="F1067" s="22"/>
    </row>
    <row r="1068" spans="3:6" ht="25" customHeight="1" x14ac:dyDescent="0.3">
      <c r="C1068" s="34"/>
      <c r="D1068" s="22"/>
      <c r="E1068" s="22"/>
      <c r="F1068" s="22"/>
    </row>
    <row r="1069" spans="3:6" ht="25" customHeight="1" x14ac:dyDescent="0.3">
      <c r="C1069" s="34"/>
      <c r="D1069" s="22"/>
      <c r="E1069" s="22"/>
      <c r="F1069" s="22"/>
    </row>
    <row r="1070" spans="3:6" ht="25" customHeight="1" x14ac:dyDescent="0.3">
      <c r="C1070" s="34"/>
      <c r="D1070" s="22"/>
      <c r="E1070" s="22"/>
      <c r="F1070" s="22"/>
    </row>
    <row r="1071" spans="3:6" ht="25" customHeight="1" x14ac:dyDescent="0.3">
      <c r="C1071" s="34"/>
      <c r="D1071" s="22"/>
      <c r="E1071" s="22"/>
      <c r="F1071" s="22"/>
    </row>
    <row r="1072" spans="3:6" ht="25" customHeight="1" x14ac:dyDescent="0.3">
      <c r="C1072" s="34"/>
      <c r="D1072" s="22"/>
      <c r="E1072" s="22"/>
      <c r="F1072" s="22"/>
    </row>
    <row r="1073" spans="3:6" ht="25" customHeight="1" x14ac:dyDescent="0.3">
      <c r="C1073" s="34"/>
      <c r="D1073" s="22"/>
      <c r="E1073" s="22"/>
      <c r="F1073" s="22"/>
    </row>
    <row r="1074" spans="3:6" ht="25" customHeight="1" x14ac:dyDescent="0.3">
      <c r="C1074" s="34"/>
      <c r="D1074" s="22"/>
      <c r="E1074" s="22"/>
      <c r="F1074" s="22"/>
    </row>
    <row r="1075" spans="3:6" ht="25" customHeight="1" x14ac:dyDescent="0.3">
      <c r="C1075" s="34"/>
      <c r="D1075" s="22"/>
      <c r="E1075" s="22"/>
      <c r="F1075" s="22"/>
    </row>
    <row r="1076" spans="3:6" ht="25" customHeight="1" x14ac:dyDescent="0.3">
      <c r="C1076" s="34"/>
      <c r="D1076" s="22"/>
      <c r="E1076" s="22"/>
      <c r="F1076" s="22"/>
    </row>
    <row r="1077" spans="3:6" ht="25" customHeight="1" x14ac:dyDescent="0.3">
      <c r="C1077" s="34"/>
      <c r="D1077" s="22"/>
      <c r="E1077" s="22"/>
      <c r="F1077" s="22"/>
    </row>
    <row r="1078" spans="3:6" ht="25" customHeight="1" x14ac:dyDescent="0.3">
      <c r="C1078" s="34"/>
      <c r="D1078" s="22"/>
      <c r="E1078" s="22"/>
      <c r="F1078" s="22"/>
    </row>
    <row r="1079" spans="3:6" ht="25" customHeight="1" x14ac:dyDescent="0.3">
      <c r="C1079" s="34"/>
      <c r="D1079" s="22"/>
      <c r="E1079" s="22"/>
      <c r="F1079" s="22"/>
    </row>
    <row r="1080" spans="3:6" ht="25" customHeight="1" x14ac:dyDescent="0.3">
      <c r="C1080" s="34"/>
      <c r="D1080" s="22"/>
      <c r="E1080" s="22"/>
      <c r="F1080" s="22"/>
    </row>
    <row r="1081" spans="3:6" ht="25" customHeight="1" x14ac:dyDescent="0.3">
      <c r="C1081" s="34"/>
      <c r="D1081" s="22"/>
      <c r="E1081" s="22"/>
      <c r="F1081" s="22"/>
    </row>
    <row r="1082" spans="3:6" ht="25" customHeight="1" x14ac:dyDescent="0.3">
      <c r="C1082" s="34"/>
      <c r="D1082" s="22"/>
      <c r="E1082" s="22"/>
      <c r="F1082" s="22"/>
    </row>
    <row r="1083" spans="3:6" ht="25" customHeight="1" x14ac:dyDescent="0.3">
      <c r="C1083" s="34"/>
      <c r="D1083" s="22"/>
      <c r="E1083" s="22"/>
      <c r="F1083" s="22"/>
    </row>
    <row r="1084" spans="3:6" ht="25" customHeight="1" x14ac:dyDescent="0.3">
      <c r="C1084" s="34"/>
      <c r="D1084" s="22"/>
      <c r="E1084" s="22"/>
      <c r="F1084" s="22"/>
    </row>
    <row r="1085" spans="3:6" ht="25" customHeight="1" x14ac:dyDescent="0.3">
      <c r="C1085" s="34"/>
      <c r="D1085" s="22"/>
      <c r="E1085" s="22"/>
      <c r="F1085" s="22"/>
    </row>
    <row r="1086" spans="3:6" ht="25" customHeight="1" x14ac:dyDescent="0.3">
      <c r="C1086" s="34"/>
      <c r="D1086" s="22"/>
      <c r="E1086" s="22"/>
      <c r="F1086" s="22"/>
    </row>
    <row r="1087" spans="3:6" ht="25" customHeight="1" x14ac:dyDescent="0.3">
      <c r="C1087" s="34"/>
      <c r="D1087" s="22"/>
      <c r="E1087" s="22"/>
      <c r="F1087" s="22"/>
    </row>
    <row r="1088" spans="3:6" ht="25" customHeight="1" x14ac:dyDescent="0.3">
      <c r="C1088" s="34"/>
      <c r="D1088" s="22"/>
      <c r="E1088" s="22"/>
      <c r="F1088" s="22"/>
    </row>
    <row r="1089" spans="3:6" ht="25" customHeight="1" x14ac:dyDescent="0.3">
      <c r="C1089" s="34"/>
      <c r="D1089" s="22"/>
      <c r="E1089" s="22"/>
      <c r="F1089" s="22"/>
    </row>
    <row r="1090" spans="3:6" ht="25" customHeight="1" x14ac:dyDescent="0.3">
      <c r="C1090" s="34"/>
      <c r="D1090" s="22"/>
      <c r="E1090" s="22"/>
      <c r="F1090" s="22"/>
    </row>
    <row r="1091" spans="3:6" ht="25" customHeight="1" x14ac:dyDescent="0.3">
      <c r="C1091" s="34"/>
      <c r="D1091" s="22"/>
      <c r="E1091" s="22"/>
      <c r="F1091" s="22"/>
    </row>
    <row r="1092" spans="3:6" ht="25" customHeight="1" x14ac:dyDescent="0.3">
      <c r="C1092" s="34"/>
      <c r="D1092" s="22"/>
      <c r="E1092" s="22"/>
      <c r="F1092" s="22"/>
    </row>
    <row r="1093" spans="3:6" ht="25" customHeight="1" x14ac:dyDescent="0.3">
      <c r="C1093" s="34"/>
      <c r="D1093" s="22"/>
      <c r="E1093" s="22"/>
      <c r="F1093" s="22"/>
    </row>
    <row r="1094" spans="3:6" ht="25" customHeight="1" x14ac:dyDescent="0.3">
      <c r="C1094" s="34"/>
      <c r="D1094" s="22"/>
      <c r="E1094" s="22"/>
      <c r="F1094" s="22"/>
    </row>
    <row r="1095" spans="3:6" ht="25" customHeight="1" x14ac:dyDescent="0.3">
      <c r="C1095" s="34"/>
      <c r="D1095" s="22"/>
      <c r="E1095" s="22"/>
      <c r="F1095" s="22"/>
    </row>
    <row r="1096" spans="3:6" ht="25" customHeight="1" x14ac:dyDescent="0.3">
      <c r="C1096" s="34"/>
      <c r="D1096" s="22"/>
      <c r="E1096" s="22"/>
      <c r="F1096" s="22"/>
    </row>
    <row r="1097" spans="3:6" ht="25" customHeight="1" x14ac:dyDescent="0.3">
      <c r="C1097" s="34"/>
      <c r="D1097" s="22"/>
      <c r="E1097" s="22"/>
      <c r="F1097" s="22"/>
    </row>
    <row r="1098" spans="3:6" ht="25" customHeight="1" x14ac:dyDescent="0.3">
      <c r="C1098" s="34"/>
      <c r="D1098" s="22"/>
      <c r="E1098" s="22"/>
      <c r="F1098" s="22"/>
    </row>
    <row r="1099" spans="3:6" ht="25" customHeight="1" x14ac:dyDescent="0.3">
      <c r="C1099" s="34"/>
      <c r="D1099" s="22"/>
      <c r="E1099" s="22"/>
      <c r="F1099" s="22"/>
    </row>
    <row r="1100" spans="3:6" ht="25" customHeight="1" x14ac:dyDescent="0.3">
      <c r="C1100" s="34"/>
      <c r="D1100" s="22"/>
      <c r="E1100" s="22"/>
      <c r="F1100" s="22"/>
    </row>
    <row r="1101" spans="3:6" ht="25" customHeight="1" x14ac:dyDescent="0.3">
      <c r="C1101" s="34"/>
      <c r="D1101" s="22"/>
      <c r="E1101" s="22"/>
      <c r="F1101" s="22"/>
    </row>
    <row r="1102" spans="3:6" ht="25" customHeight="1" x14ac:dyDescent="0.3">
      <c r="C1102" s="34"/>
      <c r="D1102" s="22"/>
      <c r="E1102" s="22"/>
      <c r="F1102" s="22"/>
    </row>
    <row r="1103" spans="3:6" ht="25" customHeight="1" x14ac:dyDescent="0.3">
      <c r="C1103" s="34"/>
      <c r="D1103" s="22"/>
      <c r="E1103" s="22"/>
      <c r="F1103" s="22"/>
    </row>
    <row r="1104" spans="3:6" ht="25" customHeight="1" x14ac:dyDescent="0.3">
      <c r="C1104" s="34"/>
      <c r="D1104" s="22"/>
      <c r="E1104" s="22"/>
      <c r="F1104" s="22"/>
    </row>
    <row r="1105" spans="3:6" ht="25" customHeight="1" x14ac:dyDescent="0.3">
      <c r="C1105" s="34"/>
      <c r="D1105" s="22"/>
      <c r="E1105" s="22"/>
      <c r="F1105" s="22"/>
    </row>
    <row r="1106" spans="3:6" ht="25" customHeight="1" x14ac:dyDescent="0.3">
      <c r="C1106" s="34"/>
      <c r="D1106" s="22"/>
      <c r="E1106" s="22"/>
      <c r="F1106" s="22"/>
    </row>
    <row r="1107" spans="3:6" ht="25" customHeight="1" x14ac:dyDescent="0.3">
      <c r="C1107" s="34"/>
      <c r="D1107" s="22"/>
      <c r="E1107" s="22"/>
      <c r="F1107" s="22"/>
    </row>
    <row r="1108" spans="3:6" ht="25" customHeight="1" x14ac:dyDescent="0.3">
      <c r="C1108" s="34"/>
      <c r="D1108" s="22"/>
      <c r="E1108" s="22"/>
      <c r="F1108" s="22"/>
    </row>
    <row r="1109" spans="3:6" ht="25" customHeight="1" x14ac:dyDescent="0.3">
      <c r="C1109" s="34"/>
      <c r="D1109" s="22"/>
      <c r="E1109" s="22"/>
      <c r="F1109" s="22"/>
    </row>
    <row r="1110" spans="3:6" ht="25" customHeight="1" x14ac:dyDescent="0.3">
      <c r="C1110" s="34"/>
      <c r="D1110" s="22"/>
      <c r="E1110" s="22"/>
      <c r="F1110" s="22"/>
    </row>
    <row r="1111" spans="3:6" ht="25" customHeight="1" x14ac:dyDescent="0.3">
      <c r="C1111" s="34"/>
      <c r="D1111" s="22"/>
      <c r="E1111" s="22"/>
      <c r="F1111" s="22"/>
    </row>
    <row r="1112" spans="3:6" ht="25" customHeight="1" x14ac:dyDescent="0.3">
      <c r="C1112" s="34"/>
      <c r="D1112" s="22"/>
      <c r="E1112" s="22"/>
      <c r="F1112" s="22"/>
    </row>
    <row r="1113" spans="3:6" ht="25" customHeight="1" x14ac:dyDescent="0.3">
      <c r="C1113" s="34"/>
      <c r="D1113" s="22"/>
      <c r="E1113" s="22"/>
      <c r="F1113" s="22"/>
    </row>
    <row r="1114" spans="3:6" ht="25" customHeight="1" x14ac:dyDescent="0.3">
      <c r="C1114" s="34"/>
      <c r="D1114" s="22"/>
      <c r="E1114" s="22"/>
      <c r="F1114" s="22"/>
    </row>
    <row r="1115" spans="3:6" ht="25" customHeight="1" x14ac:dyDescent="0.3">
      <c r="C1115" s="34"/>
      <c r="D1115" s="22"/>
      <c r="E1115" s="22"/>
      <c r="F1115" s="22"/>
    </row>
    <row r="1116" spans="3:6" ht="25" customHeight="1" x14ac:dyDescent="0.3">
      <c r="C1116" s="34"/>
      <c r="D1116" s="22"/>
      <c r="E1116" s="22"/>
      <c r="F1116" s="22"/>
    </row>
    <row r="1117" spans="3:6" ht="25" customHeight="1" x14ac:dyDescent="0.3">
      <c r="C1117" s="34"/>
      <c r="D1117" s="22"/>
      <c r="E1117" s="22"/>
      <c r="F1117" s="22"/>
    </row>
    <row r="1118" spans="3:6" ht="25" customHeight="1" x14ac:dyDescent="0.3">
      <c r="C1118" s="34"/>
      <c r="D1118" s="22"/>
      <c r="E1118" s="22"/>
      <c r="F1118" s="22"/>
    </row>
    <row r="1119" spans="3:6" ht="25" customHeight="1" x14ac:dyDescent="0.3">
      <c r="C1119" s="34"/>
      <c r="D1119" s="22"/>
      <c r="E1119" s="22"/>
      <c r="F1119" s="22"/>
    </row>
    <row r="1120" spans="3:6" ht="25" customHeight="1" x14ac:dyDescent="0.3">
      <c r="C1120" s="34"/>
      <c r="D1120" s="22"/>
      <c r="E1120" s="22"/>
      <c r="F1120" s="22"/>
    </row>
    <row r="1121" spans="3:6" ht="25" customHeight="1" x14ac:dyDescent="0.3">
      <c r="C1121" s="34"/>
      <c r="D1121" s="22"/>
      <c r="E1121" s="22"/>
      <c r="F1121" s="22"/>
    </row>
    <row r="1122" spans="3:6" ht="25" customHeight="1" x14ac:dyDescent="0.3">
      <c r="C1122" s="34"/>
      <c r="D1122" s="22"/>
      <c r="E1122" s="22"/>
      <c r="F1122" s="22"/>
    </row>
    <row r="1123" spans="3:6" ht="25" customHeight="1" x14ac:dyDescent="0.3">
      <c r="C1123" s="34"/>
      <c r="D1123" s="22"/>
      <c r="E1123" s="22"/>
      <c r="F1123" s="22"/>
    </row>
    <row r="1124" spans="3:6" ht="25" customHeight="1" x14ac:dyDescent="0.3">
      <c r="C1124" s="34"/>
      <c r="D1124" s="22"/>
      <c r="E1124" s="22"/>
      <c r="F1124" s="22"/>
    </row>
    <row r="1125" spans="3:6" ht="25" customHeight="1" x14ac:dyDescent="0.3">
      <c r="C1125" s="34"/>
      <c r="D1125" s="22"/>
      <c r="E1125" s="22"/>
      <c r="F1125" s="22"/>
    </row>
    <row r="1126" spans="3:6" ht="25" customHeight="1" x14ac:dyDescent="0.3">
      <c r="C1126" s="34"/>
      <c r="D1126" s="22"/>
      <c r="E1126" s="22"/>
      <c r="F1126" s="22"/>
    </row>
    <row r="1127" spans="3:6" ht="25" customHeight="1" x14ac:dyDescent="0.3">
      <c r="C1127" s="34"/>
      <c r="D1127" s="22"/>
      <c r="E1127" s="22"/>
      <c r="F1127" s="22"/>
    </row>
    <row r="1128" spans="3:6" ht="25" customHeight="1" x14ac:dyDescent="0.3">
      <c r="C1128" s="34"/>
      <c r="D1128" s="22"/>
      <c r="E1128" s="22"/>
      <c r="F1128" s="22"/>
    </row>
    <row r="1129" spans="3:6" ht="25" customHeight="1" x14ac:dyDescent="0.3">
      <c r="C1129" s="34"/>
      <c r="D1129" s="22"/>
      <c r="E1129" s="22"/>
      <c r="F1129" s="22"/>
    </row>
    <row r="1130" spans="3:6" ht="25" customHeight="1" x14ac:dyDescent="0.3">
      <c r="C1130" s="34"/>
      <c r="D1130" s="22"/>
      <c r="E1130" s="22"/>
      <c r="F1130" s="22"/>
    </row>
    <row r="1131" spans="3:6" ht="25" customHeight="1" x14ac:dyDescent="0.3">
      <c r="C1131" s="34"/>
      <c r="D1131" s="22"/>
      <c r="E1131" s="22"/>
      <c r="F1131" s="22"/>
    </row>
    <row r="1132" spans="3:6" ht="25" customHeight="1" x14ac:dyDescent="0.3">
      <c r="C1132" s="34"/>
      <c r="D1132" s="22"/>
      <c r="E1132" s="22"/>
      <c r="F1132" s="22"/>
    </row>
    <row r="1133" spans="3:6" ht="25" customHeight="1" x14ac:dyDescent="0.3">
      <c r="C1133" s="34"/>
      <c r="D1133" s="22"/>
      <c r="E1133" s="22"/>
      <c r="F1133" s="22"/>
    </row>
    <row r="1134" spans="3:6" ht="25" customHeight="1" x14ac:dyDescent="0.3">
      <c r="C1134" s="34"/>
      <c r="D1134" s="22"/>
      <c r="E1134" s="22"/>
      <c r="F1134" s="22"/>
    </row>
    <row r="1135" spans="3:6" ht="25" customHeight="1" x14ac:dyDescent="0.3">
      <c r="C1135" s="34"/>
      <c r="D1135" s="22"/>
      <c r="E1135" s="22"/>
      <c r="F1135" s="22"/>
    </row>
    <row r="1136" spans="3:6" ht="25" customHeight="1" x14ac:dyDescent="0.3">
      <c r="C1136" s="34"/>
      <c r="D1136" s="22"/>
      <c r="E1136" s="22"/>
      <c r="F1136" s="22"/>
    </row>
    <row r="1137" spans="3:6" ht="25" customHeight="1" x14ac:dyDescent="0.3">
      <c r="C1137" s="34"/>
      <c r="D1137" s="22"/>
      <c r="E1137" s="22"/>
      <c r="F1137" s="22"/>
    </row>
    <row r="1138" spans="3:6" ht="25" customHeight="1" x14ac:dyDescent="0.3">
      <c r="C1138" s="34"/>
      <c r="D1138" s="22"/>
      <c r="E1138" s="22"/>
      <c r="F1138" s="22"/>
    </row>
    <row r="1139" spans="3:6" ht="25" customHeight="1" x14ac:dyDescent="0.3">
      <c r="C1139" s="34"/>
      <c r="D1139" s="22"/>
      <c r="E1139" s="22"/>
      <c r="F1139" s="22"/>
    </row>
    <row r="1140" spans="3:6" ht="25" customHeight="1" x14ac:dyDescent="0.3">
      <c r="C1140" s="34"/>
      <c r="D1140" s="22"/>
      <c r="E1140" s="22"/>
      <c r="F1140" s="22"/>
    </row>
    <row r="1141" spans="3:6" ht="25" customHeight="1" x14ac:dyDescent="0.3">
      <c r="C1141" s="34"/>
      <c r="D1141" s="22"/>
      <c r="E1141" s="22"/>
      <c r="F1141" s="22"/>
    </row>
    <row r="1142" spans="3:6" ht="25" customHeight="1" x14ac:dyDescent="0.3">
      <c r="C1142" s="34"/>
      <c r="D1142" s="22"/>
      <c r="E1142" s="22"/>
      <c r="F1142" s="22"/>
    </row>
    <row r="1143" spans="3:6" ht="25" customHeight="1" x14ac:dyDescent="0.3">
      <c r="C1143" s="34"/>
      <c r="D1143" s="22"/>
      <c r="E1143" s="22"/>
      <c r="F1143" s="22"/>
    </row>
    <row r="1144" spans="3:6" ht="25" customHeight="1" x14ac:dyDescent="0.3">
      <c r="C1144" s="34"/>
      <c r="D1144" s="22"/>
      <c r="E1144" s="22"/>
      <c r="F1144" s="22"/>
    </row>
    <row r="1145" spans="3:6" ht="25" customHeight="1" x14ac:dyDescent="0.3">
      <c r="C1145" s="34"/>
      <c r="D1145" s="22"/>
      <c r="E1145" s="22"/>
      <c r="F1145" s="22"/>
    </row>
    <row r="1146" spans="3:6" ht="25" customHeight="1" x14ac:dyDescent="0.3">
      <c r="C1146" s="34"/>
      <c r="D1146" s="22"/>
      <c r="E1146" s="22"/>
      <c r="F1146" s="22"/>
    </row>
    <row r="1147" spans="3:6" ht="25" customHeight="1" x14ac:dyDescent="0.3">
      <c r="C1147" s="34"/>
      <c r="D1147" s="22"/>
      <c r="E1147" s="22"/>
      <c r="F1147" s="22"/>
    </row>
    <row r="1148" spans="3:6" ht="25" customHeight="1" x14ac:dyDescent="0.3">
      <c r="C1148" s="34"/>
      <c r="D1148" s="22"/>
      <c r="E1148" s="22"/>
      <c r="F1148" s="22"/>
    </row>
    <row r="1149" spans="3:6" ht="25" customHeight="1" x14ac:dyDescent="0.3">
      <c r="C1149" s="34"/>
      <c r="D1149" s="22"/>
      <c r="E1149" s="22"/>
      <c r="F1149" s="22"/>
    </row>
    <row r="1150" spans="3:6" ht="25" customHeight="1" x14ac:dyDescent="0.3">
      <c r="C1150" s="34"/>
      <c r="D1150" s="22"/>
      <c r="E1150" s="22"/>
      <c r="F1150" s="22"/>
    </row>
    <row r="1151" spans="3:6" ht="25" customHeight="1" x14ac:dyDescent="0.3">
      <c r="C1151" s="34"/>
      <c r="D1151" s="22"/>
      <c r="E1151" s="22"/>
      <c r="F1151" s="22"/>
    </row>
    <row r="1152" spans="3:6" ht="25" customHeight="1" x14ac:dyDescent="0.3">
      <c r="C1152" s="34"/>
      <c r="D1152" s="22"/>
      <c r="E1152" s="22"/>
      <c r="F1152" s="22"/>
    </row>
    <row r="1153" spans="3:6" ht="25" customHeight="1" x14ac:dyDescent="0.3">
      <c r="C1153" s="34"/>
      <c r="D1153" s="22"/>
      <c r="E1153" s="22"/>
      <c r="F1153" s="22"/>
    </row>
    <row r="1154" spans="3:6" ht="25" customHeight="1" x14ac:dyDescent="0.3">
      <c r="C1154" s="34"/>
      <c r="D1154" s="22"/>
      <c r="E1154" s="22"/>
      <c r="F1154" s="22"/>
    </row>
    <row r="1155" spans="3:6" ht="25" customHeight="1" x14ac:dyDescent="0.3">
      <c r="C1155" s="34"/>
      <c r="D1155" s="22"/>
      <c r="E1155" s="22"/>
      <c r="F1155" s="22"/>
    </row>
    <row r="1156" spans="3:6" ht="25" customHeight="1" x14ac:dyDescent="0.3">
      <c r="C1156" s="34"/>
      <c r="D1156" s="22"/>
      <c r="E1156" s="22"/>
      <c r="F1156" s="22"/>
    </row>
    <row r="1157" spans="3:6" ht="25" customHeight="1" x14ac:dyDescent="0.3">
      <c r="C1157" s="34"/>
      <c r="D1157" s="22"/>
      <c r="E1157" s="22"/>
      <c r="F1157" s="22"/>
    </row>
    <row r="1158" spans="3:6" ht="25" customHeight="1" x14ac:dyDescent="0.3">
      <c r="C1158" s="34"/>
      <c r="D1158" s="22"/>
      <c r="E1158" s="22"/>
      <c r="F1158" s="22"/>
    </row>
    <row r="1159" spans="3:6" ht="25" customHeight="1" x14ac:dyDescent="0.3">
      <c r="C1159" s="34"/>
      <c r="D1159" s="22"/>
      <c r="E1159" s="22"/>
      <c r="F1159" s="22"/>
    </row>
    <row r="1160" spans="3:6" ht="25" customHeight="1" x14ac:dyDescent="0.3">
      <c r="C1160" s="34"/>
      <c r="D1160" s="22"/>
      <c r="E1160" s="22"/>
      <c r="F1160" s="22"/>
    </row>
    <row r="1161" spans="3:6" ht="25" customHeight="1" x14ac:dyDescent="0.3">
      <c r="C1161" s="34"/>
      <c r="D1161" s="22"/>
      <c r="E1161" s="22"/>
      <c r="F1161" s="22"/>
    </row>
    <row r="1162" spans="3:6" ht="25" customHeight="1" x14ac:dyDescent="0.3">
      <c r="C1162" s="34"/>
      <c r="D1162" s="22"/>
      <c r="E1162" s="22"/>
      <c r="F1162" s="22"/>
    </row>
    <row r="1163" spans="3:6" ht="25" customHeight="1" x14ac:dyDescent="0.3">
      <c r="C1163" s="34"/>
      <c r="D1163" s="22"/>
      <c r="E1163" s="22"/>
      <c r="F1163" s="22"/>
    </row>
    <row r="1164" spans="3:6" ht="25" customHeight="1" x14ac:dyDescent="0.3">
      <c r="C1164" s="34"/>
      <c r="D1164" s="22"/>
      <c r="E1164" s="22"/>
      <c r="F1164" s="22"/>
    </row>
    <row r="1165" spans="3:6" ht="25" customHeight="1" x14ac:dyDescent="0.3">
      <c r="C1165" s="34"/>
      <c r="D1165" s="22"/>
      <c r="E1165" s="22"/>
      <c r="F1165" s="22"/>
    </row>
    <row r="1166" spans="3:6" ht="25" customHeight="1" x14ac:dyDescent="0.3">
      <c r="C1166" s="34"/>
      <c r="D1166" s="22"/>
      <c r="E1166" s="22"/>
      <c r="F1166" s="22"/>
    </row>
    <row r="1167" spans="3:6" ht="25" customHeight="1" x14ac:dyDescent="0.3">
      <c r="C1167" s="34"/>
      <c r="D1167" s="22"/>
      <c r="E1167" s="22"/>
      <c r="F1167" s="22"/>
    </row>
    <row r="1168" spans="3:6" ht="25" customHeight="1" x14ac:dyDescent="0.3">
      <c r="C1168" s="34"/>
      <c r="D1168" s="22"/>
      <c r="E1168" s="22"/>
      <c r="F1168" s="22"/>
    </row>
    <row r="1169" spans="3:6" ht="25" customHeight="1" x14ac:dyDescent="0.3">
      <c r="C1169" s="34"/>
      <c r="D1169" s="22"/>
      <c r="E1169" s="22"/>
      <c r="F1169" s="22"/>
    </row>
    <row r="1170" spans="3:6" ht="25" customHeight="1" x14ac:dyDescent="0.3">
      <c r="C1170" s="34"/>
      <c r="D1170" s="22"/>
      <c r="E1170" s="22"/>
      <c r="F1170" s="22"/>
    </row>
    <row r="1171" spans="3:6" ht="25" customHeight="1" x14ac:dyDescent="0.3">
      <c r="C1171" s="34"/>
      <c r="D1171" s="22"/>
      <c r="E1171" s="22"/>
      <c r="F1171" s="22"/>
    </row>
    <row r="1172" spans="3:6" ht="25" customHeight="1" x14ac:dyDescent="0.3">
      <c r="C1172" s="34"/>
      <c r="D1172" s="22"/>
      <c r="E1172" s="22"/>
      <c r="F1172" s="22"/>
    </row>
    <row r="1173" spans="3:6" ht="25" customHeight="1" x14ac:dyDescent="0.3">
      <c r="C1173" s="34"/>
      <c r="D1173" s="22"/>
      <c r="E1173" s="22"/>
      <c r="F1173" s="22"/>
    </row>
    <row r="1174" spans="3:6" ht="25" customHeight="1" x14ac:dyDescent="0.3">
      <c r="C1174" s="34"/>
      <c r="D1174" s="22"/>
      <c r="E1174" s="22"/>
      <c r="F1174" s="22"/>
    </row>
    <row r="1175" spans="3:6" ht="25" customHeight="1" x14ac:dyDescent="0.3">
      <c r="C1175" s="34"/>
      <c r="D1175" s="22"/>
      <c r="E1175" s="22"/>
      <c r="F1175" s="22"/>
    </row>
    <row r="1176" spans="3:6" ht="25" customHeight="1" x14ac:dyDescent="0.3">
      <c r="C1176" s="34"/>
      <c r="D1176" s="22"/>
      <c r="E1176" s="22"/>
      <c r="F1176" s="22"/>
    </row>
    <row r="1177" spans="3:6" ht="25" customHeight="1" x14ac:dyDescent="0.3">
      <c r="C1177" s="34"/>
      <c r="D1177" s="22"/>
      <c r="E1177" s="22"/>
      <c r="F1177" s="22"/>
    </row>
    <row r="1178" spans="3:6" ht="25" customHeight="1" x14ac:dyDescent="0.3">
      <c r="C1178" s="34"/>
      <c r="D1178" s="22"/>
      <c r="E1178" s="22"/>
      <c r="F1178" s="22"/>
    </row>
    <row r="1179" spans="3:6" ht="25" customHeight="1" x14ac:dyDescent="0.3">
      <c r="C1179" s="34"/>
      <c r="D1179" s="22"/>
      <c r="E1179" s="22"/>
      <c r="F1179" s="22"/>
    </row>
    <row r="1180" spans="3:6" ht="25" customHeight="1" x14ac:dyDescent="0.3">
      <c r="C1180" s="34"/>
      <c r="D1180" s="22"/>
      <c r="E1180" s="22"/>
      <c r="F1180" s="22"/>
    </row>
    <row r="1181" spans="3:6" ht="25" customHeight="1" x14ac:dyDescent="0.3">
      <c r="C1181" s="34"/>
      <c r="D1181" s="22"/>
      <c r="E1181" s="22"/>
      <c r="F1181" s="22"/>
    </row>
    <row r="1182" spans="3:6" ht="25" customHeight="1" x14ac:dyDescent="0.3">
      <c r="C1182" s="34"/>
      <c r="D1182" s="22"/>
      <c r="E1182" s="22"/>
      <c r="F1182" s="22"/>
    </row>
    <row r="1183" spans="3:6" ht="25" customHeight="1" x14ac:dyDescent="0.3">
      <c r="C1183" s="34"/>
      <c r="D1183" s="22"/>
      <c r="E1183" s="22"/>
      <c r="F1183" s="22"/>
    </row>
    <row r="1184" spans="3:6" ht="25" customHeight="1" x14ac:dyDescent="0.3">
      <c r="C1184" s="34"/>
      <c r="D1184" s="22"/>
      <c r="E1184" s="22"/>
      <c r="F1184" s="22"/>
    </row>
    <row r="1185" spans="3:6" ht="25" customHeight="1" x14ac:dyDescent="0.3">
      <c r="C1185" s="34"/>
      <c r="D1185" s="22"/>
      <c r="E1185" s="22"/>
      <c r="F1185" s="22"/>
    </row>
    <row r="1186" spans="3:6" ht="25" customHeight="1" x14ac:dyDescent="0.3">
      <c r="C1186" s="34"/>
      <c r="D1186" s="22"/>
      <c r="E1186" s="22"/>
      <c r="F1186" s="22"/>
    </row>
    <row r="1187" spans="3:6" ht="25" customHeight="1" x14ac:dyDescent="0.3">
      <c r="C1187" s="34"/>
      <c r="D1187" s="22"/>
      <c r="E1187" s="22"/>
      <c r="F1187" s="22"/>
    </row>
    <row r="1188" spans="3:6" ht="25" customHeight="1" x14ac:dyDescent="0.3">
      <c r="C1188" s="34"/>
      <c r="D1188" s="22"/>
      <c r="E1188" s="22"/>
      <c r="F1188" s="22"/>
    </row>
    <row r="1189" spans="3:6" ht="25" customHeight="1" x14ac:dyDescent="0.3">
      <c r="C1189" s="34"/>
      <c r="D1189" s="22"/>
      <c r="E1189" s="22"/>
      <c r="F1189" s="22"/>
    </row>
    <row r="1190" spans="3:6" ht="25" customHeight="1" x14ac:dyDescent="0.3">
      <c r="C1190" s="34"/>
      <c r="D1190" s="22"/>
      <c r="E1190" s="22"/>
      <c r="F1190" s="22"/>
    </row>
    <row r="1191" spans="3:6" ht="25" customHeight="1" x14ac:dyDescent="0.3">
      <c r="C1191" s="34"/>
      <c r="D1191" s="22"/>
      <c r="E1191" s="22"/>
      <c r="F1191" s="22"/>
    </row>
    <row r="1192" spans="3:6" ht="25" customHeight="1" x14ac:dyDescent="0.3">
      <c r="C1192" s="34"/>
      <c r="D1192" s="22"/>
      <c r="E1192" s="22"/>
      <c r="F1192" s="22"/>
    </row>
    <row r="1193" spans="3:6" ht="25" customHeight="1" x14ac:dyDescent="0.3">
      <c r="C1193" s="34"/>
      <c r="D1193" s="22"/>
      <c r="E1193" s="22"/>
      <c r="F1193" s="22"/>
    </row>
    <row r="1194" spans="3:6" ht="25" customHeight="1" x14ac:dyDescent="0.3">
      <c r="C1194" s="34"/>
      <c r="D1194" s="22"/>
      <c r="E1194" s="22"/>
      <c r="F1194" s="22"/>
    </row>
    <row r="1195" spans="3:6" ht="25" customHeight="1" x14ac:dyDescent="0.3">
      <c r="C1195" s="34"/>
      <c r="D1195" s="22"/>
      <c r="E1195" s="22"/>
      <c r="F1195" s="22"/>
    </row>
    <row r="1196" spans="3:6" ht="25" customHeight="1" x14ac:dyDescent="0.3">
      <c r="C1196" s="34"/>
      <c r="D1196" s="22"/>
      <c r="E1196" s="22"/>
      <c r="F1196" s="22"/>
    </row>
    <row r="1197" spans="3:6" ht="25" customHeight="1" x14ac:dyDescent="0.3">
      <c r="C1197" s="34"/>
      <c r="D1197" s="22"/>
      <c r="E1197" s="22"/>
      <c r="F1197" s="22"/>
    </row>
    <row r="1198" spans="3:6" ht="25" customHeight="1" x14ac:dyDescent="0.3">
      <c r="C1198" s="34"/>
      <c r="D1198" s="22"/>
      <c r="E1198" s="22"/>
      <c r="F1198" s="22"/>
    </row>
    <row r="1199" spans="3:6" ht="25" customHeight="1" x14ac:dyDescent="0.3">
      <c r="C1199" s="34"/>
      <c r="D1199" s="22"/>
      <c r="E1199" s="22"/>
      <c r="F1199" s="22"/>
    </row>
    <row r="1200" spans="3:6" ht="25" customHeight="1" x14ac:dyDescent="0.3">
      <c r="C1200" s="34"/>
      <c r="D1200" s="22"/>
      <c r="E1200" s="22"/>
      <c r="F1200" s="22"/>
    </row>
    <row r="1201" spans="3:6" ht="25" customHeight="1" x14ac:dyDescent="0.3">
      <c r="C1201" s="34"/>
      <c r="D1201" s="22"/>
      <c r="E1201" s="22"/>
      <c r="F1201" s="22"/>
    </row>
    <row r="1202" spans="3:6" ht="25" customHeight="1" x14ac:dyDescent="0.3">
      <c r="C1202" s="34"/>
      <c r="D1202" s="22"/>
      <c r="E1202" s="22"/>
      <c r="F1202" s="22"/>
    </row>
    <row r="1203" spans="3:6" ht="25" customHeight="1" x14ac:dyDescent="0.3">
      <c r="C1203" s="34"/>
      <c r="D1203" s="22"/>
      <c r="E1203" s="22"/>
      <c r="F1203" s="22"/>
    </row>
    <row r="1204" spans="3:6" ht="25" customHeight="1" x14ac:dyDescent="0.3">
      <c r="C1204" s="34"/>
      <c r="D1204" s="22"/>
      <c r="E1204" s="22"/>
      <c r="F1204" s="22"/>
    </row>
    <row r="1205" spans="3:6" ht="25" customHeight="1" x14ac:dyDescent="0.3">
      <c r="C1205" s="34"/>
      <c r="D1205" s="22"/>
      <c r="E1205" s="22"/>
      <c r="F1205" s="22"/>
    </row>
    <row r="1206" spans="3:6" ht="25" customHeight="1" x14ac:dyDescent="0.3">
      <c r="C1206" s="34"/>
      <c r="D1206" s="22"/>
      <c r="E1206" s="22"/>
      <c r="F1206" s="22"/>
    </row>
    <row r="1207" spans="3:6" ht="25" customHeight="1" x14ac:dyDescent="0.3">
      <c r="C1207" s="34"/>
      <c r="D1207" s="22"/>
      <c r="E1207" s="22"/>
      <c r="F1207" s="22"/>
    </row>
    <row r="1208" spans="3:6" ht="25" customHeight="1" x14ac:dyDescent="0.3">
      <c r="C1208" s="34"/>
      <c r="D1208" s="22"/>
      <c r="E1208" s="22"/>
      <c r="F1208" s="22"/>
    </row>
    <row r="1209" spans="3:6" ht="25" customHeight="1" x14ac:dyDescent="0.3">
      <c r="C1209" s="34"/>
      <c r="D1209" s="22"/>
      <c r="E1209" s="22"/>
      <c r="F1209" s="22"/>
    </row>
    <row r="1210" spans="3:6" ht="25" customHeight="1" x14ac:dyDescent="0.3">
      <c r="C1210" s="34"/>
      <c r="D1210" s="22"/>
      <c r="E1210" s="22"/>
      <c r="F1210" s="22"/>
    </row>
    <row r="1211" spans="3:6" ht="25" customHeight="1" x14ac:dyDescent="0.3">
      <c r="C1211" s="34"/>
      <c r="D1211" s="22"/>
      <c r="E1211" s="22"/>
      <c r="F1211" s="22"/>
    </row>
    <row r="1212" spans="3:6" ht="25" customHeight="1" x14ac:dyDescent="0.3">
      <c r="C1212" s="34"/>
      <c r="D1212" s="22"/>
      <c r="E1212" s="22"/>
      <c r="F1212" s="22"/>
    </row>
    <row r="1213" spans="3:6" ht="25" customHeight="1" x14ac:dyDescent="0.3">
      <c r="C1213" s="34"/>
      <c r="D1213" s="22"/>
      <c r="E1213" s="22"/>
      <c r="F1213" s="22"/>
    </row>
    <row r="1214" spans="3:6" ht="25" customHeight="1" x14ac:dyDescent="0.3">
      <c r="C1214" s="34"/>
      <c r="D1214" s="22"/>
      <c r="E1214" s="22"/>
      <c r="F1214" s="22"/>
    </row>
    <row r="1215" spans="3:6" ht="25" customHeight="1" x14ac:dyDescent="0.3">
      <c r="C1215" s="34"/>
      <c r="D1215" s="22"/>
      <c r="E1215" s="22"/>
      <c r="F1215" s="22"/>
    </row>
    <row r="1216" spans="3:6" ht="25" customHeight="1" x14ac:dyDescent="0.3">
      <c r="C1216" s="34"/>
      <c r="D1216" s="22"/>
      <c r="E1216" s="22"/>
      <c r="F1216" s="22"/>
    </row>
    <row r="1217" spans="3:6" ht="25" customHeight="1" x14ac:dyDescent="0.3">
      <c r="C1217" s="34"/>
      <c r="D1217" s="22"/>
      <c r="E1217" s="22"/>
      <c r="F1217" s="22"/>
    </row>
    <row r="1218" spans="3:6" ht="25" customHeight="1" x14ac:dyDescent="0.3">
      <c r="C1218" s="34"/>
      <c r="D1218" s="22"/>
      <c r="E1218" s="22"/>
      <c r="F1218" s="22"/>
    </row>
    <row r="1219" spans="3:6" ht="25" customHeight="1" x14ac:dyDescent="0.3">
      <c r="C1219" s="34"/>
      <c r="D1219" s="22"/>
      <c r="E1219" s="22"/>
      <c r="F1219" s="22"/>
    </row>
    <row r="1220" spans="3:6" ht="25" customHeight="1" x14ac:dyDescent="0.3">
      <c r="C1220" s="34"/>
      <c r="D1220" s="22"/>
      <c r="E1220" s="22"/>
      <c r="F1220" s="22"/>
    </row>
    <row r="1221" spans="3:6" ht="25" customHeight="1" x14ac:dyDescent="0.3">
      <c r="C1221" s="34"/>
      <c r="D1221" s="22"/>
      <c r="E1221" s="22"/>
      <c r="F1221" s="22"/>
    </row>
    <row r="1222" spans="3:6" ht="25" customHeight="1" x14ac:dyDescent="0.3">
      <c r="C1222" s="34"/>
      <c r="D1222" s="22"/>
      <c r="E1222" s="22"/>
      <c r="F1222" s="22"/>
    </row>
    <row r="1223" spans="3:6" ht="25" customHeight="1" x14ac:dyDescent="0.3">
      <c r="C1223" s="34"/>
      <c r="D1223" s="22"/>
      <c r="E1223" s="22"/>
      <c r="F1223" s="22"/>
    </row>
    <row r="1224" spans="3:6" ht="25" customHeight="1" x14ac:dyDescent="0.3">
      <c r="C1224" s="34"/>
      <c r="D1224" s="22"/>
      <c r="E1224" s="22"/>
      <c r="F1224" s="22"/>
    </row>
    <row r="1225" spans="3:6" ht="25" customHeight="1" x14ac:dyDescent="0.3">
      <c r="C1225" s="34"/>
      <c r="D1225" s="22"/>
      <c r="E1225" s="22"/>
      <c r="F1225" s="22"/>
    </row>
    <row r="1226" spans="3:6" ht="25" customHeight="1" x14ac:dyDescent="0.3">
      <c r="C1226" s="34"/>
      <c r="D1226" s="22"/>
      <c r="E1226" s="22"/>
      <c r="F1226" s="22"/>
    </row>
    <row r="1227" spans="3:6" ht="25" customHeight="1" x14ac:dyDescent="0.3">
      <c r="C1227" s="34"/>
      <c r="D1227" s="22"/>
      <c r="E1227" s="22"/>
      <c r="F1227" s="22"/>
    </row>
    <row r="1228" spans="3:6" ht="25" customHeight="1" x14ac:dyDescent="0.3">
      <c r="C1228" s="34"/>
      <c r="D1228" s="22"/>
      <c r="E1228" s="22"/>
      <c r="F1228" s="22"/>
    </row>
    <row r="1229" spans="3:6" ht="25" customHeight="1" x14ac:dyDescent="0.3">
      <c r="C1229" s="34"/>
      <c r="D1229" s="22"/>
      <c r="E1229" s="22"/>
      <c r="F1229" s="22"/>
    </row>
    <row r="1230" spans="3:6" ht="25" customHeight="1" x14ac:dyDescent="0.3">
      <c r="C1230" s="34"/>
      <c r="D1230" s="22"/>
      <c r="E1230" s="22"/>
      <c r="F1230" s="22"/>
    </row>
    <row r="1231" spans="3:6" ht="25" customHeight="1" x14ac:dyDescent="0.3">
      <c r="C1231" s="34"/>
      <c r="D1231" s="22"/>
      <c r="E1231" s="22"/>
      <c r="F1231" s="22"/>
    </row>
    <row r="1232" spans="3:6" ht="25" customHeight="1" x14ac:dyDescent="0.3">
      <c r="C1232" s="34"/>
      <c r="D1232" s="22"/>
      <c r="E1232" s="22"/>
      <c r="F1232" s="22"/>
    </row>
    <row r="1233" spans="3:6" ht="25" customHeight="1" x14ac:dyDescent="0.3">
      <c r="C1233" s="34"/>
      <c r="D1233" s="22"/>
      <c r="E1233" s="22"/>
      <c r="F1233" s="22"/>
    </row>
    <row r="1234" spans="3:6" ht="25" customHeight="1" x14ac:dyDescent="0.3">
      <c r="C1234" s="34"/>
      <c r="D1234" s="22"/>
      <c r="E1234" s="22"/>
      <c r="F1234" s="22"/>
    </row>
    <row r="1235" spans="3:6" ht="25" customHeight="1" x14ac:dyDescent="0.3">
      <c r="C1235" s="34"/>
      <c r="D1235" s="22"/>
      <c r="E1235" s="22"/>
      <c r="F1235" s="22"/>
    </row>
    <row r="1236" spans="3:6" ht="25" customHeight="1" x14ac:dyDescent="0.3">
      <c r="C1236" s="34"/>
      <c r="D1236" s="22"/>
      <c r="E1236" s="22"/>
      <c r="F1236" s="22"/>
    </row>
    <row r="1237" spans="3:6" ht="25" customHeight="1" x14ac:dyDescent="0.3">
      <c r="C1237" s="34"/>
      <c r="D1237" s="22"/>
      <c r="E1237" s="22"/>
      <c r="F1237" s="22"/>
    </row>
    <row r="1238" spans="3:6" ht="25" customHeight="1" x14ac:dyDescent="0.3">
      <c r="C1238" s="34"/>
      <c r="D1238" s="22"/>
      <c r="E1238" s="22"/>
      <c r="F1238" s="22"/>
    </row>
    <row r="1239" spans="3:6" ht="25" customHeight="1" x14ac:dyDescent="0.3">
      <c r="C1239" s="34"/>
      <c r="D1239" s="22"/>
      <c r="E1239" s="22"/>
      <c r="F1239" s="22"/>
    </row>
    <row r="1240" spans="3:6" ht="25" customHeight="1" x14ac:dyDescent="0.3">
      <c r="C1240" s="34"/>
      <c r="D1240" s="22"/>
      <c r="E1240" s="22"/>
      <c r="F1240" s="22"/>
    </row>
    <row r="1241" spans="3:6" ht="25" customHeight="1" x14ac:dyDescent="0.3">
      <c r="C1241" s="34"/>
      <c r="D1241" s="22"/>
      <c r="E1241" s="22"/>
      <c r="F1241" s="22"/>
    </row>
    <row r="1242" spans="3:6" ht="25" customHeight="1" x14ac:dyDescent="0.3">
      <c r="C1242" s="34"/>
      <c r="D1242" s="22"/>
      <c r="E1242" s="22"/>
      <c r="F1242" s="22"/>
    </row>
    <row r="1243" spans="3:6" ht="25" customHeight="1" x14ac:dyDescent="0.3">
      <c r="C1243" s="34"/>
      <c r="D1243" s="22"/>
      <c r="E1243" s="22"/>
      <c r="F1243" s="22"/>
    </row>
    <row r="1244" spans="3:6" ht="25" customHeight="1" x14ac:dyDescent="0.3">
      <c r="C1244" s="34"/>
      <c r="D1244" s="22"/>
      <c r="E1244" s="22"/>
      <c r="F1244" s="22"/>
    </row>
    <row r="1245" spans="3:6" ht="25" customHeight="1" x14ac:dyDescent="0.3">
      <c r="C1245" s="34"/>
      <c r="D1245" s="22"/>
      <c r="E1245" s="22"/>
      <c r="F1245" s="22"/>
    </row>
    <row r="1246" spans="3:6" ht="25" customHeight="1" x14ac:dyDescent="0.3">
      <c r="C1246" s="34"/>
      <c r="D1246" s="22"/>
      <c r="E1246" s="22"/>
      <c r="F1246" s="22"/>
    </row>
    <row r="1247" spans="3:6" ht="25" customHeight="1" x14ac:dyDescent="0.3">
      <c r="C1247" s="34"/>
      <c r="D1247" s="22"/>
      <c r="E1247" s="22"/>
      <c r="F1247" s="22"/>
    </row>
    <row r="1248" spans="3:6" ht="25" customHeight="1" x14ac:dyDescent="0.3">
      <c r="C1248" s="34"/>
      <c r="D1248" s="22"/>
      <c r="E1248" s="22"/>
      <c r="F1248" s="22"/>
    </row>
    <row r="1249" spans="3:6" ht="25" customHeight="1" x14ac:dyDescent="0.3">
      <c r="C1249" s="34"/>
      <c r="D1249" s="22"/>
      <c r="E1249" s="22"/>
      <c r="F1249" s="22"/>
    </row>
    <row r="1250" spans="3:6" ht="25" customHeight="1" x14ac:dyDescent="0.3">
      <c r="C1250" s="34"/>
      <c r="D1250" s="22"/>
      <c r="E1250" s="22"/>
      <c r="F1250" s="22"/>
    </row>
    <row r="1251" spans="3:6" ht="25" customHeight="1" x14ac:dyDescent="0.3">
      <c r="C1251" s="34"/>
      <c r="D1251" s="22"/>
      <c r="E1251" s="22"/>
      <c r="F1251" s="22"/>
    </row>
    <row r="1252" spans="3:6" ht="25" customHeight="1" x14ac:dyDescent="0.3">
      <c r="C1252" s="34"/>
      <c r="D1252" s="22"/>
      <c r="E1252" s="22"/>
      <c r="F1252" s="22"/>
    </row>
    <row r="1253" spans="3:6" ht="25" customHeight="1" x14ac:dyDescent="0.3">
      <c r="C1253" s="34"/>
      <c r="D1253" s="22"/>
      <c r="E1253" s="22"/>
      <c r="F1253" s="22"/>
    </row>
    <row r="1254" spans="3:6" ht="25" customHeight="1" x14ac:dyDescent="0.3">
      <c r="C1254" s="34"/>
      <c r="D1254" s="22"/>
      <c r="E1254" s="22"/>
      <c r="F1254" s="22"/>
    </row>
    <row r="1255" spans="3:6" ht="25" customHeight="1" x14ac:dyDescent="0.3">
      <c r="C1255" s="34"/>
      <c r="D1255" s="22"/>
      <c r="E1255" s="22"/>
      <c r="F1255" s="22"/>
    </row>
    <row r="1256" spans="3:6" ht="25" customHeight="1" x14ac:dyDescent="0.3">
      <c r="C1256" s="34"/>
      <c r="D1256" s="22"/>
      <c r="E1256" s="22"/>
      <c r="F1256" s="22"/>
    </row>
    <row r="1257" spans="3:6" ht="25" customHeight="1" x14ac:dyDescent="0.3">
      <c r="C1257" s="34"/>
      <c r="D1257" s="22"/>
      <c r="E1257" s="22"/>
      <c r="F1257" s="22"/>
    </row>
    <row r="1258" spans="3:6" ht="25" customHeight="1" x14ac:dyDescent="0.3">
      <c r="C1258" s="34"/>
      <c r="D1258" s="22"/>
      <c r="E1258" s="22"/>
      <c r="F1258" s="22"/>
    </row>
    <row r="1259" spans="3:6" ht="25" customHeight="1" x14ac:dyDescent="0.3">
      <c r="C1259" s="34"/>
      <c r="D1259" s="22"/>
      <c r="E1259" s="22"/>
      <c r="F1259" s="22"/>
    </row>
    <row r="1260" spans="3:6" ht="25" customHeight="1" x14ac:dyDescent="0.3">
      <c r="C1260" s="34"/>
      <c r="D1260" s="22"/>
      <c r="E1260" s="22"/>
      <c r="F1260" s="22"/>
    </row>
    <row r="1261" spans="3:6" ht="25" customHeight="1" x14ac:dyDescent="0.3">
      <c r="C1261" s="34"/>
      <c r="D1261" s="22"/>
      <c r="E1261" s="22"/>
      <c r="F1261" s="22"/>
    </row>
    <row r="1262" spans="3:6" ht="25" customHeight="1" x14ac:dyDescent="0.3">
      <c r="C1262" s="34"/>
      <c r="D1262" s="22"/>
      <c r="E1262" s="22"/>
      <c r="F1262" s="22"/>
    </row>
    <row r="1263" spans="3:6" ht="25" customHeight="1" x14ac:dyDescent="0.3">
      <c r="C1263" s="34"/>
      <c r="D1263" s="22"/>
      <c r="E1263" s="22"/>
      <c r="F1263" s="22"/>
    </row>
    <row r="1264" spans="3:6" ht="25" customHeight="1" x14ac:dyDescent="0.3">
      <c r="C1264" s="34"/>
      <c r="D1264" s="22"/>
      <c r="E1264" s="22"/>
      <c r="F1264" s="22"/>
    </row>
    <row r="1265" spans="3:6" ht="25" customHeight="1" x14ac:dyDescent="0.3">
      <c r="C1265" s="34"/>
      <c r="D1265" s="22"/>
      <c r="E1265" s="22"/>
      <c r="F1265" s="22"/>
    </row>
    <row r="1266" spans="3:6" ht="25" customHeight="1" x14ac:dyDescent="0.3">
      <c r="C1266" s="34"/>
      <c r="D1266" s="22"/>
      <c r="E1266" s="22"/>
      <c r="F1266" s="22"/>
    </row>
    <row r="1267" spans="3:6" ht="25" customHeight="1" x14ac:dyDescent="0.3">
      <c r="C1267" s="34"/>
      <c r="D1267" s="22"/>
      <c r="E1267" s="22"/>
      <c r="F1267" s="22"/>
    </row>
    <row r="1268" spans="3:6" ht="25" customHeight="1" x14ac:dyDescent="0.3">
      <c r="C1268" s="34"/>
      <c r="D1268" s="22"/>
      <c r="E1268" s="22"/>
      <c r="F1268" s="22"/>
    </row>
    <row r="1269" spans="3:6" ht="25" customHeight="1" x14ac:dyDescent="0.3">
      <c r="C1269" s="34"/>
      <c r="D1269" s="22"/>
      <c r="E1269" s="22"/>
      <c r="F1269" s="22"/>
    </row>
    <row r="1270" spans="3:6" ht="25" customHeight="1" x14ac:dyDescent="0.3">
      <c r="C1270" s="34"/>
      <c r="D1270" s="22"/>
      <c r="E1270" s="22"/>
      <c r="F1270" s="22"/>
    </row>
    <row r="1271" spans="3:6" ht="25" customHeight="1" x14ac:dyDescent="0.3">
      <c r="C1271" s="34"/>
      <c r="D1271" s="22"/>
      <c r="E1271" s="22"/>
      <c r="F1271" s="22"/>
    </row>
    <row r="1272" spans="3:6" ht="25" customHeight="1" x14ac:dyDescent="0.3">
      <c r="C1272" s="34"/>
      <c r="D1272" s="22"/>
      <c r="E1272" s="22"/>
      <c r="F1272" s="22"/>
    </row>
    <row r="1273" spans="3:6" ht="25" customHeight="1" x14ac:dyDescent="0.3">
      <c r="C1273" s="34"/>
      <c r="D1273" s="22"/>
      <c r="E1273" s="22"/>
      <c r="F1273" s="22"/>
    </row>
    <row r="1274" spans="3:6" ht="25" customHeight="1" x14ac:dyDescent="0.3">
      <c r="C1274" s="34"/>
      <c r="D1274" s="22"/>
      <c r="E1274" s="22"/>
      <c r="F1274" s="22"/>
    </row>
    <row r="1275" spans="3:6" ht="25" customHeight="1" x14ac:dyDescent="0.3">
      <c r="C1275" s="34"/>
      <c r="D1275" s="22"/>
      <c r="E1275" s="22"/>
      <c r="F1275" s="22"/>
    </row>
    <row r="1276" spans="3:6" ht="25" customHeight="1" x14ac:dyDescent="0.3">
      <c r="C1276" s="34"/>
      <c r="D1276" s="22"/>
      <c r="E1276" s="22"/>
      <c r="F1276" s="22"/>
    </row>
    <row r="1277" spans="3:6" ht="25" customHeight="1" x14ac:dyDescent="0.3">
      <c r="C1277" s="34"/>
      <c r="D1277" s="22"/>
      <c r="E1277" s="22"/>
      <c r="F1277" s="22"/>
    </row>
    <row r="1278" spans="3:6" ht="25" customHeight="1" x14ac:dyDescent="0.3">
      <c r="C1278" s="34"/>
      <c r="D1278" s="22"/>
      <c r="E1278" s="22"/>
      <c r="F1278" s="22"/>
    </row>
    <row r="1279" spans="3:6" ht="25" customHeight="1" x14ac:dyDescent="0.3">
      <c r="C1279" s="34"/>
      <c r="D1279" s="22"/>
      <c r="E1279" s="22"/>
      <c r="F1279" s="22"/>
    </row>
    <row r="1280" spans="3:6" ht="25" customHeight="1" x14ac:dyDescent="0.3">
      <c r="C1280" s="34"/>
      <c r="D1280" s="22"/>
      <c r="E1280" s="22"/>
      <c r="F1280" s="22"/>
    </row>
    <row r="1281" spans="3:6" ht="25" customHeight="1" x14ac:dyDescent="0.3">
      <c r="C1281" s="34"/>
      <c r="D1281" s="22"/>
      <c r="E1281" s="22"/>
      <c r="F1281" s="22"/>
    </row>
    <row r="1282" spans="3:6" ht="25" customHeight="1" x14ac:dyDescent="0.3">
      <c r="C1282" s="34"/>
      <c r="D1282" s="22"/>
      <c r="E1282" s="22"/>
      <c r="F1282" s="22"/>
    </row>
    <row r="1283" spans="3:6" ht="25" customHeight="1" x14ac:dyDescent="0.3">
      <c r="C1283" s="34"/>
      <c r="D1283" s="22"/>
      <c r="E1283" s="22"/>
      <c r="F1283" s="22"/>
    </row>
    <row r="1284" spans="3:6" ht="25" customHeight="1" x14ac:dyDescent="0.3">
      <c r="C1284" s="34"/>
      <c r="D1284" s="22"/>
      <c r="E1284" s="22"/>
      <c r="F1284" s="22"/>
    </row>
    <row r="1285" spans="3:6" ht="25" customHeight="1" x14ac:dyDescent="0.3">
      <c r="C1285" s="34"/>
      <c r="D1285" s="22"/>
      <c r="E1285" s="22"/>
      <c r="F1285" s="22"/>
    </row>
    <row r="1286" spans="3:6" ht="25" customHeight="1" x14ac:dyDescent="0.3">
      <c r="C1286" s="34"/>
      <c r="D1286" s="22"/>
      <c r="E1286" s="22"/>
      <c r="F1286" s="22"/>
    </row>
    <row r="1287" spans="3:6" ht="25" customHeight="1" x14ac:dyDescent="0.3">
      <c r="C1287" s="34"/>
      <c r="D1287" s="22"/>
      <c r="E1287" s="22"/>
      <c r="F1287" s="22"/>
    </row>
    <row r="1288" spans="3:6" ht="25" customHeight="1" x14ac:dyDescent="0.3">
      <c r="C1288" s="34"/>
      <c r="D1288" s="22"/>
      <c r="E1288" s="22"/>
      <c r="F1288" s="22"/>
    </row>
    <row r="1289" spans="3:6" ht="25" customHeight="1" x14ac:dyDescent="0.3">
      <c r="C1289" s="34"/>
      <c r="D1289" s="22"/>
      <c r="E1289" s="22"/>
      <c r="F1289" s="22"/>
    </row>
    <row r="1290" spans="3:6" ht="25" customHeight="1" x14ac:dyDescent="0.3">
      <c r="C1290" s="34"/>
      <c r="D1290" s="22"/>
      <c r="E1290" s="22"/>
      <c r="F1290" s="22"/>
    </row>
    <row r="1291" spans="3:6" ht="25" customHeight="1" x14ac:dyDescent="0.3">
      <c r="C1291" s="34"/>
      <c r="D1291" s="22"/>
      <c r="E1291" s="22"/>
      <c r="F1291" s="22"/>
    </row>
    <row r="1292" spans="3:6" ht="25" customHeight="1" x14ac:dyDescent="0.3">
      <c r="C1292" s="34"/>
      <c r="D1292" s="22"/>
      <c r="E1292" s="22"/>
      <c r="F1292" s="22"/>
    </row>
    <row r="1293" spans="3:6" ht="25" customHeight="1" x14ac:dyDescent="0.3">
      <c r="C1293" s="34"/>
      <c r="D1293" s="22"/>
      <c r="E1293" s="22"/>
      <c r="F1293" s="22"/>
    </row>
    <row r="1294" spans="3:6" ht="25" customHeight="1" x14ac:dyDescent="0.3">
      <c r="C1294" s="34"/>
      <c r="D1294" s="22"/>
      <c r="E1294" s="22"/>
      <c r="F1294" s="22"/>
    </row>
    <row r="1295" spans="3:6" ht="25" customHeight="1" x14ac:dyDescent="0.3">
      <c r="C1295" s="34"/>
      <c r="D1295" s="22"/>
      <c r="E1295" s="22"/>
      <c r="F1295" s="22"/>
    </row>
    <row r="1296" spans="3:6" ht="25" customHeight="1" x14ac:dyDescent="0.3">
      <c r="C1296" s="34"/>
      <c r="D1296" s="22"/>
      <c r="E1296" s="22"/>
      <c r="F1296" s="22"/>
    </row>
    <row r="1297" spans="3:6" ht="25" customHeight="1" x14ac:dyDescent="0.3">
      <c r="C1297" s="34"/>
      <c r="D1297" s="22"/>
      <c r="E1297" s="22"/>
      <c r="F1297" s="22"/>
    </row>
    <row r="1298" spans="3:6" ht="25" customHeight="1" x14ac:dyDescent="0.3">
      <c r="C1298" s="34"/>
      <c r="D1298" s="22"/>
      <c r="E1298" s="22"/>
      <c r="F1298" s="22"/>
    </row>
    <row r="1299" spans="3:6" ht="25" customHeight="1" x14ac:dyDescent="0.3">
      <c r="C1299" s="34"/>
      <c r="D1299" s="22"/>
      <c r="E1299" s="22"/>
      <c r="F1299" s="22"/>
    </row>
    <row r="1300" spans="3:6" ht="25" customHeight="1" x14ac:dyDescent="0.3">
      <c r="C1300" s="34"/>
      <c r="D1300" s="22"/>
      <c r="E1300" s="22"/>
      <c r="F1300" s="22"/>
    </row>
    <row r="1301" spans="3:6" ht="25" customHeight="1" x14ac:dyDescent="0.3">
      <c r="C1301" s="34"/>
      <c r="D1301" s="22"/>
      <c r="E1301" s="22"/>
      <c r="F1301" s="22"/>
    </row>
    <row r="1302" spans="3:6" ht="25" customHeight="1" x14ac:dyDescent="0.3">
      <c r="C1302" s="34"/>
      <c r="D1302" s="22"/>
      <c r="E1302" s="22"/>
      <c r="F1302" s="22"/>
    </row>
    <row r="1303" spans="3:6" ht="25" customHeight="1" x14ac:dyDescent="0.3">
      <c r="C1303" s="34"/>
      <c r="D1303" s="22"/>
      <c r="E1303" s="22"/>
      <c r="F1303" s="22"/>
    </row>
    <row r="1304" spans="3:6" ht="25" customHeight="1" x14ac:dyDescent="0.3">
      <c r="C1304" s="34"/>
      <c r="D1304" s="22"/>
      <c r="E1304" s="22"/>
      <c r="F1304" s="22"/>
    </row>
    <row r="1305" spans="3:6" ht="25" customHeight="1" x14ac:dyDescent="0.3">
      <c r="C1305" s="34"/>
      <c r="D1305" s="22"/>
      <c r="E1305" s="22"/>
      <c r="F1305" s="22"/>
    </row>
    <row r="1306" spans="3:6" ht="25" customHeight="1" x14ac:dyDescent="0.3">
      <c r="C1306" s="34"/>
      <c r="D1306" s="22"/>
      <c r="E1306" s="22"/>
      <c r="F1306" s="22"/>
    </row>
    <row r="1307" spans="3:6" ht="25" customHeight="1" x14ac:dyDescent="0.3">
      <c r="C1307" s="34"/>
      <c r="D1307" s="22"/>
      <c r="E1307" s="22"/>
      <c r="F1307" s="22"/>
    </row>
    <row r="1308" spans="3:6" ht="25" customHeight="1" x14ac:dyDescent="0.3">
      <c r="C1308" s="34"/>
      <c r="D1308" s="22"/>
      <c r="E1308" s="22"/>
      <c r="F1308" s="22"/>
    </row>
    <row r="1309" spans="3:6" ht="25" customHeight="1" x14ac:dyDescent="0.3">
      <c r="C1309" s="34"/>
      <c r="D1309" s="22"/>
      <c r="E1309" s="22"/>
      <c r="F1309" s="22"/>
    </row>
    <row r="1310" spans="3:6" ht="25" customHeight="1" x14ac:dyDescent="0.3">
      <c r="C1310" s="34"/>
      <c r="D1310" s="22"/>
      <c r="E1310" s="22"/>
      <c r="F1310" s="22"/>
    </row>
    <row r="1311" spans="3:6" ht="25" customHeight="1" x14ac:dyDescent="0.3">
      <c r="C1311" s="34"/>
      <c r="D1311" s="22"/>
      <c r="E1311" s="22"/>
      <c r="F1311" s="22"/>
    </row>
    <row r="1312" spans="3:6" ht="25" customHeight="1" x14ac:dyDescent="0.3">
      <c r="C1312" s="34"/>
      <c r="D1312" s="22"/>
      <c r="E1312" s="22"/>
      <c r="F1312" s="22"/>
    </row>
    <row r="1313" spans="3:6" ht="25" customHeight="1" x14ac:dyDescent="0.3">
      <c r="C1313" s="34"/>
      <c r="D1313" s="22"/>
      <c r="E1313" s="22"/>
      <c r="F1313" s="22"/>
    </row>
    <row r="1314" spans="3:6" ht="25" customHeight="1" x14ac:dyDescent="0.3">
      <c r="C1314" s="34"/>
      <c r="D1314" s="22"/>
      <c r="E1314" s="22"/>
      <c r="F1314" s="22"/>
    </row>
    <row r="1315" spans="3:6" ht="25" customHeight="1" x14ac:dyDescent="0.3">
      <c r="C1315" s="34"/>
      <c r="D1315" s="22"/>
      <c r="E1315" s="22"/>
      <c r="F1315" s="22"/>
    </row>
    <row r="1316" spans="3:6" ht="25" customHeight="1" x14ac:dyDescent="0.3">
      <c r="C1316" s="34"/>
      <c r="D1316" s="22"/>
      <c r="E1316" s="22"/>
      <c r="F1316" s="22"/>
    </row>
    <row r="1317" spans="3:6" ht="25" customHeight="1" x14ac:dyDescent="0.3">
      <c r="C1317" s="34"/>
      <c r="D1317" s="22"/>
      <c r="E1317" s="22"/>
      <c r="F1317" s="22"/>
    </row>
    <row r="1318" spans="3:6" ht="25" customHeight="1" x14ac:dyDescent="0.3">
      <c r="C1318" s="34"/>
      <c r="D1318" s="22"/>
      <c r="E1318" s="22"/>
      <c r="F1318" s="22"/>
    </row>
    <row r="1319" spans="3:6" ht="25" customHeight="1" x14ac:dyDescent="0.3">
      <c r="C1319" s="34"/>
      <c r="D1319" s="22"/>
      <c r="E1319" s="22"/>
      <c r="F1319" s="22"/>
    </row>
    <row r="1320" spans="3:6" ht="25" customHeight="1" x14ac:dyDescent="0.3">
      <c r="C1320" s="34"/>
      <c r="D1320" s="22"/>
      <c r="E1320" s="22"/>
      <c r="F1320" s="22"/>
    </row>
    <row r="1321" spans="3:6" ht="25" customHeight="1" x14ac:dyDescent="0.3">
      <c r="C1321" s="34"/>
      <c r="D1321" s="22"/>
      <c r="E1321" s="22"/>
      <c r="F1321" s="22"/>
    </row>
    <row r="1322" spans="3:6" ht="25" customHeight="1" x14ac:dyDescent="0.3">
      <c r="C1322" s="34"/>
      <c r="D1322" s="22"/>
      <c r="E1322" s="22"/>
      <c r="F1322" s="22"/>
    </row>
    <row r="1323" spans="3:6" ht="25" customHeight="1" x14ac:dyDescent="0.3">
      <c r="C1323" s="34"/>
      <c r="D1323" s="22"/>
      <c r="E1323" s="22"/>
      <c r="F1323" s="22"/>
    </row>
    <row r="1324" spans="3:6" ht="25" customHeight="1" x14ac:dyDescent="0.3">
      <c r="C1324" s="34"/>
      <c r="D1324" s="22"/>
      <c r="E1324" s="22"/>
      <c r="F1324" s="22"/>
    </row>
    <row r="1325" spans="3:6" ht="25" customHeight="1" x14ac:dyDescent="0.3">
      <c r="C1325" s="34"/>
      <c r="D1325" s="22"/>
      <c r="E1325" s="22"/>
      <c r="F1325" s="22"/>
    </row>
    <row r="1326" spans="3:6" ht="25" customHeight="1" x14ac:dyDescent="0.3">
      <c r="C1326" s="34"/>
      <c r="D1326" s="22"/>
      <c r="E1326" s="22"/>
      <c r="F1326" s="22"/>
    </row>
    <row r="1327" spans="3:6" ht="25" customHeight="1" x14ac:dyDescent="0.3">
      <c r="C1327" s="34"/>
      <c r="D1327" s="22"/>
      <c r="E1327" s="22"/>
      <c r="F1327" s="22"/>
    </row>
    <row r="1328" spans="3:6" ht="25" customHeight="1" x14ac:dyDescent="0.3">
      <c r="C1328" s="34"/>
      <c r="D1328" s="22"/>
      <c r="E1328" s="22"/>
      <c r="F1328" s="22"/>
    </row>
    <row r="1329" spans="3:6" ht="25" customHeight="1" x14ac:dyDescent="0.3">
      <c r="C1329" s="34"/>
      <c r="D1329" s="22"/>
      <c r="E1329" s="22"/>
      <c r="F1329" s="22"/>
    </row>
    <row r="1330" spans="3:6" ht="25" customHeight="1" x14ac:dyDescent="0.3">
      <c r="C1330" s="34"/>
      <c r="D1330" s="22"/>
      <c r="E1330" s="22"/>
      <c r="F1330" s="22"/>
    </row>
    <row r="1331" spans="3:6" ht="25" customHeight="1" x14ac:dyDescent="0.3">
      <c r="C1331" s="34"/>
      <c r="D1331" s="22"/>
      <c r="E1331" s="22"/>
      <c r="F1331" s="22"/>
    </row>
    <row r="1332" spans="3:6" ht="25" customHeight="1" x14ac:dyDescent="0.3">
      <c r="C1332" s="34"/>
      <c r="D1332" s="22"/>
      <c r="E1332" s="22"/>
      <c r="F1332" s="22"/>
    </row>
    <row r="1333" spans="3:6" ht="25" customHeight="1" x14ac:dyDescent="0.3">
      <c r="C1333" s="34"/>
      <c r="D1333" s="22"/>
      <c r="E1333" s="22"/>
      <c r="F1333" s="22"/>
    </row>
    <row r="1334" spans="3:6" ht="25" customHeight="1" x14ac:dyDescent="0.3">
      <c r="C1334" s="34"/>
      <c r="D1334" s="22"/>
      <c r="E1334" s="22"/>
      <c r="F1334" s="22"/>
    </row>
    <row r="1335" spans="3:6" ht="25" customHeight="1" x14ac:dyDescent="0.3">
      <c r="C1335" s="34"/>
      <c r="D1335" s="22"/>
      <c r="E1335" s="22"/>
      <c r="F1335" s="22"/>
    </row>
    <row r="1336" spans="3:6" ht="25" customHeight="1" x14ac:dyDescent="0.3">
      <c r="C1336" s="34"/>
      <c r="D1336" s="22"/>
      <c r="E1336" s="22"/>
      <c r="F1336" s="22"/>
    </row>
    <row r="1337" spans="3:6" ht="25" customHeight="1" x14ac:dyDescent="0.3">
      <c r="C1337" s="34"/>
      <c r="D1337" s="22"/>
      <c r="E1337" s="22"/>
      <c r="F1337" s="22"/>
    </row>
    <row r="1338" spans="3:6" ht="25" customHeight="1" x14ac:dyDescent="0.3">
      <c r="C1338" s="34"/>
      <c r="D1338" s="22"/>
      <c r="E1338" s="22"/>
      <c r="F1338" s="22"/>
    </row>
    <row r="1339" spans="3:6" ht="25" customHeight="1" x14ac:dyDescent="0.3">
      <c r="C1339" s="34"/>
      <c r="D1339" s="22"/>
      <c r="E1339" s="22"/>
      <c r="F1339" s="22"/>
    </row>
    <row r="1340" spans="3:6" ht="25" customHeight="1" x14ac:dyDescent="0.3">
      <c r="C1340" s="34"/>
      <c r="D1340" s="22"/>
      <c r="E1340" s="22"/>
      <c r="F1340" s="22"/>
    </row>
    <row r="1341" spans="3:6" ht="25" customHeight="1" x14ac:dyDescent="0.3">
      <c r="C1341" s="34"/>
      <c r="D1341" s="22"/>
      <c r="E1341" s="22"/>
      <c r="F1341" s="22"/>
    </row>
    <row r="1342" spans="3:6" ht="25" customHeight="1" x14ac:dyDescent="0.3">
      <c r="C1342" s="34"/>
      <c r="D1342" s="22"/>
      <c r="E1342" s="22"/>
      <c r="F1342" s="22"/>
    </row>
    <row r="1343" spans="3:6" ht="25" customHeight="1" x14ac:dyDescent="0.3">
      <c r="C1343" s="34"/>
      <c r="D1343" s="22"/>
      <c r="E1343" s="22"/>
      <c r="F1343" s="22"/>
    </row>
    <row r="1344" spans="3:6" ht="25" customHeight="1" x14ac:dyDescent="0.3">
      <c r="C1344" s="34"/>
      <c r="D1344" s="22"/>
      <c r="E1344" s="22"/>
      <c r="F1344" s="22"/>
    </row>
    <row r="1345" spans="3:6" ht="25" customHeight="1" x14ac:dyDescent="0.3">
      <c r="C1345" s="34"/>
      <c r="D1345" s="22"/>
      <c r="E1345" s="22"/>
      <c r="F1345" s="22"/>
    </row>
    <row r="1346" spans="3:6" ht="25" customHeight="1" x14ac:dyDescent="0.3">
      <c r="C1346" s="34"/>
      <c r="D1346" s="22"/>
      <c r="E1346" s="22"/>
      <c r="F1346" s="22"/>
    </row>
    <row r="1347" spans="3:6" ht="25" customHeight="1" x14ac:dyDescent="0.3">
      <c r="C1347" s="34"/>
      <c r="D1347" s="22"/>
      <c r="E1347" s="22"/>
      <c r="F1347" s="22"/>
    </row>
    <row r="1348" spans="3:6" ht="25" customHeight="1" x14ac:dyDescent="0.3">
      <c r="C1348" s="34"/>
      <c r="D1348" s="22"/>
      <c r="E1348" s="22"/>
      <c r="F1348" s="22"/>
    </row>
    <row r="1349" spans="3:6" ht="25" customHeight="1" x14ac:dyDescent="0.3">
      <c r="C1349" s="34"/>
      <c r="D1349" s="22"/>
      <c r="E1349" s="22"/>
      <c r="F1349" s="22"/>
    </row>
    <row r="1350" spans="3:6" ht="25" customHeight="1" x14ac:dyDescent="0.3">
      <c r="C1350" s="34"/>
      <c r="D1350" s="22"/>
      <c r="E1350" s="22"/>
      <c r="F1350" s="22"/>
    </row>
    <row r="1351" spans="3:6" ht="25" customHeight="1" x14ac:dyDescent="0.3">
      <c r="C1351" s="34"/>
      <c r="D1351" s="22"/>
      <c r="E1351" s="22"/>
      <c r="F1351" s="22"/>
    </row>
    <row r="1352" spans="3:6" ht="25" customHeight="1" x14ac:dyDescent="0.3">
      <c r="C1352" s="34"/>
      <c r="D1352" s="22"/>
      <c r="E1352" s="22"/>
      <c r="F1352" s="22"/>
    </row>
    <row r="1353" spans="3:6" ht="25" customHeight="1" x14ac:dyDescent="0.3">
      <c r="C1353" s="34"/>
      <c r="D1353" s="22"/>
      <c r="E1353" s="22"/>
      <c r="F1353" s="22"/>
    </row>
    <row r="1354" spans="3:6" ht="25" customHeight="1" x14ac:dyDescent="0.3">
      <c r="C1354" s="34"/>
      <c r="D1354" s="22"/>
      <c r="E1354" s="22"/>
      <c r="F1354" s="22"/>
    </row>
    <row r="1355" spans="3:6" ht="25" customHeight="1" x14ac:dyDescent="0.3">
      <c r="C1355" s="34"/>
      <c r="D1355" s="22"/>
      <c r="E1355" s="22"/>
      <c r="F1355" s="22"/>
    </row>
    <row r="1356" spans="3:6" ht="25" customHeight="1" x14ac:dyDescent="0.3">
      <c r="C1356" s="34"/>
      <c r="D1356" s="22"/>
      <c r="E1356" s="22"/>
      <c r="F1356" s="22"/>
    </row>
    <row r="1357" spans="3:6" ht="25" customHeight="1" x14ac:dyDescent="0.3">
      <c r="C1357" s="34"/>
      <c r="D1357" s="22"/>
      <c r="E1357" s="22"/>
      <c r="F1357" s="22"/>
    </row>
    <row r="1358" spans="3:6" ht="25" customHeight="1" x14ac:dyDescent="0.3">
      <c r="C1358" s="34"/>
      <c r="D1358" s="22"/>
      <c r="E1358" s="22"/>
      <c r="F1358" s="22"/>
    </row>
    <row r="1359" spans="3:6" ht="25" customHeight="1" x14ac:dyDescent="0.3">
      <c r="C1359" s="34"/>
      <c r="D1359" s="22"/>
      <c r="E1359" s="22"/>
      <c r="F1359" s="22"/>
    </row>
    <row r="1360" spans="3:6" ht="25" customHeight="1" x14ac:dyDescent="0.3">
      <c r="C1360" s="34"/>
      <c r="D1360" s="22"/>
      <c r="E1360" s="22"/>
      <c r="F1360" s="22"/>
    </row>
    <row r="1361" spans="3:6" ht="25" customHeight="1" x14ac:dyDescent="0.3">
      <c r="C1361" s="34"/>
      <c r="D1361" s="22"/>
      <c r="E1361" s="22"/>
      <c r="F1361" s="22"/>
    </row>
    <row r="1362" spans="3:6" ht="25" customHeight="1" x14ac:dyDescent="0.3">
      <c r="C1362" s="34"/>
      <c r="D1362" s="22"/>
      <c r="E1362" s="22"/>
      <c r="F1362" s="22"/>
    </row>
    <row r="1363" spans="3:6" ht="25" customHeight="1" x14ac:dyDescent="0.3">
      <c r="C1363" s="34"/>
      <c r="D1363" s="22"/>
      <c r="E1363" s="22"/>
      <c r="F1363" s="22"/>
    </row>
    <row r="1364" spans="3:6" ht="25" customHeight="1" x14ac:dyDescent="0.3">
      <c r="C1364" s="34"/>
      <c r="D1364" s="22"/>
      <c r="E1364" s="22"/>
      <c r="F1364" s="22"/>
    </row>
    <row r="1365" spans="3:6" ht="25" customHeight="1" x14ac:dyDescent="0.3">
      <c r="C1365" s="34"/>
      <c r="D1365" s="22"/>
      <c r="E1365" s="22"/>
      <c r="F1365" s="22"/>
    </row>
    <row r="1366" spans="3:6" ht="25" customHeight="1" x14ac:dyDescent="0.3">
      <c r="C1366" s="34"/>
      <c r="D1366" s="22"/>
      <c r="E1366" s="22"/>
      <c r="F1366" s="22"/>
    </row>
    <row r="1367" spans="3:6" ht="25" customHeight="1" x14ac:dyDescent="0.3">
      <c r="C1367" s="34"/>
      <c r="D1367" s="22"/>
      <c r="E1367" s="22"/>
      <c r="F1367" s="22"/>
    </row>
    <row r="1368" spans="3:6" ht="25" customHeight="1" x14ac:dyDescent="0.3">
      <c r="C1368" s="34"/>
      <c r="D1368" s="22"/>
      <c r="E1368" s="22"/>
      <c r="F1368" s="22"/>
    </row>
    <row r="1369" spans="3:6" ht="25" customHeight="1" x14ac:dyDescent="0.3">
      <c r="C1369" s="34"/>
      <c r="D1369" s="22"/>
      <c r="E1369" s="22"/>
      <c r="F1369" s="22"/>
    </row>
    <row r="1370" spans="3:6" ht="25" customHeight="1" x14ac:dyDescent="0.3">
      <c r="C1370" s="34"/>
      <c r="D1370" s="22"/>
      <c r="E1370" s="22"/>
      <c r="F1370" s="22"/>
    </row>
    <row r="1371" spans="3:6" ht="25" customHeight="1" x14ac:dyDescent="0.3">
      <c r="C1371" s="34"/>
      <c r="D1371" s="22"/>
      <c r="E1371" s="22"/>
      <c r="F1371" s="22"/>
    </row>
    <row r="1372" spans="3:6" ht="25" customHeight="1" x14ac:dyDescent="0.3">
      <c r="C1372" s="34"/>
      <c r="D1372" s="22"/>
      <c r="E1372" s="22"/>
      <c r="F1372" s="22"/>
    </row>
    <row r="1373" spans="3:6" ht="25" customHeight="1" x14ac:dyDescent="0.3">
      <c r="C1373" s="34"/>
      <c r="D1373" s="22"/>
      <c r="E1373" s="22"/>
      <c r="F1373" s="22"/>
    </row>
    <row r="1374" spans="3:6" ht="25" customHeight="1" x14ac:dyDescent="0.3">
      <c r="C1374" s="34"/>
      <c r="D1374" s="22"/>
      <c r="E1374" s="22"/>
      <c r="F1374" s="22"/>
    </row>
    <row r="1375" spans="3:6" ht="25" customHeight="1" x14ac:dyDescent="0.3">
      <c r="C1375" s="34"/>
      <c r="D1375" s="22"/>
      <c r="E1375" s="22"/>
      <c r="F1375" s="22"/>
    </row>
    <row r="1376" spans="3:6" ht="25" customHeight="1" x14ac:dyDescent="0.3">
      <c r="C1376" s="34"/>
      <c r="D1376" s="22"/>
      <c r="E1376" s="22"/>
      <c r="F1376" s="22"/>
    </row>
    <row r="1377" spans="3:6" ht="25" customHeight="1" x14ac:dyDescent="0.3">
      <c r="C1377" s="34"/>
      <c r="D1377" s="22"/>
      <c r="E1377" s="22"/>
      <c r="F1377" s="22"/>
    </row>
    <row r="1378" spans="3:6" ht="25" customHeight="1" x14ac:dyDescent="0.3">
      <c r="C1378" s="34"/>
      <c r="D1378" s="22"/>
      <c r="E1378" s="22"/>
      <c r="F1378" s="22"/>
    </row>
    <row r="1379" spans="3:6" ht="25" customHeight="1" x14ac:dyDescent="0.3">
      <c r="C1379" s="34"/>
      <c r="D1379" s="22"/>
      <c r="E1379" s="22"/>
      <c r="F1379" s="22"/>
    </row>
    <row r="1380" spans="3:6" ht="25" customHeight="1" x14ac:dyDescent="0.3">
      <c r="C1380" s="34"/>
      <c r="D1380" s="22"/>
      <c r="E1380" s="22"/>
      <c r="F1380" s="22"/>
    </row>
    <row r="1381" spans="3:6" ht="25" customHeight="1" x14ac:dyDescent="0.3">
      <c r="C1381" s="34"/>
      <c r="D1381" s="22"/>
      <c r="E1381" s="22"/>
      <c r="F1381" s="22"/>
    </row>
    <row r="1382" spans="3:6" ht="25" customHeight="1" x14ac:dyDescent="0.3">
      <c r="C1382" s="34"/>
      <c r="D1382" s="22"/>
      <c r="E1382" s="22"/>
      <c r="F1382" s="22"/>
    </row>
    <row r="1383" spans="3:6" ht="25" customHeight="1" x14ac:dyDescent="0.3">
      <c r="C1383" s="34"/>
      <c r="D1383" s="22"/>
      <c r="E1383" s="22"/>
      <c r="F1383" s="22"/>
    </row>
    <row r="1384" spans="3:6" ht="25" customHeight="1" x14ac:dyDescent="0.3">
      <c r="C1384" s="34"/>
      <c r="D1384" s="22"/>
      <c r="E1384" s="22"/>
      <c r="F1384" s="22"/>
    </row>
    <row r="1385" spans="3:6" ht="25" customHeight="1" x14ac:dyDescent="0.3">
      <c r="C1385" s="34"/>
      <c r="D1385" s="22"/>
      <c r="E1385" s="22"/>
      <c r="F1385" s="22"/>
    </row>
    <row r="1386" spans="3:6" ht="25" customHeight="1" x14ac:dyDescent="0.3">
      <c r="C1386" s="34"/>
      <c r="D1386" s="22"/>
      <c r="E1386" s="22"/>
      <c r="F1386" s="22"/>
    </row>
    <row r="1387" spans="3:6" ht="25" customHeight="1" x14ac:dyDescent="0.3">
      <c r="C1387" s="34"/>
      <c r="D1387" s="22"/>
      <c r="E1387" s="22"/>
      <c r="F1387" s="22"/>
    </row>
    <row r="1388" spans="3:6" ht="25" customHeight="1" x14ac:dyDescent="0.3">
      <c r="C1388" s="34"/>
      <c r="D1388" s="22"/>
      <c r="E1388" s="22"/>
      <c r="F1388" s="22"/>
    </row>
    <row r="1389" spans="3:6" ht="25" customHeight="1" x14ac:dyDescent="0.3">
      <c r="C1389" s="34"/>
      <c r="D1389" s="22"/>
      <c r="E1389" s="22"/>
      <c r="F1389" s="22"/>
    </row>
    <row r="1390" spans="3:6" ht="25" customHeight="1" x14ac:dyDescent="0.3">
      <c r="C1390" s="34"/>
      <c r="D1390" s="22"/>
      <c r="E1390" s="22"/>
      <c r="F1390" s="22"/>
    </row>
    <row r="1391" spans="3:6" ht="25" customHeight="1" x14ac:dyDescent="0.3">
      <c r="C1391" s="34"/>
      <c r="D1391" s="22"/>
      <c r="E1391" s="22"/>
      <c r="F1391" s="22"/>
    </row>
    <row r="1392" spans="3:6" ht="25" customHeight="1" x14ac:dyDescent="0.3">
      <c r="C1392" s="34"/>
      <c r="D1392" s="22"/>
      <c r="E1392" s="22"/>
      <c r="F1392" s="22"/>
    </row>
    <row r="1393" spans="3:6" ht="25" customHeight="1" x14ac:dyDescent="0.3">
      <c r="C1393" s="34"/>
      <c r="D1393" s="22"/>
      <c r="E1393" s="22"/>
      <c r="F1393" s="22"/>
    </row>
    <row r="1394" spans="3:6" ht="25" customHeight="1" x14ac:dyDescent="0.3">
      <c r="C1394" s="34"/>
      <c r="D1394" s="22"/>
      <c r="E1394" s="22"/>
      <c r="F1394" s="22"/>
    </row>
    <row r="1395" spans="3:6" ht="25" customHeight="1" x14ac:dyDescent="0.3">
      <c r="C1395" s="34"/>
      <c r="D1395" s="22"/>
      <c r="E1395" s="22"/>
      <c r="F1395" s="22"/>
    </row>
    <row r="1396" spans="3:6" ht="25" customHeight="1" x14ac:dyDescent="0.3">
      <c r="C1396" s="34"/>
      <c r="D1396" s="22"/>
      <c r="E1396" s="22"/>
      <c r="F1396" s="22"/>
    </row>
    <row r="1397" spans="3:6" ht="25" customHeight="1" x14ac:dyDescent="0.3">
      <c r="C1397" s="34"/>
      <c r="D1397" s="22"/>
      <c r="E1397" s="22"/>
      <c r="F1397" s="22"/>
    </row>
    <row r="1398" spans="3:6" ht="25" customHeight="1" x14ac:dyDescent="0.3">
      <c r="C1398" s="34"/>
      <c r="D1398" s="22"/>
      <c r="E1398" s="22"/>
      <c r="F1398" s="22"/>
    </row>
    <row r="1399" spans="3:6" ht="25" customHeight="1" x14ac:dyDescent="0.3">
      <c r="C1399" s="34"/>
      <c r="D1399" s="22"/>
      <c r="E1399" s="22"/>
      <c r="F1399" s="22"/>
    </row>
    <row r="1400" spans="3:6" ht="25" customHeight="1" x14ac:dyDescent="0.3">
      <c r="C1400" s="34"/>
      <c r="D1400" s="22"/>
      <c r="E1400" s="22"/>
      <c r="F1400" s="22"/>
    </row>
    <row r="1401" spans="3:6" ht="25" customHeight="1" x14ac:dyDescent="0.3">
      <c r="C1401" s="34"/>
      <c r="D1401" s="22"/>
      <c r="E1401" s="22"/>
      <c r="F1401" s="22"/>
    </row>
    <row r="1402" spans="3:6" ht="25" customHeight="1" x14ac:dyDescent="0.3">
      <c r="C1402" s="34"/>
      <c r="D1402" s="22"/>
      <c r="E1402" s="22"/>
      <c r="F1402" s="22"/>
    </row>
    <row r="1403" spans="3:6" ht="25" customHeight="1" x14ac:dyDescent="0.3">
      <c r="C1403" s="34"/>
      <c r="D1403" s="22"/>
      <c r="E1403" s="22"/>
      <c r="F1403" s="22"/>
    </row>
    <row r="1404" spans="3:6" ht="25" customHeight="1" x14ac:dyDescent="0.3">
      <c r="C1404" s="34"/>
      <c r="D1404" s="22"/>
      <c r="E1404" s="22"/>
      <c r="F1404" s="22"/>
    </row>
    <row r="1405" spans="3:6" ht="25" customHeight="1" x14ac:dyDescent="0.3">
      <c r="C1405" s="34"/>
      <c r="D1405" s="22"/>
      <c r="E1405" s="22"/>
      <c r="F1405" s="22"/>
    </row>
    <row r="1406" spans="3:6" ht="25" customHeight="1" x14ac:dyDescent="0.3">
      <c r="C1406" s="34"/>
      <c r="D1406" s="22"/>
      <c r="E1406" s="22"/>
      <c r="F1406" s="22"/>
    </row>
    <row r="1407" spans="3:6" ht="25" customHeight="1" x14ac:dyDescent="0.3">
      <c r="C1407" s="34"/>
      <c r="D1407" s="22"/>
      <c r="E1407" s="22"/>
      <c r="F1407" s="22"/>
    </row>
    <row r="1408" spans="3:6" ht="25" customHeight="1" x14ac:dyDescent="0.3">
      <c r="C1408" s="34"/>
      <c r="D1408" s="22"/>
      <c r="E1408" s="22"/>
      <c r="F1408" s="22"/>
    </row>
    <row r="1409" spans="3:6" ht="25" customHeight="1" x14ac:dyDescent="0.3">
      <c r="C1409" s="34"/>
      <c r="D1409" s="22"/>
      <c r="E1409" s="22"/>
      <c r="F1409" s="22"/>
    </row>
    <row r="1410" spans="3:6" ht="25" customHeight="1" x14ac:dyDescent="0.3">
      <c r="C1410" s="34"/>
      <c r="D1410" s="22"/>
      <c r="E1410" s="22"/>
      <c r="F1410" s="22"/>
    </row>
    <row r="1411" spans="3:6" ht="25" customHeight="1" x14ac:dyDescent="0.3">
      <c r="C1411" s="34"/>
      <c r="D1411" s="22"/>
      <c r="E1411" s="22"/>
      <c r="F1411" s="22"/>
    </row>
    <row r="1412" spans="3:6" ht="25" customHeight="1" x14ac:dyDescent="0.3">
      <c r="C1412" s="34"/>
      <c r="D1412" s="22"/>
      <c r="E1412" s="22"/>
      <c r="F1412" s="22"/>
    </row>
    <row r="1413" spans="3:6" ht="25" customHeight="1" x14ac:dyDescent="0.3">
      <c r="C1413" s="34"/>
      <c r="D1413" s="22"/>
      <c r="E1413" s="22"/>
      <c r="F1413" s="22"/>
    </row>
    <row r="1414" spans="3:6" ht="25" customHeight="1" x14ac:dyDescent="0.3">
      <c r="C1414" s="34"/>
      <c r="D1414" s="22"/>
      <c r="E1414" s="22"/>
      <c r="F1414" s="22"/>
    </row>
    <row r="1415" spans="3:6" ht="25" customHeight="1" x14ac:dyDescent="0.3">
      <c r="C1415" s="34"/>
      <c r="D1415" s="22"/>
      <c r="E1415" s="22"/>
      <c r="F1415" s="22"/>
    </row>
    <row r="1416" spans="3:6" ht="25" customHeight="1" x14ac:dyDescent="0.3">
      <c r="C1416" s="34"/>
      <c r="D1416" s="22"/>
      <c r="E1416" s="22"/>
      <c r="F1416" s="22"/>
    </row>
    <row r="1417" spans="3:6" ht="25" customHeight="1" x14ac:dyDescent="0.3">
      <c r="C1417" s="34"/>
      <c r="D1417" s="22"/>
      <c r="E1417" s="22"/>
      <c r="F1417" s="22"/>
    </row>
    <row r="1418" spans="3:6" ht="25" customHeight="1" x14ac:dyDescent="0.3">
      <c r="C1418" s="34"/>
      <c r="D1418" s="22"/>
      <c r="E1418" s="22"/>
      <c r="F1418" s="22"/>
    </row>
    <row r="1419" spans="3:6" ht="25" customHeight="1" x14ac:dyDescent="0.3">
      <c r="C1419" s="34"/>
      <c r="D1419" s="22"/>
      <c r="E1419" s="22"/>
      <c r="F1419" s="22"/>
    </row>
    <row r="1420" spans="3:6" ht="25" customHeight="1" x14ac:dyDescent="0.3">
      <c r="C1420" s="34"/>
      <c r="D1420" s="22"/>
      <c r="E1420" s="22"/>
      <c r="F1420" s="22"/>
    </row>
    <row r="1421" spans="3:6" ht="25" customHeight="1" x14ac:dyDescent="0.3">
      <c r="C1421" s="34"/>
      <c r="D1421" s="22"/>
      <c r="E1421" s="22"/>
      <c r="F1421" s="22"/>
    </row>
    <row r="1422" spans="3:6" ht="25" customHeight="1" x14ac:dyDescent="0.3">
      <c r="C1422" s="34"/>
      <c r="D1422" s="22"/>
      <c r="E1422" s="22"/>
      <c r="F1422" s="22"/>
    </row>
    <row r="1423" spans="3:6" ht="25" customHeight="1" x14ac:dyDescent="0.3">
      <c r="C1423" s="34"/>
      <c r="D1423" s="22"/>
      <c r="E1423" s="22"/>
      <c r="F1423" s="22"/>
    </row>
    <row r="1424" spans="3:6" ht="25" customHeight="1" x14ac:dyDescent="0.3">
      <c r="C1424" s="34"/>
      <c r="D1424" s="22"/>
      <c r="E1424" s="22"/>
      <c r="F1424" s="22"/>
    </row>
    <row r="1425" spans="3:6" ht="25" customHeight="1" x14ac:dyDescent="0.3">
      <c r="C1425" s="34"/>
      <c r="D1425" s="22"/>
      <c r="E1425" s="22"/>
      <c r="F1425" s="22"/>
    </row>
    <row r="1426" spans="3:6" ht="25" customHeight="1" x14ac:dyDescent="0.3">
      <c r="C1426" s="34"/>
      <c r="D1426" s="22"/>
      <c r="E1426" s="22"/>
      <c r="F1426" s="22"/>
    </row>
    <row r="1427" spans="3:6" ht="25" customHeight="1" x14ac:dyDescent="0.3">
      <c r="C1427" s="34"/>
      <c r="D1427" s="22"/>
      <c r="E1427" s="22"/>
      <c r="F1427" s="22"/>
    </row>
    <row r="1428" spans="3:6" ht="25" customHeight="1" x14ac:dyDescent="0.3">
      <c r="C1428" s="34"/>
      <c r="D1428" s="22"/>
      <c r="E1428" s="22"/>
      <c r="F1428" s="22"/>
    </row>
    <row r="1429" spans="3:6" ht="25" customHeight="1" x14ac:dyDescent="0.3">
      <c r="C1429" s="34"/>
      <c r="D1429" s="22"/>
      <c r="E1429" s="22"/>
      <c r="F1429" s="22"/>
    </row>
    <row r="1430" spans="3:6" ht="25" customHeight="1" x14ac:dyDescent="0.3">
      <c r="C1430" s="34"/>
      <c r="D1430" s="22"/>
      <c r="E1430" s="22"/>
      <c r="F1430" s="22"/>
    </row>
    <row r="1431" spans="3:6" ht="25" customHeight="1" x14ac:dyDescent="0.3">
      <c r="C1431" s="34"/>
      <c r="D1431" s="22"/>
      <c r="E1431" s="22"/>
      <c r="F1431" s="22"/>
    </row>
    <row r="1432" spans="3:6" ht="25" customHeight="1" x14ac:dyDescent="0.3">
      <c r="C1432" s="34"/>
      <c r="D1432" s="22"/>
      <c r="E1432" s="22"/>
      <c r="F1432" s="22"/>
    </row>
    <row r="1433" spans="3:6" ht="25" customHeight="1" x14ac:dyDescent="0.3">
      <c r="C1433" s="34"/>
      <c r="D1433" s="22"/>
      <c r="E1433" s="22"/>
      <c r="F1433" s="22"/>
    </row>
    <row r="1434" spans="3:6" ht="25" customHeight="1" x14ac:dyDescent="0.3">
      <c r="C1434" s="34"/>
      <c r="D1434" s="22"/>
      <c r="E1434" s="22"/>
      <c r="F1434" s="22"/>
    </row>
    <row r="1435" spans="3:6" ht="25" customHeight="1" x14ac:dyDescent="0.3">
      <c r="C1435" s="34"/>
      <c r="D1435" s="22"/>
      <c r="E1435" s="22"/>
      <c r="F1435" s="22"/>
    </row>
    <row r="1436" spans="3:6" ht="25" customHeight="1" x14ac:dyDescent="0.3">
      <c r="C1436" s="34"/>
      <c r="D1436" s="22"/>
      <c r="E1436" s="22"/>
      <c r="F1436" s="22"/>
    </row>
    <row r="1437" spans="3:6" ht="25" customHeight="1" x14ac:dyDescent="0.3">
      <c r="C1437" s="34"/>
      <c r="D1437" s="22"/>
      <c r="E1437" s="22"/>
      <c r="F1437" s="22"/>
    </row>
    <row r="1438" spans="3:6" ht="25" customHeight="1" x14ac:dyDescent="0.3">
      <c r="C1438" s="34"/>
      <c r="D1438" s="22"/>
      <c r="E1438" s="22"/>
      <c r="F1438" s="22"/>
    </row>
    <row r="1439" spans="3:6" ht="25" customHeight="1" x14ac:dyDescent="0.3">
      <c r="C1439" s="34"/>
      <c r="D1439" s="22"/>
      <c r="E1439" s="22"/>
      <c r="F1439" s="22"/>
    </row>
    <row r="1440" spans="3:6" ht="25" customHeight="1" x14ac:dyDescent="0.3">
      <c r="C1440" s="34"/>
      <c r="D1440" s="22"/>
      <c r="E1440" s="22"/>
      <c r="F1440" s="22"/>
    </row>
    <row r="1441" spans="3:6" ht="25" customHeight="1" x14ac:dyDescent="0.3">
      <c r="C1441" s="34"/>
      <c r="D1441" s="22"/>
      <c r="E1441" s="22"/>
      <c r="F1441" s="22"/>
    </row>
    <row r="1442" spans="3:6" ht="25" customHeight="1" x14ac:dyDescent="0.3">
      <c r="C1442" s="34"/>
      <c r="D1442" s="22"/>
      <c r="E1442" s="22"/>
      <c r="F1442" s="22"/>
    </row>
    <row r="1443" spans="3:6" ht="25" customHeight="1" x14ac:dyDescent="0.3">
      <c r="C1443" s="34"/>
      <c r="D1443" s="22"/>
      <c r="E1443" s="22"/>
      <c r="F1443" s="22"/>
    </row>
    <row r="1444" spans="3:6" ht="25" customHeight="1" x14ac:dyDescent="0.3">
      <c r="C1444" s="34"/>
      <c r="D1444" s="22"/>
      <c r="E1444" s="22"/>
      <c r="F1444" s="22"/>
    </row>
    <row r="1445" spans="3:6" ht="25" customHeight="1" x14ac:dyDescent="0.3">
      <c r="C1445" s="34"/>
      <c r="D1445" s="22"/>
      <c r="E1445" s="22"/>
      <c r="F1445" s="22"/>
    </row>
    <row r="1446" spans="3:6" ht="25" customHeight="1" x14ac:dyDescent="0.3">
      <c r="C1446" s="34"/>
      <c r="D1446" s="22"/>
      <c r="E1446" s="22"/>
      <c r="F1446" s="22"/>
    </row>
    <row r="1447" spans="3:6" ht="25" customHeight="1" x14ac:dyDescent="0.3">
      <c r="C1447" s="34"/>
      <c r="D1447" s="22"/>
      <c r="E1447" s="22"/>
      <c r="F1447" s="22"/>
    </row>
    <row r="1448" spans="3:6" ht="25" customHeight="1" x14ac:dyDescent="0.3">
      <c r="C1448" s="34"/>
      <c r="D1448" s="22"/>
      <c r="E1448" s="22"/>
      <c r="F1448" s="22"/>
    </row>
    <row r="1449" spans="3:6" ht="25" customHeight="1" x14ac:dyDescent="0.3">
      <c r="C1449" s="34"/>
      <c r="D1449" s="22"/>
      <c r="E1449" s="22"/>
      <c r="F1449" s="22"/>
    </row>
    <row r="1450" spans="3:6" ht="25" customHeight="1" x14ac:dyDescent="0.3">
      <c r="C1450" s="34"/>
      <c r="D1450" s="22"/>
      <c r="E1450" s="22"/>
      <c r="F1450" s="22"/>
    </row>
    <row r="1451" spans="3:6" ht="25" customHeight="1" x14ac:dyDescent="0.3">
      <c r="C1451" s="34"/>
      <c r="D1451" s="22"/>
      <c r="E1451" s="22"/>
      <c r="F1451" s="22"/>
    </row>
    <row r="1452" spans="3:6" ht="25" customHeight="1" x14ac:dyDescent="0.3">
      <c r="C1452" s="34"/>
      <c r="D1452" s="22"/>
      <c r="E1452" s="22"/>
      <c r="F1452" s="22"/>
    </row>
    <row r="1453" spans="3:6" ht="25" customHeight="1" x14ac:dyDescent="0.3">
      <c r="C1453" s="34"/>
      <c r="D1453" s="22"/>
      <c r="E1453" s="22"/>
      <c r="F1453" s="22"/>
    </row>
    <row r="1454" spans="3:6" ht="25" customHeight="1" x14ac:dyDescent="0.3">
      <c r="C1454" s="34"/>
      <c r="D1454" s="22"/>
      <c r="E1454" s="22"/>
      <c r="F1454" s="22"/>
    </row>
    <row r="1455" spans="3:6" ht="25" customHeight="1" x14ac:dyDescent="0.3">
      <c r="C1455" s="34"/>
      <c r="D1455" s="22"/>
      <c r="E1455" s="22"/>
      <c r="F1455" s="22"/>
    </row>
    <row r="1456" spans="3:6" ht="25" customHeight="1" x14ac:dyDescent="0.3">
      <c r="C1456" s="34"/>
      <c r="D1456" s="22"/>
      <c r="E1456" s="22"/>
      <c r="F1456" s="22"/>
    </row>
    <row r="1457" spans="3:6" ht="25" customHeight="1" x14ac:dyDescent="0.3">
      <c r="C1457" s="34"/>
      <c r="D1457" s="22"/>
      <c r="E1457" s="22"/>
      <c r="F1457" s="22"/>
    </row>
    <row r="1458" spans="3:6" ht="25" customHeight="1" x14ac:dyDescent="0.3">
      <c r="C1458" s="34"/>
      <c r="D1458" s="22"/>
      <c r="E1458" s="22"/>
      <c r="F1458" s="22"/>
    </row>
    <row r="1459" spans="3:6" ht="25" customHeight="1" x14ac:dyDescent="0.3">
      <c r="C1459" s="34"/>
      <c r="D1459" s="22"/>
      <c r="E1459" s="22"/>
      <c r="F1459" s="22"/>
    </row>
    <row r="1460" spans="3:6" ht="25" customHeight="1" x14ac:dyDescent="0.3">
      <c r="C1460" s="34"/>
      <c r="D1460" s="22"/>
      <c r="E1460" s="22"/>
      <c r="F1460" s="22"/>
    </row>
    <row r="1461" spans="3:6" ht="25" customHeight="1" x14ac:dyDescent="0.3">
      <c r="C1461" s="34"/>
      <c r="D1461" s="22"/>
      <c r="E1461" s="22"/>
      <c r="F1461" s="22"/>
    </row>
    <row r="1462" spans="3:6" ht="25" customHeight="1" x14ac:dyDescent="0.3">
      <c r="C1462" s="34"/>
      <c r="D1462" s="22"/>
      <c r="E1462" s="22"/>
      <c r="F1462" s="22"/>
    </row>
    <row r="1463" spans="3:6" ht="25" customHeight="1" x14ac:dyDescent="0.3">
      <c r="C1463" s="34"/>
      <c r="D1463" s="22"/>
      <c r="E1463" s="22"/>
      <c r="F1463" s="22"/>
    </row>
    <row r="1464" spans="3:6" ht="25" customHeight="1" x14ac:dyDescent="0.3">
      <c r="C1464" s="34"/>
      <c r="D1464" s="22"/>
      <c r="E1464" s="22"/>
      <c r="F1464" s="22"/>
    </row>
    <row r="1465" spans="3:6" ht="25" customHeight="1" x14ac:dyDescent="0.3">
      <c r="C1465" s="34"/>
      <c r="D1465" s="22"/>
      <c r="E1465" s="22"/>
      <c r="F1465" s="22"/>
    </row>
    <row r="1466" spans="3:6" ht="25" customHeight="1" x14ac:dyDescent="0.3">
      <c r="C1466" s="34"/>
      <c r="D1466" s="22"/>
      <c r="E1466" s="22"/>
      <c r="F1466" s="22"/>
    </row>
    <row r="1467" spans="3:6" ht="25" customHeight="1" x14ac:dyDescent="0.3">
      <c r="C1467" s="34"/>
      <c r="D1467" s="22"/>
      <c r="E1467" s="22"/>
      <c r="F1467" s="22"/>
    </row>
    <row r="1468" spans="3:6" ht="25" customHeight="1" x14ac:dyDescent="0.3">
      <c r="C1468" s="34"/>
      <c r="D1468" s="22"/>
      <c r="E1468" s="22"/>
      <c r="F1468" s="22"/>
    </row>
    <row r="1469" spans="3:6" ht="25" customHeight="1" x14ac:dyDescent="0.3">
      <c r="C1469" s="34"/>
      <c r="D1469" s="22"/>
      <c r="E1469" s="22"/>
      <c r="F1469" s="22"/>
    </row>
    <row r="1470" spans="3:6" ht="25" customHeight="1" x14ac:dyDescent="0.3">
      <c r="C1470" s="34"/>
      <c r="D1470" s="22"/>
      <c r="E1470" s="22"/>
      <c r="F1470" s="22"/>
    </row>
    <row r="1471" spans="3:6" ht="25" customHeight="1" x14ac:dyDescent="0.3">
      <c r="C1471" s="34"/>
      <c r="D1471" s="22"/>
      <c r="E1471" s="22"/>
      <c r="F1471" s="22"/>
    </row>
    <row r="1472" spans="3:6" ht="25" customHeight="1" x14ac:dyDescent="0.3">
      <c r="C1472" s="34"/>
      <c r="D1472" s="22"/>
      <c r="E1472" s="22"/>
      <c r="F1472" s="22"/>
    </row>
    <row r="1473" spans="3:6" ht="25" customHeight="1" x14ac:dyDescent="0.3">
      <c r="C1473" s="34"/>
      <c r="D1473" s="22"/>
      <c r="E1473" s="22"/>
      <c r="F1473" s="22"/>
    </row>
    <row r="1474" spans="3:6" ht="25" customHeight="1" x14ac:dyDescent="0.3">
      <c r="C1474" s="34"/>
      <c r="D1474" s="22"/>
      <c r="E1474" s="22"/>
      <c r="F1474" s="22"/>
    </row>
    <row r="1475" spans="3:6" ht="25" customHeight="1" x14ac:dyDescent="0.3">
      <c r="C1475" s="34"/>
      <c r="D1475" s="22"/>
      <c r="E1475" s="22"/>
      <c r="F1475" s="22"/>
    </row>
    <row r="1476" spans="3:6" ht="25" customHeight="1" x14ac:dyDescent="0.3">
      <c r="C1476" s="34"/>
      <c r="D1476" s="22"/>
      <c r="E1476" s="22"/>
      <c r="F1476" s="22"/>
    </row>
    <row r="1477" spans="3:6" ht="25" customHeight="1" x14ac:dyDescent="0.3">
      <c r="C1477" s="34"/>
      <c r="D1477" s="22"/>
      <c r="E1477" s="22"/>
      <c r="F1477" s="22"/>
    </row>
    <row r="1478" spans="3:6" ht="25" customHeight="1" x14ac:dyDescent="0.3">
      <c r="C1478" s="34"/>
      <c r="D1478" s="22"/>
      <c r="E1478" s="22"/>
      <c r="F1478" s="22"/>
    </row>
    <row r="1479" spans="3:6" ht="25" customHeight="1" x14ac:dyDescent="0.3">
      <c r="C1479" s="34"/>
      <c r="D1479" s="22"/>
      <c r="E1479" s="22"/>
      <c r="F1479" s="22"/>
    </row>
    <row r="1480" spans="3:6" ht="25" customHeight="1" x14ac:dyDescent="0.3">
      <c r="C1480" s="34"/>
      <c r="D1480" s="22"/>
      <c r="E1480" s="22"/>
      <c r="F1480" s="22"/>
    </row>
    <row r="1481" spans="3:6" ht="25" customHeight="1" x14ac:dyDescent="0.3">
      <c r="C1481" s="34"/>
      <c r="D1481" s="22"/>
      <c r="E1481" s="22"/>
      <c r="F1481" s="22"/>
    </row>
    <row r="1482" spans="3:6" ht="25" customHeight="1" x14ac:dyDescent="0.3">
      <c r="C1482" s="34"/>
      <c r="D1482" s="22"/>
      <c r="E1482" s="22"/>
      <c r="F1482" s="22"/>
    </row>
    <row r="1483" spans="3:6" ht="25" customHeight="1" x14ac:dyDescent="0.3">
      <c r="C1483" s="34"/>
      <c r="D1483" s="22"/>
      <c r="E1483" s="22"/>
      <c r="F1483" s="22"/>
    </row>
    <row r="1484" spans="3:6" ht="25" customHeight="1" x14ac:dyDescent="0.3">
      <c r="C1484" s="34"/>
      <c r="D1484" s="22"/>
      <c r="E1484" s="22"/>
      <c r="F1484" s="22"/>
    </row>
    <row r="1485" spans="3:6" ht="25" customHeight="1" x14ac:dyDescent="0.3">
      <c r="C1485" s="34"/>
      <c r="D1485" s="22"/>
      <c r="E1485" s="22"/>
      <c r="F1485" s="22"/>
    </row>
    <row r="1486" spans="3:6" ht="25" customHeight="1" x14ac:dyDescent="0.3">
      <c r="C1486" s="34"/>
      <c r="D1486" s="22"/>
      <c r="E1486" s="22"/>
      <c r="F1486" s="22"/>
    </row>
    <row r="1487" spans="3:6" ht="25" customHeight="1" x14ac:dyDescent="0.3">
      <c r="C1487" s="34"/>
      <c r="D1487" s="22"/>
      <c r="E1487" s="22"/>
      <c r="F1487" s="22"/>
    </row>
    <row r="1488" spans="3:6" ht="25" customHeight="1" x14ac:dyDescent="0.3">
      <c r="C1488" s="34"/>
      <c r="D1488" s="22"/>
      <c r="E1488" s="22"/>
      <c r="F1488" s="22"/>
    </row>
    <row r="1489" spans="3:6" ht="25" customHeight="1" x14ac:dyDescent="0.3">
      <c r="C1489" s="34"/>
      <c r="D1489" s="22"/>
      <c r="E1489" s="22"/>
      <c r="F1489" s="22"/>
    </row>
    <row r="1490" spans="3:6" ht="25" customHeight="1" x14ac:dyDescent="0.3">
      <c r="C1490" s="34"/>
      <c r="D1490" s="22"/>
      <c r="E1490" s="22"/>
      <c r="F1490" s="22"/>
    </row>
    <row r="1491" spans="3:6" ht="25" customHeight="1" x14ac:dyDescent="0.3">
      <c r="C1491" s="34"/>
      <c r="D1491" s="22"/>
      <c r="E1491" s="22"/>
      <c r="F1491" s="22"/>
    </row>
    <row r="1492" spans="3:6" ht="25" customHeight="1" x14ac:dyDescent="0.3">
      <c r="C1492" s="34"/>
      <c r="D1492" s="22"/>
      <c r="E1492" s="22"/>
      <c r="F1492" s="22"/>
    </row>
    <row r="1493" spans="3:6" ht="25" customHeight="1" x14ac:dyDescent="0.3">
      <c r="C1493" s="34"/>
      <c r="D1493" s="22"/>
      <c r="E1493" s="22"/>
      <c r="F1493" s="22"/>
    </row>
    <row r="1494" spans="3:6" ht="25" customHeight="1" x14ac:dyDescent="0.3">
      <c r="C1494" s="34"/>
      <c r="D1494" s="22"/>
      <c r="E1494" s="22"/>
      <c r="F1494" s="22"/>
    </row>
    <row r="1495" spans="3:6" ht="25" customHeight="1" x14ac:dyDescent="0.3">
      <c r="C1495" s="34"/>
      <c r="D1495" s="22"/>
      <c r="E1495" s="22"/>
      <c r="F1495" s="22"/>
    </row>
    <row r="1496" spans="3:6" ht="25" customHeight="1" x14ac:dyDescent="0.3">
      <c r="C1496" s="34"/>
      <c r="D1496" s="22"/>
      <c r="E1496" s="22"/>
      <c r="F1496" s="22"/>
    </row>
    <row r="1497" spans="3:6" ht="25" customHeight="1" x14ac:dyDescent="0.3">
      <c r="C1497" s="34"/>
      <c r="D1497" s="22"/>
      <c r="E1497" s="22"/>
      <c r="F1497" s="22"/>
    </row>
    <row r="1498" spans="3:6" ht="25" customHeight="1" x14ac:dyDescent="0.3">
      <c r="C1498" s="34"/>
      <c r="D1498" s="22"/>
      <c r="E1498" s="22"/>
      <c r="F1498" s="22"/>
    </row>
    <row r="1499" spans="3:6" ht="25" customHeight="1" x14ac:dyDescent="0.3">
      <c r="C1499" s="34"/>
      <c r="D1499" s="22"/>
      <c r="E1499" s="22"/>
      <c r="F1499" s="22"/>
    </row>
    <row r="1500" spans="3:6" ht="25" customHeight="1" x14ac:dyDescent="0.3">
      <c r="C1500" s="34"/>
      <c r="D1500" s="22"/>
      <c r="E1500" s="22"/>
      <c r="F1500" s="22"/>
    </row>
    <row r="1501" spans="3:6" ht="25" customHeight="1" x14ac:dyDescent="0.3">
      <c r="C1501" s="34"/>
      <c r="D1501" s="22"/>
      <c r="E1501" s="22"/>
      <c r="F1501" s="22"/>
    </row>
    <row r="1502" spans="3:6" ht="25" customHeight="1" x14ac:dyDescent="0.3">
      <c r="C1502" s="34"/>
      <c r="D1502" s="22"/>
      <c r="E1502" s="22"/>
      <c r="F1502" s="22"/>
    </row>
    <row r="1503" spans="3:6" ht="25" customHeight="1" x14ac:dyDescent="0.3">
      <c r="C1503" s="34"/>
      <c r="D1503" s="22"/>
      <c r="E1503" s="22"/>
      <c r="F1503" s="22"/>
    </row>
    <row r="1504" spans="3:6" ht="25" customHeight="1" x14ac:dyDescent="0.3">
      <c r="C1504" s="34"/>
      <c r="D1504" s="22"/>
      <c r="E1504" s="22"/>
      <c r="F1504" s="22"/>
    </row>
    <row r="1505" spans="3:6" ht="25" customHeight="1" x14ac:dyDescent="0.3">
      <c r="C1505" s="34"/>
      <c r="D1505" s="22"/>
      <c r="E1505" s="22"/>
      <c r="F1505" s="22"/>
    </row>
    <row r="1506" spans="3:6" ht="25" customHeight="1" x14ac:dyDescent="0.3">
      <c r="C1506" s="34"/>
      <c r="D1506" s="22"/>
      <c r="E1506" s="22"/>
      <c r="F1506" s="22"/>
    </row>
    <row r="1507" spans="3:6" ht="25" customHeight="1" x14ac:dyDescent="0.3">
      <c r="C1507" s="34"/>
      <c r="D1507" s="22"/>
      <c r="E1507" s="22"/>
      <c r="F1507" s="22"/>
    </row>
    <row r="1508" spans="3:6" ht="25" customHeight="1" x14ac:dyDescent="0.3">
      <c r="C1508" s="34"/>
      <c r="D1508" s="22"/>
      <c r="E1508" s="22"/>
      <c r="F1508" s="22"/>
    </row>
    <row r="1509" spans="3:6" ht="25" customHeight="1" x14ac:dyDescent="0.3">
      <c r="C1509" s="34"/>
      <c r="D1509" s="22"/>
      <c r="E1509" s="22"/>
      <c r="F1509" s="22"/>
    </row>
    <row r="1510" spans="3:6" ht="25" customHeight="1" x14ac:dyDescent="0.3">
      <c r="C1510" s="34"/>
      <c r="D1510" s="22"/>
      <c r="E1510" s="22"/>
      <c r="F1510" s="22"/>
    </row>
    <row r="1511" spans="3:6" ht="25" customHeight="1" x14ac:dyDescent="0.3">
      <c r="C1511" s="34"/>
      <c r="D1511" s="22"/>
      <c r="E1511" s="22"/>
      <c r="F1511" s="22"/>
    </row>
    <row r="1512" spans="3:6" ht="25" customHeight="1" x14ac:dyDescent="0.3">
      <c r="C1512" s="34"/>
      <c r="D1512" s="22"/>
      <c r="E1512" s="22"/>
      <c r="F1512" s="22"/>
    </row>
    <row r="1513" spans="3:6" ht="25" customHeight="1" x14ac:dyDescent="0.3">
      <c r="C1513" s="34"/>
      <c r="D1513" s="22"/>
      <c r="E1513" s="22"/>
      <c r="F1513" s="22"/>
    </row>
    <row r="1514" spans="3:6" ht="25" customHeight="1" x14ac:dyDescent="0.3">
      <c r="C1514" s="34"/>
      <c r="D1514" s="22"/>
      <c r="E1514" s="22"/>
      <c r="F1514" s="22"/>
    </row>
    <row r="1515" spans="3:6" ht="25" customHeight="1" x14ac:dyDescent="0.3">
      <c r="C1515" s="34"/>
      <c r="D1515" s="22"/>
      <c r="E1515" s="22"/>
      <c r="F1515" s="22"/>
    </row>
    <row r="1516" spans="3:6" ht="25" customHeight="1" x14ac:dyDescent="0.3">
      <c r="C1516" s="34"/>
      <c r="D1516" s="22"/>
      <c r="E1516" s="22"/>
      <c r="F1516" s="22"/>
    </row>
    <row r="1517" spans="3:6" ht="25" customHeight="1" x14ac:dyDescent="0.3">
      <c r="C1517" s="34"/>
      <c r="D1517" s="22"/>
      <c r="E1517" s="22"/>
      <c r="F1517" s="22"/>
    </row>
    <row r="1518" spans="3:6" ht="25" customHeight="1" x14ac:dyDescent="0.3">
      <c r="C1518" s="34"/>
      <c r="D1518" s="22"/>
      <c r="E1518" s="22"/>
      <c r="F1518" s="22"/>
    </row>
    <row r="1519" spans="3:6" ht="25" customHeight="1" x14ac:dyDescent="0.3">
      <c r="C1519" s="34"/>
      <c r="D1519" s="22"/>
      <c r="E1519" s="22"/>
      <c r="F1519" s="22"/>
    </row>
    <row r="1520" spans="3:6" ht="25" customHeight="1" x14ac:dyDescent="0.3">
      <c r="C1520" s="34"/>
      <c r="D1520" s="22"/>
      <c r="E1520" s="22"/>
      <c r="F1520" s="22"/>
    </row>
    <row r="1521" spans="3:6" ht="25" customHeight="1" x14ac:dyDescent="0.3">
      <c r="C1521" s="34"/>
      <c r="D1521" s="22"/>
      <c r="E1521" s="22"/>
      <c r="F1521" s="22"/>
    </row>
    <row r="1522" spans="3:6" ht="25" customHeight="1" x14ac:dyDescent="0.3">
      <c r="C1522" s="34"/>
      <c r="D1522" s="22"/>
      <c r="E1522" s="22"/>
      <c r="F1522" s="22"/>
    </row>
    <row r="1523" spans="3:6" ht="25" customHeight="1" x14ac:dyDescent="0.3">
      <c r="C1523" s="34"/>
      <c r="D1523" s="22"/>
      <c r="E1523" s="22"/>
      <c r="F1523" s="22"/>
    </row>
    <row r="1524" spans="3:6" ht="25" customHeight="1" x14ac:dyDescent="0.3">
      <c r="C1524" s="34"/>
      <c r="D1524" s="22"/>
      <c r="E1524" s="22"/>
      <c r="F1524" s="22"/>
    </row>
    <row r="1525" spans="3:6" ht="25" customHeight="1" x14ac:dyDescent="0.3">
      <c r="C1525" s="34"/>
      <c r="D1525" s="22"/>
      <c r="E1525" s="22"/>
      <c r="F1525" s="22"/>
    </row>
    <row r="1526" spans="3:6" ht="25" customHeight="1" x14ac:dyDescent="0.3">
      <c r="C1526" s="34"/>
      <c r="D1526" s="22"/>
      <c r="E1526" s="22"/>
      <c r="F1526" s="22"/>
    </row>
    <row r="1527" spans="3:6" ht="25" customHeight="1" x14ac:dyDescent="0.3">
      <c r="C1527" s="34"/>
      <c r="D1527" s="22"/>
      <c r="E1527" s="22"/>
      <c r="F1527" s="22"/>
    </row>
    <row r="1528" spans="3:6" ht="25" customHeight="1" x14ac:dyDescent="0.3">
      <c r="C1528" s="34"/>
      <c r="D1528" s="22"/>
      <c r="E1528" s="22"/>
      <c r="F1528" s="22"/>
    </row>
    <row r="1529" spans="3:6" ht="25" customHeight="1" x14ac:dyDescent="0.3">
      <c r="C1529" s="34"/>
      <c r="D1529" s="22"/>
      <c r="E1529" s="22"/>
      <c r="F1529" s="22"/>
    </row>
    <row r="1530" spans="3:6" ht="25" customHeight="1" x14ac:dyDescent="0.3">
      <c r="C1530" s="34"/>
      <c r="D1530" s="22"/>
      <c r="E1530" s="22"/>
      <c r="F1530" s="22"/>
    </row>
    <row r="1531" spans="3:6" ht="25" customHeight="1" x14ac:dyDescent="0.3">
      <c r="C1531" s="34"/>
      <c r="D1531" s="22"/>
      <c r="E1531" s="22"/>
      <c r="F1531" s="22"/>
    </row>
    <row r="1532" spans="3:6" ht="25" customHeight="1" x14ac:dyDescent="0.3">
      <c r="C1532" s="34"/>
      <c r="D1532" s="22"/>
      <c r="E1532" s="22"/>
      <c r="F1532" s="22"/>
    </row>
    <row r="1533" spans="3:6" ht="25" customHeight="1" x14ac:dyDescent="0.3">
      <c r="C1533" s="34"/>
      <c r="D1533" s="22"/>
      <c r="E1533" s="22"/>
      <c r="F1533" s="22"/>
    </row>
    <row r="1534" spans="3:6" ht="25" customHeight="1" x14ac:dyDescent="0.3">
      <c r="C1534" s="34"/>
      <c r="D1534" s="22"/>
      <c r="E1534" s="22"/>
      <c r="F1534" s="22"/>
    </row>
    <row r="1535" spans="3:6" ht="25" customHeight="1" x14ac:dyDescent="0.3">
      <c r="C1535" s="34"/>
      <c r="D1535" s="22"/>
      <c r="E1535" s="22"/>
      <c r="F1535" s="22"/>
    </row>
    <row r="1536" spans="3:6" ht="25" customHeight="1" x14ac:dyDescent="0.3">
      <c r="C1536" s="34"/>
      <c r="D1536" s="22"/>
      <c r="E1536" s="22"/>
      <c r="F1536" s="22"/>
    </row>
    <row r="1537" spans="3:6" ht="25" customHeight="1" x14ac:dyDescent="0.3">
      <c r="C1537" s="34"/>
      <c r="D1537" s="22"/>
      <c r="E1537" s="22"/>
      <c r="F1537" s="22"/>
    </row>
    <row r="1538" spans="3:6" ht="25" customHeight="1" x14ac:dyDescent="0.3">
      <c r="C1538" s="34"/>
      <c r="D1538" s="22"/>
      <c r="E1538" s="22"/>
      <c r="F1538" s="22"/>
    </row>
    <row r="1539" spans="3:6" ht="25" customHeight="1" x14ac:dyDescent="0.3">
      <c r="C1539" s="34"/>
      <c r="D1539" s="22"/>
      <c r="E1539" s="22"/>
      <c r="F1539" s="22"/>
    </row>
    <row r="1540" spans="3:6" ht="25" customHeight="1" x14ac:dyDescent="0.3">
      <c r="C1540" s="34"/>
      <c r="D1540" s="22"/>
      <c r="E1540" s="22"/>
      <c r="F1540" s="22"/>
    </row>
    <row r="1541" spans="3:6" ht="25" customHeight="1" x14ac:dyDescent="0.3">
      <c r="C1541" s="34"/>
      <c r="D1541" s="22"/>
      <c r="E1541" s="22"/>
      <c r="F1541" s="22"/>
    </row>
    <row r="1542" spans="3:6" ht="25" customHeight="1" x14ac:dyDescent="0.3">
      <c r="C1542" s="34"/>
      <c r="D1542" s="22"/>
      <c r="E1542" s="22"/>
      <c r="F1542" s="22"/>
    </row>
    <row r="1543" spans="3:6" ht="25" customHeight="1" x14ac:dyDescent="0.3">
      <c r="C1543" s="34"/>
      <c r="D1543" s="22"/>
      <c r="E1543" s="22"/>
      <c r="F1543" s="22"/>
    </row>
    <row r="1544" spans="3:6" ht="25" customHeight="1" x14ac:dyDescent="0.3">
      <c r="C1544" s="34"/>
      <c r="D1544" s="22"/>
      <c r="E1544" s="22"/>
      <c r="F1544" s="22"/>
    </row>
    <row r="1545" spans="3:6" ht="25" customHeight="1" x14ac:dyDescent="0.3">
      <c r="C1545" s="34"/>
      <c r="D1545" s="22"/>
      <c r="E1545" s="22"/>
      <c r="F1545" s="22"/>
    </row>
    <row r="1546" spans="3:6" ht="25" customHeight="1" x14ac:dyDescent="0.3">
      <c r="C1546" s="34"/>
      <c r="D1546" s="22"/>
      <c r="E1546" s="22"/>
      <c r="F1546" s="22"/>
    </row>
    <row r="1547" spans="3:6" ht="25" customHeight="1" x14ac:dyDescent="0.3">
      <c r="C1547" s="34"/>
      <c r="D1547" s="22"/>
      <c r="E1547" s="22"/>
      <c r="F1547" s="22"/>
    </row>
    <row r="1548" spans="3:6" ht="25" customHeight="1" x14ac:dyDescent="0.3">
      <c r="C1548" s="34"/>
      <c r="D1548" s="22"/>
      <c r="E1548" s="22"/>
      <c r="F1548" s="22"/>
    </row>
    <row r="1549" spans="3:6" ht="25" customHeight="1" x14ac:dyDescent="0.3">
      <c r="C1549" s="34"/>
      <c r="D1549" s="22"/>
      <c r="E1549" s="22"/>
      <c r="F1549" s="22"/>
    </row>
    <row r="1550" spans="3:6" ht="25" customHeight="1" x14ac:dyDescent="0.3">
      <c r="C1550" s="34"/>
      <c r="D1550" s="22"/>
      <c r="E1550" s="22"/>
      <c r="F1550" s="22"/>
    </row>
    <row r="1551" spans="3:6" ht="25" customHeight="1" x14ac:dyDescent="0.3">
      <c r="C1551" s="34"/>
      <c r="D1551" s="22"/>
      <c r="E1551" s="22"/>
      <c r="F1551" s="22"/>
    </row>
    <row r="1552" spans="3:6" ht="25" customHeight="1" x14ac:dyDescent="0.3">
      <c r="C1552" s="34"/>
      <c r="D1552" s="22"/>
      <c r="E1552" s="22"/>
      <c r="F1552" s="22"/>
    </row>
    <row r="1553" spans="3:6" ht="25" customHeight="1" x14ac:dyDescent="0.3">
      <c r="C1553" s="34"/>
      <c r="D1553" s="22"/>
      <c r="E1553" s="22"/>
      <c r="F1553" s="22"/>
    </row>
    <row r="1554" spans="3:6" ht="25" customHeight="1" x14ac:dyDescent="0.3">
      <c r="C1554" s="34"/>
      <c r="D1554" s="22"/>
      <c r="E1554" s="22"/>
      <c r="F1554" s="22"/>
    </row>
    <row r="1555" spans="3:6" ht="25" customHeight="1" x14ac:dyDescent="0.3">
      <c r="C1555" s="34"/>
      <c r="D1555" s="22"/>
      <c r="E1555" s="22"/>
      <c r="F1555" s="22"/>
    </row>
    <row r="1556" spans="3:6" ht="25" customHeight="1" x14ac:dyDescent="0.3">
      <c r="C1556" s="34"/>
      <c r="D1556" s="22"/>
      <c r="E1556" s="22"/>
      <c r="F1556" s="22"/>
    </row>
    <row r="1557" spans="3:6" ht="25" customHeight="1" x14ac:dyDescent="0.3">
      <c r="C1557" s="34"/>
      <c r="D1557" s="22"/>
      <c r="E1557" s="22"/>
      <c r="F1557" s="22"/>
    </row>
    <row r="1558" spans="3:6" ht="25" customHeight="1" x14ac:dyDescent="0.3">
      <c r="C1558" s="34"/>
      <c r="D1558" s="22"/>
      <c r="E1558" s="22"/>
      <c r="F1558" s="22"/>
    </row>
    <row r="1559" spans="3:6" ht="25" customHeight="1" x14ac:dyDescent="0.3">
      <c r="C1559" s="34"/>
      <c r="D1559" s="22"/>
      <c r="E1559" s="22"/>
      <c r="F1559" s="22"/>
    </row>
    <row r="1560" spans="3:6" ht="25" customHeight="1" x14ac:dyDescent="0.3">
      <c r="C1560" s="34"/>
      <c r="D1560" s="22"/>
      <c r="E1560" s="22"/>
      <c r="F1560" s="22"/>
    </row>
    <row r="1561" spans="3:6" ht="25" customHeight="1" x14ac:dyDescent="0.3">
      <c r="C1561" s="34"/>
      <c r="D1561" s="22"/>
      <c r="E1561" s="22"/>
      <c r="F1561" s="22"/>
    </row>
    <row r="1562" spans="3:6" ht="25" customHeight="1" x14ac:dyDescent="0.3">
      <c r="C1562" s="34"/>
      <c r="D1562" s="22"/>
      <c r="E1562" s="22"/>
      <c r="F1562" s="22"/>
    </row>
    <row r="1563" spans="3:6" ht="25" customHeight="1" x14ac:dyDescent="0.3">
      <c r="C1563" s="34"/>
      <c r="D1563" s="22"/>
      <c r="E1563" s="22"/>
      <c r="F1563" s="22"/>
    </row>
    <row r="1564" spans="3:6" ht="25" customHeight="1" x14ac:dyDescent="0.3">
      <c r="C1564" s="34"/>
      <c r="D1564" s="22"/>
      <c r="E1564" s="22"/>
      <c r="F1564" s="22"/>
    </row>
    <row r="1565" spans="3:6" ht="25" customHeight="1" x14ac:dyDescent="0.3">
      <c r="C1565" s="34"/>
      <c r="D1565" s="22"/>
      <c r="E1565" s="22"/>
      <c r="F1565" s="22"/>
    </row>
    <row r="1566" spans="3:6" ht="25" customHeight="1" x14ac:dyDescent="0.3">
      <c r="C1566" s="34"/>
      <c r="D1566" s="22"/>
      <c r="E1566" s="22"/>
      <c r="F1566" s="22"/>
    </row>
    <row r="1567" spans="3:6" ht="25" customHeight="1" x14ac:dyDescent="0.3">
      <c r="C1567" s="34"/>
      <c r="D1567" s="22"/>
      <c r="E1567" s="22"/>
      <c r="F1567" s="22"/>
    </row>
    <row r="1568" spans="3:6" ht="25" customHeight="1" x14ac:dyDescent="0.3">
      <c r="C1568" s="34"/>
      <c r="D1568" s="22"/>
      <c r="E1568" s="22"/>
      <c r="F1568" s="22"/>
    </row>
    <row r="1569" spans="3:6" ht="25" customHeight="1" x14ac:dyDescent="0.3">
      <c r="C1569" s="34"/>
      <c r="D1569" s="22"/>
      <c r="E1569" s="22"/>
      <c r="F1569" s="22"/>
    </row>
    <row r="1570" spans="3:6" ht="25" customHeight="1" x14ac:dyDescent="0.3">
      <c r="C1570" s="34"/>
      <c r="D1570" s="22"/>
      <c r="E1570" s="22"/>
      <c r="F1570" s="22"/>
    </row>
    <row r="1571" spans="3:6" ht="25" customHeight="1" x14ac:dyDescent="0.3">
      <c r="C1571" s="34"/>
      <c r="D1571" s="22"/>
      <c r="E1571" s="22"/>
      <c r="F1571" s="22"/>
    </row>
    <row r="1572" spans="3:6" ht="25" customHeight="1" x14ac:dyDescent="0.3">
      <c r="C1572" s="34"/>
      <c r="D1572" s="22"/>
      <c r="E1572" s="22"/>
      <c r="F1572" s="22"/>
    </row>
    <row r="1573" spans="3:6" ht="25" customHeight="1" x14ac:dyDescent="0.3">
      <c r="C1573" s="34"/>
      <c r="D1573" s="22"/>
      <c r="E1573" s="22"/>
      <c r="F1573" s="22"/>
    </row>
    <row r="1574" spans="3:6" ht="25" customHeight="1" x14ac:dyDescent="0.3">
      <c r="C1574" s="34"/>
      <c r="D1574" s="22"/>
      <c r="E1574" s="22"/>
      <c r="F1574" s="22"/>
    </row>
    <row r="1575" spans="3:6" ht="25" customHeight="1" x14ac:dyDescent="0.3">
      <c r="C1575" s="34"/>
      <c r="D1575" s="22"/>
      <c r="E1575" s="22"/>
      <c r="F1575" s="22"/>
    </row>
    <row r="1576" spans="3:6" ht="25" customHeight="1" x14ac:dyDescent="0.3">
      <c r="C1576" s="34"/>
      <c r="D1576" s="22"/>
      <c r="E1576" s="22"/>
      <c r="F1576" s="22"/>
    </row>
    <row r="1577" spans="3:6" ht="25" customHeight="1" x14ac:dyDescent="0.3">
      <c r="C1577" s="34"/>
      <c r="D1577" s="22"/>
      <c r="E1577" s="22"/>
      <c r="F1577" s="22"/>
    </row>
    <row r="1578" spans="3:6" ht="25" customHeight="1" x14ac:dyDescent="0.3">
      <c r="C1578" s="34"/>
      <c r="D1578" s="22"/>
      <c r="E1578" s="22"/>
      <c r="F1578" s="22"/>
    </row>
    <row r="1579" spans="3:6" ht="25" customHeight="1" x14ac:dyDescent="0.3">
      <c r="C1579" s="34"/>
      <c r="D1579" s="22"/>
      <c r="E1579" s="22"/>
      <c r="F1579" s="22"/>
    </row>
    <row r="1580" spans="3:6" ht="25" customHeight="1" x14ac:dyDescent="0.3">
      <c r="C1580" s="34"/>
      <c r="D1580" s="22"/>
      <c r="E1580" s="22"/>
      <c r="F1580" s="22"/>
    </row>
    <row r="1581" spans="3:6" ht="25" customHeight="1" x14ac:dyDescent="0.3">
      <c r="C1581" s="34"/>
      <c r="D1581" s="22"/>
      <c r="E1581" s="22"/>
      <c r="F1581" s="22"/>
    </row>
    <row r="1582" spans="3:6" ht="25" customHeight="1" x14ac:dyDescent="0.3">
      <c r="C1582" s="34"/>
      <c r="D1582" s="22"/>
      <c r="E1582" s="22"/>
      <c r="F1582" s="22"/>
    </row>
    <row r="1583" spans="3:6" ht="25" customHeight="1" x14ac:dyDescent="0.3">
      <c r="C1583" s="34"/>
      <c r="D1583" s="22"/>
      <c r="E1583" s="22"/>
      <c r="F1583" s="22"/>
    </row>
    <row r="1584" spans="3:6" ht="25" customHeight="1" x14ac:dyDescent="0.3">
      <c r="C1584" s="34"/>
      <c r="D1584" s="22"/>
      <c r="E1584" s="22"/>
      <c r="F1584" s="22"/>
    </row>
    <row r="1585" spans="3:6" ht="25" customHeight="1" x14ac:dyDescent="0.3">
      <c r="C1585" s="34"/>
      <c r="D1585" s="22"/>
      <c r="E1585" s="22"/>
      <c r="F1585" s="22"/>
    </row>
    <row r="1586" spans="3:6" ht="25" customHeight="1" x14ac:dyDescent="0.3">
      <c r="C1586" s="34"/>
      <c r="D1586" s="22"/>
      <c r="E1586" s="22"/>
      <c r="F1586" s="22"/>
    </row>
    <row r="1587" spans="3:6" ht="25" customHeight="1" x14ac:dyDescent="0.3">
      <c r="C1587" s="34"/>
      <c r="D1587" s="22"/>
      <c r="E1587" s="22"/>
      <c r="F1587" s="22"/>
    </row>
    <row r="1588" spans="3:6" ht="25" customHeight="1" x14ac:dyDescent="0.3">
      <c r="C1588" s="34"/>
      <c r="D1588" s="22"/>
      <c r="E1588" s="22"/>
      <c r="F1588" s="22"/>
    </row>
    <row r="1589" spans="3:6" ht="25" customHeight="1" x14ac:dyDescent="0.3">
      <c r="C1589" s="34"/>
      <c r="D1589" s="22"/>
      <c r="E1589" s="22"/>
      <c r="F1589" s="22"/>
    </row>
    <row r="1590" spans="3:6" ht="25" customHeight="1" x14ac:dyDescent="0.3">
      <c r="C1590" s="34"/>
      <c r="D1590" s="22"/>
      <c r="E1590" s="22"/>
      <c r="F1590" s="22"/>
    </row>
    <row r="1591" spans="3:6" ht="25" customHeight="1" x14ac:dyDescent="0.3">
      <c r="C1591" s="34"/>
      <c r="D1591" s="22"/>
      <c r="E1591" s="22"/>
      <c r="F1591" s="22"/>
    </row>
    <row r="1592" spans="3:6" ht="25" customHeight="1" x14ac:dyDescent="0.3">
      <c r="C1592" s="34"/>
      <c r="D1592" s="22"/>
      <c r="E1592" s="22"/>
      <c r="F1592" s="22"/>
    </row>
    <row r="1593" spans="3:6" ht="25" customHeight="1" x14ac:dyDescent="0.3">
      <c r="C1593" s="34"/>
      <c r="D1593" s="22"/>
      <c r="E1593" s="22"/>
      <c r="F1593" s="22"/>
    </row>
    <row r="1594" spans="3:6" ht="25" customHeight="1" x14ac:dyDescent="0.3">
      <c r="C1594" s="34"/>
      <c r="D1594" s="22"/>
      <c r="E1594" s="22"/>
      <c r="F1594" s="22"/>
    </row>
    <row r="1595" spans="3:6" ht="25" customHeight="1" x14ac:dyDescent="0.3">
      <c r="C1595" s="34"/>
      <c r="D1595" s="22"/>
      <c r="E1595" s="22"/>
      <c r="F1595" s="22"/>
    </row>
    <row r="1596" spans="3:6" ht="25" customHeight="1" x14ac:dyDescent="0.3">
      <c r="C1596" s="34"/>
      <c r="D1596" s="22"/>
      <c r="E1596" s="22"/>
      <c r="F1596" s="22"/>
    </row>
    <row r="1597" spans="3:6" ht="25" customHeight="1" x14ac:dyDescent="0.3">
      <c r="C1597" s="34"/>
      <c r="D1597" s="22"/>
      <c r="E1597" s="22"/>
      <c r="F1597" s="22"/>
    </row>
    <row r="1598" spans="3:6" ht="25" customHeight="1" x14ac:dyDescent="0.3">
      <c r="C1598" s="34"/>
      <c r="D1598" s="22"/>
      <c r="E1598" s="22"/>
      <c r="F1598" s="22"/>
    </row>
    <row r="1599" spans="3:6" ht="25" customHeight="1" x14ac:dyDescent="0.3">
      <c r="C1599" s="34"/>
      <c r="D1599" s="22"/>
      <c r="E1599" s="22"/>
      <c r="F1599" s="22"/>
    </row>
    <row r="1600" spans="3:6" ht="25" customHeight="1" x14ac:dyDescent="0.3">
      <c r="C1600" s="34"/>
      <c r="D1600" s="22"/>
      <c r="E1600" s="22"/>
      <c r="F1600" s="22"/>
    </row>
    <row r="1601" spans="3:6" ht="25" customHeight="1" x14ac:dyDescent="0.3">
      <c r="C1601" s="34"/>
      <c r="D1601" s="22"/>
      <c r="E1601" s="22"/>
      <c r="F1601" s="22"/>
    </row>
    <row r="1602" spans="3:6" ht="25" customHeight="1" x14ac:dyDescent="0.3">
      <c r="C1602" s="34"/>
      <c r="D1602" s="22"/>
      <c r="E1602" s="22"/>
      <c r="F1602" s="22"/>
    </row>
    <row r="1603" spans="3:6" ht="25" customHeight="1" x14ac:dyDescent="0.3">
      <c r="C1603" s="34"/>
      <c r="D1603" s="22"/>
      <c r="E1603" s="22"/>
      <c r="F1603" s="22"/>
    </row>
    <row r="1604" spans="3:6" ht="25" customHeight="1" x14ac:dyDescent="0.3">
      <c r="C1604" s="34"/>
      <c r="D1604" s="22"/>
      <c r="E1604" s="22"/>
      <c r="F1604" s="22"/>
    </row>
    <row r="1605" spans="3:6" ht="25" customHeight="1" x14ac:dyDescent="0.3">
      <c r="C1605" s="34"/>
      <c r="D1605" s="22"/>
      <c r="E1605" s="22"/>
      <c r="F1605" s="22"/>
    </row>
    <row r="1606" spans="3:6" ht="25" customHeight="1" x14ac:dyDescent="0.3">
      <c r="C1606" s="34"/>
      <c r="D1606" s="22"/>
      <c r="E1606" s="22"/>
      <c r="F1606" s="22"/>
    </row>
    <row r="1607" spans="3:6" ht="25" customHeight="1" x14ac:dyDescent="0.3">
      <c r="C1607" s="34"/>
      <c r="D1607" s="22"/>
      <c r="E1607" s="22"/>
      <c r="F1607" s="22"/>
    </row>
    <row r="1608" spans="3:6" ht="25" customHeight="1" x14ac:dyDescent="0.3">
      <c r="C1608" s="34"/>
      <c r="D1608" s="22"/>
      <c r="E1608" s="22"/>
      <c r="F1608" s="22"/>
    </row>
    <row r="1609" spans="3:6" ht="25" customHeight="1" x14ac:dyDescent="0.3">
      <c r="C1609" s="34"/>
      <c r="D1609" s="22"/>
      <c r="E1609" s="22"/>
      <c r="F1609" s="22"/>
    </row>
    <row r="1610" spans="3:6" ht="25" customHeight="1" x14ac:dyDescent="0.3">
      <c r="C1610" s="34"/>
      <c r="D1610" s="22"/>
      <c r="E1610" s="22"/>
      <c r="F1610" s="22"/>
    </row>
    <row r="1611" spans="3:6" ht="25" customHeight="1" x14ac:dyDescent="0.3">
      <c r="C1611" s="34"/>
      <c r="D1611" s="22"/>
      <c r="E1611" s="22"/>
      <c r="F1611" s="22"/>
    </row>
    <row r="1612" spans="3:6" ht="25" customHeight="1" x14ac:dyDescent="0.3">
      <c r="C1612" s="34"/>
      <c r="D1612" s="22"/>
      <c r="E1612" s="22"/>
      <c r="F1612" s="22"/>
    </row>
    <row r="1613" spans="3:6" ht="25" customHeight="1" x14ac:dyDescent="0.3">
      <c r="C1613" s="34"/>
      <c r="D1613" s="22"/>
      <c r="E1613" s="22"/>
      <c r="F1613" s="22"/>
    </row>
    <row r="1614" spans="3:6" ht="25" customHeight="1" x14ac:dyDescent="0.3">
      <c r="C1614" s="34"/>
      <c r="D1614" s="22"/>
      <c r="E1614" s="22"/>
      <c r="F1614" s="22"/>
    </row>
    <row r="1615" spans="3:6" ht="25" customHeight="1" x14ac:dyDescent="0.3">
      <c r="C1615" s="34"/>
      <c r="D1615" s="22"/>
      <c r="E1615" s="22"/>
      <c r="F1615" s="22"/>
    </row>
    <row r="1616" spans="3:6" ht="25" customHeight="1" x14ac:dyDescent="0.3">
      <c r="C1616" s="34"/>
      <c r="D1616" s="22"/>
      <c r="E1616" s="22"/>
      <c r="F1616" s="22"/>
    </row>
    <row r="1617" spans="3:6" ht="25" customHeight="1" x14ac:dyDescent="0.3">
      <c r="C1617" s="34"/>
      <c r="D1617" s="22"/>
      <c r="E1617" s="22"/>
      <c r="F1617" s="22"/>
    </row>
    <row r="1618" spans="3:6" ht="25" customHeight="1" x14ac:dyDescent="0.3">
      <c r="C1618" s="34"/>
      <c r="D1618" s="22"/>
      <c r="E1618" s="22"/>
      <c r="F1618" s="22"/>
    </row>
    <row r="1619" spans="3:6" ht="25" customHeight="1" x14ac:dyDescent="0.3">
      <c r="C1619" s="34"/>
      <c r="D1619" s="22"/>
      <c r="E1619" s="22"/>
      <c r="F1619" s="22"/>
    </row>
    <row r="1620" spans="3:6" ht="25" customHeight="1" x14ac:dyDescent="0.3">
      <c r="C1620" s="34"/>
      <c r="D1620" s="22"/>
      <c r="E1620" s="22"/>
      <c r="F1620" s="22"/>
    </row>
    <row r="1621" spans="3:6" ht="25" customHeight="1" x14ac:dyDescent="0.3">
      <c r="C1621" s="34"/>
      <c r="D1621" s="22"/>
      <c r="E1621" s="22"/>
      <c r="F1621" s="22"/>
    </row>
    <row r="1622" spans="3:6" ht="25" customHeight="1" x14ac:dyDescent="0.3">
      <c r="C1622" s="34"/>
      <c r="D1622" s="22"/>
      <c r="E1622" s="22"/>
      <c r="F1622" s="22"/>
    </row>
    <row r="1623" spans="3:6" ht="25" customHeight="1" x14ac:dyDescent="0.3">
      <c r="C1623" s="34"/>
      <c r="D1623" s="22"/>
      <c r="E1623" s="22"/>
      <c r="F1623" s="22"/>
    </row>
    <row r="1624" spans="3:6" ht="25" customHeight="1" x14ac:dyDescent="0.3">
      <c r="C1624" s="34"/>
      <c r="D1624" s="22"/>
      <c r="E1624" s="22"/>
      <c r="F1624" s="22"/>
    </row>
    <row r="1625" spans="3:6" ht="25" customHeight="1" x14ac:dyDescent="0.3">
      <c r="C1625" s="34"/>
      <c r="D1625" s="22"/>
      <c r="E1625" s="22"/>
      <c r="F1625" s="22"/>
    </row>
    <row r="1626" spans="3:6" ht="25" customHeight="1" x14ac:dyDescent="0.3">
      <c r="C1626" s="34"/>
      <c r="D1626" s="22"/>
      <c r="E1626" s="22"/>
      <c r="F1626" s="22"/>
    </row>
    <row r="1627" spans="3:6" ht="25" customHeight="1" x14ac:dyDescent="0.3">
      <c r="C1627" s="34"/>
      <c r="D1627" s="22"/>
      <c r="E1627" s="22"/>
      <c r="F1627" s="22"/>
    </row>
    <row r="1628" spans="3:6" ht="25" customHeight="1" x14ac:dyDescent="0.3">
      <c r="C1628" s="34"/>
      <c r="D1628" s="22"/>
      <c r="E1628" s="22"/>
      <c r="F1628" s="22"/>
    </row>
    <row r="1629" spans="3:6" ht="25" customHeight="1" x14ac:dyDescent="0.3">
      <c r="C1629" s="34"/>
      <c r="D1629" s="22"/>
      <c r="E1629" s="22"/>
      <c r="F1629" s="22"/>
    </row>
    <row r="1630" spans="3:6" ht="25" customHeight="1" x14ac:dyDescent="0.3">
      <c r="C1630" s="34"/>
      <c r="D1630" s="22"/>
      <c r="E1630" s="22"/>
      <c r="F1630" s="22"/>
    </row>
    <row r="1631" spans="3:6" ht="25" customHeight="1" x14ac:dyDescent="0.3">
      <c r="C1631" s="34"/>
      <c r="D1631" s="22"/>
      <c r="E1631" s="22"/>
      <c r="F1631" s="22"/>
    </row>
    <row r="1632" spans="3:6" ht="25" customHeight="1" x14ac:dyDescent="0.3">
      <c r="C1632" s="34"/>
      <c r="D1632" s="22"/>
      <c r="E1632" s="22"/>
      <c r="F1632" s="22"/>
    </row>
    <row r="1633" spans="3:6" ht="25" customHeight="1" x14ac:dyDescent="0.3">
      <c r="C1633" s="34"/>
      <c r="D1633" s="22"/>
      <c r="E1633" s="22"/>
      <c r="F1633" s="22"/>
    </row>
    <row r="1634" spans="3:6" ht="25" customHeight="1" x14ac:dyDescent="0.3">
      <c r="C1634" s="34"/>
      <c r="D1634" s="22"/>
      <c r="E1634" s="22"/>
      <c r="F1634" s="22"/>
    </row>
    <row r="1635" spans="3:6" ht="25" customHeight="1" x14ac:dyDescent="0.3">
      <c r="C1635" s="34"/>
      <c r="D1635" s="22"/>
      <c r="E1635" s="22"/>
      <c r="F1635" s="22"/>
    </row>
    <row r="1636" spans="3:6" ht="25" customHeight="1" x14ac:dyDescent="0.3">
      <c r="C1636" s="34"/>
      <c r="D1636" s="22"/>
      <c r="E1636" s="22"/>
      <c r="F1636" s="22"/>
    </row>
    <row r="1637" spans="3:6" ht="25" customHeight="1" x14ac:dyDescent="0.3">
      <c r="C1637" s="34"/>
      <c r="D1637" s="22"/>
      <c r="E1637" s="22"/>
      <c r="F1637" s="22"/>
    </row>
    <row r="1638" spans="3:6" ht="25" customHeight="1" x14ac:dyDescent="0.3">
      <c r="C1638" s="34"/>
      <c r="D1638" s="22"/>
      <c r="E1638" s="22"/>
      <c r="F1638" s="22"/>
    </row>
    <row r="1639" spans="3:6" ht="25" customHeight="1" x14ac:dyDescent="0.3">
      <c r="C1639" s="34"/>
      <c r="D1639" s="22"/>
      <c r="E1639" s="22"/>
      <c r="F1639" s="22"/>
    </row>
    <row r="1640" spans="3:6" ht="25" customHeight="1" x14ac:dyDescent="0.3">
      <c r="C1640" s="34"/>
      <c r="D1640" s="22"/>
      <c r="E1640" s="22"/>
      <c r="F1640" s="22"/>
    </row>
    <row r="1641" spans="3:6" ht="25" customHeight="1" x14ac:dyDescent="0.3">
      <c r="C1641" s="34"/>
      <c r="D1641" s="22"/>
      <c r="E1641" s="22"/>
      <c r="F1641" s="22"/>
    </row>
    <row r="1642" spans="3:6" ht="25" customHeight="1" x14ac:dyDescent="0.3">
      <c r="C1642" s="34"/>
      <c r="D1642" s="22"/>
      <c r="E1642" s="22"/>
      <c r="F1642" s="22"/>
    </row>
    <row r="1643" spans="3:6" ht="25" customHeight="1" x14ac:dyDescent="0.3">
      <c r="C1643" s="34"/>
      <c r="D1643" s="22"/>
      <c r="E1643" s="22"/>
      <c r="F1643" s="22"/>
    </row>
    <row r="1644" spans="3:6" ht="25" customHeight="1" x14ac:dyDescent="0.3">
      <c r="C1644" s="34"/>
      <c r="D1644" s="22"/>
      <c r="E1644" s="22"/>
      <c r="F1644" s="22"/>
    </row>
    <row r="1645" spans="3:6" ht="25" customHeight="1" x14ac:dyDescent="0.3">
      <c r="C1645" s="34"/>
      <c r="D1645" s="22"/>
      <c r="E1645" s="22"/>
      <c r="F1645" s="22"/>
    </row>
    <row r="1646" spans="3:6" ht="25" customHeight="1" x14ac:dyDescent="0.3">
      <c r="C1646" s="34"/>
      <c r="D1646" s="22"/>
      <c r="E1646" s="22"/>
      <c r="F1646" s="22"/>
    </row>
    <row r="1647" spans="3:6" ht="25" customHeight="1" x14ac:dyDescent="0.3">
      <c r="C1647" s="34"/>
      <c r="D1647" s="22"/>
      <c r="E1647" s="22"/>
      <c r="F1647" s="22"/>
    </row>
    <row r="1648" spans="3:6" ht="25" customHeight="1" x14ac:dyDescent="0.3">
      <c r="C1648" s="34"/>
      <c r="D1648" s="22"/>
      <c r="E1648" s="22"/>
      <c r="F1648" s="22"/>
    </row>
    <row r="1649" spans="3:6" ht="25" customHeight="1" x14ac:dyDescent="0.3">
      <c r="C1649" s="34"/>
      <c r="D1649" s="22"/>
      <c r="E1649" s="22"/>
      <c r="F1649" s="22"/>
    </row>
    <row r="1650" spans="3:6" ht="25" customHeight="1" x14ac:dyDescent="0.3">
      <c r="C1650" s="34"/>
      <c r="D1650" s="22"/>
      <c r="E1650" s="22"/>
      <c r="F1650" s="22"/>
    </row>
    <row r="1651" spans="3:6" ht="25" customHeight="1" x14ac:dyDescent="0.3">
      <c r="C1651" s="34"/>
      <c r="D1651" s="22"/>
      <c r="E1651" s="22"/>
      <c r="F1651" s="22"/>
    </row>
    <row r="1652" spans="3:6" ht="25" customHeight="1" x14ac:dyDescent="0.3">
      <c r="C1652" s="34"/>
      <c r="D1652" s="22"/>
      <c r="E1652" s="22"/>
      <c r="F1652" s="22"/>
    </row>
    <row r="1653" spans="3:6" ht="25" customHeight="1" x14ac:dyDescent="0.3">
      <c r="C1653" s="34"/>
      <c r="D1653" s="22"/>
      <c r="E1653" s="22"/>
      <c r="F1653" s="22"/>
    </row>
    <row r="1654" spans="3:6" ht="25" customHeight="1" x14ac:dyDescent="0.3">
      <c r="C1654" s="34"/>
      <c r="D1654" s="22"/>
      <c r="E1654" s="22"/>
      <c r="F1654" s="22"/>
    </row>
    <row r="1655" spans="3:6" ht="25" customHeight="1" x14ac:dyDescent="0.3">
      <c r="C1655" s="34"/>
      <c r="D1655" s="22"/>
      <c r="E1655" s="22"/>
      <c r="F1655" s="22"/>
    </row>
    <row r="1656" spans="3:6" ht="25" customHeight="1" x14ac:dyDescent="0.3">
      <c r="C1656" s="34"/>
      <c r="D1656" s="22"/>
      <c r="E1656" s="22"/>
      <c r="F1656" s="22"/>
    </row>
    <row r="1657" spans="3:6" ht="25" customHeight="1" x14ac:dyDescent="0.3">
      <c r="C1657" s="34"/>
      <c r="D1657" s="22"/>
      <c r="E1657" s="22"/>
      <c r="F1657" s="22"/>
    </row>
    <row r="1658" spans="3:6" ht="25" customHeight="1" x14ac:dyDescent="0.3">
      <c r="C1658" s="34"/>
      <c r="D1658" s="22"/>
      <c r="E1658" s="22"/>
      <c r="F1658" s="22"/>
    </row>
    <row r="1659" spans="3:6" ht="25" customHeight="1" x14ac:dyDescent="0.3">
      <c r="C1659" s="34"/>
      <c r="D1659" s="22"/>
      <c r="E1659" s="22"/>
      <c r="F1659" s="22"/>
    </row>
    <row r="1660" spans="3:6" ht="25" customHeight="1" x14ac:dyDescent="0.3">
      <c r="C1660" s="34"/>
      <c r="D1660" s="22"/>
      <c r="E1660" s="22"/>
      <c r="F1660" s="22"/>
    </row>
    <row r="1661" spans="3:6" ht="25" customHeight="1" x14ac:dyDescent="0.3">
      <c r="C1661" s="34"/>
      <c r="D1661" s="22"/>
      <c r="E1661" s="22"/>
      <c r="F1661" s="22"/>
    </row>
    <row r="1662" spans="3:6" ht="25" customHeight="1" x14ac:dyDescent="0.3">
      <c r="C1662" s="34"/>
      <c r="D1662" s="22"/>
      <c r="E1662" s="22"/>
      <c r="F1662" s="22"/>
    </row>
    <row r="1663" spans="3:6" ht="25" customHeight="1" x14ac:dyDescent="0.3">
      <c r="C1663" s="34"/>
      <c r="D1663" s="22"/>
      <c r="E1663" s="22"/>
      <c r="F1663" s="22"/>
    </row>
    <row r="1664" spans="3:6" ht="25" customHeight="1" x14ac:dyDescent="0.3">
      <c r="C1664" s="34"/>
      <c r="D1664" s="22"/>
      <c r="E1664" s="22"/>
      <c r="F1664" s="22"/>
    </row>
    <row r="1665" spans="3:6" ht="25" customHeight="1" x14ac:dyDescent="0.3">
      <c r="C1665" s="34"/>
      <c r="D1665" s="22"/>
      <c r="E1665" s="22"/>
      <c r="F1665" s="22"/>
    </row>
    <row r="1666" spans="3:6" ht="25" customHeight="1" x14ac:dyDescent="0.3">
      <c r="C1666" s="34"/>
      <c r="D1666" s="22"/>
      <c r="E1666" s="22"/>
      <c r="F1666" s="22"/>
    </row>
    <row r="1667" spans="3:6" ht="25" customHeight="1" x14ac:dyDescent="0.3">
      <c r="C1667" s="34"/>
      <c r="D1667" s="22"/>
      <c r="E1667" s="22"/>
      <c r="F1667" s="22"/>
    </row>
    <row r="1668" spans="3:6" ht="25" customHeight="1" x14ac:dyDescent="0.3">
      <c r="C1668" s="34"/>
      <c r="D1668" s="22"/>
      <c r="E1668" s="22"/>
      <c r="F1668" s="22"/>
    </row>
    <row r="1669" spans="3:6" ht="25" customHeight="1" x14ac:dyDescent="0.3">
      <c r="C1669" s="34"/>
      <c r="D1669" s="22"/>
      <c r="E1669" s="22"/>
      <c r="F1669" s="22"/>
    </row>
    <row r="1670" spans="3:6" ht="25" customHeight="1" x14ac:dyDescent="0.3">
      <c r="C1670" s="34"/>
      <c r="D1670" s="22"/>
      <c r="E1670" s="22"/>
      <c r="F1670" s="22"/>
    </row>
    <row r="1671" spans="3:6" ht="25" customHeight="1" x14ac:dyDescent="0.3">
      <c r="C1671" s="34"/>
      <c r="D1671" s="22"/>
      <c r="E1671" s="22"/>
      <c r="F1671" s="22"/>
    </row>
    <row r="1672" spans="3:6" ht="25" customHeight="1" x14ac:dyDescent="0.3">
      <c r="C1672" s="34"/>
      <c r="D1672" s="22"/>
      <c r="E1672" s="22"/>
      <c r="F1672" s="22"/>
    </row>
    <row r="1673" spans="3:6" ht="25" customHeight="1" x14ac:dyDescent="0.3">
      <c r="C1673" s="34"/>
      <c r="D1673" s="22"/>
      <c r="E1673" s="22"/>
      <c r="F1673" s="22"/>
    </row>
    <row r="1674" spans="3:6" ht="25" customHeight="1" x14ac:dyDescent="0.3">
      <c r="C1674" s="34"/>
      <c r="D1674" s="22"/>
      <c r="E1674" s="22"/>
      <c r="F1674" s="22"/>
    </row>
    <row r="1675" spans="3:6" ht="25" customHeight="1" x14ac:dyDescent="0.3">
      <c r="C1675" s="34"/>
      <c r="D1675" s="22"/>
      <c r="E1675" s="22"/>
      <c r="F1675" s="22"/>
    </row>
    <row r="1676" spans="3:6" ht="25" customHeight="1" x14ac:dyDescent="0.3">
      <c r="C1676" s="34"/>
      <c r="D1676" s="22"/>
      <c r="E1676" s="22"/>
      <c r="F1676" s="22"/>
    </row>
    <row r="1677" spans="3:6" ht="25" customHeight="1" x14ac:dyDescent="0.3">
      <c r="C1677" s="34"/>
      <c r="D1677" s="22"/>
      <c r="E1677" s="22"/>
      <c r="F1677" s="22"/>
    </row>
    <row r="1678" spans="3:6" ht="25" customHeight="1" x14ac:dyDescent="0.3">
      <c r="C1678" s="34"/>
      <c r="D1678" s="22"/>
      <c r="E1678" s="22"/>
      <c r="F1678" s="22"/>
    </row>
    <row r="1679" spans="3:6" ht="25" customHeight="1" x14ac:dyDescent="0.3">
      <c r="C1679" s="34"/>
      <c r="D1679" s="22"/>
      <c r="E1679" s="22"/>
      <c r="F1679" s="22"/>
    </row>
    <row r="1680" spans="3:6" ht="25" customHeight="1" x14ac:dyDescent="0.3">
      <c r="C1680" s="34"/>
      <c r="D1680" s="22"/>
      <c r="E1680" s="22"/>
      <c r="F1680" s="22"/>
    </row>
    <row r="1681" spans="3:6" ht="25" customHeight="1" x14ac:dyDescent="0.3">
      <c r="C1681" s="34"/>
      <c r="D1681" s="22"/>
      <c r="E1681" s="22"/>
      <c r="F1681" s="22"/>
    </row>
    <row r="1682" spans="3:6" ht="25" customHeight="1" x14ac:dyDescent="0.3">
      <c r="C1682" s="34"/>
      <c r="D1682" s="22"/>
      <c r="E1682" s="22"/>
      <c r="F1682" s="22"/>
    </row>
    <row r="1683" spans="3:6" ht="25" customHeight="1" x14ac:dyDescent="0.3">
      <c r="C1683" s="34"/>
      <c r="D1683" s="22"/>
      <c r="E1683" s="22"/>
      <c r="F1683" s="22"/>
    </row>
    <row r="1684" spans="3:6" ht="25" customHeight="1" x14ac:dyDescent="0.3">
      <c r="C1684" s="34"/>
      <c r="D1684" s="22"/>
      <c r="E1684" s="22"/>
      <c r="F1684" s="22"/>
    </row>
    <row r="1685" spans="3:6" ht="25" customHeight="1" x14ac:dyDescent="0.3">
      <c r="C1685" s="34"/>
      <c r="D1685" s="22"/>
      <c r="E1685" s="22"/>
      <c r="F1685" s="22"/>
    </row>
    <row r="1686" spans="3:6" ht="25" customHeight="1" x14ac:dyDescent="0.3">
      <c r="C1686" s="34"/>
      <c r="D1686" s="22"/>
      <c r="E1686" s="22"/>
      <c r="F1686" s="22"/>
    </row>
    <row r="1687" spans="3:6" ht="25" customHeight="1" x14ac:dyDescent="0.3">
      <c r="C1687" s="34"/>
      <c r="D1687" s="22"/>
      <c r="E1687" s="22"/>
      <c r="F1687" s="22"/>
    </row>
    <row r="1688" spans="3:6" ht="25" customHeight="1" x14ac:dyDescent="0.3">
      <c r="C1688" s="34"/>
      <c r="D1688" s="22"/>
      <c r="E1688" s="22"/>
      <c r="F1688" s="22"/>
    </row>
    <row r="1689" spans="3:6" ht="25" customHeight="1" x14ac:dyDescent="0.3">
      <c r="C1689" s="34"/>
      <c r="D1689" s="22"/>
      <c r="E1689" s="22"/>
      <c r="F1689" s="22"/>
    </row>
    <row r="1690" spans="3:6" ht="25" customHeight="1" x14ac:dyDescent="0.3">
      <c r="C1690" s="34"/>
      <c r="D1690" s="22"/>
      <c r="E1690" s="22"/>
      <c r="F1690" s="22"/>
    </row>
    <row r="1691" spans="3:6" ht="25" customHeight="1" x14ac:dyDescent="0.3">
      <c r="C1691" s="34"/>
      <c r="D1691" s="22"/>
      <c r="E1691" s="22"/>
      <c r="F1691" s="22"/>
    </row>
    <row r="1692" spans="3:6" ht="25" customHeight="1" x14ac:dyDescent="0.3">
      <c r="C1692" s="34"/>
      <c r="D1692" s="22"/>
      <c r="E1692" s="22"/>
      <c r="F1692" s="22"/>
    </row>
    <row r="1693" spans="3:6" ht="25" customHeight="1" x14ac:dyDescent="0.3">
      <c r="C1693" s="34"/>
      <c r="D1693" s="22"/>
      <c r="E1693" s="22"/>
      <c r="F1693" s="22"/>
    </row>
    <row r="1694" spans="3:6" ht="25" customHeight="1" x14ac:dyDescent="0.3">
      <c r="C1694" s="34"/>
      <c r="D1694" s="22"/>
      <c r="E1694" s="22"/>
      <c r="F1694" s="22"/>
    </row>
    <row r="1695" spans="3:6" ht="25" customHeight="1" x14ac:dyDescent="0.3">
      <c r="C1695" s="34"/>
      <c r="D1695" s="22"/>
      <c r="E1695" s="22"/>
      <c r="F1695" s="22"/>
    </row>
    <row r="1696" spans="3:6" ht="25" customHeight="1" x14ac:dyDescent="0.3">
      <c r="C1696" s="34"/>
      <c r="D1696" s="22"/>
      <c r="E1696" s="22"/>
      <c r="F1696" s="22"/>
    </row>
    <row r="1697" spans="3:6" ht="25" customHeight="1" x14ac:dyDescent="0.3">
      <c r="C1697" s="34"/>
      <c r="D1697" s="22"/>
      <c r="E1697" s="22"/>
      <c r="F1697" s="22"/>
    </row>
    <row r="1698" spans="3:6" ht="25" customHeight="1" x14ac:dyDescent="0.3">
      <c r="C1698" s="34"/>
      <c r="D1698" s="22"/>
      <c r="E1698" s="22"/>
      <c r="F1698" s="22"/>
    </row>
    <row r="1699" spans="3:6" ht="25" customHeight="1" x14ac:dyDescent="0.3">
      <c r="C1699" s="34"/>
      <c r="D1699" s="22"/>
      <c r="E1699" s="22"/>
      <c r="F1699" s="22"/>
    </row>
    <row r="1700" spans="3:6" ht="25" customHeight="1" x14ac:dyDescent="0.3">
      <c r="C1700" s="34"/>
      <c r="D1700" s="22"/>
      <c r="E1700" s="22"/>
      <c r="F1700" s="22"/>
    </row>
    <row r="1701" spans="3:6" ht="25" customHeight="1" x14ac:dyDescent="0.3">
      <c r="C1701" s="34"/>
      <c r="D1701" s="22"/>
      <c r="E1701" s="22"/>
      <c r="F1701" s="22"/>
    </row>
    <row r="1702" spans="3:6" ht="25" customHeight="1" x14ac:dyDescent="0.3">
      <c r="C1702" s="34"/>
      <c r="D1702" s="22"/>
      <c r="E1702" s="22"/>
      <c r="F1702" s="22"/>
    </row>
    <row r="1703" spans="3:6" ht="25" customHeight="1" x14ac:dyDescent="0.3">
      <c r="C1703" s="34"/>
      <c r="D1703" s="22"/>
      <c r="E1703" s="22"/>
      <c r="F1703" s="22"/>
    </row>
    <row r="1704" spans="3:6" ht="25" customHeight="1" x14ac:dyDescent="0.3">
      <c r="C1704" s="34"/>
      <c r="D1704" s="22"/>
      <c r="E1704" s="22"/>
      <c r="F1704" s="22"/>
    </row>
    <row r="1705" spans="3:6" ht="25" customHeight="1" x14ac:dyDescent="0.3">
      <c r="C1705" s="34"/>
      <c r="D1705" s="22"/>
      <c r="E1705" s="22"/>
      <c r="F1705" s="22"/>
    </row>
    <row r="1706" spans="3:6" ht="25" customHeight="1" x14ac:dyDescent="0.3">
      <c r="C1706" s="34"/>
      <c r="D1706" s="22"/>
      <c r="E1706" s="22"/>
      <c r="F1706" s="22"/>
    </row>
    <row r="1707" spans="3:6" ht="25" customHeight="1" x14ac:dyDescent="0.3">
      <c r="C1707" s="34"/>
      <c r="D1707" s="22"/>
      <c r="E1707" s="22"/>
      <c r="F1707" s="22"/>
    </row>
    <row r="1708" spans="3:6" ht="25" customHeight="1" x14ac:dyDescent="0.3">
      <c r="C1708" s="34"/>
      <c r="D1708" s="22"/>
      <c r="E1708" s="22"/>
      <c r="F1708" s="22"/>
    </row>
    <row r="1709" spans="3:6" ht="25" customHeight="1" x14ac:dyDescent="0.3">
      <c r="C1709" s="34"/>
      <c r="D1709" s="22"/>
      <c r="E1709" s="22"/>
      <c r="F1709" s="22"/>
    </row>
    <row r="1710" spans="3:6" ht="25" customHeight="1" x14ac:dyDescent="0.3">
      <c r="C1710" s="34"/>
      <c r="D1710" s="22"/>
      <c r="E1710" s="22"/>
      <c r="F1710" s="22"/>
    </row>
    <row r="1711" spans="3:6" ht="25" customHeight="1" x14ac:dyDescent="0.3">
      <c r="C1711" s="34"/>
      <c r="D1711" s="22"/>
      <c r="E1711" s="22"/>
      <c r="F1711" s="22"/>
    </row>
    <row r="1712" spans="3:6" ht="25" customHeight="1" x14ac:dyDescent="0.3">
      <c r="C1712" s="34"/>
      <c r="D1712" s="22"/>
      <c r="E1712" s="22"/>
      <c r="F1712" s="22"/>
    </row>
    <row r="1713" spans="3:6" ht="25" customHeight="1" x14ac:dyDescent="0.3">
      <c r="C1713" s="34"/>
      <c r="D1713" s="22"/>
      <c r="E1713" s="22"/>
      <c r="F1713" s="22"/>
    </row>
    <row r="1714" spans="3:6" ht="25" customHeight="1" x14ac:dyDescent="0.3">
      <c r="C1714" s="34"/>
      <c r="D1714" s="22"/>
      <c r="E1714" s="22"/>
      <c r="F1714" s="22"/>
    </row>
    <row r="1715" spans="3:6" ht="25" customHeight="1" x14ac:dyDescent="0.3">
      <c r="C1715" s="34"/>
      <c r="D1715" s="22"/>
      <c r="E1715" s="22"/>
      <c r="F1715" s="22"/>
    </row>
    <row r="1716" spans="3:6" ht="25" customHeight="1" x14ac:dyDescent="0.3">
      <c r="C1716" s="34"/>
      <c r="D1716" s="22"/>
      <c r="E1716" s="22"/>
      <c r="F1716" s="22"/>
    </row>
    <row r="1717" spans="3:6" ht="25" customHeight="1" x14ac:dyDescent="0.3">
      <c r="C1717" s="34"/>
      <c r="D1717" s="22"/>
      <c r="E1717" s="22"/>
      <c r="F1717" s="22"/>
    </row>
    <row r="1718" spans="3:6" ht="25" customHeight="1" x14ac:dyDescent="0.3">
      <c r="C1718" s="34"/>
      <c r="D1718" s="22"/>
      <c r="E1718" s="22"/>
      <c r="F1718" s="22"/>
    </row>
    <row r="1719" spans="3:6" ht="25" customHeight="1" x14ac:dyDescent="0.3">
      <c r="C1719" s="34"/>
      <c r="D1719" s="22"/>
      <c r="E1719" s="22"/>
      <c r="F1719" s="22"/>
    </row>
    <row r="1720" spans="3:6" ht="25" customHeight="1" x14ac:dyDescent="0.3">
      <c r="C1720" s="34"/>
      <c r="D1720" s="22"/>
      <c r="E1720" s="22"/>
      <c r="F1720" s="22"/>
    </row>
    <row r="1721" spans="3:6" ht="25" customHeight="1" x14ac:dyDescent="0.3">
      <c r="C1721" s="34"/>
      <c r="D1721" s="22"/>
      <c r="E1721" s="22"/>
      <c r="F1721" s="22"/>
    </row>
    <row r="1722" spans="3:6" ht="25" customHeight="1" x14ac:dyDescent="0.3">
      <c r="C1722" s="34"/>
      <c r="D1722" s="22"/>
      <c r="E1722" s="22"/>
      <c r="F1722" s="22"/>
    </row>
    <row r="1723" spans="3:6" ht="25" customHeight="1" x14ac:dyDescent="0.3">
      <c r="C1723" s="34"/>
      <c r="D1723" s="22"/>
      <c r="E1723" s="22"/>
      <c r="F1723" s="22"/>
    </row>
    <row r="1724" spans="3:6" ht="25" customHeight="1" x14ac:dyDescent="0.3">
      <c r="C1724" s="34"/>
      <c r="D1724" s="22"/>
      <c r="E1724" s="22"/>
      <c r="F1724" s="22"/>
    </row>
    <row r="1725" spans="3:6" ht="25" customHeight="1" x14ac:dyDescent="0.3">
      <c r="C1725" s="34"/>
      <c r="D1725" s="22"/>
      <c r="E1725" s="22"/>
      <c r="F1725" s="22"/>
    </row>
    <row r="1726" spans="3:6" ht="25" customHeight="1" x14ac:dyDescent="0.3">
      <c r="C1726" s="34"/>
      <c r="D1726" s="22"/>
      <c r="E1726" s="22"/>
      <c r="F1726" s="22"/>
    </row>
    <row r="1727" spans="3:6" ht="25" customHeight="1" x14ac:dyDescent="0.3">
      <c r="C1727" s="34"/>
      <c r="D1727" s="22"/>
      <c r="E1727" s="22"/>
      <c r="F1727" s="22"/>
    </row>
    <row r="1728" spans="3:6" ht="25" customHeight="1" x14ac:dyDescent="0.3">
      <c r="C1728" s="34"/>
      <c r="D1728" s="22"/>
      <c r="E1728" s="22"/>
      <c r="F1728" s="22"/>
    </row>
    <row r="1729" spans="3:6" ht="25" customHeight="1" x14ac:dyDescent="0.3">
      <c r="C1729" s="34"/>
      <c r="D1729" s="22"/>
      <c r="E1729" s="22"/>
      <c r="F1729" s="22"/>
    </row>
    <row r="1730" spans="3:6" ht="25" customHeight="1" x14ac:dyDescent="0.3">
      <c r="C1730" s="34"/>
      <c r="D1730" s="22"/>
      <c r="E1730" s="22"/>
      <c r="F1730" s="22"/>
    </row>
    <row r="1731" spans="3:6" ht="25" customHeight="1" x14ac:dyDescent="0.3">
      <c r="C1731" s="34"/>
      <c r="D1731" s="22"/>
      <c r="E1731" s="22"/>
      <c r="F1731" s="22"/>
    </row>
    <row r="1732" spans="3:6" ht="25" customHeight="1" x14ac:dyDescent="0.3">
      <c r="C1732" s="34"/>
      <c r="D1732" s="22"/>
      <c r="E1732" s="22"/>
      <c r="F1732" s="22"/>
    </row>
    <row r="1733" spans="3:6" ht="25" customHeight="1" x14ac:dyDescent="0.3">
      <c r="C1733" s="34"/>
      <c r="D1733" s="22"/>
      <c r="E1733" s="22"/>
      <c r="F1733" s="22"/>
    </row>
    <row r="1734" spans="3:6" ht="25" customHeight="1" x14ac:dyDescent="0.3">
      <c r="C1734" s="34"/>
      <c r="D1734" s="22"/>
      <c r="E1734" s="22"/>
      <c r="F1734" s="22"/>
    </row>
    <row r="1735" spans="3:6" ht="25" customHeight="1" x14ac:dyDescent="0.3">
      <c r="C1735" s="34"/>
      <c r="D1735" s="22"/>
      <c r="E1735" s="22"/>
      <c r="F1735" s="22"/>
    </row>
    <row r="1736" spans="3:6" ht="25" customHeight="1" x14ac:dyDescent="0.3">
      <c r="C1736" s="34"/>
      <c r="D1736" s="22"/>
      <c r="E1736" s="22"/>
      <c r="F1736" s="22"/>
    </row>
    <row r="1737" spans="3:6" ht="25" customHeight="1" x14ac:dyDescent="0.3">
      <c r="C1737" s="34"/>
      <c r="D1737" s="22"/>
      <c r="E1737" s="22"/>
      <c r="F1737" s="22"/>
    </row>
    <row r="1738" spans="3:6" ht="25" customHeight="1" x14ac:dyDescent="0.3">
      <c r="C1738" s="34"/>
      <c r="D1738" s="22"/>
      <c r="E1738" s="22"/>
      <c r="F1738" s="22"/>
    </row>
    <row r="1739" spans="3:6" ht="25" customHeight="1" x14ac:dyDescent="0.3">
      <c r="C1739" s="34"/>
      <c r="D1739" s="22"/>
      <c r="E1739" s="22"/>
      <c r="F1739" s="22"/>
    </row>
    <row r="1740" spans="3:6" ht="25" customHeight="1" x14ac:dyDescent="0.3">
      <c r="C1740" s="34"/>
      <c r="D1740" s="22"/>
      <c r="E1740" s="22"/>
      <c r="F1740" s="22"/>
    </row>
    <row r="1741" spans="3:6" ht="25" customHeight="1" x14ac:dyDescent="0.3">
      <c r="C1741" s="34"/>
      <c r="D1741" s="22"/>
      <c r="E1741" s="22"/>
      <c r="F1741" s="22"/>
    </row>
    <row r="1742" spans="3:6" ht="25" customHeight="1" x14ac:dyDescent="0.3">
      <c r="C1742" s="34"/>
      <c r="D1742" s="22"/>
      <c r="E1742" s="22"/>
      <c r="F1742" s="22"/>
    </row>
    <row r="1743" spans="3:6" ht="25" customHeight="1" x14ac:dyDescent="0.3">
      <c r="C1743" s="34"/>
      <c r="D1743" s="22"/>
      <c r="E1743" s="22"/>
      <c r="F1743" s="22"/>
    </row>
    <row r="1744" spans="3:6" ht="25" customHeight="1" x14ac:dyDescent="0.3">
      <c r="C1744" s="34"/>
      <c r="D1744" s="22"/>
      <c r="E1744" s="22"/>
      <c r="F1744" s="22"/>
    </row>
    <row r="1745" spans="3:6" ht="25" customHeight="1" x14ac:dyDescent="0.3">
      <c r="C1745" s="34"/>
      <c r="D1745" s="22"/>
      <c r="E1745" s="22"/>
      <c r="F1745" s="22"/>
    </row>
    <row r="1746" spans="3:6" ht="25" customHeight="1" x14ac:dyDescent="0.3">
      <c r="C1746" s="34"/>
      <c r="D1746" s="22"/>
      <c r="E1746" s="22"/>
      <c r="F1746" s="22"/>
    </row>
    <row r="1747" spans="3:6" ht="25" customHeight="1" x14ac:dyDescent="0.3">
      <c r="C1747" s="34"/>
      <c r="D1747" s="22"/>
      <c r="E1747" s="22"/>
      <c r="F1747" s="22"/>
    </row>
    <row r="1748" spans="3:6" ht="25" customHeight="1" x14ac:dyDescent="0.3">
      <c r="C1748" s="34"/>
      <c r="D1748" s="22"/>
      <c r="E1748" s="22"/>
      <c r="F1748" s="22"/>
    </row>
    <row r="1749" spans="3:6" ht="25" customHeight="1" x14ac:dyDescent="0.3">
      <c r="C1749" s="34"/>
      <c r="D1749" s="22"/>
      <c r="E1749" s="22"/>
      <c r="F1749" s="22"/>
    </row>
    <row r="1750" spans="3:6" ht="25" customHeight="1" x14ac:dyDescent="0.3">
      <c r="C1750" s="34"/>
      <c r="D1750" s="22"/>
      <c r="E1750" s="22"/>
      <c r="F1750" s="22"/>
    </row>
    <row r="1751" spans="3:6" ht="25" customHeight="1" x14ac:dyDescent="0.3">
      <c r="C1751" s="34"/>
      <c r="D1751" s="22"/>
      <c r="E1751" s="22"/>
      <c r="F1751" s="22"/>
    </row>
    <row r="1752" spans="3:6" ht="25" customHeight="1" x14ac:dyDescent="0.3">
      <c r="C1752" s="34"/>
      <c r="D1752" s="22"/>
      <c r="E1752" s="22"/>
      <c r="F1752" s="22"/>
    </row>
    <row r="1753" spans="3:6" ht="25" customHeight="1" x14ac:dyDescent="0.3">
      <c r="C1753" s="34"/>
      <c r="D1753" s="22"/>
      <c r="E1753" s="22"/>
      <c r="F1753" s="22"/>
    </row>
    <row r="1754" spans="3:6" ht="25" customHeight="1" x14ac:dyDescent="0.3">
      <c r="C1754" s="34"/>
      <c r="D1754" s="22"/>
      <c r="E1754" s="22"/>
      <c r="F1754" s="22"/>
    </row>
    <row r="1755" spans="3:6" ht="25" customHeight="1" x14ac:dyDescent="0.3">
      <c r="C1755" s="34"/>
      <c r="D1755" s="22"/>
      <c r="E1755" s="22"/>
      <c r="F1755" s="22"/>
    </row>
    <row r="1756" spans="3:6" ht="25" customHeight="1" x14ac:dyDescent="0.3">
      <c r="C1756" s="34"/>
      <c r="D1756" s="22"/>
      <c r="E1756" s="22"/>
      <c r="F1756" s="22"/>
    </row>
    <row r="1757" spans="3:6" ht="25" customHeight="1" x14ac:dyDescent="0.3">
      <c r="C1757" s="34"/>
      <c r="D1757" s="22"/>
      <c r="E1757" s="22"/>
      <c r="F1757" s="22"/>
    </row>
    <row r="1758" spans="3:6" ht="25" customHeight="1" x14ac:dyDescent="0.3">
      <c r="C1758" s="34"/>
      <c r="D1758" s="22"/>
      <c r="E1758" s="22"/>
      <c r="F1758" s="22"/>
    </row>
    <row r="1759" spans="3:6" ht="25" customHeight="1" x14ac:dyDescent="0.3">
      <c r="C1759" s="34"/>
      <c r="D1759" s="22"/>
      <c r="E1759" s="22"/>
      <c r="F1759" s="22"/>
    </row>
    <row r="1760" spans="3:6" ht="25" customHeight="1" x14ac:dyDescent="0.3">
      <c r="C1760" s="34"/>
      <c r="D1760" s="22"/>
      <c r="E1760" s="22"/>
      <c r="F1760" s="22"/>
    </row>
    <row r="1761" spans="3:6" ht="25" customHeight="1" x14ac:dyDescent="0.3">
      <c r="C1761" s="34"/>
      <c r="D1761" s="22"/>
      <c r="E1761" s="22"/>
      <c r="F1761" s="22"/>
    </row>
    <row r="1762" spans="3:6" ht="25" customHeight="1" x14ac:dyDescent="0.3">
      <c r="C1762" s="34"/>
      <c r="D1762" s="22"/>
      <c r="E1762" s="22"/>
      <c r="F1762" s="22"/>
    </row>
    <row r="1763" spans="3:6" ht="25" customHeight="1" x14ac:dyDescent="0.3">
      <c r="C1763" s="34"/>
      <c r="D1763" s="22"/>
      <c r="E1763" s="22"/>
      <c r="F1763" s="22"/>
    </row>
    <row r="1764" spans="3:6" ht="25" customHeight="1" x14ac:dyDescent="0.3">
      <c r="C1764" s="34"/>
      <c r="D1764" s="22"/>
      <c r="E1764" s="22"/>
      <c r="F1764" s="22"/>
    </row>
    <row r="1765" spans="3:6" ht="25" customHeight="1" x14ac:dyDescent="0.3">
      <c r="C1765" s="34"/>
      <c r="D1765" s="22"/>
      <c r="E1765" s="22"/>
      <c r="F1765" s="22"/>
    </row>
    <row r="1766" spans="3:6" ht="25" customHeight="1" x14ac:dyDescent="0.3">
      <c r="C1766" s="34"/>
      <c r="D1766" s="22"/>
      <c r="E1766" s="22"/>
      <c r="F1766" s="22"/>
    </row>
    <row r="1767" spans="3:6" ht="25" customHeight="1" x14ac:dyDescent="0.3">
      <c r="C1767" s="34"/>
      <c r="D1767" s="22"/>
      <c r="E1767" s="22"/>
      <c r="F1767" s="22"/>
    </row>
    <row r="1768" spans="3:6" ht="25" customHeight="1" x14ac:dyDescent="0.3">
      <c r="C1768" s="34"/>
      <c r="D1768" s="22"/>
      <c r="E1768" s="22"/>
      <c r="F1768" s="22"/>
    </row>
    <row r="1769" spans="3:6" ht="25" customHeight="1" x14ac:dyDescent="0.3">
      <c r="C1769" s="34"/>
      <c r="D1769" s="22"/>
      <c r="E1769" s="22"/>
      <c r="F1769" s="22"/>
    </row>
    <row r="1770" spans="3:6" ht="25" customHeight="1" x14ac:dyDescent="0.3">
      <c r="C1770" s="34"/>
      <c r="D1770" s="22"/>
      <c r="E1770" s="22"/>
      <c r="F1770" s="22"/>
    </row>
    <row r="1771" spans="3:6" ht="25" customHeight="1" x14ac:dyDescent="0.3">
      <c r="C1771" s="34"/>
      <c r="D1771" s="22"/>
      <c r="E1771" s="22"/>
      <c r="F1771" s="22"/>
    </row>
    <row r="1772" spans="3:6" ht="25" customHeight="1" x14ac:dyDescent="0.3">
      <c r="C1772" s="34"/>
      <c r="D1772" s="22"/>
      <c r="E1772" s="22"/>
      <c r="F1772" s="22"/>
    </row>
    <row r="1773" spans="3:6" ht="25" customHeight="1" x14ac:dyDescent="0.3">
      <c r="C1773" s="34"/>
      <c r="D1773" s="22"/>
      <c r="E1773" s="22"/>
      <c r="F1773" s="22"/>
    </row>
    <row r="1774" spans="3:6" ht="25" customHeight="1" x14ac:dyDescent="0.3">
      <c r="C1774" s="34"/>
      <c r="D1774" s="22"/>
      <c r="E1774" s="22"/>
      <c r="F1774" s="22"/>
    </row>
    <row r="1775" spans="3:6" ht="25" customHeight="1" x14ac:dyDescent="0.3">
      <c r="C1775" s="34"/>
      <c r="D1775" s="22"/>
      <c r="E1775" s="22"/>
      <c r="F1775" s="22"/>
    </row>
    <row r="1776" spans="3:6" ht="25" customHeight="1" x14ac:dyDescent="0.3">
      <c r="C1776" s="34"/>
      <c r="D1776" s="22"/>
      <c r="E1776" s="22"/>
      <c r="F1776" s="22"/>
    </row>
    <row r="1777" spans="3:6" ht="25" customHeight="1" x14ac:dyDescent="0.3">
      <c r="C1777" s="34"/>
      <c r="D1777" s="22"/>
      <c r="E1777" s="22"/>
      <c r="F1777" s="22"/>
    </row>
    <row r="1778" spans="3:6" ht="25" customHeight="1" x14ac:dyDescent="0.3">
      <c r="C1778" s="34"/>
      <c r="D1778" s="22"/>
      <c r="E1778" s="22"/>
      <c r="F1778" s="22"/>
    </row>
    <row r="1779" spans="3:6" ht="25" customHeight="1" x14ac:dyDescent="0.3">
      <c r="C1779" s="34"/>
      <c r="D1779" s="22"/>
      <c r="E1779" s="22"/>
      <c r="F1779" s="22"/>
    </row>
    <row r="1780" spans="3:6" ht="25" customHeight="1" x14ac:dyDescent="0.3">
      <c r="C1780" s="34"/>
      <c r="D1780" s="22"/>
      <c r="E1780" s="22"/>
      <c r="F1780" s="22"/>
    </row>
    <row r="1781" spans="3:6" ht="25" customHeight="1" x14ac:dyDescent="0.3">
      <c r="C1781" s="34"/>
      <c r="D1781" s="22"/>
      <c r="E1781" s="22"/>
      <c r="F1781" s="22"/>
    </row>
    <row r="1782" spans="3:6" ht="25" customHeight="1" x14ac:dyDescent="0.3">
      <c r="C1782" s="34"/>
      <c r="D1782" s="22"/>
      <c r="E1782" s="22"/>
      <c r="F1782" s="22"/>
    </row>
    <row r="1783" spans="3:6" ht="25" customHeight="1" x14ac:dyDescent="0.3">
      <c r="C1783" s="34"/>
      <c r="D1783" s="22"/>
      <c r="E1783" s="22"/>
      <c r="F1783" s="22"/>
    </row>
    <row r="1784" spans="3:6" ht="25" customHeight="1" x14ac:dyDescent="0.3">
      <c r="C1784" s="34"/>
      <c r="D1784" s="22"/>
      <c r="E1784" s="22"/>
      <c r="F1784" s="22"/>
    </row>
    <row r="1785" spans="3:6" ht="25" customHeight="1" x14ac:dyDescent="0.3">
      <c r="C1785" s="34"/>
      <c r="D1785" s="22"/>
      <c r="E1785" s="22"/>
      <c r="F1785" s="22"/>
    </row>
    <row r="1786" spans="3:6" ht="25" customHeight="1" x14ac:dyDescent="0.3">
      <c r="C1786" s="34"/>
      <c r="D1786" s="22"/>
      <c r="E1786" s="22"/>
      <c r="F1786" s="22"/>
    </row>
    <row r="1787" spans="3:6" ht="25" customHeight="1" x14ac:dyDescent="0.3">
      <c r="C1787" s="34"/>
      <c r="D1787" s="22"/>
      <c r="E1787" s="22"/>
      <c r="F1787" s="22"/>
    </row>
    <row r="1788" spans="3:6" ht="25" customHeight="1" x14ac:dyDescent="0.3">
      <c r="C1788" s="34"/>
      <c r="D1788" s="22"/>
      <c r="E1788" s="22"/>
      <c r="F1788" s="22"/>
    </row>
    <row r="1789" spans="3:6" ht="25" customHeight="1" x14ac:dyDescent="0.3">
      <c r="C1789" s="34"/>
      <c r="D1789" s="22"/>
      <c r="E1789" s="22"/>
      <c r="F1789" s="22"/>
    </row>
    <row r="1790" spans="3:6" ht="25" customHeight="1" x14ac:dyDescent="0.3">
      <c r="C1790" s="34"/>
      <c r="D1790" s="22"/>
      <c r="E1790" s="22"/>
      <c r="F1790" s="22"/>
    </row>
    <row r="1791" spans="3:6" ht="25" customHeight="1" x14ac:dyDescent="0.3">
      <c r="C1791" s="34"/>
      <c r="D1791" s="22"/>
      <c r="E1791" s="22"/>
      <c r="F1791" s="22"/>
    </row>
    <row r="1792" spans="3:6" ht="25" customHeight="1" x14ac:dyDescent="0.3">
      <c r="C1792" s="34"/>
      <c r="D1792" s="22"/>
      <c r="E1792" s="22"/>
      <c r="F1792" s="22"/>
    </row>
    <row r="1793" spans="3:6" ht="25" customHeight="1" x14ac:dyDescent="0.3">
      <c r="C1793" s="34"/>
      <c r="D1793" s="22"/>
      <c r="E1793" s="22"/>
      <c r="F1793" s="22"/>
    </row>
    <row r="1794" spans="3:6" ht="25" customHeight="1" x14ac:dyDescent="0.3">
      <c r="C1794" s="34"/>
      <c r="D1794" s="22"/>
      <c r="E1794" s="22"/>
      <c r="F1794" s="22"/>
    </row>
    <row r="1795" spans="3:6" ht="25" customHeight="1" x14ac:dyDescent="0.3">
      <c r="C1795" s="34"/>
      <c r="D1795" s="22"/>
      <c r="E1795" s="22"/>
      <c r="F1795" s="22"/>
    </row>
    <row r="1796" spans="3:6" ht="25" customHeight="1" x14ac:dyDescent="0.3">
      <c r="C1796" s="34"/>
      <c r="D1796" s="22"/>
      <c r="E1796" s="22"/>
      <c r="F1796" s="22"/>
    </row>
    <row r="1797" spans="3:6" ht="25" customHeight="1" x14ac:dyDescent="0.3">
      <c r="C1797" s="34"/>
      <c r="D1797" s="22"/>
      <c r="E1797" s="22"/>
      <c r="F1797" s="22"/>
    </row>
    <row r="1798" spans="3:6" ht="25" customHeight="1" x14ac:dyDescent="0.3">
      <c r="C1798" s="34"/>
      <c r="D1798" s="22"/>
      <c r="E1798" s="22"/>
      <c r="F1798" s="22"/>
    </row>
    <row r="1799" spans="3:6" ht="25" customHeight="1" x14ac:dyDescent="0.3">
      <c r="C1799" s="34"/>
      <c r="D1799" s="22"/>
      <c r="E1799" s="22"/>
      <c r="F1799" s="22"/>
    </row>
    <row r="1800" spans="3:6" ht="25" customHeight="1" x14ac:dyDescent="0.3">
      <c r="C1800" s="34"/>
      <c r="D1800" s="22"/>
      <c r="E1800" s="22"/>
      <c r="F1800" s="22"/>
    </row>
    <row r="1801" spans="3:6" ht="25" customHeight="1" x14ac:dyDescent="0.3">
      <c r="C1801" s="34"/>
      <c r="D1801" s="22"/>
      <c r="E1801" s="22"/>
      <c r="F1801" s="22"/>
    </row>
    <row r="1802" spans="3:6" ht="25" customHeight="1" x14ac:dyDescent="0.3">
      <c r="C1802" s="34"/>
      <c r="D1802" s="22"/>
      <c r="E1802" s="22"/>
      <c r="F1802" s="22"/>
    </row>
    <row r="1803" spans="3:6" ht="25" customHeight="1" x14ac:dyDescent="0.3">
      <c r="C1803" s="34"/>
      <c r="D1803" s="22"/>
      <c r="E1803" s="22"/>
      <c r="F1803" s="22"/>
    </row>
    <row r="1804" spans="3:6" ht="25" customHeight="1" x14ac:dyDescent="0.3">
      <c r="C1804" s="34"/>
      <c r="D1804" s="22"/>
      <c r="E1804" s="22"/>
      <c r="F1804" s="22"/>
    </row>
    <row r="1805" spans="3:6" ht="25" customHeight="1" x14ac:dyDescent="0.3">
      <c r="C1805" s="34"/>
      <c r="D1805" s="22"/>
      <c r="E1805" s="22"/>
      <c r="F1805" s="22"/>
    </row>
    <row r="1806" spans="3:6" ht="25" customHeight="1" x14ac:dyDescent="0.3">
      <c r="C1806" s="34"/>
      <c r="D1806" s="22"/>
      <c r="E1806" s="22"/>
      <c r="F1806" s="22"/>
    </row>
    <row r="1807" spans="3:6" ht="25" customHeight="1" x14ac:dyDescent="0.3">
      <c r="C1807" s="34"/>
      <c r="D1807" s="22"/>
      <c r="E1807" s="22"/>
      <c r="F1807" s="22"/>
    </row>
    <row r="1808" spans="3:6" ht="25" customHeight="1" x14ac:dyDescent="0.3">
      <c r="C1808" s="34"/>
      <c r="D1808" s="22"/>
      <c r="E1808" s="22"/>
      <c r="F1808" s="22"/>
    </row>
    <row r="1809" spans="3:6" ht="25" customHeight="1" x14ac:dyDescent="0.3">
      <c r="C1809" s="34"/>
      <c r="D1809" s="22"/>
      <c r="E1809" s="22"/>
      <c r="F1809" s="22"/>
    </row>
    <row r="1810" spans="3:6" ht="25" customHeight="1" x14ac:dyDescent="0.3">
      <c r="C1810" s="34"/>
      <c r="D1810" s="22"/>
      <c r="E1810" s="22"/>
      <c r="F1810" s="22"/>
    </row>
    <row r="1811" spans="3:6" ht="25" customHeight="1" x14ac:dyDescent="0.3">
      <c r="C1811" s="34"/>
      <c r="D1811" s="22"/>
      <c r="E1811" s="22"/>
      <c r="F1811" s="22"/>
    </row>
    <row r="1812" spans="3:6" ht="25" customHeight="1" x14ac:dyDescent="0.3">
      <c r="C1812" s="34"/>
      <c r="D1812" s="22"/>
      <c r="E1812" s="22"/>
      <c r="F1812" s="22"/>
    </row>
    <row r="1813" spans="3:6" ht="25" customHeight="1" x14ac:dyDescent="0.3">
      <c r="C1813" s="34"/>
      <c r="D1813" s="22"/>
      <c r="E1813" s="22"/>
      <c r="F1813" s="22"/>
    </row>
    <row r="1814" spans="3:6" ht="25" customHeight="1" x14ac:dyDescent="0.3">
      <c r="C1814" s="34"/>
      <c r="D1814" s="22"/>
      <c r="E1814" s="22"/>
      <c r="F1814" s="22"/>
    </row>
    <row r="1815" spans="3:6" ht="25" customHeight="1" x14ac:dyDescent="0.3">
      <c r="C1815" s="34"/>
      <c r="D1815" s="22"/>
      <c r="E1815" s="22"/>
      <c r="F1815" s="22"/>
    </row>
    <row r="1816" spans="3:6" ht="25" customHeight="1" x14ac:dyDescent="0.3">
      <c r="C1816" s="34"/>
      <c r="D1816" s="22"/>
      <c r="E1816" s="22"/>
      <c r="F1816" s="22"/>
    </row>
    <row r="1817" spans="3:6" ht="25" customHeight="1" x14ac:dyDescent="0.3">
      <c r="C1817" s="34"/>
      <c r="D1817" s="22"/>
      <c r="E1817" s="22"/>
      <c r="F1817" s="22"/>
    </row>
    <row r="1818" spans="3:6" ht="25" customHeight="1" x14ac:dyDescent="0.3">
      <c r="C1818" s="34"/>
      <c r="D1818" s="22"/>
      <c r="E1818" s="22"/>
      <c r="F1818" s="22"/>
    </row>
    <row r="1819" spans="3:6" ht="25" customHeight="1" x14ac:dyDescent="0.3">
      <c r="C1819" s="34"/>
      <c r="D1819" s="22"/>
      <c r="E1819" s="22"/>
      <c r="F1819" s="22"/>
    </row>
    <row r="1820" spans="3:6" ht="25" customHeight="1" x14ac:dyDescent="0.3">
      <c r="C1820" s="34"/>
      <c r="D1820" s="22"/>
      <c r="E1820" s="22"/>
      <c r="F1820" s="22"/>
    </row>
    <row r="1821" spans="3:6" ht="25" customHeight="1" x14ac:dyDescent="0.3">
      <c r="C1821" s="34"/>
      <c r="D1821" s="22"/>
      <c r="E1821" s="22"/>
      <c r="F1821" s="22"/>
    </row>
    <row r="1822" spans="3:6" ht="25" customHeight="1" x14ac:dyDescent="0.3">
      <c r="C1822" s="34"/>
      <c r="D1822" s="22"/>
      <c r="E1822" s="22"/>
      <c r="F1822" s="22"/>
    </row>
    <row r="1823" spans="3:6" ht="25" customHeight="1" x14ac:dyDescent="0.3">
      <c r="C1823" s="34"/>
      <c r="D1823" s="22"/>
      <c r="E1823" s="22"/>
      <c r="F1823" s="22"/>
    </row>
    <row r="1824" spans="3:6" ht="25" customHeight="1" x14ac:dyDescent="0.3">
      <c r="C1824" s="34"/>
      <c r="D1824" s="22"/>
      <c r="E1824" s="22"/>
      <c r="F1824" s="22"/>
    </row>
    <row r="1825" spans="3:6" ht="25" customHeight="1" x14ac:dyDescent="0.3">
      <c r="C1825" s="34"/>
      <c r="D1825" s="22"/>
      <c r="E1825" s="22"/>
      <c r="F1825" s="22"/>
    </row>
    <row r="1826" spans="3:6" ht="25" customHeight="1" x14ac:dyDescent="0.3">
      <c r="C1826" s="34"/>
      <c r="D1826" s="22"/>
      <c r="E1826" s="22"/>
      <c r="F1826" s="22"/>
    </row>
    <row r="1827" spans="3:6" ht="25" customHeight="1" x14ac:dyDescent="0.3">
      <c r="C1827" s="34"/>
      <c r="D1827" s="22"/>
      <c r="E1827" s="22"/>
      <c r="F1827" s="22"/>
    </row>
    <row r="1828" spans="3:6" ht="25" customHeight="1" x14ac:dyDescent="0.3">
      <c r="C1828" s="34"/>
      <c r="D1828" s="22"/>
      <c r="E1828" s="22"/>
      <c r="F1828" s="22"/>
    </row>
    <row r="1829" spans="3:6" ht="25" customHeight="1" x14ac:dyDescent="0.3">
      <c r="C1829" s="34"/>
      <c r="D1829" s="22"/>
      <c r="E1829" s="22"/>
      <c r="F1829" s="22"/>
    </row>
    <row r="1830" spans="3:6" ht="25" customHeight="1" x14ac:dyDescent="0.3">
      <c r="C1830" s="34"/>
      <c r="D1830" s="22"/>
      <c r="E1830" s="22"/>
      <c r="F1830" s="22"/>
    </row>
    <row r="1831" spans="3:6" ht="25" customHeight="1" x14ac:dyDescent="0.3">
      <c r="C1831" s="34"/>
      <c r="D1831" s="22"/>
      <c r="E1831" s="22"/>
      <c r="F1831" s="22"/>
    </row>
    <row r="1832" spans="3:6" ht="25" customHeight="1" x14ac:dyDescent="0.3">
      <c r="C1832" s="34"/>
      <c r="D1832" s="22"/>
      <c r="E1832" s="22"/>
      <c r="F1832" s="22"/>
    </row>
    <row r="1833" spans="3:6" ht="25" customHeight="1" x14ac:dyDescent="0.3">
      <c r="C1833" s="34"/>
      <c r="D1833" s="22"/>
      <c r="E1833" s="22"/>
      <c r="F1833" s="22"/>
    </row>
    <row r="1834" spans="3:6" ht="25" customHeight="1" x14ac:dyDescent="0.3">
      <c r="C1834" s="34"/>
      <c r="D1834" s="22"/>
      <c r="E1834" s="22"/>
      <c r="F1834" s="22"/>
    </row>
    <row r="1835" spans="3:6" ht="25" customHeight="1" x14ac:dyDescent="0.3">
      <c r="C1835" s="34"/>
      <c r="D1835" s="22"/>
      <c r="E1835" s="22"/>
      <c r="F1835" s="22"/>
    </row>
    <row r="1836" spans="3:6" ht="25" customHeight="1" x14ac:dyDescent="0.3">
      <c r="C1836" s="34"/>
      <c r="D1836" s="22"/>
      <c r="E1836" s="22"/>
      <c r="F1836" s="22"/>
    </row>
    <row r="1837" spans="3:6" ht="25" customHeight="1" x14ac:dyDescent="0.3">
      <c r="C1837" s="34"/>
      <c r="D1837" s="22"/>
      <c r="E1837" s="22"/>
      <c r="F1837" s="22"/>
    </row>
    <row r="1838" spans="3:6" ht="25" customHeight="1" x14ac:dyDescent="0.3">
      <c r="C1838" s="34"/>
      <c r="D1838" s="22"/>
      <c r="E1838" s="22"/>
      <c r="F1838" s="22"/>
    </row>
    <row r="1839" spans="3:6" ht="25" customHeight="1" x14ac:dyDescent="0.3">
      <c r="C1839" s="34"/>
      <c r="D1839" s="22"/>
      <c r="E1839" s="22"/>
      <c r="F1839" s="22"/>
    </row>
    <row r="1840" spans="3:6" ht="25" customHeight="1" x14ac:dyDescent="0.3">
      <c r="C1840" s="34"/>
      <c r="D1840" s="22"/>
      <c r="E1840" s="22"/>
      <c r="F1840" s="22"/>
    </row>
    <row r="1841" spans="3:6" ht="25" customHeight="1" x14ac:dyDescent="0.3">
      <c r="C1841" s="34"/>
      <c r="D1841" s="22"/>
      <c r="E1841" s="22"/>
      <c r="F1841" s="22"/>
    </row>
    <row r="1842" spans="3:6" ht="25" customHeight="1" x14ac:dyDescent="0.3">
      <c r="C1842" s="34"/>
      <c r="D1842" s="22"/>
      <c r="E1842" s="22"/>
      <c r="F1842" s="22"/>
    </row>
    <row r="1843" spans="3:6" ht="25" customHeight="1" x14ac:dyDescent="0.3">
      <c r="C1843" s="34"/>
      <c r="D1843" s="22"/>
      <c r="E1843" s="22"/>
      <c r="F1843" s="22"/>
    </row>
    <row r="1844" spans="3:6" ht="25" customHeight="1" x14ac:dyDescent="0.3">
      <c r="C1844" s="34"/>
      <c r="D1844" s="22"/>
      <c r="E1844" s="22"/>
      <c r="F1844" s="22"/>
    </row>
    <row r="1845" spans="3:6" ht="25" customHeight="1" x14ac:dyDescent="0.3">
      <c r="C1845" s="34"/>
      <c r="D1845" s="22"/>
      <c r="E1845" s="22"/>
      <c r="F1845" s="22"/>
    </row>
    <row r="1846" spans="3:6" ht="25" customHeight="1" x14ac:dyDescent="0.3">
      <c r="C1846" s="34"/>
      <c r="D1846" s="22"/>
      <c r="E1846" s="22"/>
      <c r="F1846" s="22"/>
    </row>
    <row r="1847" spans="3:6" ht="25" customHeight="1" x14ac:dyDescent="0.3">
      <c r="C1847" s="34"/>
      <c r="D1847" s="22"/>
      <c r="E1847" s="22"/>
      <c r="F1847" s="22"/>
    </row>
    <row r="1848" spans="3:6" ht="25" customHeight="1" x14ac:dyDescent="0.3">
      <c r="C1848" s="34"/>
      <c r="D1848" s="22"/>
      <c r="E1848" s="22"/>
      <c r="F1848" s="22"/>
    </row>
    <row r="1849" spans="3:6" ht="25" customHeight="1" x14ac:dyDescent="0.3">
      <c r="C1849" s="34"/>
      <c r="D1849" s="22"/>
      <c r="E1849" s="22"/>
      <c r="F1849" s="22"/>
    </row>
    <row r="1850" spans="3:6" ht="25" customHeight="1" x14ac:dyDescent="0.3">
      <c r="C1850" s="34"/>
      <c r="D1850" s="22"/>
      <c r="E1850" s="22"/>
      <c r="F1850" s="22"/>
    </row>
    <row r="1851" spans="3:6" ht="25" customHeight="1" x14ac:dyDescent="0.3">
      <c r="C1851" s="34"/>
      <c r="D1851" s="22"/>
      <c r="E1851" s="22"/>
      <c r="F1851" s="22"/>
    </row>
    <row r="1852" spans="3:6" ht="25" customHeight="1" x14ac:dyDescent="0.3">
      <c r="C1852" s="34"/>
      <c r="D1852" s="22"/>
      <c r="E1852" s="22"/>
      <c r="F1852" s="22"/>
    </row>
    <row r="1853" spans="3:6" ht="25" customHeight="1" x14ac:dyDescent="0.3">
      <c r="C1853" s="34"/>
      <c r="D1853" s="22"/>
      <c r="E1853" s="22"/>
      <c r="F1853" s="22"/>
    </row>
    <row r="1854" spans="3:6" ht="25" customHeight="1" x14ac:dyDescent="0.3">
      <c r="C1854" s="34"/>
      <c r="D1854" s="22"/>
      <c r="E1854" s="22"/>
      <c r="F1854" s="22"/>
    </row>
    <row r="1855" spans="3:6" ht="25" customHeight="1" x14ac:dyDescent="0.3">
      <c r="C1855" s="34"/>
      <c r="D1855" s="22"/>
      <c r="E1855" s="22"/>
      <c r="F1855" s="22"/>
    </row>
    <row r="1856" spans="3:6" ht="25" customHeight="1" x14ac:dyDescent="0.3">
      <c r="C1856" s="34"/>
      <c r="D1856" s="22"/>
      <c r="E1856" s="22"/>
      <c r="F1856" s="22"/>
    </row>
    <row r="1857" spans="3:6" ht="25" customHeight="1" x14ac:dyDescent="0.3">
      <c r="C1857" s="34"/>
      <c r="D1857" s="22"/>
      <c r="E1857" s="22"/>
      <c r="F1857" s="22"/>
    </row>
    <row r="1858" spans="3:6" ht="25" customHeight="1" x14ac:dyDescent="0.3">
      <c r="C1858" s="34"/>
      <c r="D1858" s="22"/>
      <c r="E1858" s="22"/>
      <c r="F1858" s="22"/>
    </row>
    <row r="1859" spans="3:6" ht="25" customHeight="1" x14ac:dyDescent="0.3">
      <c r="C1859" s="34"/>
      <c r="D1859" s="22"/>
      <c r="E1859" s="22"/>
      <c r="F1859" s="22"/>
    </row>
    <row r="1860" spans="3:6" ht="25" customHeight="1" x14ac:dyDescent="0.3">
      <c r="C1860" s="34"/>
      <c r="D1860" s="22"/>
      <c r="E1860" s="22"/>
      <c r="F1860" s="22"/>
    </row>
    <row r="1861" spans="3:6" ht="25" customHeight="1" x14ac:dyDescent="0.3">
      <c r="C1861" s="34"/>
      <c r="D1861" s="22"/>
      <c r="E1861" s="22"/>
      <c r="F1861" s="22"/>
    </row>
    <row r="1862" spans="3:6" ht="25" customHeight="1" x14ac:dyDescent="0.3">
      <c r="C1862" s="34"/>
      <c r="D1862" s="22"/>
      <c r="E1862" s="22"/>
      <c r="F1862" s="22"/>
    </row>
    <row r="1863" spans="3:6" ht="25" customHeight="1" x14ac:dyDescent="0.3">
      <c r="C1863" s="34"/>
      <c r="D1863" s="22"/>
      <c r="E1863" s="22"/>
      <c r="F1863" s="22"/>
    </row>
    <row r="1864" spans="3:6" ht="25" customHeight="1" x14ac:dyDescent="0.3">
      <c r="C1864" s="34"/>
      <c r="D1864" s="22"/>
      <c r="E1864" s="22"/>
      <c r="F1864" s="22"/>
    </row>
    <row r="1865" spans="3:6" ht="25" customHeight="1" x14ac:dyDescent="0.3">
      <c r="C1865" s="34"/>
      <c r="D1865" s="22"/>
      <c r="E1865" s="22"/>
      <c r="F1865" s="22"/>
    </row>
    <row r="1866" spans="3:6" ht="25" customHeight="1" x14ac:dyDescent="0.3">
      <c r="C1866" s="34"/>
      <c r="D1866" s="22"/>
      <c r="E1866" s="22"/>
      <c r="F1866" s="22"/>
    </row>
    <row r="1867" spans="3:6" ht="25" customHeight="1" x14ac:dyDescent="0.3">
      <c r="C1867" s="34"/>
      <c r="D1867" s="22"/>
      <c r="E1867" s="22"/>
      <c r="F1867" s="22"/>
    </row>
    <row r="1868" spans="3:6" ht="25" customHeight="1" x14ac:dyDescent="0.3">
      <c r="C1868" s="34"/>
      <c r="D1868" s="22"/>
      <c r="E1868" s="22"/>
      <c r="F1868" s="22"/>
    </row>
    <row r="1869" spans="3:6" ht="25" customHeight="1" x14ac:dyDescent="0.3">
      <c r="C1869" s="34"/>
      <c r="D1869" s="22"/>
      <c r="E1869" s="22"/>
      <c r="F1869" s="22"/>
    </row>
    <row r="1870" spans="3:6" ht="25" customHeight="1" x14ac:dyDescent="0.3">
      <c r="C1870" s="34"/>
      <c r="D1870" s="22"/>
      <c r="E1870" s="22"/>
      <c r="F1870" s="22"/>
    </row>
    <row r="1871" spans="3:6" ht="25" customHeight="1" x14ac:dyDescent="0.3">
      <c r="C1871" s="34"/>
      <c r="D1871" s="22"/>
      <c r="E1871" s="22"/>
      <c r="F1871" s="22"/>
    </row>
    <row r="1872" spans="3:6" ht="25" customHeight="1" x14ac:dyDescent="0.3">
      <c r="C1872" s="34"/>
      <c r="D1872" s="22"/>
      <c r="E1872" s="22"/>
      <c r="F1872" s="22"/>
    </row>
    <row r="1873" spans="3:6" ht="25" customHeight="1" x14ac:dyDescent="0.3">
      <c r="C1873" s="34"/>
      <c r="D1873" s="22"/>
      <c r="E1873" s="22"/>
      <c r="F1873" s="22"/>
    </row>
    <row r="1874" spans="3:6" ht="25" customHeight="1" x14ac:dyDescent="0.3">
      <c r="C1874" s="34"/>
      <c r="D1874" s="22"/>
      <c r="E1874" s="22"/>
      <c r="F1874" s="22"/>
    </row>
    <row r="1875" spans="3:6" ht="25" customHeight="1" x14ac:dyDescent="0.3">
      <c r="C1875" s="34"/>
      <c r="D1875" s="22"/>
      <c r="E1875" s="22"/>
      <c r="F1875" s="22"/>
    </row>
    <row r="1876" spans="3:6" ht="25" customHeight="1" x14ac:dyDescent="0.3">
      <c r="C1876" s="34"/>
      <c r="D1876" s="22"/>
      <c r="E1876" s="22"/>
      <c r="F1876" s="22"/>
    </row>
    <row r="1877" spans="3:6" ht="25" customHeight="1" x14ac:dyDescent="0.3">
      <c r="C1877" s="34"/>
      <c r="D1877" s="22"/>
      <c r="E1877" s="22"/>
      <c r="F1877" s="22"/>
    </row>
    <row r="1878" spans="3:6" ht="25" customHeight="1" x14ac:dyDescent="0.3">
      <c r="C1878" s="34"/>
      <c r="D1878" s="22"/>
      <c r="E1878" s="22"/>
      <c r="F1878" s="22"/>
    </row>
    <row r="1879" spans="3:6" ht="25" customHeight="1" x14ac:dyDescent="0.3">
      <c r="C1879" s="34"/>
      <c r="D1879" s="22"/>
      <c r="E1879" s="22"/>
      <c r="F1879" s="22"/>
    </row>
    <row r="1880" spans="3:6" ht="25" customHeight="1" x14ac:dyDescent="0.3">
      <c r="C1880" s="34"/>
      <c r="D1880" s="22"/>
      <c r="E1880" s="22"/>
      <c r="F1880" s="22"/>
    </row>
    <row r="1881" spans="3:6" ht="25" customHeight="1" x14ac:dyDescent="0.3">
      <c r="C1881" s="34"/>
      <c r="D1881" s="22"/>
      <c r="E1881" s="22"/>
      <c r="F1881" s="22"/>
    </row>
    <row r="1882" spans="3:6" ht="25" customHeight="1" x14ac:dyDescent="0.3">
      <c r="C1882" s="34"/>
      <c r="D1882" s="22"/>
      <c r="E1882" s="22"/>
      <c r="F1882" s="22"/>
    </row>
    <row r="1883" spans="3:6" ht="25" customHeight="1" x14ac:dyDescent="0.3">
      <c r="C1883" s="34"/>
      <c r="D1883" s="22"/>
      <c r="E1883" s="22"/>
      <c r="F1883" s="22"/>
    </row>
    <row r="1884" spans="3:6" ht="25" customHeight="1" x14ac:dyDescent="0.3">
      <c r="C1884" s="34"/>
      <c r="D1884" s="22"/>
      <c r="E1884" s="22"/>
      <c r="F1884" s="22"/>
    </row>
    <row r="1885" spans="3:6" ht="25" customHeight="1" x14ac:dyDescent="0.3">
      <c r="C1885" s="34"/>
      <c r="D1885" s="22"/>
      <c r="E1885" s="22"/>
      <c r="F1885" s="22"/>
    </row>
    <row r="1886" spans="3:6" ht="25" customHeight="1" x14ac:dyDescent="0.3">
      <c r="C1886" s="34"/>
      <c r="D1886" s="22"/>
      <c r="E1886" s="22"/>
      <c r="F1886" s="22"/>
    </row>
    <row r="1887" spans="3:6" ht="25" customHeight="1" x14ac:dyDescent="0.3">
      <c r="C1887" s="34"/>
      <c r="D1887" s="22"/>
      <c r="E1887" s="22"/>
      <c r="F1887" s="22"/>
    </row>
    <row r="1888" spans="3:6" ht="25" customHeight="1" x14ac:dyDescent="0.3">
      <c r="C1888" s="34"/>
      <c r="D1888" s="22"/>
      <c r="E1888" s="22"/>
      <c r="F1888" s="22"/>
    </row>
    <row r="1889" spans="3:6" ht="25" customHeight="1" x14ac:dyDescent="0.3">
      <c r="C1889" s="34"/>
      <c r="D1889" s="22"/>
      <c r="E1889" s="22"/>
      <c r="F1889" s="22"/>
    </row>
    <row r="1890" spans="3:6" ht="25" customHeight="1" x14ac:dyDescent="0.3">
      <c r="C1890" s="34"/>
      <c r="D1890" s="22"/>
      <c r="E1890" s="22"/>
      <c r="F1890" s="22"/>
    </row>
    <row r="1891" spans="3:6" ht="25" customHeight="1" x14ac:dyDescent="0.3">
      <c r="C1891" s="34"/>
      <c r="D1891" s="22"/>
      <c r="E1891" s="22"/>
      <c r="F1891" s="22"/>
    </row>
    <row r="1892" spans="3:6" ht="25" customHeight="1" x14ac:dyDescent="0.3">
      <c r="C1892" s="34"/>
      <c r="D1892" s="22"/>
      <c r="E1892" s="22"/>
      <c r="F1892" s="22"/>
    </row>
    <row r="1893" spans="3:6" ht="25" customHeight="1" x14ac:dyDescent="0.3">
      <c r="C1893" s="34"/>
      <c r="D1893" s="22"/>
      <c r="E1893" s="22"/>
      <c r="F1893" s="22"/>
    </row>
    <row r="1894" spans="3:6" ht="25" customHeight="1" x14ac:dyDescent="0.3">
      <c r="C1894" s="34"/>
      <c r="D1894" s="22"/>
      <c r="E1894" s="22"/>
      <c r="F1894" s="22"/>
    </row>
    <row r="1895" spans="3:6" ht="25" customHeight="1" x14ac:dyDescent="0.3">
      <c r="C1895" s="34"/>
      <c r="D1895" s="22"/>
      <c r="E1895" s="22"/>
      <c r="F1895" s="22"/>
    </row>
    <row r="1896" spans="3:6" ht="25" customHeight="1" x14ac:dyDescent="0.3">
      <c r="C1896" s="34"/>
      <c r="D1896" s="22"/>
      <c r="E1896" s="22"/>
      <c r="F1896" s="22"/>
    </row>
    <row r="1897" spans="3:6" ht="25" customHeight="1" x14ac:dyDescent="0.3">
      <c r="C1897" s="34"/>
      <c r="D1897" s="22"/>
      <c r="E1897" s="22"/>
      <c r="F1897" s="22"/>
    </row>
    <row r="1898" spans="3:6" ht="25" customHeight="1" x14ac:dyDescent="0.3">
      <c r="C1898" s="34"/>
      <c r="D1898" s="22"/>
      <c r="E1898" s="22"/>
      <c r="F1898" s="22"/>
    </row>
    <row r="1899" spans="3:6" ht="25" customHeight="1" x14ac:dyDescent="0.3">
      <c r="C1899" s="34"/>
      <c r="D1899" s="22"/>
      <c r="E1899" s="22"/>
      <c r="F1899" s="22"/>
    </row>
    <row r="1900" spans="3:6" ht="25" customHeight="1" x14ac:dyDescent="0.3">
      <c r="C1900" s="34"/>
      <c r="D1900" s="22"/>
      <c r="E1900" s="22"/>
      <c r="F1900" s="22"/>
    </row>
    <row r="1901" spans="3:6" ht="25" customHeight="1" x14ac:dyDescent="0.3">
      <c r="C1901" s="34"/>
      <c r="D1901" s="22"/>
      <c r="E1901" s="22"/>
      <c r="F1901" s="22"/>
    </row>
    <row r="1902" spans="3:6" ht="25" customHeight="1" x14ac:dyDescent="0.3">
      <c r="C1902" s="34"/>
      <c r="D1902" s="22"/>
      <c r="E1902" s="22"/>
      <c r="F1902" s="22"/>
    </row>
    <row r="1903" spans="3:6" ht="25" customHeight="1" x14ac:dyDescent="0.3">
      <c r="C1903" s="34"/>
      <c r="D1903" s="22"/>
      <c r="E1903" s="22"/>
      <c r="F1903" s="22"/>
    </row>
    <row r="1904" spans="3:6" ht="25" customHeight="1" x14ac:dyDescent="0.3">
      <c r="C1904" s="34"/>
      <c r="D1904" s="22"/>
      <c r="E1904" s="22"/>
      <c r="F1904" s="22"/>
    </row>
    <row r="1905" spans="3:6" ht="25" customHeight="1" x14ac:dyDescent="0.3">
      <c r="C1905" s="34"/>
      <c r="D1905" s="22"/>
      <c r="E1905" s="22"/>
      <c r="F1905" s="22"/>
    </row>
    <row r="1906" spans="3:6" ht="25" customHeight="1" x14ac:dyDescent="0.3">
      <c r="C1906" s="34"/>
      <c r="D1906" s="22"/>
      <c r="E1906" s="22"/>
      <c r="F1906" s="22"/>
    </row>
    <row r="1907" spans="3:6" ht="25" customHeight="1" x14ac:dyDescent="0.3">
      <c r="C1907" s="34"/>
      <c r="D1907" s="22"/>
      <c r="E1907" s="22"/>
      <c r="F1907" s="22"/>
    </row>
    <row r="1908" spans="3:6" ht="25" customHeight="1" x14ac:dyDescent="0.3">
      <c r="C1908" s="34"/>
      <c r="D1908" s="22"/>
      <c r="E1908" s="22"/>
      <c r="F1908" s="22"/>
    </row>
    <row r="1909" spans="3:6" ht="25" customHeight="1" x14ac:dyDescent="0.3">
      <c r="C1909" s="34"/>
      <c r="D1909" s="22"/>
      <c r="E1909" s="22"/>
      <c r="F1909" s="22"/>
    </row>
    <row r="1910" spans="3:6" ht="25" customHeight="1" x14ac:dyDescent="0.3">
      <c r="C1910" s="34"/>
      <c r="D1910" s="22"/>
      <c r="E1910" s="22"/>
      <c r="F1910" s="22"/>
    </row>
    <row r="1911" spans="3:6" ht="25" customHeight="1" x14ac:dyDescent="0.3">
      <c r="C1911" s="34"/>
      <c r="D1911" s="22"/>
      <c r="E1911" s="22"/>
      <c r="F1911" s="22"/>
    </row>
    <row r="1912" spans="3:6" ht="25" customHeight="1" x14ac:dyDescent="0.3">
      <c r="C1912" s="34"/>
      <c r="D1912" s="22"/>
      <c r="E1912" s="22"/>
      <c r="F1912" s="22"/>
    </row>
    <row r="1913" spans="3:6" ht="25" customHeight="1" x14ac:dyDescent="0.3">
      <c r="C1913" s="34"/>
      <c r="D1913" s="22"/>
      <c r="E1913" s="22"/>
      <c r="F1913" s="22"/>
    </row>
    <row r="1914" spans="3:6" ht="25" customHeight="1" x14ac:dyDescent="0.3">
      <c r="C1914" s="34"/>
      <c r="D1914" s="22"/>
      <c r="E1914" s="22"/>
      <c r="F1914" s="22"/>
    </row>
    <row r="1915" spans="3:6" ht="25" customHeight="1" x14ac:dyDescent="0.3">
      <c r="C1915" s="34"/>
      <c r="D1915" s="22"/>
      <c r="E1915" s="22"/>
      <c r="F1915" s="22"/>
    </row>
    <row r="1916" spans="3:6" ht="25" customHeight="1" x14ac:dyDescent="0.3">
      <c r="C1916" s="34"/>
      <c r="D1916" s="22"/>
      <c r="E1916" s="22"/>
      <c r="F1916" s="22"/>
    </row>
    <row r="1917" spans="3:6" ht="25" customHeight="1" x14ac:dyDescent="0.3">
      <c r="C1917" s="34"/>
      <c r="D1917" s="22"/>
      <c r="E1917" s="22"/>
      <c r="F1917" s="22"/>
    </row>
    <row r="1918" spans="3:6" ht="25" customHeight="1" x14ac:dyDescent="0.3">
      <c r="C1918" s="34"/>
      <c r="D1918" s="22"/>
      <c r="E1918" s="22"/>
      <c r="F1918" s="22"/>
    </row>
    <row r="1919" spans="3:6" ht="25" customHeight="1" x14ac:dyDescent="0.3">
      <c r="C1919" s="34"/>
      <c r="D1919" s="22"/>
      <c r="E1919" s="22"/>
      <c r="F1919" s="22"/>
    </row>
    <row r="1920" spans="3:6" ht="25" customHeight="1" x14ac:dyDescent="0.3">
      <c r="C1920" s="34"/>
      <c r="D1920" s="22"/>
      <c r="E1920" s="22"/>
      <c r="F1920" s="22"/>
    </row>
    <row r="1921" spans="3:6" ht="25" customHeight="1" x14ac:dyDescent="0.3">
      <c r="C1921" s="34"/>
      <c r="D1921" s="22"/>
      <c r="E1921" s="22"/>
      <c r="F1921" s="22"/>
    </row>
    <row r="1922" spans="3:6" ht="25" customHeight="1" x14ac:dyDescent="0.3">
      <c r="C1922" s="34"/>
      <c r="D1922" s="22"/>
      <c r="E1922" s="22"/>
      <c r="F1922" s="22"/>
    </row>
    <row r="1923" spans="3:6" ht="25" customHeight="1" x14ac:dyDescent="0.3">
      <c r="C1923" s="34"/>
      <c r="D1923" s="22"/>
      <c r="E1923" s="22"/>
      <c r="F1923" s="22"/>
    </row>
    <row r="1924" spans="3:6" ht="25" customHeight="1" x14ac:dyDescent="0.3">
      <c r="C1924" s="34"/>
      <c r="D1924" s="22"/>
      <c r="E1924" s="22"/>
      <c r="F1924" s="22"/>
    </row>
    <row r="1925" spans="3:6" ht="25" customHeight="1" x14ac:dyDescent="0.3">
      <c r="C1925" s="34"/>
      <c r="D1925" s="22"/>
      <c r="E1925" s="22"/>
      <c r="F1925" s="22"/>
    </row>
    <row r="1926" spans="3:6" ht="25" customHeight="1" x14ac:dyDescent="0.3">
      <c r="C1926" s="34"/>
      <c r="D1926" s="22"/>
      <c r="E1926" s="22"/>
      <c r="F1926" s="22"/>
    </row>
    <row r="1927" spans="3:6" ht="25" customHeight="1" x14ac:dyDescent="0.3">
      <c r="C1927" s="34"/>
      <c r="D1927" s="22"/>
      <c r="E1927" s="22"/>
      <c r="F1927" s="22"/>
    </row>
    <row r="1928" spans="3:6" ht="25" customHeight="1" x14ac:dyDescent="0.3">
      <c r="C1928" s="34"/>
      <c r="D1928" s="22"/>
      <c r="E1928" s="22"/>
      <c r="F1928" s="22"/>
    </row>
    <row r="1929" spans="3:6" ht="25" customHeight="1" x14ac:dyDescent="0.3">
      <c r="C1929" s="34"/>
      <c r="D1929" s="22"/>
      <c r="E1929" s="22"/>
      <c r="F1929" s="22"/>
    </row>
    <row r="1930" spans="3:6" ht="25" customHeight="1" x14ac:dyDescent="0.3">
      <c r="C1930" s="34"/>
      <c r="D1930" s="22"/>
      <c r="E1930" s="22"/>
      <c r="F1930" s="22"/>
    </row>
    <row r="1931" spans="3:6" ht="25" customHeight="1" x14ac:dyDescent="0.3">
      <c r="C1931" s="34"/>
      <c r="D1931" s="22"/>
      <c r="E1931" s="22"/>
      <c r="F1931" s="22"/>
    </row>
    <row r="1932" spans="3:6" ht="25" customHeight="1" x14ac:dyDescent="0.3">
      <c r="C1932" s="34"/>
      <c r="D1932" s="22"/>
      <c r="E1932" s="22"/>
      <c r="F1932" s="22"/>
    </row>
    <row r="1933" spans="3:6" ht="25" customHeight="1" x14ac:dyDescent="0.3">
      <c r="C1933" s="34"/>
      <c r="D1933" s="22"/>
      <c r="E1933" s="22"/>
      <c r="F1933" s="22"/>
    </row>
    <row r="1934" spans="3:6" ht="25" customHeight="1" x14ac:dyDescent="0.3">
      <c r="C1934" s="34"/>
      <c r="D1934" s="22"/>
      <c r="E1934" s="22"/>
      <c r="F1934" s="22"/>
    </row>
    <row r="1935" spans="3:6" ht="25" customHeight="1" x14ac:dyDescent="0.3">
      <c r="C1935" s="34"/>
      <c r="D1935" s="22"/>
      <c r="E1935" s="22"/>
      <c r="F1935" s="22"/>
    </row>
    <row r="1936" spans="3:6" ht="25" customHeight="1" x14ac:dyDescent="0.3">
      <c r="C1936" s="34"/>
      <c r="D1936" s="22"/>
      <c r="E1936" s="22"/>
      <c r="F1936" s="22"/>
    </row>
    <row r="1937" spans="3:6" ht="25" customHeight="1" x14ac:dyDescent="0.3">
      <c r="C1937" s="34"/>
      <c r="D1937" s="22"/>
      <c r="E1937" s="22"/>
      <c r="F1937" s="22"/>
    </row>
    <row r="1938" spans="3:6" ht="25" customHeight="1" x14ac:dyDescent="0.3">
      <c r="C1938" s="34"/>
      <c r="D1938" s="22"/>
      <c r="E1938" s="22"/>
      <c r="F1938" s="22"/>
    </row>
    <row r="1939" spans="3:6" ht="25" customHeight="1" x14ac:dyDescent="0.3">
      <c r="C1939" s="34"/>
      <c r="D1939" s="22"/>
      <c r="E1939" s="22"/>
      <c r="F1939" s="22"/>
    </row>
    <row r="1940" spans="3:6" ht="25" customHeight="1" x14ac:dyDescent="0.3">
      <c r="C1940" s="34"/>
      <c r="D1940" s="22"/>
      <c r="E1940" s="22"/>
      <c r="F1940" s="22"/>
    </row>
    <row r="1941" spans="3:6" ht="25" customHeight="1" x14ac:dyDescent="0.3">
      <c r="C1941" s="34"/>
      <c r="D1941" s="22"/>
      <c r="E1941" s="22"/>
      <c r="F1941" s="22"/>
    </row>
    <row r="1942" spans="3:6" ht="25" customHeight="1" x14ac:dyDescent="0.3">
      <c r="C1942" s="34"/>
      <c r="D1942" s="22"/>
      <c r="E1942" s="22"/>
      <c r="F1942" s="22"/>
    </row>
    <row r="1943" spans="3:6" ht="25" customHeight="1" x14ac:dyDescent="0.3">
      <c r="C1943" s="34"/>
      <c r="D1943" s="22"/>
      <c r="E1943" s="22"/>
      <c r="F1943" s="22"/>
    </row>
    <row r="1944" spans="3:6" ht="25" customHeight="1" x14ac:dyDescent="0.3">
      <c r="C1944" s="34"/>
      <c r="D1944" s="22"/>
      <c r="E1944" s="22"/>
      <c r="F1944" s="22"/>
    </row>
    <row r="1945" spans="3:6" ht="25" customHeight="1" x14ac:dyDescent="0.3">
      <c r="C1945" s="34"/>
      <c r="D1945" s="22"/>
      <c r="E1945" s="22"/>
      <c r="F1945" s="22"/>
    </row>
    <row r="1946" spans="3:6" ht="25" customHeight="1" x14ac:dyDescent="0.3">
      <c r="C1946" s="34"/>
      <c r="D1946" s="22"/>
      <c r="E1946" s="22"/>
      <c r="F1946" s="22"/>
    </row>
    <row r="1947" spans="3:6" ht="25" customHeight="1" x14ac:dyDescent="0.3">
      <c r="C1947" s="34"/>
      <c r="D1947" s="22"/>
      <c r="E1947" s="22"/>
      <c r="F1947" s="22"/>
    </row>
    <row r="1948" spans="3:6" ht="25" customHeight="1" x14ac:dyDescent="0.3">
      <c r="C1948" s="34"/>
      <c r="D1948" s="22"/>
      <c r="E1948" s="22"/>
      <c r="F1948" s="22"/>
    </row>
    <row r="1949" spans="3:6" ht="25" customHeight="1" x14ac:dyDescent="0.3">
      <c r="C1949" s="34"/>
      <c r="D1949" s="22"/>
      <c r="E1949" s="22"/>
      <c r="F1949" s="22"/>
    </row>
    <row r="1950" spans="3:6" ht="25" customHeight="1" x14ac:dyDescent="0.3">
      <c r="C1950" s="34"/>
      <c r="D1950" s="22"/>
      <c r="E1950" s="22"/>
      <c r="F1950" s="22"/>
    </row>
    <row r="1951" spans="3:6" ht="25" customHeight="1" x14ac:dyDescent="0.3">
      <c r="C1951" s="34"/>
      <c r="D1951" s="22"/>
      <c r="E1951" s="22"/>
      <c r="F1951" s="22"/>
    </row>
    <row r="1952" spans="3:6" ht="25" customHeight="1" x14ac:dyDescent="0.3">
      <c r="C1952" s="34"/>
      <c r="D1952" s="22"/>
      <c r="E1952" s="22"/>
      <c r="F1952" s="22"/>
    </row>
    <row r="1953" spans="3:6" ht="25" customHeight="1" x14ac:dyDescent="0.3">
      <c r="C1953" s="34"/>
      <c r="D1953" s="22"/>
      <c r="E1953" s="22"/>
      <c r="F1953" s="22"/>
    </row>
    <row r="1954" spans="3:6" ht="25" customHeight="1" x14ac:dyDescent="0.3">
      <c r="C1954" s="34"/>
      <c r="D1954" s="22"/>
      <c r="E1954" s="22"/>
      <c r="F1954" s="22"/>
    </row>
    <row r="1955" spans="3:6" ht="25" customHeight="1" x14ac:dyDescent="0.3">
      <c r="C1955" s="34"/>
      <c r="D1955" s="22"/>
      <c r="E1955" s="22"/>
      <c r="F1955" s="22"/>
    </row>
    <row r="1956" spans="3:6" ht="25" customHeight="1" x14ac:dyDescent="0.3">
      <c r="C1956" s="34"/>
      <c r="D1956" s="22"/>
      <c r="E1956" s="22"/>
      <c r="F1956" s="22"/>
    </row>
    <row r="1957" spans="3:6" ht="25" customHeight="1" x14ac:dyDescent="0.3">
      <c r="C1957" s="34"/>
      <c r="D1957" s="22"/>
      <c r="E1957" s="22"/>
      <c r="F1957" s="22"/>
    </row>
    <row r="1958" spans="3:6" ht="25" customHeight="1" x14ac:dyDescent="0.3">
      <c r="C1958" s="34"/>
      <c r="D1958" s="22"/>
      <c r="E1958" s="22"/>
      <c r="F1958" s="22"/>
    </row>
    <row r="1959" spans="3:6" ht="25" customHeight="1" x14ac:dyDescent="0.3">
      <c r="C1959" s="34"/>
      <c r="D1959" s="22"/>
      <c r="E1959" s="22"/>
      <c r="F1959" s="22"/>
    </row>
    <row r="1960" spans="3:6" ht="25" customHeight="1" x14ac:dyDescent="0.3">
      <c r="C1960" s="34"/>
      <c r="D1960" s="22"/>
      <c r="E1960" s="22"/>
      <c r="F1960" s="22"/>
    </row>
    <row r="1961" spans="3:6" ht="25" customHeight="1" x14ac:dyDescent="0.3">
      <c r="C1961" s="34"/>
      <c r="D1961" s="22"/>
      <c r="E1961" s="22"/>
      <c r="F1961" s="22"/>
    </row>
    <row r="1962" spans="3:6" ht="25" customHeight="1" x14ac:dyDescent="0.3">
      <c r="C1962" s="34"/>
      <c r="D1962" s="22"/>
      <c r="E1962" s="22"/>
      <c r="F1962" s="22"/>
    </row>
    <row r="1963" spans="3:6" ht="25" customHeight="1" x14ac:dyDescent="0.3">
      <c r="C1963" s="34"/>
      <c r="D1963" s="22"/>
      <c r="E1963" s="22"/>
      <c r="F1963" s="22"/>
    </row>
    <row r="1964" spans="3:6" ht="25" customHeight="1" x14ac:dyDescent="0.3">
      <c r="C1964" s="34"/>
      <c r="D1964" s="22"/>
      <c r="E1964" s="22"/>
      <c r="F1964" s="22"/>
    </row>
    <row r="1965" spans="3:6" ht="25" customHeight="1" x14ac:dyDescent="0.3">
      <c r="C1965" s="34"/>
      <c r="D1965" s="22"/>
      <c r="E1965" s="22"/>
      <c r="F1965" s="22"/>
    </row>
    <row r="1966" spans="3:6" ht="25" customHeight="1" x14ac:dyDescent="0.3">
      <c r="C1966" s="34"/>
      <c r="D1966" s="22"/>
      <c r="E1966" s="22"/>
      <c r="F1966" s="22"/>
    </row>
    <row r="1967" spans="3:6" ht="25" customHeight="1" x14ac:dyDescent="0.3">
      <c r="C1967" s="34"/>
      <c r="D1967" s="22"/>
      <c r="E1967" s="22"/>
      <c r="F1967" s="22"/>
    </row>
    <row r="1968" spans="3:6" ht="25" customHeight="1" x14ac:dyDescent="0.3">
      <c r="C1968" s="34"/>
      <c r="D1968" s="22"/>
      <c r="E1968" s="22"/>
      <c r="F1968" s="22"/>
    </row>
    <row r="1969" spans="3:6" ht="25" customHeight="1" x14ac:dyDescent="0.3">
      <c r="C1969" s="34"/>
      <c r="D1969" s="22"/>
      <c r="E1969" s="22"/>
      <c r="F1969" s="22"/>
    </row>
  </sheetData>
  <mergeCells count="245">
    <mergeCell ref="C235:G235"/>
    <mergeCell ref="D236:G236"/>
    <mergeCell ref="C144:G144"/>
    <mergeCell ref="D145:G145"/>
    <mergeCell ref="D146:G146"/>
    <mergeCell ref="C147:G147"/>
    <mergeCell ref="D148:G148"/>
    <mergeCell ref="D149:G149"/>
    <mergeCell ref="D150:G150"/>
    <mergeCell ref="E211:G211"/>
    <mergeCell ref="B160:G160"/>
    <mergeCell ref="D234:G234"/>
    <mergeCell ref="C225:G225"/>
    <mergeCell ref="D226:G226"/>
    <mergeCell ref="D227:G227"/>
    <mergeCell ref="D228:G228"/>
    <mergeCell ref="C229:G229"/>
    <mergeCell ref="C233:G233"/>
    <mergeCell ref="E219:G219"/>
    <mergeCell ref="E212:G212"/>
    <mergeCell ref="E220:G220"/>
    <mergeCell ref="D221:G221"/>
    <mergeCell ref="E222:G222"/>
    <mergeCell ref="E223:G223"/>
    <mergeCell ref="E135:G135"/>
    <mergeCell ref="F136:G136"/>
    <mergeCell ref="F137:G137"/>
    <mergeCell ref="E138:G138"/>
    <mergeCell ref="D139:G139"/>
    <mergeCell ref="C140:G140"/>
    <mergeCell ref="D141:G141"/>
    <mergeCell ref="C142:G142"/>
    <mergeCell ref="D143:G143"/>
    <mergeCell ref="E126:G126"/>
    <mergeCell ref="F127:G127"/>
    <mergeCell ref="F128:G128"/>
    <mergeCell ref="E129:G129"/>
    <mergeCell ref="F130:G130"/>
    <mergeCell ref="F131:G131"/>
    <mergeCell ref="E132:G132"/>
    <mergeCell ref="F133:G133"/>
    <mergeCell ref="F134:G134"/>
    <mergeCell ref="F117:G117"/>
    <mergeCell ref="F118:G118"/>
    <mergeCell ref="F119:G119"/>
    <mergeCell ref="F120:G120"/>
    <mergeCell ref="F121:G121"/>
    <mergeCell ref="F122:G122"/>
    <mergeCell ref="F123:G123"/>
    <mergeCell ref="F124:G124"/>
    <mergeCell ref="D125:G125"/>
    <mergeCell ref="D109:G109"/>
    <mergeCell ref="E110:G110"/>
    <mergeCell ref="F111:G111"/>
    <mergeCell ref="F112:G112"/>
    <mergeCell ref="E113:G113"/>
    <mergeCell ref="F114:G114"/>
    <mergeCell ref="F115:G115"/>
    <mergeCell ref="E116:G116"/>
    <mergeCell ref="H95:M95"/>
    <mergeCell ref="A51:A54"/>
    <mergeCell ref="B51:M51"/>
    <mergeCell ref="B52:G54"/>
    <mergeCell ref="H52:M52"/>
    <mergeCell ref="H53:J53"/>
    <mergeCell ref="K53:M53"/>
    <mergeCell ref="D105:G105"/>
    <mergeCell ref="D106:G106"/>
    <mergeCell ref="C108:G108"/>
    <mergeCell ref="C99:G99"/>
    <mergeCell ref="D100:G100"/>
    <mergeCell ref="D101:G101"/>
    <mergeCell ref="D102:G102"/>
    <mergeCell ref="D103:G103"/>
    <mergeCell ref="D104:G104"/>
    <mergeCell ref="D93:G93"/>
    <mergeCell ref="D80:G80"/>
    <mergeCell ref="E63:G63"/>
    <mergeCell ref="E64:G64"/>
    <mergeCell ref="E65:G65"/>
    <mergeCell ref="E66:G66"/>
    <mergeCell ref="D87:G87"/>
    <mergeCell ref="C88:G88"/>
    <mergeCell ref="D84:G84"/>
    <mergeCell ref="A201:A204"/>
    <mergeCell ref="B201:M201"/>
    <mergeCell ref="B202:G204"/>
    <mergeCell ref="H202:M202"/>
    <mergeCell ref="H203:J203"/>
    <mergeCell ref="H1:M1"/>
    <mergeCell ref="H96:J96"/>
    <mergeCell ref="K96:M96"/>
    <mergeCell ref="B98:G98"/>
    <mergeCell ref="H157:M157"/>
    <mergeCell ref="H158:J158"/>
    <mergeCell ref="K158:M158"/>
    <mergeCell ref="B55:G55"/>
    <mergeCell ref="A94:A97"/>
    <mergeCell ref="A156:A159"/>
    <mergeCell ref="B156:M156"/>
    <mergeCell ref="B157:G159"/>
    <mergeCell ref="B94:M94"/>
    <mergeCell ref="B95:G97"/>
    <mergeCell ref="K203:M203"/>
    <mergeCell ref="E197:G197"/>
    <mergeCell ref="E198:G198"/>
    <mergeCell ref="E188:G188"/>
    <mergeCell ref="E189:G189"/>
    <mergeCell ref="E224:G224"/>
    <mergeCell ref="D213:G213"/>
    <mergeCell ref="C216:G216"/>
    <mergeCell ref="D217:G217"/>
    <mergeCell ref="E218:G218"/>
    <mergeCell ref="E214:G214"/>
    <mergeCell ref="D200:G200"/>
    <mergeCell ref="C206:G206"/>
    <mergeCell ref="D207:G207"/>
    <mergeCell ref="D208:G208"/>
    <mergeCell ref="C209:G209"/>
    <mergeCell ref="D210:G210"/>
    <mergeCell ref="C190:G190"/>
    <mergeCell ref="D191:G191"/>
    <mergeCell ref="E192:G192"/>
    <mergeCell ref="E193:G193"/>
    <mergeCell ref="E194:G194"/>
    <mergeCell ref="D195:G195"/>
    <mergeCell ref="E196:G196"/>
    <mergeCell ref="B205:G205"/>
    <mergeCell ref="C199:G199"/>
    <mergeCell ref="D177:G177"/>
    <mergeCell ref="C180:G180"/>
    <mergeCell ref="D181:G181"/>
    <mergeCell ref="D182:G182"/>
    <mergeCell ref="C183:G183"/>
    <mergeCell ref="D184:G184"/>
    <mergeCell ref="E185:G185"/>
    <mergeCell ref="E186:G186"/>
    <mergeCell ref="D187:G187"/>
    <mergeCell ref="D47:G47"/>
    <mergeCell ref="C48:G48"/>
    <mergeCell ref="D49:G49"/>
    <mergeCell ref="B107:G107"/>
    <mergeCell ref="C56:G56"/>
    <mergeCell ref="D57:G57"/>
    <mergeCell ref="E58:G58"/>
    <mergeCell ref="E61:G61"/>
    <mergeCell ref="D62:G62"/>
    <mergeCell ref="D69:G69"/>
    <mergeCell ref="C70:G70"/>
    <mergeCell ref="D71:G71"/>
    <mergeCell ref="C72:G72"/>
    <mergeCell ref="E59:G59"/>
    <mergeCell ref="E60:G60"/>
    <mergeCell ref="D90:G90"/>
    <mergeCell ref="C91:G91"/>
    <mergeCell ref="D92:G92"/>
    <mergeCell ref="D81:G81"/>
    <mergeCell ref="D89:G89"/>
    <mergeCell ref="I288:L288"/>
    <mergeCell ref="I245:L245"/>
    <mergeCell ref="I269:L269"/>
    <mergeCell ref="I272:L272"/>
    <mergeCell ref="I274:L274"/>
    <mergeCell ref="I285:L285"/>
    <mergeCell ref="C241:G241"/>
    <mergeCell ref="B237:G237"/>
    <mergeCell ref="C242:G242"/>
    <mergeCell ref="C243:G243"/>
    <mergeCell ref="I278:L278"/>
    <mergeCell ref="I257:L257"/>
    <mergeCell ref="H258:M258"/>
    <mergeCell ref="H262:M262"/>
    <mergeCell ref="H259:M259"/>
    <mergeCell ref="H2:M2"/>
    <mergeCell ref="H9:M9"/>
    <mergeCell ref="A14:M14"/>
    <mergeCell ref="A15:M15"/>
    <mergeCell ref="A16:M16"/>
    <mergeCell ref="H18:J18"/>
    <mergeCell ref="C41:G41"/>
    <mergeCell ref="H23:M23"/>
    <mergeCell ref="H24:M24"/>
    <mergeCell ref="H25:M25"/>
    <mergeCell ref="H26:M26"/>
    <mergeCell ref="B20:M20"/>
    <mergeCell ref="B21:G21"/>
    <mergeCell ref="A32:A35"/>
    <mergeCell ref="B32:M32"/>
    <mergeCell ref="B33:G35"/>
    <mergeCell ref="H33:M33"/>
    <mergeCell ref="H34:J34"/>
    <mergeCell ref="K34:M34"/>
    <mergeCell ref="H21:M21"/>
    <mergeCell ref="H22:M22"/>
    <mergeCell ref="B22:G22"/>
    <mergeCell ref="B23:G23"/>
    <mergeCell ref="B28:G28"/>
    <mergeCell ref="B24:G24"/>
    <mergeCell ref="B25:G25"/>
    <mergeCell ref="B26:G26"/>
    <mergeCell ref="B27:G27"/>
    <mergeCell ref="C79:G79"/>
    <mergeCell ref="H27:M27"/>
    <mergeCell ref="H28:M28"/>
    <mergeCell ref="H29:M29"/>
    <mergeCell ref="H30:M30"/>
    <mergeCell ref="C38:G38"/>
    <mergeCell ref="D39:G39"/>
    <mergeCell ref="B43:G43"/>
    <mergeCell ref="C67:G67"/>
    <mergeCell ref="D68:G68"/>
    <mergeCell ref="B29:G29"/>
    <mergeCell ref="B30:G30"/>
    <mergeCell ref="B36:G36"/>
    <mergeCell ref="B37:G37"/>
    <mergeCell ref="D45:G45"/>
    <mergeCell ref="D76:G76"/>
    <mergeCell ref="C77:G77"/>
    <mergeCell ref="D78:G78"/>
    <mergeCell ref="C44:G44"/>
    <mergeCell ref="C46:G46"/>
    <mergeCell ref="B151:G151"/>
    <mergeCell ref="B179:G179"/>
    <mergeCell ref="B178:G178"/>
    <mergeCell ref="E167:G167"/>
    <mergeCell ref="D171:G171"/>
    <mergeCell ref="C172:G172"/>
    <mergeCell ref="D173:G173"/>
    <mergeCell ref="D73:G73"/>
    <mergeCell ref="C74:G74"/>
    <mergeCell ref="D75:G75"/>
    <mergeCell ref="C152:G152"/>
    <mergeCell ref="D153:G153"/>
    <mergeCell ref="C154:G154"/>
    <mergeCell ref="D155:G155"/>
    <mergeCell ref="C161:G161"/>
    <mergeCell ref="D85:G85"/>
    <mergeCell ref="D86:G86"/>
    <mergeCell ref="D82:G82"/>
    <mergeCell ref="D83:G83"/>
    <mergeCell ref="D174:G174"/>
    <mergeCell ref="D175:G175"/>
    <mergeCell ref="C176:G176"/>
    <mergeCell ref="D162:G162"/>
    <mergeCell ref="E163:G163"/>
  </mergeCells>
  <pageMargins left="0.55118110236220497" right="0.23622047244094499" top="0.74803149606299202" bottom="0.62992125984252001" header="0.55118110236220497" footer="0.43307086614173201"/>
  <pageSetup paperSize="9" scale="70" firstPageNumber="57" orientation="portrait" useFirstPageNumber="1" r:id="rId1"/>
  <headerFooter>
    <oddFooter>&amp;C&amp;"+,Regular"&amp;12&amp;P</oddFooter>
  </headerFooter>
  <rowBreaks count="4" manualBreakCount="4">
    <brk id="50" max="12" man="1"/>
    <brk id="93" max="12" man="1"/>
    <brk id="155" max="12" man="1"/>
    <brk id="20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952"/>
  <sheetViews>
    <sheetView showGridLines="0" view="pageBreakPreview" topLeftCell="A265" zoomScale="93" zoomScaleNormal="85" zoomScaleSheetLayoutView="93" workbookViewId="0">
      <selection activeCell="L325" sqref="L325"/>
    </sheetView>
  </sheetViews>
  <sheetFormatPr defaultColWidth="9.1796875" defaultRowHeight="20.149999999999999" customHeight="1" x14ac:dyDescent="0.35"/>
  <cols>
    <col min="1" max="1" width="5.26953125" style="363" customWidth="1"/>
    <col min="2" max="2" width="5.1796875" style="363" customWidth="1"/>
    <col min="3" max="3" width="4.81640625" style="363" customWidth="1"/>
    <col min="4" max="4" width="27.54296875" style="363" customWidth="1"/>
    <col min="5" max="5" width="2.7265625" style="363" customWidth="1"/>
    <col min="6" max="6" width="15.26953125" style="363" customWidth="1"/>
    <col min="7" max="7" width="15.7265625" style="686" customWidth="1"/>
    <col min="8" max="8" width="20.1796875" style="686" customWidth="1"/>
    <col min="9" max="9" width="11.81640625" style="363" customWidth="1"/>
    <col min="10" max="10" width="9.453125" style="363" customWidth="1"/>
    <col min="11" max="11" width="10.26953125" style="363" customWidth="1"/>
    <col min="12" max="12" width="39.26953125" style="684" customWidth="1"/>
    <col min="13" max="13" width="29.1796875" style="875" customWidth="1"/>
    <col min="14" max="14" width="13.453125" style="687" customWidth="1"/>
    <col min="15" max="15" width="118.1796875" style="687" bestFit="1" customWidth="1"/>
    <col min="16" max="16384" width="9.1796875" style="363"/>
  </cols>
  <sheetData>
    <row r="1" spans="1:15" ht="20.149999999999999" customHeight="1" x14ac:dyDescent="0.35">
      <c r="A1" s="1125" t="s">
        <v>207</v>
      </c>
      <c r="B1" s="1125"/>
      <c r="C1" s="1125"/>
      <c r="D1" s="1125"/>
      <c r="E1" s="1125"/>
      <c r="F1" s="1125"/>
      <c r="G1" s="1125"/>
      <c r="H1" s="1125"/>
      <c r="I1" s="1125"/>
      <c r="J1" s="1125"/>
      <c r="K1" s="1125"/>
      <c r="L1" s="1125"/>
      <c r="M1" s="1125"/>
      <c r="N1" s="552"/>
      <c r="O1" s="552"/>
    </row>
    <row r="2" spans="1:15" ht="20.149999999999999" customHeight="1" x14ac:dyDescent="0.35">
      <c r="A2" s="1125" t="s">
        <v>222</v>
      </c>
      <c r="B2" s="1125"/>
      <c r="C2" s="1125"/>
      <c r="D2" s="1125"/>
      <c r="E2" s="1125"/>
      <c r="F2" s="1125"/>
      <c r="G2" s="1125"/>
      <c r="H2" s="1125"/>
      <c r="I2" s="1125"/>
      <c r="J2" s="1125"/>
      <c r="K2" s="1125"/>
      <c r="L2" s="1125"/>
      <c r="M2" s="1125"/>
      <c r="N2" s="552"/>
      <c r="O2" s="552"/>
    </row>
    <row r="3" spans="1:15" ht="11.25" customHeight="1" x14ac:dyDescent="0.35">
      <c r="A3" s="364"/>
      <c r="B3" s="364"/>
      <c r="C3" s="364"/>
      <c r="D3" s="364"/>
      <c r="E3" s="364"/>
      <c r="F3" s="364"/>
      <c r="G3" s="366"/>
      <c r="H3" s="365"/>
      <c r="I3" s="364"/>
      <c r="J3" s="366"/>
      <c r="K3" s="366"/>
      <c r="L3" s="553"/>
      <c r="M3" s="553"/>
      <c r="N3" s="554"/>
      <c r="O3" s="554"/>
    </row>
    <row r="4" spans="1:15" ht="20.149999999999999" customHeight="1" x14ac:dyDescent="0.35">
      <c r="A4" s="367" t="s">
        <v>208</v>
      </c>
      <c r="B4" s="367"/>
      <c r="C4" s="355"/>
      <c r="D4" s="368"/>
      <c r="E4" s="368"/>
      <c r="F4" s="355"/>
      <c r="G4" s="449"/>
      <c r="H4" s="369"/>
      <c r="I4" s="355"/>
      <c r="J4" s="366"/>
      <c r="K4" s="366"/>
      <c r="L4" s="553"/>
      <c r="M4" s="553"/>
      <c r="N4" s="554"/>
      <c r="O4" s="554"/>
    </row>
    <row r="5" spans="1:15" ht="20.149999999999999" customHeight="1" x14ac:dyDescent="0.35">
      <c r="A5" s="355"/>
      <c r="B5" s="355"/>
      <c r="C5" s="355" t="s">
        <v>209</v>
      </c>
      <c r="D5" s="355"/>
      <c r="E5" s="377" t="s">
        <v>554</v>
      </c>
      <c r="F5" s="377"/>
      <c r="G5" s="377"/>
      <c r="H5" s="377"/>
      <c r="I5" s="555"/>
      <c r="J5" s="366"/>
      <c r="K5" s="555"/>
      <c r="L5" s="553"/>
      <c r="M5" s="553"/>
      <c r="N5" s="554"/>
      <c r="O5" s="554"/>
    </row>
    <row r="6" spans="1:15" ht="20.149999999999999" customHeight="1" x14ac:dyDescent="0.35">
      <c r="A6" s="355"/>
      <c r="B6" s="355"/>
      <c r="C6" s="355" t="s">
        <v>211</v>
      </c>
      <c r="D6" s="355"/>
      <c r="E6" s="1138" t="s">
        <v>555</v>
      </c>
      <c r="F6" s="1138"/>
      <c r="G6" s="1138"/>
      <c r="H6" s="1138"/>
      <c r="I6" s="555"/>
      <c r="J6" s="366"/>
      <c r="K6" s="555"/>
      <c r="L6" s="553"/>
      <c r="M6" s="553"/>
      <c r="N6" s="554"/>
      <c r="O6" s="554"/>
    </row>
    <row r="7" spans="1:15" ht="20.149999999999999" customHeight="1" x14ac:dyDescent="0.35">
      <c r="A7" s="355"/>
      <c r="B7" s="355"/>
      <c r="C7" s="355" t="s">
        <v>212</v>
      </c>
      <c r="D7" s="355"/>
      <c r="E7" s="1120" t="s">
        <v>556</v>
      </c>
      <c r="F7" s="1120"/>
      <c r="G7" s="1120"/>
      <c r="H7" s="1120"/>
      <c r="I7" s="556"/>
      <c r="J7" s="372"/>
      <c r="K7" s="556"/>
      <c r="L7" s="553"/>
      <c r="M7" s="553"/>
      <c r="N7" s="554"/>
      <c r="O7" s="554"/>
    </row>
    <row r="8" spans="1:15" ht="20.149999999999999" customHeight="1" x14ac:dyDescent="0.35">
      <c r="A8" s="355"/>
      <c r="B8" s="355"/>
      <c r="C8" s="355" t="s">
        <v>281</v>
      </c>
      <c r="D8" s="355"/>
      <c r="E8" s="1139" t="s">
        <v>557</v>
      </c>
      <c r="F8" s="1139"/>
      <c r="G8" s="1139"/>
      <c r="H8" s="1139"/>
      <c r="I8" s="1139"/>
      <c r="J8" s="1139"/>
      <c r="K8" s="1139"/>
      <c r="L8" s="373"/>
      <c r="M8" s="373"/>
      <c r="N8" s="552"/>
      <c r="O8" s="552"/>
    </row>
    <row r="9" spans="1:15" ht="20.149999999999999" customHeight="1" x14ac:dyDescent="0.35">
      <c r="A9" s="355"/>
      <c r="B9" s="355"/>
      <c r="C9" s="355" t="s">
        <v>214</v>
      </c>
      <c r="D9" s="355"/>
      <c r="E9" s="367" t="s">
        <v>558</v>
      </c>
      <c r="F9" s="367"/>
      <c r="G9" s="367"/>
      <c r="H9" s="367"/>
      <c r="I9" s="366"/>
      <c r="J9" s="366"/>
      <c r="K9" s="364"/>
      <c r="L9" s="553"/>
      <c r="M9" s="553"/>
      <c r="N9" s="554"/>
      <c r="O9" s="554"/>
    </row>
    <row r="10" spans="1:15" ht="12" customHeight="1" x14ac:dyDescent="0.35">
      <c r="A10" s="355"/>
      <c r="B10" s="355"/>
      <c r="C10" s="355"/>
      <c r="D10" s="355"/>
      <c r="E10" s="355"/>
      <c r="F10" s="375"/>
      <c r="G10" s="545"/>
      <c r="H10" s="545"/>
      <c r="I10" s="375"/>
      <c r="J10" s="366"/>
      <c r="K10" s="366"/>
      <c r="L10" s="553"/>
      <c r="M10" s="553"/>
      <c r="N10" s="554"/>
      <c r="O10" s="554"/>
    </row>
    <row r="11" spans="1:15" ht="20.149999999999999" customHeight="1" x14ac:dyDescent="0.35">
      <c r="A11" s="367" t="s">
        <v>215</v>
      </c>
      <c r="B11" s="367"/>
      <c r="C11" s="355"/>
      <c r="D11" s="368"/>
      <c r="E11" s="368"/>
      <c r="F11" s="355"/>
      <c r="G11" s="449"/>
      <c r="H11" s="369"/>
      <c r="I11" s="355"/>
      <c r="J11" s="366"/>
      <c r="K11" s="366"/>
      <c r="L11" s="553"/>
      <c r="M11" s="553"/>
      <c r="N11" s="554"/>
      <c r="O11" s="554"/>
    </row>
    <row r="12" spans="1:15" ht="20.149999999999999" customHeight="1" x14ac:dyDescent="0.35">
      <c r="A12" s="355"/>
      <c r="B12" s="355"/>
      <c r="C12" s="355" t="s">
        <v>216</v>
      </c>
      <c r="D12" s="355"/>
      <c r="E12" s="377" t="s">
        <v>887</v>
      </c>
      <c r="F12" s="367"/>
      <c r="G12" s="367"/>
      <c r="H12" s="367"/>
      <c r="I12" s="367"/>
      <c r="J12" s="366" t="s">
        <v>317</v>
      </c>
      <c r="K12" s="366"/>
      <c r="L12" s="553"/>
      <c r="M12" s="553"/>
      <c r="N12" s="554"/>
      <c r="O12" s="554"/>
    </row>
    <row r="13" spans="1:15" ht="20.149999999999999" customHeight="1" x14ac:dyDescent="0.35">
      <c r="A13" s="355"/>
      <c r="B13" s="355"/>
      <c r="C13" s="355" t="s">
        <v>217</v>
      </c>
      <c r="D13" s="355"/>
      <c r="E13" s="367" t="s">
        <v>888</v>
      </c>
      <c r="F13" s="557"/>
      <c r="G13" s="367"/>
      <c r="H13" s="367"/>
      <c r="I13" s="367"/>
      <c r="J13" s="366"/>
      <c r="K13" s="366"/>
      <c r="L13" s="553"/>
      <c r="M13" s="553"/>
      <c r="N13" s="554"/>
      <c r="O13" s="554"/>
    </row>
    <row r="14" spans="1:15" ht="20.149999999999999" customHeight="1" x14ac:dyDescent="0.35">
      <c r="A14" s="355"/>
      <c r="B14" s="355"/>
      <c r="C14" s="355" t="s">
        <v>212</v>
      </c>
      <c r="D14" s="355"/>
      <c r="E14" s="371" t="s">
        <v>889</v>
      </c>
      <c r="F14" s="367"/>
      <c r="G14" s="367"/>
      <c r="H14" s="367"/>
      <c r="I14" s="367"/>
      <c r="J14" s="366"/>
      <c r="K14" s="366"/>
      <c r="L14" s="553"/>
      <c r="M14" s="553"/>
      <c r="N14" s="554"/>
      <c r="O14" s="554"/>
    </row>
    <row r="15" spans="1:15" ht="20.149999999999999" customHeight="1" x14ac:dyDescent="0.35">
      <c r="A15" s="355"/>
      <c r="B15" s="355"/>
      <c r="C15" s="355" t="s">
        <v>213</v>
      </c>
      <c r="D15" s="355"/>
      <c r="E15" s="367" t="s">
        <v>559</v>
      </c>
      <c r="F15" s="367"/>
      <c r="G15" s="367"/>
      <c r="H15" s="367"/>
      <c r="I15" s="367"/>
      <c r="J15" s="366"/>
      <c r="K15" s="366"/>
      <c r="L15" s="553"/>
      <c r="M15" s="553"/>
      <c r="N15" s="554"/>
      <c r="O15" s="554"/>
    </row>
    <row r="16" spans="1:15" ht="20.149999999999999" customHeight="1" x14ac:dyDescent="0.35">
      <c r="A16" s="355"/>
      <c r="B16" s="355"/>
      <c r="C16" s="355" t="s">
        <v>214</v>
      </c>
      <c r="D16" s="355"/>
      <c r="E16" s="375" t="s">
        <v>560</v>
      </c>
      <c r="F16" s="367"/>
      <c r="G16" s="367"/>
      <c r="H16" s="367"/>
      <c r="I16" s="367"/>
      <c r="J16" s="366"/>
      <c r="K16" s="366"/>
      <c r="L16" s="553"/>
      <c r="M16" s="553"/>
      <c r="N16" s="554"/>
      <c r="O16" s="554"/>
    </row>
    <row r="17" spans="1:15" ht="12.75" customHeight="1" x14ac:dyDescent="0.35">
      <c r="A17" s="355"/>
      <c r="B17" s="355"/>
      <c r="C17" s="355"/>
      <c r="D17" s="355"/>
      <c r="E17" s="355"/>
      <c r="F17" s="355"/>
      <c r="G17" s="449"/>
      <c r="H17" s="369"/>
      <c r="I17" s="355"/>
      <c r="J17" s="366"/>
      <c r="K17" s="366"/>
      <c r="L17" s="553"/>
      <c r="M17" s="553"/>
      <c r="N17" s="554"/>
      <c r="O17" s="554"/>
    </row>
    <row r="18" spans="1:15" ht="20.149999999999999" customHeight="1" x14ac:dyDescent="0.35">
      <c r="A18" s="375" t="s">
        <v>230</v>
      </c>
      <c r="B18" s="375"/>
      <c r="C18" s="368"/>
      <c r="D18" s="368"/>
      <c r="E18" s="368"/>
      <c r="F18" s="368"/>
      <c r="G18" s="449"/>
      <c r="H18" s="449"/>
      <c r="I18" s="368"/>
      <c r="J18" s="366"/>
      <c r="K18" s="366"/>
      <c r="L18" s="553"/>
      <c r="M18" s="553"/>
      <c r="N18" s="554"/>
      <c r="O18" s="554"/>
    </row>
    <row r="19" spans="1:15" ht="6.75" customHeight="1" x14ac:dyDescent="0.35">
      <c r="A19" s="377"/>
      <c r="B19" s="377"/>
      <c r="C19" s="378"/>
      <c r="D19" s="378"/>
      <c r="E19" s="378"/>
      <c r="F19" s="378"/>
      <c r="G19" s="558"/>
      <c r="H19" s="379"/>
      <c r="I19" s="370"/>
      <c r="J19" s="366"/>
      <c r="K19" s="366"/>
      <c r="L19" s="553"/>
      <c r="M19" s="553"/>
      <c r="N19" s="554"/>
      <c r="O19" s="554"/>
    </row>
    <row r="20" spans="1:15" ht="45" customHeight="1" x14ac:dyDescent="0.35">
      <c r="A20" s="559" t="s">
        <v>218</v>
      </c>
      <c r="B20" s="1126" t="s">
        <v>223</v>
      </c>
      <c r="C20" s="1127"/>
      <c r="D20" s="1127"/>
      <c r="E20" s="1127"/>
      <c r="F20" s="1127"/>
      <c r="G20" s="559" t="s">
        <v>219</v>
      </c>
      <c r="H20" s="559" t="s">
        <v>224</v>
      </c>
      <c r="I20" s="559" t="s">
        <v>225</v>
      </c>
      <c r="J20" s="559" t="s">
        <v>226</v>
      </c>
      <c r="K20" s="559" t="s">
        <v>227</v>
      </c>
      <c r="L20" s="560" t="s">
        <v>220</v>
      </c>
      <c r="M20" s="561" t="s">
        <v>386</v>
      </c>
      <c r="N20" s="454" t="s">
        <v>381</v>
      </c>
      <c r="O20" s="454" t="s">
        <v>403</v>
      </c>
    </row>
    <row r="21" spans="1:15" ht="16.5" customHeight="1" x14ac:dyDescent="0.35">
      <c r="A21" s="562">
        <v>1</v>
      </c>
      <c r="B21" s="1131">
        <v>2</v>
      </c>
      <c r="C21" s="1132"/>
      <c r="D21" s="1132"/>
      <c r="E21" s="1132"/>
      <c r="F21" s="1132"/>
      <c r="G21" s="562">
        <v>3</v>
      </c>
      <c r="H21" s="559">
        <v>4</v>
      </c>
      <c r="I21" s="562">
        <v>5</v>
      </c>
      <c r="J21" s="562">
        <v>6</v>
      </c>
      <c r="K21" s="562">
        <v>7</v>
      </c>
      <c r="L21" s="563">
        <v>8</v>
      </c>
      <c r="M21" s="521" t="s">
        <v>400</v>
      </c>
      <c r="N21" s="479">
        <v>10</v>
      </c>
      <c r="O21" s="479">
        <v>11</v>
      </c>
    </row>
    <row r="22" spans="1:15" s="573" customFormat="1" ht="26.15" customHeight="1" x14ac:dyDescent="0.35">
      <c r="A22" s="403" t="s">
        <v>5</v>
      </c>
      <c r="B22" s="564" t="s">
        <v>7</v>
      </c>
      <c r="C22" s="565"/>
      <c r="D22" s="565"/>
      <c r="E22" s="565"/>
      <c r="F22" s="565"/>
      <c r="G22" s="397"/>
      <c r="H22" s="566"/>
      <c r="I22" s="567"/>
      <c r="J22" s="568"/>
      <c r="K22" s="569">
        <f>K23</f>
        <v>50</v>
      </c>
      <c r="L22" s="570"/>
      <c r="M22" s="571"/>
      <c r="N22" s="572"/>
      <c r="O22" s="572"/>
    </row>
    <row r="23" spans="1:15" s="578" customFormat="1" ht="26.15" customHeight="1" x14ac:dyDescent="0.35">
      <c r="A23" s="574"/>
      <c r="B23" s="394" t="s">
        <v>10</v>
      </c>
      <c r="C23" s="575" t="s">
        <v>80</v>
      </c>
      <c r="D23" s="565"/>
      <c r="E23" s="565"/>
      <c r="F23" s="565"/>
      <c r="G23" s="397"/>
      <c r="H23" s="566"/>
      <c r="I23" s="567"/>
      <c r="J23" s="568"/>
      <c r="K23" s="569">
        <f>SUM(K24:K25)</f>
        <v>50</v>
      </c>
      <c r="L23" s="576"/>
      <c r="M23" s="577"/>
      <c r="N23" s="479"/>
      <c r="O23" s="479"/>
    </row>
    <row r="24" spans="1:15" s="364" customFormat="1" ht="111" customHeight="1" x14ac:dyDescent="0.35">
      <c r="A24" s="579"/>
      <c r="B24" s="415"/>
      <c r="C24" s="580" t="s">
        <v>20</v>
      </c>
      <c r="D24" s="1128" t="s">
        <v>17</v>
      </c>
      <c r="E24" s="1129"/>
      <c r="F24" s="1130"/>
      <c r="G24" s="581">
        <v>40542</v>
      </c>
      <c r="H24" s="397" t="s">
        <v>458</v>
      </c>
      <c r="I24" s="582">
        <v>1</v>
      </c>
      <c r="J24" s="397">
        <v>50</v>
      </c>
      <c r="K24" s="386">
        <f>J24*I24</f>
        <v>50</v>
      </c>
      <c r="L24" s="583" t="s">
        <v>1565</v>
      </c>
      <c r="M24" s="863" t="s">
        <v>1566</v>
      </c>
      <c r="N24" s="584"/>
      <c r="O24" s="392" t="s">
        <v>540</v>
      </c>
    </row>
    <row r="25" spans="1:15" s="364" customFormat="1" ht="29.25" customHeight="1" x14ac:dyDescent="0.35">
      <c r="A25" s="585"/>
      <c r="B25" s="586"/>
      <c r="C25" s="580" t="s">
        <v>22</v>
      </c>
      <c r="D25" s="1133" t="s">
        <v>18</v>
      </c>
      <c r="E25" s="1133"/>
      <c r="F25" s="1133"/>
      <c r="G25" s="397"/>
      <c r="H25" s="366"/>
      <c r="I25" s="386"/>
      <c r="J25" s="397"/>
      <c r="K25" s="386"/>
      <c r="L25" s="587"/>
      <c r="M25" s="828"/>
      <c r="N25" s="584"/>
      <c r="O25" s="584"/>
    </row>
    <row r="26" spans="1:15" s="364" customFormat="1" ht="26.15" customHeight="1" x14ac:dyDescent="0.35">
      <c r="A26" s="588"/>
      <c r="B26" s="589" t="s">
        <v>9</v>
      </c>
      <c r="C26" s="575" t="s">
        <v>19</v>
      </c>
      <c r="D26" s="565"/>
      <c r="E26" s="565"/>
      <c r="F26" s="565"/>
      <c r="G26" s="397"/>
      <c r="H26" s="566"/>
      <c r="I26" s="386"/>
      <c r="J26" s="397"/>
      <c r="K26" s="403">
        <v>0</v>
      </c>
      <c r="L26" s="587"/>
      <c r="M26" s="828"/>
      <c r="N26" s="584"/>
      <c r="O26" s="584"/>
    </row>
    <row r="27" spans="1:15" s="364" customFormat="1" ht="23.25" customHeight="1" x14ac:dyDescent="0.35">
      <c r="A27" s="410" t="s">
        <v>6</v>
      </c>
      <c r="B27" s="1134" t="s">
        <v>184</v>
      </c>
      <c r="C27" s="1134"/>
      <c r="D27" s="1134"/>
      <c r="E27" s="1134"/>
      <c r="F27" s="1134"/>
      <c r="G27" s="431"/>
      <c r="H27" s="380"/>
      <c r="I27" s="386"/>
      <c r="J27" s="385"/>
      <c r="K27" s="403">
        <f>K28+K177+K194+K195+K269+K332+K386+K388+K391+K393+K402+K405+K408</f>
        <v>216.83333333333331</v>
      </c>
      <c r="L27" s="587"/>
      <c r="M27" s="828"/>
      <c r="N27" s="584"/>
      <c r="O27" s="584"/>
    </row>
    <row r="28" spans="1:15" s="364" customFormat="1" ht="49.5" customHeight="1" x14ac:dyDescent="0.35">
      <c r="A28" s="590"/>
      <c r="B28" s="591" t="s">
        <v>10</v>
      </c>
      <c r="C28" s="1135" t="s">
        <v>319</v>
      </c>
      <c r="D28" s="1136"/>
      <c r="E28" s="1136"/>
      <c r="F28" s="1136"/>
      <c r="G28" s="1136"/>
      <c r="H28" s="1136"/>
      <c r="I28" s="1136"/>
      <c r="J28" s="1137"/>
      <c r="K28" s="827">
        <f>K33+K41+K47+K53+K59+K64+K72+K78+K86+K92+K96+K101+K108+K118+K125+K135+K145+K156+K165+K176</f>
        <v>136.83333333333331</v>
      </c>
      <c r="L28" s="587"/>
      <c r="M28" s="828"/>
      <c r="N28" s="584"/>
      <c r="O28" s="392" t="s">
        <v>540</v>
      </c>
    </row>
    <row r="29" spans="1:15" s="364" customFormat="1" ht="21.75" customHeight="1" x14ac:dyDescent="0.35">
      <c r="A29" s="412"/>
      <c r="B29" s="761"/>
      <c r="C29" s="1105" t="s">
        <v>1013</v>
      </c>
      <c r="D29" s="1057"/>
      <c r="E29" s="1057"/>
      <c r="F29" s="1057"/>
      <c r="G29" s="1057"/>
      <c r="H29" s="1057"/>
      <c r="I29" s="1057"/>
      <c r="J29" s="1057"/>
      <c r="K29" s="1057"/>
      <c r="L29" s="1057"/>
      <c r="M29" s="1058"/>
      <c r="N29" s="592"/>
      <c r="O29" s="592"/>
    </row>
    <row r="30" spans="1:15" s="355" customFormat="1" ht="31.5" customHeight="1" x14ac:dyDescent="0.35">
      <c r="A30" s="412"/>
      <c r="B30" s="820"/>
      <c r="C30" s="361">
        <v>1</v>
      </c>
      <c r="D30" s="1053" t="s">
        <v>1014</v>
      </c>
      <c r="E30" s="1054"/>
      <c r="F30" s="1055"/>
      <c r="G30" s="1108" t="s">
        <v>1017</v>
      </c>
      <c r="H30" s="542" t="s">
        <v>320</v>
      </c>
      <c r="I30" s="696">
        <v>3</v>
      </c>
      <c r="J30" s="697">
        <v>1</v>
      </c>
      <c r="K30" s="696">
        <v>1.5</v>
      </c>
      <c r="L30" s="1050" t="s">
        <v>1018</v>
      </c>
      <c r="M30" s="1041" t="s">
        <v>1567</v>
      </c>
      <c r="N30" s="1033"/>
      <c r="O30" s="1033"/>
    </row>
    <row r="31" spans="1:15" s="355" customFormat="1" ht="31.5" customHeight="1" x14ac:dyDescent="0.35">
      <c r="A31" s="412"/>
      <c r="B31" s="820"/>
      <c r="C31" s="361">
        <v>2</v>
      </c>
      <c r="D31" s="1053" t="s">
        <v>1015</v>
      </c>
      <c r="E31" s="1054"/>
      <c r="F31" s="1055"/>
      <c r="G31" s="1109"/>
      <c r="H31" s="542" t="s">
        <v>320</v>
      </c>
      <c r="I31" s="696">
        <v>1</v>
      </c>
      <c r="J31" s="697">
        <v>1</v>
      </c>
      <c r="K31" s="696">
        <f>I31*J31</f>
        <v>1</v>
      </c>
      <c r="L31" s="1051"/>
      <c r="M31" s="1103"/>
      <c r="N31" s="1034"/>
      <c r="O31" s="1034"/>
    </row>
    <row r="32" spans="1:15" s="355" customFormat="1" ht="31.5" customHeight="1" x14ac:dyDescent="0.35">
      <c r="A32" s="412"/>
      <c r="B32" s="820"/>
      <c r="C32" s="361">
        <v>3</v>
      </c>
      <c r="D32" s="1053" t="s">
        <v>1016</v>
      </c>
      <c r="E32" s="1054"/>
      <c r="F32" s="1055"/>
      <c r="G32" s="1109"/>
      <c r="H32" s="542" t="s">
        <v>320</v>
      </c>
      <c r="I32" s="696">
        <v>2</v>
      </c>
      <c r="J32" s="697">
        <v>1</v>
      </c>
      <c r="K32" s="696">
        <f>I32*J32</f>
        <v>2</v>
      </c>
      <c r="L32" s="1052"/>
      <c r="M32" s="1104"/>
      <c r="N32" s="1034"/>
      <c r="O32" s="1034"/>
    </row>
    <row r="33" spans="1:15" s="364" customFormat="1" ht="20.25" customHeight="1" x14ac:dyDescent="0.35">
      <c r="A33" s="412"/>
      <c r="B33" s="762"/>
      <c r="C33" s="1077" t="s">
        <v>321</v>
      </c>
      <c r="D33" s="1078"/>
      <c r="E33" s="1078"/>
      <c r="F33" s="1078"/>
      <c r="G33" s="1078"/>
      <c r="H33" s="1079"/>
      <c r="I33" s="593">
        <f>SUM(I30:I32)</f>
        <v>6</v>
      </c>
      <c r="J33" s="593"/>
      <c r="K33" s="594">
        <f>SUM(K30:K32)</f>
        <v>4.5</v>
      </c>
      <c r="L33" s="583"/>
      <c r="M33" s="808"/>
      <c r="N33" s="595"/>
      <c r="O33" s="595"/>
    </row>
    <row r="34" spans="1:15" s="364" customFormat="1" ht="21.75" customHeight="1" x14ac:dyDescent="0.35">
      <c r="A34" s="412"/>
      <c r="B34" s="762"/>
      <c r="C34" s="1093" t="s">
        <v>1019</v>
      </c>
      <c r="D34" s="1094"/>
      <c r="E34" s="1094"/>
      <c r="F34" s="1094"/>
      <c r="G34" s="1094"/>
      <c r="H34" s="1094"/>
      <c r="I34" s="1094"/>
      <c r="J34" s="1094"/>
      <c r="K34" s="1094"/>
      <c r="L34" s="1094"/>
      <c r="M34" s="1095"/>
      <c r="N34" s="592"/>
      <c r="O34" s="592"/>
    </row>
    <row r="35" spans="1:15" s="355" customFormat="1" ht="31.5" customHeight="1" x14ac:dyDescent="0.35">
      <c r="A35" s="412"/>
      <c r="B35" s="815"/>
      <c r="C35" s="361">
        <v>1</v>
      </c>
      <c r="D35" s="1053" t="s">
        <v>1020</v>
      </c>
      <c r="E35" s="1054"/>
      <c r="F35" s="1055"/>
      <c r="G35" s="1096" t="s">
        <v>1026</v>
      </c>
      <c r="H35" s="396" t="s">
        <v>322</v>
      </c>
      <c r="I35" s="696">
        <v>1</v>
      </c>
      <c r="J35" s="697">
        <v>1</v>
      </c>
      <c r="K35" s="696">
        <f>I35*J35</f>
        <v>1</v>
      </c>
      <c r="L35" s="1110" t="s">
        <v>1027</v>
      </c>
      <c r="M35" s="1114" t="s">
        <v>1582</v>
      </c>
      <c r="N35" s="1099"/>
      <c r="O35" s="1099"/>
    </row>
    <row r="36" spans="1:15" s="355" customFormat="1" ht="31.5" customHeight="1" x14ac:dyDescent="0.35">
      <c r="A36" s="412"/>
      <c r="B36" s="815"/>
      <c r="C36" s="361">
        <v>2</v>
      </c>
      <c r="D36" s="1053" t="s">
        <v>1021</v>
      </c>
      <c r="E36" s="1054"/>
      <c r="F36" s="1055"/>
      <c r="G36" s="1097"/>
      <c r="H36" s="396" t="s">
        <v>322</v>
      </c>
      <c r="I36" s="696">
        <v>1</v>
      </c>
      <c r="J36" s="697">
        <v>1</v>
      </c>
      <c r="K36" s="696">
        <f>I36*J36</f>
        <v>1</v>
      </c>
      <c r="L36" s="1111"/>
      <c r="M36" s="1115"/>
      <c r="N36" s="1100"/>
      <c r="O36" s="1100"/>
    </row>
    <row r="37" spans="1:15" s="355" customFormat="1" ht="31.5" customHeight="1" x14ac:dyDescent="0.35">
      <c r="A37" s="412"/>
      <c r="B37" s="815"/>
      <c r="C37" s="361">
        <v>3</v>
      </c>
      <c r="D37" s="1053" t="s">
        <v>1022</v>
      </c>
      <c r="E37" s="1054"/>
      <c r="F37" s="1055"/>
      <c r="G37" s="1097"/>
      <c r="H37" s="396" t="s">
        <v>322</v>
      </c>
      <c r="I37" s="696">
        <v>2</v>
      </c>
      <c r="J37" s="697">
        <v>1</v>
      </c>
      <c r="K37" s="696">
        <v>1</v>
      </c>
      <c r="L37" s="1111"/>
      <c r="M37" s="1115"/>
      <c r="N37" s="1100"/>
      <c r="O37" s="1100"/>
    </row>
    <row r="38" spans="1:15" s="355" customFormat="1" ht="31.5" customHeight="1" x14ac:dyDescent="0.35">
      <c r="A38" s="412"/>
      <c r="B38" s="815"/>
      <c r="C38" s="361">
        <v>4</v>
      </c>
      <c r="D38" s="1053" t="s">
        <v>1023</v>
      </c>
      <c r="E38" s="1054"/>
      <c r="F38" s="1055"/>
      <c r="G38" s="1097"/>
      <c r="H38" s="396" t="s">
        <v>322</v>
      </c>
      <c r="I38" s="696">
        <v>2</v>
      </c>
      <c r="J38" s="697">
        <v>1</v>
      </c>
      <c r="K38" s="696">
        <v>1</v>
      </c>
      <c r="L38" s="1111"/>
      <c r="M38" s="1115"/>
      <c r="N38" s="1100"/>
      <c r="O38" s="1100"/>
    </row>
    <row r="39" spans="1:15" s="355" customFormat="1" ht="31.5" customHeight="1" x14ac:dyDescent="0.35">
      <c r="A39" s="412"/>
      <c r="B39" s="815"/>
      <c r="C39" s="361">
        <v>5</v>
      </c>
      <c r="D39" s="1053" t="s">
        <v>1024</v>
      </c>
      <c r="E39" s="1054"/>
      <c r="F39" s="1055"/>
      <c r="G39" s="1097"/>
      <c r="H39" s="396" t="s">
        <v>322</v>
      </c>
      <c r="I39" s="696">
        <v>1</v>
      </c>
      <c r="J39" s="697">
        <v>1</v>
      </c>
      <c r="K39" s="696">
        <v>1</v>
      </c>
      <c r="L39" s="1112"/>
      <c r="M39" s="1116"/>
      <c r="N39" s="1113"/>
      <c r="O39" s="1113"/>
    </row>
    <row r="40" spans="1:15" s="355" customFormat="1" ht="31.5" customHeight="1" x14ac:dyDescent="0.35">
      <c r="A40" s="412"/>
      <c r="B40" s="815"/>
      <c r="C40" s="361">
        <v>6</v>
      </c>
      <c r="D40" s="1053" t="s">
        <v>1025</v>
      </c>
      <c r="E40" s="1054"/>
      <c r="F40" s="1055"/>
      <c r="G40" s="1097"/>
      <c r="H40" s="396" t="s">
        <v>320</v>
      </c>
      <c r="I40" s="696">
        <v>3</v>
      </c>
      <c r="J40" s="697">
        <v>1</v>
      </c>
      <c r="K40" s="696">
        <f>I40*J40</f>
        <v>3</v>
      </c>
      <c r="L40" s="814" t="s">
        <v>1028</v>
      </c>
      <c r="M40" s="864" t="s">
        <v>1583</v>
      </c>
      <c r="N40" s="826"/>
      <c r="O40" s="826"/>
    </row>
    <row r="41" spans="1:15" s="364" customFormat="1" ht="20.149999999999999" customHeight="1" x14ac:dyDescent="0.35">
      <c r="A41" s="412"/>
      <c r="B41" s="762"/>
      <c r="C41" s="1077" t="s">
        <v>321</v>
      </c>
      <c r="D41" s="1078"/>
      <c r="E41" s="1078"/>
      <c r="F41" s="1078"/>
      <c r="G41" s="1078"/>
      <c r="H41" s="1079"/>
      <c r="I41" s="593">
        <f>SUM(I35:I40)</f>
        <v>10</v>
      </c>
      <c r="J41" s="596"/>
      <c r="K41" s="597">
        <f>SUM(K35:K40)</f>
        <v>8</v>
      </c>
      <c r="L41" s="598"/>
      <c r="M41" s="865"/>
      <c r="N41" s="599"/>
      <c r="O41" s="599"/>
    </row>
    <row r="42" spans="1:15" s="364" customFormat="1" ht="21.75" customHeight="1" x14ac:dyDescent="0.35">
      <c r="A42" s="412"/>
      <c r="B42" s="762"/>
      <c r="C42" s="1105" t="s">
        <v>1029</v>
      </c>
      <c r="D42" s="1057"/>
      <c r="E42" s="1057"/>
      <c r="F42" s="1057"/>
      <c r="G42" s="1057"/>
      <c r="H42" s="1057"/>
      <c r="I42" s="1057"/>
      <c r="J42" s="1057"/>
      <c r="K42" s="1057"/>
      <c r="L42" s="1057"/>
      <c r="M42" s="1058"/>
      <c r="N42" s="592"/>
      <c r="O42" s="592"/>
    </row>
    <row r="43" spans="1:15" s="355" customFormat="1" ht="31.5" customHeight="1" x14ac:dyDescent="0.35">
      <c r="A43" s="412"/>
      <c r="B43" s="820"/>
      <c r="C43" s="361">
        <v>1</v>
      </c>
      <c r="D43" s="1053" t="s">
        <v>1014</v>
      </c>
      <c r="E43" s="1054"/>
      <c r="F43" s="1055"/>
      <c r="G43" s="1108" t="s">
        <v>1034</v>
      </c>
      <c r="H43" s="542" t="s">
        <v>320</v>
      </c>
      <c r="I43" s="696">
        <v>3</v>
      </c>
      <c r="J43" s="697">
        <v>1</v>
      </c>
      <c r="K43" s="696">
        <v>1.5</v>
      </c>
      <c r="L43" s="1050" t="s">
        <v>1031</v>
      </c>
      <c r="M43" s="1041" t="s">
        <v>1568</v>
      </c>
      <c r="N43" s="1033"/>
      <c r="O43" s="1033"/>
    </row>
    <row r="44" spans="1:15" s="355" customFormat="1" ht="31.5" customHeight="1" x14ac:dyDescent="0.35">
      <c r="A44" s="412"/>
      <c r="B44" s="820"/>
      <c r="C44" s="361">
        <v>2</v>
      </c>
      <c r="D44" s="1053" t="s">
        <v>1015</v>
      </c>
      <c r="E44" s="1054"/>
      <c r="F44" s="1055"/>
      <c r="G44" s="1109"/>
      <c r="H44" s="542" t="s">
        <v>320</v>
      </c>
      <c r="I44" s="696">
        <v>1</v>
      </c>
      <c r="J44" s="697">
        <v>1</v>
      </c>
      <c r="K44" s="696">
        <f>I44*J44</f>
        <v>1</v>
      </c>
      <c r="L44" s="1051"/>
      <c r="M44" s="1103"/>
      <c r="N44" s="1034"/>
      <c r="O44" s="1034"/>
    </row>
    <row r="45" spans="1:15" s="355" customFormat="1" ht="31.5" customHeight="1" x14ac:dyDescent="0.35">
      <c r="A45" s="412"/>
      <c r="B45" s="820"/>
      <c r="C45" s="361">
        <v>3</v>
      </c>
      <c r="D45" s="1053" t="s">
        <v>1030</v>
      </c>
      <c r="E45" s="1054"/>
      <c r="F45" s="1055"/>
      <c r="G45" s="1109"/>
      <c r="H45" s="542" t="s">
        <v>320</v>
      </c>
      <c r="I45" s="696">
        <v>2</v>
      </c>
      <c r="J45" s="697">
        <v>1</v>
      </c>
      <c r="K45" s="696">
        <f>I45*J45</f>
        <v>2</v>
      </c>
      <c r="L45" s="1052"/>
      <c r="M45" s="1104"/>
      <c r="N45" s="1034"/>
      <c r="O45" s="1034"/>
    </row>
    <row r="46" spans="1:15" s="355" customFormat="1" ht="31.5" customHeight="1" x14ac:dyDescent="0.35">
      <c r="A46" s="412"/>
      <c r="B46" s="820"/>
      <c r="C46" s="361">
        <v>4</v>
      </c>
      <c r="D46" s="1053" t="s">
        <v>1032</v>
      </c>
      <c r="E46" s="1054"/>
      <c r="F46" s="1055"/>
      <c r="G46" s="1109"/>
      <c r="H46" s="542" t="s">
        <v>320</v>
      </c>
      <c r="I46" s="696">
        <v>2</v>
      </c>
      <c r="J46" s="697">
        <v>1</v>
      </c>
      <c r="K46" s="696">
        <f>I46*J46</f>
        <v>2</v>
      </c>
      <c r="L46" s="823" t="s">
        <v>1033</v>
      </c>
      <c r="M46" s="866" t="s">
        <v>1569</v>
      </c>
      <c r="N46" s="1034"/>
      <c r="O46" s="1034"/>
    </row>
    <row r="47" spans="1:15" s="364" customFormat="1" ht="20.25" customHeight="1" x14ac:dyDescent="0.35">
      <c r="A47" s="412"/>
      <c r="B47" s="762"/>
      <c r="C47" s="1077" t="s">
        <v>321</v>
      </c>
      <c r="D47" s="1078"/>
      <c r="E47" s="1078"/>
      <c r="F47" s="1078"/>
      <c r="G47" s="1078"/>
      <c r="H47" s="1079"/>
      <c r="I47" s="593">
        <f>SUM(I43:I46)</f>
        <v>8</v>
      </c>
      <c r="J47" s="593"/>
      <c r="K47" s="594">
        <f>SUM(K43:K46)</f>
        <v>6.5</v>
      </c>
      <c r="L47" s="583"/>
      <c r="M47" s="808"/>
      <c r="N47" s="595"/>
      <c r="O47" s="595"/>
    </row>
    <row r="48" spans="1:15" s="364" customFormat="1" ht="21.75" customHeight="1" x14ac:dyDescent="0.35">
      <c r="A48" s="412"/>
      <c r="B48" s="762"/>
      <c r="C48" s="1093" t="s">
        <v>1035</v>
      </c>
      <c r="D48" s="1094"/>
      <c r="E48" s="1094"/>
      <c r="F48" s="1094"/>
      <c r="G48" s="1094"/>
      <c r="H48" s="1094"/>
      <c r="I48" s="1094"/>
      <c r="J48" s="1094"/>
      <c r="K48" s="1094"/>
      <c r="L48" s="1094"/>
      <c r="M48" s="1095"/>
      <c r="N48" s="592"/>
      <c r="O48" s="592"/>
    </row>
    <row r="49" spans="1:15" s="355" customFormat="1" ht="31.5" customHeight="1" x14ac:dyDescent="0.35">
      <c r="A49" s="412"/>
      <c r="B49" s="815"/>
      <c r="C49" s="361">
        <v>1</v>
      </c>
      <c r="D49" s="1053" t="s">
        <v>1020</v>
      </c>
      <c r="E49" s="1054"/>
      <c r="F49" s="1055"/>
      <c r="G49" s="1096" t="s">
        <v>1036</v>
      </c>
      <c r="H49" s="396" t="s">
        <v>322</v>
      </c>
      <c r="I49" s="696">
        <v>1</v>
      </c>
      <c r="J49" s="697">
        <v>1</v>
      </c>
      <c r="K49" s="696">
        <f>I49*J49</f>
        <v>1</v>
      </c>
      <c r="L49" s="1050" t="s">
        <v>1333</v>
      </c>
      <c r="M49" s="1041" t="s">
        <v>1584</v>
      </c>
      <c r="N49" s="1099"/>
      <c r="O49" s="1099"/>
    </row>
    <row r="50" spans="1:15" s="355" customFormat="1" ht="31.5" customHeight="1" x14ac:dyDescent="0.35">
      <c r="A50" s="412"/>
      <c r="B50" s="815"/>
      <c r="C50" s="361">
        <v>2</v>
      </c>
      <c r="D50" s="1053" t="s">
        <v>1022</v>
      </c>
      <c r="E50" s="1054"/>
      <c r="F50" s="1055"/>
      <c r="G50" s="1097"/>
      <c r="H50" s="396" t="s">
        <v>322</v>
      </c>
      <c r="I50" s="696">
        <v>2</v>
      </c>
      <c r="J50" s="697">
        <v>1</v>
      </c>
      <c r="K50" s="696">
        <v>1</v>
      </c>
      <c r="L50" s="1051"/>
      <c r="M50" s="1042"/>
      <c r="N50" s="1100"/>
      <c r="O50" s="1100"/>
    </row>
    <row r="51" spans="1:15" s="355" customFormat="1" ht="31.5" customHeight="1" x14ac:dyDescent="0.35">
      <c r="A51" s="412"/>
      <c r="B51" s="815"/>
      <c r="C51" s="361">
        <v>3</v>
      </c>
      <c r="D51" s="1053" t="s">
        <v>1023</v>
      </c>
      <c r="E51" s="1054"/>
      <c r="F51" s="1055"/>
      <c r="G51" s="1097"/>
      <c r="H51" s="396" t="s">
        <v>322</v>
      </c>
      <c r="I51" s="696">
        <v>2</v>
      </c>
      <c r="J51" s="697">
        <v>1</v>
      </c>
      <c r="K51" s="696">
        <v>1</v>
      </c>
      <c r="L51" s="1051"/>
      <c r="M51" s="1042"/>
      <c r="N51" s="1100"/>
      <c r="O51" s="1100"/>
    </row>
    <row r="52" spans="1:15" s="355" customFormat="1" ht="31.5" customHeight="1" x14ac:dyDescent="0.35">
      <c r="A52" s="412"/>
      <c r="B52" s="815"/>
      <c r="C52" s="361">
        <v>4</v>
      </c>
      <c r="D52" s="1053" t="s">
        <v>1025</v>
      </c>
      <c r="E52" s="1054"/>
      <c r="F52" s="1055"/>
      <c r="G52" s="1097"/>
      <c r="H52" s="396" t="s">
        <v>322</v>
      </c>
      <c r="I52" s="696">
        <v>3</v>
      </c>
      <c r="J52" s="697">
        <v>1</v>
      </c>
      <c r="K52" s="696">
        <f>I52*J52</f>
        <v>3</v>
      </c>
      <c r="L52" s="698" t="s">
        <v>1037</v>
      </c>
      <c r="M52" s="867" t="s">
        <v>1585</v>
      </c>
      <c r="N52" s="1100"/>
      <c r="O52" s="1100"/>
    </row>
    <row r="53" spans="1:15" s="364" customFormat="1" ht="20.149999999999999" customHeight="1" x14ac:dyDescent="0.35">
      <c r="A53" s="412"/>
      <c r="B53" s="762"/>
      <c r="C53" s="1077" t="s">
        <v>321</v>
      </c>
      <c r="D53" s="1078"/>
      <c r="E53" s="1078"/>
      <c r="F53" s="1078"/>
      <c r="G53" s="1078"/>
      <c r="H53" s="1079"/>
      <c r="I53" s="593">
        <f>SUM(I49:I52)</f>
        <v>8</v>
      </c>
      <c r="J53" s="596"/>
      <c r="K53" s="597">
        <f>SUM(K49:K52)</f>
        <v>6</v>
      </c>
      <c r="L53" s="598"/>
      <c r="M53" s="865"/>
      <c r="N53" s="599"/>
      <c r="O53" s="599"/>
    </row>
    <row r="54" spans="1:15" s="364" customFormat="1" ht="21.75" customHeight="1" x14ac:dyDescent="0.35">
      <c r="A54" s="412"/>
      <c r="B54" s="762"/>
      <c r="C54" s="1105" t="s">
        <v>1038</v>
      </c>
      <c r="D54" s="1057"/>
      <c r="E54" s="1057"/>
      <c r="F54" s="1057"/>
      <c r="G54" s="1057"/>
      <c r="H54" s="1057"/>
      <c r="I54" s="1057"/>
      <c r="J54" s="1057"/>
      <c r="K54" s="1057"/>
      <c r="L54" s="1057"/>
      <c r="M54" s="1058"/>
      <c r="N54" s="592"/>
      <c r="O54" s="592"/>
    </row>
    <row r="55" spans="1:15" s="355" customFormat="1" ht="31.5" customHeight="1" x14ac:dyDescent="0.35">
      <c r="A55" s="412"/>
      <c r="B55" s="820"/>
      <c r="C55" s="361">
        <v>1</v>
      </c>
      <c r="D55" s="1053" t="s">
        <v>1014</v>
      </c>
      <c r="E55" s="1054"/>
      <c r="F55" s="1055"/>
      <c r="G55" s="1108" t="s">
        <v>1040</v>
      </c>
      <c r="H55" s="542" t="s">
        <v>320</v>
      </c>
      <c r="I55" s="696">
        <v>3</v>
      </c>
      <c r="J55" s="697">
        <v>1</v>
      </c>
      <c r="K55" s="696">
        <v>1.5</v>
      </c>
      <c r="L55" s="1050" t="s">
        <v>1041</v>
      </c>
      <c r="M55" s="1041" t="s">
        <v>1570</v>
      </c>
      <c r="N55" s="1033"/>
      <c r="O55" s="1033"/>
    </row>
    <row r="56" spans="1:15" s="355" customFormat="1" ht="31.5" customHeight="1" x14ac:dyDescent="0.35">
      <c r="A56" s="412"/>
      <c r="B56" s="820"/>
      <c r="C56" s="361">
        <v>2</v>
      </c>
      <c r="D56" s="1053" t="s">
        <v>1015</v>
      </c>
      <c r="E56" s="1054"/>
      <c r="F56" s="1055"/>
      <c r="G56" s="1109"/>
      <c r="H56" s="542" t="s">
        <v>320</v>
      </c>
      <c r="I56" s="696">
        <v>1</v>
      </c>
      <c r="J56" s="697">
        <v>1</v>
      </c>
      <c r="K56" s="696">
        <f>I56*J56</f>
        <v>1</v>
      </c>
      <c r="L56" s="1051"/>
      <c r="M56" s="1042"/>
      <c r="N56" s="1034"/>
      <c r="O56" s="1034"/>
    </row>
    <row r="57" spans="1:15" s="355" customFormat="1" ht="31.5" customHeight="1" x14ac:dyDescent="0.35">
      <c r="A57" s="412"/>
      <c r="B57" s="820"/>
      <c r="C57" s="361">
        <v>3</v>
      </c>
      <c r="D57" s="1053" t="s">
        <v>1030</v>
      </c>
      <c r="E57" s="1054"/>
      <c r="F57" s="1055"/>
      <c r="G57" s="1109"/>
      <c r="H57" s="542" t="s">
        <v>320</v>
      </c>
      <c r="I57" s="696">
        <v>2</v>
      </c>
      <c r="J57" s="697">
        <v>1</v>
      </c>
      <c r="K57" s="696">
        <f>I57*J57</f>
        <v>2</v>
      </c>
      <c r="L57" s="1052"/>
      <c r="M57" s="1043"/>
      <c r="N57" s="1034"/>
      <c r="O57" s="1034"/>
    </row>
    <row r="58" spans="1:15" s="355" customFormat="1" ht="31.5" customHeight="1" x14ac:dyDescent="0.35">
      <c r="A58" s="412"/>
      <c r="B58" s="820"/>
      <c r="C58" s="361">
        <v>4</v>
      </c>
      <c r="D58" s="1053" t="s">
        <v>1032</v>
      </c>
      <c r="E58" s="1054"/>
      <c r="F58" s="1055"/>
      <c r="G58" s="1109"/>
      <c r="H58" s="542" t="s">
        <v>320</v>
      </c>
      <c r="I58" s="696">
        <v>2</v>
      </c>
      <c r="J58" s="697">
        <v>1</v>
      </c>
      <c r="K58" s="696">
        <f>I58*J58</f>
        <v>2</v>
      </c>
      <c r="L58" s="823" t="s">
        <v>1042</v>
      </c>
      <c r="M58" s="867" t="s">
        <v>1571</v>
      </c>
      <c r="N58" s="1034"/>
      <c r="O58" s="1034"/>
    </row>
    <row r="59" spans="1:15" s="364" customFormat="1" ht="20.25" customHeight="1" x14ac:dyDescent="0.35">
      <c r="A59" s="412"/>
      <c r="B59" s="762"/>
      <c r="C59" s="1077" t="s">
        <v>321</v>
      </c>
      <c r="D59" s="1078"/>
      <c r="E59" s="1078"/>
      <c r="F59" s="1078"/>
      <c r="G59" s="1078"/>
      <c r="H59" s="1079"/>
      <c r="I59" s="593">
        <f>SUM(I55:I58)</f>
        <v>8</v>
      </c>
      <c r="J59" s="593"/>
      <c r="K59" s="594">
        <f>SUM(K55:K58)</f>
        <v>6.5</v>
      </c>
      <c r="L59" s="583"/>
      <c r="M59" s="808"/>
      <c r="N59" s="595"/>
      <c r="O59" s="595"/>
    </row>
    <row r="60" spans="1:15" s="364" customFormat="1" ht="21.75" customHeight="1" x14ac:dyDescent="0.35">
      <c r="A60" s="412"/>
      <c r="B60" s="762"/>
      <c r="C60" s="1093" t="s">
        <v>1043</v>
      </c>
      <c r="D60" s="1094"/>
      <c r="E60" s="1094"/>
      <c r="F60" s="1094"/>
      <c r="G60" s="1094"/>
      <c r="H60" s="1094"/>
      <c r="I60" s="1094"/>
      <c r="J60" s="1094"/>
      <c r="K60" s="1094"/>
      <c r="L60" s="1094"/>
      <c r="M60" s="1095"/>
      <c r="N60" s="592"/>
      <c r="O60" s="592"/>
    </row>
    <row r="61" spans="1:15" s="355" customFormat="1" ht="31.5" customHeight="1" x14ac:dyDescent="0.35">
      <c r="A61" s="412"/>
      <c r="B61" s="820"/>
      <c r="C61" s="361">
        <v>1</v>
      </c>
      <c r="D61" s="1053" t="s">
        <v>1020</v>
      </c>
      <c r="E61" s="1054"/>
      <c r="F61" s="1055"/>
      <c r="G61" s="1106" t="s">
        <v>1044</v>
      </c>
      <c r="H61" s="396" t="s">
        <v>322</v>
      </c>
      <c r="I61" s="696">
        <v>1</v>
      </c>
      <c r="J61" s="697">
        <v>1</v>
      </c>
      <c r="K61" s="696">
        <f>I61*J61</f>
        <v>1</v>
      </c>
      <c r="L61" s="1050" t="s">
        <v>1045</v>
      </c>
      <c r="M61" s="1041" t="s">
        <v>1586</v>
      </c>
      <c r="N61" s="1033"/>
      <c r="O61" s="1033"/>
    </row>
    <row r="62" spans="1:15" s="355" customFormat="1" ht="31.5" customHeight="1" x14ac:dyDescent="0.35">
      <c r="A62" s="412"/>
      <c r="B62" s="820"/>
      <c r="C62" s="361">
        <v>2</v>
      </c>
      <c r="D62" s="1053" t="s">
        <v>1022</v>
      </c>
      <c r="E62" s="1054"/>
      <c r="F62" s="1055"/>
      <c r="G62" s="1107"/>
      <c r="H62" s="396" t="s">
        <v>322</v>
      </c>
      <c r="I62" s="696">
        <v>2</v>
      </c>
      <c r="J62" s="697">
        <v>1</v>
      </c>
      <c r="K62" s="696">
        <v>1</v>
      </c>
      <c r="L62" s="1051"/>
      <c r="M62" s="1042"/>
      <c r="N62" s="1034"/>
      <c r="O62" s="1034"/>
    </row>
    <row r="63" spans="1:15" s="355" customFormat="1" ht="31.5" customHeight="1" x14ac:dyDescent="0.35">
      <c r="A63" s="412"/>
      <c r="B63" s="820"/>
      <c r="C63" s="361">
        <v>3</v>
      </c>
      <c r="D63" s="1053" t="s">
        <v>1023</v>
      </c>
      <c r="E63" s="1054"/>
      <c r="F63" s="1055"/>
      <c r="G63" s="1107"/>
      <c r="H63" s="396" t="s">
        <v>322</v>
      </c>
      <c r="I63" s="696">
        <v>2</v>
      </c>
      <c r="J63" s="697">
        <v>1</v>
      </c>
      <c r="K63" s="696">
        <v>1</v>
      </c>
      <c r="L63" s="1051"/>
      <c r="M63" s="1042"/>
      <c r="N63" s="1034"/>
      <c r="O63" s="1034"/>
    </row>
    <row r="64" spans="1:15" s="364" customFormat="1" ht="20.149999999999999" customHeight="1" x14ac:dyDescent="0.35">
      <c r="A64" s="412"/>
      <c r="B64" s="762"/>
      <c r="C64" s="1077" t="s">
        <v>321</v>
      </c>
      <c r="D64" s="1078"/>
      <c r="E64" s="1078"/>
      <c r="F64" s="1078"/>
      <c r="G64" s="1078"/>
      <c r="H64" s="1079"/>
      <c r="I64" s="593">
        <f>SUM(I61:I63)</f>
        <v>5</v>
      </c>
      <c r="J64" s="596"/>
      <c r="K64" s="597">
        <f>SUM(K61:K63)</f>
        <v>3</v>
      </c>
      <c r="L64" s="598"/>
      <c r="M64" s="865"/>
      <c r="N64" s="599"/>
      <c r="O64" s="599"/>
    </row>
    <row r="65" spans="1:15" s="364" customFormat="1" ht="21.75" customHeight="1" x14ac:dyDescent="0.35">
      <c r="A65" s="412"/>
      <c r="B65" s="762"/>
      <c r="C65" s="1105" t="s">
        <v>1046</v>
      </c>
      <c r="D65" s="1057"/>
      <c r="E65" s="1057"/>
      <c r="F65" s="1057"/>
      <c r="G65" s="1057"/>
      <c r="H65" s="1057"/>
      <c r="I65" s="1057"/>
      <c r="J65" s="1057"/>
      <c r="K65" s="1057"/>
      <c r="L65" s="1057"/>
      <c r="M65" s="1058"/>
      <c r="N65" s="592"/>
      <c r="O65" s="592"/>
    </row>
    <row r="66" spans="1:15" s="355" customFormat="1" ht="31.5" customHeight="1" x14ac:dyDescent="0.35">
      <c r="A66" s="412"/>
      <c r="B66" s="815"/>
      <c r="C66" s="361">
        <v>1</v>
      </c>
      <c r="D66" s="1053" t="s">
        <v>1014</v>
      </c>
      <c r="E66" s="1054"/>
      <c r="F66" s="1055"/>
      <c r="G66" s="1101" t="s">
        <v>1049</v>
      </c>
      <c r="H66" s="542" t="s">
        <v>320</v>
      </c>
      <c r="I66" s="696">
        <v>3</v>
      </c>
      <c r="J66" s="697">
        <v>1</v>
      </c>
      <c r="K66" s="696">
        <v>1.5</v>
      </c>
      <c r="L66" s="1050" t="s">
        <v>1050</v>
      </c>
      <c r="M66" s="1041" t="s">
        <v>1572</v>
      </c>
      <c r="N66" s="1099"/>
      <c r="O66" s="1099"/>
    </row>
    <row r="67" spans="1:15" s="355" customFormat="1" ht="31.5" customHeight="1" x14ac:dyDescent="0.35">
      <c r="A67" s="412"/>
      <c r="B67" s="815"/>
      <c r="C67" s="361">
        <v>2</v>
      </c>
      <c r="D67" s="1053" t="s">
        <v>1015</v>
      </c>
      <c r="E67" s="1054"/>
      <c r="F67" s="1055"/>
      <c r="G67" s="1102"/>
      <c r="H67" s="542" t="s">
        <v>320</v>
      </c>
      <c r="I67" s="696">
        <v>1</v>
      </c>
      <c r="J67" s="697">
        <v>1</v>
      </c>
      <c r="K67" s="696">
        <f>I67*J67</f>
        <v>1</v>
      </c>
      <c r="L67" s="1051"/>
      <c r="M67" s="1042"/>
      <c r="N67" s="1100"/>
      <c r="O67" s="1100"/>
    </row>
    <row r="68" spans="1:15" s="355" customFormat="1" ht="31.5" customHeight="1" x14ac:dyDescent="0.35">
      <c r="A68" s="412"/>
      <c r="B68" s="815"/>
      <c r="C68" s="361">
        <v>3</v>
      </c>
      <c r="D68" s="1053" t="s">
        <v>1047</v>
      </c>
      <c r="E68" s="1054"/>
      <c r="F68" s="1055"/>
      <c r="G68" s="1102"/>
      <c r="H68" s="542" t="s">
        <v>320</v>
      </c>
      <c r="I68" s="696">
        <v>2</v>
      </c>
      <c r="J68" s="697">
        <v>1</v>
      </c>
      <c r="K68" s="696">
        <v>1</v>
      </c>
      <c r="L68" s="1051"/>
      <c r="M68" s="1042"/>
      <c r="N68" s="1100"/>
      <c r="O68" s="1100"/>
    </row>
    <row r="69" spans="1:15" s="355" customFormat="1" ht="31.5" customHeight="1" x14ac:dyDescent="0.35">
      <c r="A69" s="412"/>
      <c r="B69" s="815"/>
      <c r="C69" s="361">
        <v>4</v>
      </c>
      <c r="D69" s="1053" t="s">
        <v>1030</v>
      </c>
      <c r="E69" s="1054"/>
      <c r="F69" s="1055"/>
      <c r="G69" s="1102"/>
      <c r="H69" s="542" t="s">
        <v>320</v>
      </c>
      <c r="I69" s="696">
        <v>2</v>
      </c>
      <c r="J69" s="697">
        <v>1</v>
      </c>
      <c r="K69" s="696">
        <f>I69*J69</f>
        <v>2</v>
      </c>
      <c r="L69" s="1051"/>
      <c r="M69" s="1042"/>
      <c r="N69" s="1100"/>
      <c r="O69" s="1100"/>
    </row>
    <row r="70" spans="1:15" s="355" customFormat="1" ht="31.5" customHeight="1" x14ac:dyDescent="0.35">
      <c r="A70" s="412"/>
      <c r="B70" s="815"/>
      <c r="C70" s="361">
        <v>5</v>
      </c>
      <c r="D70" s="1053" t="s">
        <v>1048</v>
      </c>
      <c r="E70" s="1054"/>
      <c r="F70" s="1055"/>
      <c r="G70" s="1102"/>
      <c r="H70" s="542" t="s">
        <v>320</v>
      </c>
      <c r="I70" s="696">
        <v>1</v>
      </c>
      <c r="J70" s="697">
        <v>1</v>
      </c>
      <c r="K70" s="696">
        <v>0.5</v>
      </c>
      <c r="L70" s="1051"/>
      <c r="M70" s="1043"/>
      <c r="N70" s="1100"/>
      <c r="O70" s="1100"/>
    </row>
    <row r="71" spans="1:15" s="355" customFormat="1" ht="31.5" customHeight="1" x14ac:dyDescent="0.35">
      <c r="A71" s="412"/>
      <c r="B71" s="815"/>
      <c r="C71" s="361">
        <v>6</v>
      </c>
      <c r="D71" s="1053" t="s">
        <v>1032</v>
      </c>
      <c r="E71" s="1054"/>
      <c r="F71" s="1055"/>
      <c r="G71" s="1102"/>
      <c r="H71" s="542" t="s">
        <v>320</v>
      </c>
      <c r="I71" s="696">
        <v>2</v>
      </c>
      <c r="J71" s="697">
        <v>1</v>
      </c>
      <c r="K71" s="696">
        <f>I71*J71</f>
        <v>2</v>
      </c>
      <c r="L71" s="698" t="s">
        <v>1051</v>
      </c>
      <c r="M71" s="867" t="s">
        <v>1573</v>
      </c>
      <c r="N71" s="1100"/>
      <c r="O71" s="1100"/>
    </row>
    <row r="72" spans="1:15" s="364" customFormat="1" ht="20.25" customHeight="1" x14ac:dyDescent="0.35">
      <c r="A72" s="412"/>
      <c r="B72" s="762"/>
      <c r="C72" s="1077" t="s">
        <v>321</v>
      </c>
      <c r="D72" s="1078"/>
      <c r="E72" s="1078"/>
      <c r="F72" s="1078"/>
      <c r="G72" s="1078"/>
      <c r="H72" s="1079"/>
      <c r="I72" s="593">
        <f>SUM(I66:I71)</f>
        <v>11</v>
      </c>
      <c r="J72" s="593"/>
      <c r="K72" s="594">
        <f>SUM(K66:K71)</f>
        <v>8</v>
      </c>
      <c r="L72" s="583"/>
      <c r="M72" s="808"/>
      <c r="N72" s="595"/>
      <c r="O72" s="595"/>
    </row>
    <row r="73" spans="1:15" s="364" customFormat="1" ht="21.75" customHeight="1" x14ac:dyDescent="0.35">
      <c r="A73" s="412"/>
      <c r="B73" s="762"/>
      <c r="C73" s="1093" t="s">
        <v>1052</v>
      </c>
      <c r="D73" s="1094"/>
      <c r="E73" s="1094"/>
      <c r="F73" s="1094"/>
      <c r="G73" s="1094"/>
      <c r="H73" s="1094"/>
      <c r="I73" s="1094"/>
      <c r="J73" s="1094"/>
      <c r="K73" s="1094"/>
      <c r="L73" s="1094"/>
      <c r="M73" s="1095"/>
      <c r="N73" s="592"/>
      <c r="O73" s="592"/>
    </row>
    <row r="74" spans="1:15" s="355" customFormat="1" ht="31.5" customHeight="1" x14ac:dyDescent="0.35">
      <c r="A74" s="412"/>
      <c r="B74" s="815"/>
      <c r="C74" s="361">
        <v>1</v>
      </c>
      <c r="D74" s="1053" t="s">
        <v>1020</v>
      </c>
      <c r="E74" s="1054"/>
      <c r="F74" s="1055"/>
      <c r="G74" s="1096" t="s">
        <v>318</v>
      </c>
      <c r="H74" s="396" t="s">
        <v>322</v>
      </c>
      <c r="I74" s="696">
        <v>1</v>
      </c>
      <c r="J74" s="697">
        <v>1</v>
      </c>
      <c r="K74" s="696">
        <f>I74*J74</f>
        <v>1</v>
      </c>
      <c r="L74" s="1050" t="s">
        <v>1056</v>
      </c>
      <c r="M74" s="1041" t="s">
        <v>1587</v>
      </c>
      <c r="N74" s="1099"/>
      <c r="O74" s="1099"/>
    </row>
    <row r="75" spans="1:15" s="355" customFormat="1" ht="31.5" customHeight="1" x14ac:dyDescent="0.35">
      <c r="A75" s="412"/>
      <c r="B75" s="815"/>
      <c r="C75" s="361">
        <v>2</v>
      </c>
      <c r="D75" s="1053" t="s">
        <v>1053</v>
      </c>
      <c r="E75" s="1054"/>
      <c r="F75" s="1055"/>
      <c r="G75" s="1097"/>
      <c r="H75" s="396" t="s">
        <v>322</v>
      </c>
      <c r="I75" s="696">
        <v>1</v>
      </c>
      <c r="J75" s="697">
        <v>1</v>
      </c>
      <c r="K75" s="696">
        <v>1</v>
      </c>
      <c r="L75" s="1051"/>
      <c r="M75" s="1042"/>
      <c r="N75" s="1100"/>
      <c r="O75" s="1100"/>
    </row>
    <row r="76" spans="1:15" s="355" customFormat="1" ht="31.5" customHeight="1" x14ac:dyDescent="0.35">
      <c r="A76" s="412"/>
      <c r="B76" s="815"/>
      <c r="C76" s="361">
        <v>3</v>
      </c>
      <c r="D76" s="1053" t="s">
        <v>1054</v>
      </c>
      <c r="E76" s="1054"/>
      <c r="F76" s="1055"/>
      <c r="G76" s="1097"/>
      <c r="H76" s="396" t="s">
        <v>322</v>
      </c>
      <c r="I76" s="696">
        <v>2</v>
      </c>
      <c r="J76" s="697">
        <v>1</v>
      </c>
      <c r="K76" s="696">
        <v>1</v>
      </c>
      <c r="L76" s="1051"/>
      <c r="M76" s="1042"/>
      <c r="N76" s="1100"/>
      <c r="O76" s="1100"/>
    </row>
    <row r="77" spans="1:15" s="355" customFormat="1" ht="31.5" customHeight="1" x14ac:dyDescent="0.35">
      <c r="A77" s="412"/>
      <c r="B77" s="815"/>
      <c r="C77" s="361">
        <v>4</v>
      </c>
      <c r="D77" s="1053" t="s">
        <v>1055</v>
      </c>
      <c r="E77" s="1054"/>
      <c r="F77" s="1055"/>
      <c r="G77" s="1097"/>
      <c r="H77" s="396" t="s">
        <v>322</v>
      </c>
      <c r="I77" s="696">
        <v>2</v>
      </c>
      <c r="J77" s="697">
        <v>1</v>
      </c>
      <c r="K77" s="696">
        <v>1</v>
      </c>
      <c r="L77" s="1052"/>
      <c r="M77" s="1043"/>
      <c r="N77" s="1100"/>
      <c r="O77" s="1100"/>
    </row>
    <row r="78" spans="1:15" s="364" customFormat="1" ht="20.149999999999999" customHeight="1" x14ac:dyDescent="0.35">
      <c r="A78" s="412"/>
      <c r="B78" s="762"/>
      <c r="C78" s="1077" t="s">
        <v>321</v>
      </c>
      <c r="D78" s="1078"/>
      <c r="E78" s="1078"/>
      <c r="F78" s="1078"/>
      <c r="G78" s="1078"/>
      <c r="H78" s="1079"/>
      <c r="I78" s="593">
        <f>SUM(I74:I77)</f>
        <v>6</v>
      </c>
      <c r="J78" s="596"/>
      <c r="K78" s="597">
        <f>SUM(K74:K77)</f>
        <v>4</v>
      </c>
      <c r="L78" s="598"/>
      <c r="M78" s="865"/>
      <c r="N78" s="599"/>
      <c r="O78" s="599"/>
    </row>
    <row r="79" spans="1:15" s="364" customFormat="1" ht="21.75" customHeight="1" x14ac:dyDescent="0.35">
      <c r="A79" s="809"/>
      <c r="B79" s="762"/>
      <c r="C79" s="1057" t="s">
        <v>1334</v>
      </c>
      <c r="D79" s="1057"/>
      <c r="E79" s="1057"/>
      <c r="F79" s="1057"/>
      <c r="G79" s="1057"/>
      <c r="H79" s="1057"/>
      <c r="I79" s="1057"/>
      <c r="J79" s="1057"/>
      <c r="K79" s="1057"/>
      <c r="L79" s="1057"/>
      <c r="M79" s="1058"/>
      <c r="N79" s="592"/>
      <c r="O79" s="592"/>
    </row>
    <row r="80" spans="1:15" s="355" customFormat="1" ht="31.5" customHeight="1" x14ac:dyDescent="0.35">
      <c r="A80" s="412"/>
      <c r="B80" s="815"/>
      <c r="C80" s="361">
        <v>1</v>
      </c>
      <c r="D80" s="1053" t="s">
        <v>1338</v>
      </c>
      <c r="E80" s="1054"/>
      <c r="F80" s="1055"/>
      <c r="G80" s="1101" t="s">
        <v>1336</v>
      </c>
      <c r="H80" s="542" t="s">
        <v>320</v>
      </c>
      <c r="I80" s="696">
        <v>3</v>
      </c>
      <c r="J80" s="697">
        <v>1</v>
      </c>
      <c r="K80" s="696">
        <v>1.5</v>
      </c>
      <c r="L80" s="1050" t="s">
        <v>1343</v>
      </c>
      <c r="M80" s="1041" t="s">
        <v>1574</v>
      </c>
      <c r="N80" s="1099"/>
      <c r="O80" s="1099"/>
    </row>
    <row r="81" spans="1:15" s="355" customFormat="1" ht="31.5" customHeight="1" x14ac:dyDescent="0.35">
      <c r="A81" s="412"/>
      <c r="B81" s="815"/>
      <c r="C81" s="361">
        <v>2</v>
      </c>
      <c r="D81" s="1053" t="s">
        <v>1030</v>
      </c>
      <c r="E81" s="1054"/>
      <c r="F81" s="1055"/>
      <c r="G81" s="1102"/>
      <c r="H81" s="542" t="s">
        <v>320</v>
      </c>
      <c r="I81" s="696">
        <v>2</v>
      </c>
      <c r="J81" s="697">
        <v>1</v>
      </c>
      <c r="K81" s="696">
        <f>I81*J81</f>
        <v>2</v>
      </c>
      <c r="L81" s="1051"/>
      <c r="M81" s="1042"/>
      <c r="N81" s="1100"/>
      <c r="O81" s="1100"/>
    </row>
    <row r="82" spans="1:15" s="355" customFormat="1" ht="31.5" customHeight="1" x14ac:dyDescent="0.35">
      <c r="A82" s="412"/>
      <c r="B82" s="815"/>
      <c r="C82" s="361">
        <v>3</v>
      </c>
      <c r="D82" s="1053" t="s">
        <v>1339</v>
      </c>
      <c r="E82" s="1054"/>
      <c r="F82" s="1055"/>
      <c r="G82" s="1102"/>
      <c r="H82" s="542" t="s">
        <v>320</v>
      </c>
      <c r="I82" s="696">
        <v>3</v>
      </c>
      <c r="J82" s="697">
        <v>1</v>
      </c>
      <c r="K82" s="696">
        <v>1.5</v>
      </c>
      <c r="L82" s="1051"/>
      <c r="M82" s="1042"/>
      <c r="N82" s="1100"/>
      <c r="O82" s="1100"/>
    </row>
    <row r="83" spans="1:15" s="355" customFormat="1" ht="31.5" customHeight="1" x14ac:dyDescent="0.35">
      <c r="A83" s="412"/>
      <c r="B83" s="815"/>
      <c r="C83" s="361">
        <v>4</v>
      </c>
      <c r="D83" s="1053" t="s">
        <v>1340</v>
      </c>
      <c r="E83" s="1054"/>
      <c r="F83" s="1055"/>
      <c r="G83" s="1102"/>
      <c r="H83" s="542" t="s">
        <v>320</v>
      </c>
      <c r="I83" s="696">
        <v>2</v>
      </c>
      <c r="J83" s="697">
        <v>1</v>
      </c>
      <c r="K83" s="696">
        <f>I83*J83</f>
        <v>2</v>
      </c>
      <c r="L83" s="1051"/>
      <c r="M83" s="1042"/>
      <c r="N83" s="1100"/>
      <c r="O83" s="1100"/>
    </row>
    <row r="84" spans="1:15" s="355" customFormat="1" ht="31.5" customHeight="1" x14ac:dyDescent="0.35">
      <c r="A84" s="412"/>
      <c r="B84" s="815"/>
      <c r="C84" s="361">
        <v>5</v>
      </c>
      <c r="D84" s="1053" t="s">
        <v>1341</v>
      </c>
      <c r="E84" s="1054"/>
      <c r="F84" s="1055"/>
      <c r="G84" s="1102"/>
      <c r="H84" s="542" t="s">
        <v>320</v>
      </c>
      <c r="I84" s="696">
        <v>1</v>
      </c>
      <c r="J84" s="697">
        <v>1</v>
      </c>
      <c r="K84" s="696">
        <v>1</v>
      </c>
      <c r="L84" s="1051"/>
      <c r="M84" s="1042"/>
      <c r="N84" s="1100"/>
      <c r="O84" s="1100"/>
    </row>
    <row r="85" spans="1:15" s="355" customFormat="1" ht="31.5" customHeight="1" x14ac:dyDescent="0.35">
      <c r="A85" s="412"/>
      <c r="B85" s="815"/>
      <c r="C85" s="361">
        <v>6</v>
      </c>
      <c r="D85" s="1053" t="s">
        <v>1342</v>
      </c>
      <c r="E85" s="1054"/>
      <c r="F85" s="1055"/>
      <c r="G85" s="1102"/>
      <c r="H85" s="542" t="s">
        <v>320</v>
      </c>
      <c r="I85" s="696">
        <v>1</v>
      </c>
      <c r="J85" s="697">
        <v>1</v>
      </c>
      <c r="K85" s="696">
        <v>1</v>
      </c>
      <c r="L85" s="1052"/>
      <c r="M85" s="1043"/>
      <c r="N85" s="1100"/>
      <c r="O85" s="1100"/>
    </row>
    <row r="86" spans="1:15" s="364" customFormat="1" ht="20.25" customHeight="1" x14ac:dyDescent="0.35">
      <c r="A86" s="412"/>
      <c r="B86" s="762"/>
      <c r="C86" s="1077" t="s">
        <v>321</v>
      </c>
      <c r="D86" s="1078"/>
      <c r="E86" s="1078"/>
      <c r="F86" s="1078"/>
      <c r="G86" s="1078"/>
      <c r="H86" s="1079"/>
      <c r="I86" s="806">
        <f>SUM(I80:I85)</f>
        <v>12</v>
      </c>
      <c r="J86" s="806"/>
      <c r="K86" s="807">
        <f>SUM(K80:K85)</f>
        <v>9</v>
      </c>
      <c r="L86" s="583"/>
      <c r="M86" s="808"/>
      <c r="N86" s="595"/>
      <c r="O86" s="595"/>
    </row>
    <row r="87" spans="1:15" s="364" customFormat="1" ht="21.75" customHeight="1" x14ac:dyDescent="0.35">
      <c r="A87" s="412"/>
      <c r="B87" s="762"/>
      <c r="C87" s="1093" t="s">
        <v>1335</v>
      </c>
      <c r="D87" s="1094"/>
      <c r="E87" s="1094"/>
      <c r="F87" s="1094"/>
      <c r="G87" s="1094"/>
      <c r="H87" s="1094"/>
      <c r="I87" s="1094"/>
      <c r="J87" s="1094"/>
      <c r="K87" s="1094"/>
      <c r="L87" s="1094"/>
      <c r="M87" s="1095"/>
      <c r="N87" s="592"/>
      <c r="O87" s="592"/>
    </row>
    <row r="88" spans="1:15" s="355" customFormat="1" ht="31.5" customHeight="1" x14ac:dyDescent="0.35">
      <c r="A88" s="412"/>
      <c r="B88" s="815"/>
      <c r="C88" s="361">
        <v>1</v>
      </c>
      <c r="D88" s="1053" t="s">
        <v>1344</v>
      </c>
      <c r="E88" s="1054"/>
      <c r="F88" s="1055"/>
      <c r="G88" s="1096" t="s">
        <v>1337</v>
      </c>
      <c r="H88" s="396" t="s">
        <v>322</v>
      </c>
      <c r="I88" s="696">
        <v>2</v>
      </c>
      <c r="J88" s="697">
        <v>1</v>
      </c>
      <c r="K88" s="696">
        <v>1</v>
      </c>
      <c r="L88" s="1050" t="s">
        <v>1348</v>
      </c>
      <c r="M88" s="1041" t="s">
        <v>1588</v>
      </c>
      <c r="N88" s="1099"/>
      <c r="O88" s="1099"/>
    </row>
    <row r="89" spans="1:15" s="355" customFormat="1" ht="31.5" customHeight="1" x14ac:dyDescent="0.35">
      <c r="A89" s="412"/>
      <c r="B89" s="815"/>
      <c r="C89" s="361">
        <v>2</v>
      </c>
      <c r="D89" s="1053" t="s">
        <v>1345</v>
      </c>
      <c r="E89" s="1054"/>
      <c r="F89" s="1055"/>
      <c r="G89" s="1097"/>
      <c r="H89" s="396" t="s">
        <v>322</v>
      </c>
      <c r="I89" s="696">
        <v>2</v>
      </c>
      <c r="J89" s="697">
        <v>1</v>
      </c>
      <c r="K89" s="696">
        <v>1</v>
      </c>
      <c r="L89" s="1051"/>
      <c r="M89" s="1042"/>
      <c r="N89" s="1100"/>
      <c r="O89" s="1100"/>
    </row>
    <row r="90" spans="1:15" s="355" customFormat="1" ht="31.5" customHeight="1" x14ac:dyDescent="0.35">
      <c r="A90" s="412"/>
      <c r="B90" s="815"/>
      <c r="C90" s="361">
        <v>3</v>
      </c>
      <c r="D90" s="1053" t="s">
        <v>1346</v>
      </c>
      <c r="E90" s="1054"/>
      <c r="F90" s="1055"/>
      <c r="G90" s="1097"/>
      <c r="H90" s="396" t="s">
        <v>322</v>
      </c>
      <c r="I90" s="696">
        <v>2</v>
      </c>
      <c r="J90" s="697">
        <v>1</v>
      </c>
      <c r="K90" s="696">
        <v>1</v>
      </c>
      <c r="L90" s="1051"/>
      <c r="M90" s="1042"/>
      <c r="N90" s="1100"/>
      <c r="O90" s="1100"/>
    </row>
    <row r="91" spans="1:15" s="355" customFormat="1" ht="31.5" customHeight="1" x14ac:dyDescent="0.35">
      <c r="A91" s="412"/>
      <c r="B91" s="815"/>
      <c r="C91" s="361">
        <v>4</v>
      </c>
      <c r="D91" s="1053" t="s">
        <v>1347</v>
      </c>
      <c r="E91" s="1054"/>
      <c r="F91" s="1055"/>
      <c r="G91" s="1097"/>
      <c r="H91" s="396" t="s">
        <v>322</v>
      </c>
      <c r="I91" s="696">
        <v>1</v>
      </c>
      <c r="J91" s="697">
        <v>1</v>
      </c>
      <c r="K91" s="696">
        <v>1</v>
      </c>
      <c r="L91" s="1052"/>
      <c r="M91" s="1043"/>
      <c r="N91" s="1100"/>
      <c r="O91" s="1100"/>
    </row>
    <row r="92" spans="1:15" s="364" customFormat="1" ht="20.149999999999999" customHeight="1" x14ac:dyDescent="0.35">
      <c r="A92" s="412"/>
      <c r="B92" s="435"/>
      <c r="C92" s="1077" t="s">
        <v>321</v>
      </c>
      <c r="D92" s="1078"/>
      <c r="E92" s="1078"/>
      <c r="F92" s="1078"/>
      <c r="G92" s="1078"/>
      <c r="H92" s="1079"/>
      <c r="I92" s="593">
        <f>SUM(I88:I91)</f>
        <v>7</v>
      </c>
      <c r="J92" s="596"/>
      <c r="K92" s="597">
        <f>SUM(K88:K91)</f>
        <v>4</v>
      </c>
      <c r="L92" s="598"/>
      <c r="M92" s="865"/>
      <c r="N92" s="599"/>
      <c r="O92" s="599"/>
    </row>
    <row r="93" spans="1:15" s="364" customFormat="1" ht="21.75" customHeight="1" x14ac:dyDescent="0.35">
      <c r="A93" s="809"/>
      <c r="B93" s="810"/>
      <c r="C93" s="1057" t="s">
        <v>1349</v>
      </c>
      <c r="D93" s="1057"/>
      <c r="E93" s="1057"/>
      <c r="F93" s="1057"/>
      <c r="G93" s="1057"/>
      <c r="H93" s="1057"/>
      <c r="I93" s="1057"/>
      <c r="J93" s="1057"/>
      <c r="K93" s="1057"/>
      <c r="L93" s="1057"/>
      <c r="M93" s="1058"/>
      <c r="N93" s="592"/>
      <c r="O93" s="592"/>
    </row>
    <row r="94" spans="1:15" s="355" customFormat="1" ht="31.5" customHeight="1" x14ac:dyDescent="0.35">
      <c r="A94" s="412"/>
      <c r="B94" s="815"/>
      <c r="C94" s="361">
        <v>1</v>
      </c>
      <c r="D94" s="1053" t="s">
        <v>1339</v>
      </c>
      <c r="E94" s="1054"/>
      <c r="F94" s="1055"/>
      <c r="G94" s="1101" t="s">
        <v>1351</v>
      </c>
      <c r="H94" s="542" t="s">
        <v>320</v>
      </c>
      <c r="I94" s="696">
        <v>3</v>
      </c>
      <c r="J94" s="697">
        <v>1</v>
      </c>
      <c r="K94" s="696">
        <v>1.5</v>
      </c>
      <c r="L94" s="1050" t="s">
        <v>1353</v>
      </c>
      <c r="M94" s="1041" t="s">
        <v>1575</v>
      </c>
      <c r="N94" s="1099"/>
      <c r="O94" s="1099"/>
    </row>
    <row r="95" spans="1:15" s="355" customFormat="1" ht="31.5" customHeight="1" x14ac:dyDescent="0.35">
      <c r="A95" s="412"/>
      <c r="B95" s="815"/>
      <c r="C95" s="361">
        <v>2</v>
      </c>
      <c r="D95" s="1053" t="s">
        <v>1340</v>
      </c>
      <c r="E95" s="1054"/>
      <c r="F95" s="1055"/>
      <c r="G95" s="1102"/>
      <c r="H95" s="542" t="s">
        <v>320</v>
      </c>
      <c r="I95" s="696">
        <v>2</v>
      </c>
      <c r="J95" s="697">
        <v>1</v>
      </c>
      <c r="K95" s="696">
        <f>I95*J95</f>
        <v>2</v>
      </c>
      <c r="L95" s="1051"/>
      <c r="M95" s="1042"/>
      <c r="N95" s="1100"/>
      <c r="O95" s="1100"/>
    </row>
    <row r="96" spans="1:15" s="364" customFormat="1" ht="20.25" customHeight="1" x14ac:dyDescent="0.35">
      <c r="A96" s="412"/>
      <c r="B96" s="810"/>
      <c r="C96" s="1077">
        <v>3</v>
      </c>
      <c r="D96" s="1078"/>
      <c r="E96" s="1078"/>
      <c r="F96" s="1078"/>
      <c r="G96" s="1078"/>
      <c r="H96" s="1079"/>
      <c r="I96" s="806">
        <f>SUM(I94:I95)</f>
        <v>5</v>
      </c>
      <c r="J96" s="806"/>
      <c r="K96" s="807">
        <f>SUM(K94:K95)</f>
        <v>3.5</v>
      </c>
      <c r="L96" s="583"/>
      <c r="M96" s="808"/>
      <c r="N96" s="595"/>
      <c r="O96" s="595"/>
    </row>
    <row r="97" spans="1:15" s="364" customFormat="1" ht="21.75" customHeight="1" x14ac:dyDescent="0.35">
      <c r="A97" s="412"/>
      <c r="B97" s="810"/>
      <c r="C97" s="1093" t="s">
        <v>1350</v>
      </c>
      <c r="D97" s="1094"/>
      <c r="E97" s="1094"/>
      <c r="F97" s="1094"/>
      <c r="G97" s="1094"/>
      <c r="H97" s="1094"/>
      <c r="I97" s="1094"/>
      <c r="J97" s="1094"/>
      <c r="K97" s="1094"/>
      <c r="L97" s="1094"/>
      <c r="M97" s="1095"/>
      <c r="N97" s="592"/>
      <c r="O97" s="592"/>
    </row>
    <row r="98" spans="1:15" s="355" customFormat="1" ht="31.5" customHeight="1" x14ac:dyDescent="0.35">
      <c r="A98" s="412"/>
      <c r="B98" s="815"/>
      <c r="C98" s="361">
        <v>1</v>
      </c>
      <c r="D98" s="1053" t="s">
        <v>1344</v>
      </c>
      <c r="E98" s="1054"/>
      <c r="F98" s="1055"/>
      <c r="G98" s="1096" t="s">
        <v>1352</v>
      </c>
      <c r="H98" s="396" t="s">
        <v>322</v>
      </c>
      <c r="I98" s="696">
        <v>2</v>
      </c>
      <c r="J98" s="697">
        <v>1</v>
      </c>
      <c r="K98" s="696">
        <v>1</v>
      </c>
      <c r="L98" s="1050" t="s">
        <v>1355</v>
      </c>
      <c r="M98" s="1041" t="s">
        <v>1589</v>
      </c>
      <c r="N98" s="1099"/>
      <c r="O98" s="1099"/>
    </row>
    <row r="99" spans="1:15" s="355" customFormat="1" ht="31.5" customHeight="1" x14ac:dyDescent="0.35">
      <c r="A99" s="412"/>
      <c r="B99" s="815"/>
      <c r="C99" s="361">
        <v>2</v>
      </c>
      <c r="D99" s="1053" t="s">
        <v>1345</v>
      </c>
      <c r="E99" s="1054"/>
      <c r="F99" s="1055"/>
      <c r="G99" s="1097"/>
      <c r="H99" s="396" t="s">
        <v>322</v>
      </c>
      <c r="I99" s="696">
        <v>2</v>
      </c>
      <c r="J99" s="697">
        <v>1</v>
      </c>
      <c r="K99" s="696">
        <v>1</v>
      </c>
      <c r="L99" s="1051"/>
      <c r="M99" s="1042"/>
      <c r="N99" s="1100"/>
      <c r="O99" s="1100"/>
    </row>
    <row r="100" spans="1:15" s="355" customFormat="1" ht="31.5" customHeight="1" x14ac:dyDescent="0.35">
      <c r="A100" s="412"/>
      <c r="B100" s="815"/>
      <c r="C100" s="361">
        <v>3</v>
      </c>
      <c r="D100" s="1053" t="s">
        <v>1354</v>
      </c>
      <c r="E100" s="1054"/>
      <c r="F100" s="1055"/>
      <c r="G100" s="1097"/>
      <c r="H100" s="396" t="s">
        <v>322</v>
      </c>
      <c r="I100" s="696">
        <v>1</v>
      </c>
      <c r="J100" s="697">
        <v>1</v>
      </c>
      <c r="K100" s="696">
        <v>1</v>
      </c>
      <c r="L100" s="1052"/>
      <c r="M100" s="1043"/>
      <c r="N100" s="1100"/>
      <c r="O100" s="1100"/>
    </row>
    <row r="101" spans="1:15" s="364" customFormat="1" ht="20.149999999999999" customHeight="1" x14ac:dyDescent="0.35">
      <c r="A101" s="412"/>
      <c r="B101" s="435"/>
      <c r="C101" s="1077" t="s">
        <v>321</v>
      </c>
      <c r="D101" s="1078"/>
      <c r="E101" s="1078"/>
      <c r="F101" s="1078"/>
      <c r="G101" s="1078"/>
      <c r="H101" s="1079"/>
      <c r="I101" s="593">
        <f>SUM(I98:I100)</f>
        <v>5</v>
      </c>
      <c r="J101" s="596"/>
      <c r="K101" s="597">
        <f>SUM(K98:K100)</f>
        <v>3</v>
      </c>
      <c r="L101" s="598"/>
      <c r="M101" s="865"/>
      <c r="N101" s="599"/>
      <c r="O101" s="599"/>
    </row>
    <row r="102" spans="1:15" s="364" customFormat="1" ht="21.75" customHeight="1" x14ac:dyDescent="0.35">
      <c r="A102" s="809"/>
      <c r="B102" s="810"/>
      <c r="C102" s="1057" t="s">
        <v>1356</v>
      </c>
      <c r="D102" s="1057"/>
      <c r="E102" s="1057"/>
      <c r="F102" s="1057"/>
      <c r="G102" s="1057"/>
      <c r="H102" s="1057"/>
      <c r="I102" s="1057"/>
      <c r="J102" s="1057"/>
      <c r="K102" s="1057"/>
      <c r="L102" s="1057"/>
      <c r="M102" s="1058"/>
      <c r="N102" s="592"/>
      <c r="O102" s="592"/>
    </row>
    <row r="103" spans="1:15" s="355" customFormat="1" ht="31.5" customHeight="1" x14ac:dyDescent="0.35">
      <c r="A103" s="412"/>
      <c r="B103" s="815"/>
      <c r="C103" s="361">
        <v>1</v>
      </c>
      <c r="D103" s="1053" t="s">
        <v>1039</v>
      </c>
      <c r="E103" s="1054"/>
      <c r="F103" s="1055"/>
      <c r="G103" s="1101" t="s">
        <v>1360</v>
      </c>
      <c r="H103" s="542" t="s">
        <v>320</v>
      </c>
      <c r="I103" s="696">
        <v>3</v>
      </c>
      <c r="J103" s="697">
        <v>1</v>
      </c>
      <c r="K103" s="696">
        <v>1</v>
      </c>
      <c r="L103" s="1050" t="s">
        <v>1359</v>
      </c>
      <c r="M103" s="1041" t="s">
        <v>1576</v>
      </c>
      <c r="N103" s="1099"/>
      <c r="O103" s="1099"/>
    </row>
    <row r="104" spans="1:15" s="355" customFormat="1" ht="31.5" customHeight="1" x14ac:dyDescent="0.35">
      <c r="A104" s="412"/>
      <c r="B104" s="815"/>
      <c r="C104" s="361">
        <v>2</v>
      </c>
      <c r="D104" s="1053" t="s">
        <v>1339</v>
      </c>
      <c r="E104" s="1054"/>
      <c r="F104" s="1055"/>
      <c r="G104" s="1102"/>
      <c r="H104" s="542" t="s">
        <v>320</v>
      </c>
      <c r="I104" s="696">
        <v>3</v>
      </c>
      <c r="J104" s="697">
        <v>1</v>
      </c>
      <c r="K104" s="696">
        <v>1.5</v>
      </c>
      <c r="L104" s="1051"/>
      <c r="M104" s="1042"/>
      <c r="N104" s="1100"/>
      <c r="O104" s="1100"/>
    </row>
    <row r="105" spans="1:15" s="355" customFormat="1" ht="31.5" customHeight="1" x14ac:dyDescent="0.35">
      <c r="A105" s="412"/>
      <c r="B105" s="815"/>
      <c r="C105" s="361">
        <v>3</v>
      </c>
      <c r="D105" s="1053" t="s">
        <v>1358</v>
      </c>
      <c r="E105" s="1054"/>
      <c r="F105" s="1055"/>
      <c r="G105" s="1102"/>
      <c r="H105" s="542" t="s">
        <v>320</v>
      </c>
      <c r="I105" s="696">
        <v>1</v>
      </c>
      <c r="J105" s="697">
        <v>1</v>
      </c>
      <c r="K105" s="825">
        <f>I105/3</f>
        <v>0.33333333333333331</v>
      </c>
      <c r="L105" s="1051"/>
      <c r="M105" s="1042"/>
      <c r="N105" s="1100"/>
      <c r="O105" s="1100"/>
    </row>
    <row r="106" spans="1:15" s="355" customFormat="1" ht="31.5" customHeight="1" x14ac:dyDescent="0.35">
      <c r="A106" s="412"/>
      <c r="B106" s="815"/>
      <c r="C106" s="361">
        <v>4</v>
      </c>
      <c r="D106" s="1053" t="s">
        <v>1346</v>
      </c>
      <c r="E106" s="1054"/>
      <c r="F106" s="1055"/>
      <c r="G106" s="1102"/>
      <c r="H106" s="542" t="s">
        <v>320</v>
      </c>
      <c r="I106" s="696">
        <v>2</v>
      </c>
      <c r="J106" s="697">
        <v>1</v>
      </c>
      <c r="K106" s="696">
        <v>1</v>
      </c>
      <c r="L106" s="1051"/>
      <c r="M106" s="1042"/>
      <c r="N106" s="1100"/>
      <c r="O106" s="1100"/>
    </row>
    <row r="107" spans="1:15" s="355" customFormat="1" ht="51" customHeight="1" x14ac:dyDescent="0.35">
      <c r="A107" s="412"/>
      <c r="B107" s="815"/>
      <c r="C107" s="361">
        <v>5</v>
      </c>
      <c r="D107" s="1053" t="s">
        <v>1361</v>
      </c>
      <c r="E107" s="1054"/>
      <c r="F107" s="1055"/>
      <c r="G107" s="1102"/>
      <c r="H107" s="542" t="s">
        <v>320</v>
      </c>
      <c r="I107" s="696">
        <v>3</v>
      </c>
      <c r="J107" s="697">
        <v>1</v>
      </c>
      <c r="K107" s="696">
        <v>3</v>
      </c>
      <c r="L107" s="818" t="s">
        <v>1362</v>
      </c>
      <c r="M107" s="867" t="s">
        <v>1577</v>
      </c>
      <c r="N107" s="1100"/>
      <c r="O107" s="1100"/>
    </row>
    <row r="108" spans="1:15" s="364" customFormat="1" ht="20.25" customHeight="1" x14ac:dyDescent="0.35">
      <c r="A108" s="412"/>
      <c r="B108" s="810"/>
      <c r="C108" s="1077" t="s">
        <v>321</v>
      </c>
      <c r="D108" s="1078"/>
      <c r="E108" s="1078"/>
      <c r="F108" s="1078"/>
      <c r="G108" s="1078"/>
      <c r="H108" s="1079"/>
      <c r="I108" s="806">
        <f>SUM(I103:I107)</f>
        <v>12</v>
      </c>
      <c r="J108" s="806"/>
      <c r="K108" s="817">
        <f>SUM(K103:K107)</f>
        <v>6.8333333333333339</v>
      </c>
      <c r="L108" s="583"/>
      <c r="M108" s="808"/>
      <c r="N108" s="595"/>
      <c r="O108" s="595"/>
    </row>
    <row r="109" spans="1:15" s="364" customFormat="1" ht="21.75" customHeight="1" x14ac:dyDescent="0.35">
      <c r="A109" s="412"/>
      <c r="B109" s="810"/>
      <c r="C109" s="1093" t="s">
        <v>1357</v>
      </c>
      <c r="D109" s="1094"/>
      <c r="E109" s="1094"/>
      <c r="F109" s="1094"/>
      <c r="G109" s="1094"/>
      <c r="H109" s="1094"/>
      <c r="I109" s="1094"/>
      <c r="J109" s="1094"/>
      <c r="K109" s="1094"/>
      <c r="L109" s="1094"/>
      <c r="M109" s="1095"/>
      <c r="N109" s="592"/>
      <c r="O109" s="592"/>
    </row>
    <row r="110" spans="1:15" s="355" customFormat="1" ht="31.5" customHeight="1" x14ac:dyDescent="0.35">
      <c r="A110" s="412"/>
      <c r="B110" s="815"/>
      <c r="C110" s="361">
        <v>1</v>
      </c>
      <c r="D110" s="1053" t="s">
        <v>1363</v>
      </c>
      <c r="E110" s="1054"/>
      <c r="F110" s="1055"/>
      <c r="G110" s="1096" t="s">
        <v>1368</v>
      </c>
      <c r="H110" s="396" t="s">
        <v>322</v>
      </c>
      <c r="I110" s="696">
        <v>3</v>
      </c>
      <c r="J110" s="697">
        <v>1</v>
      </c>
      <c r="K110" s="696">
        <v>1.5</v>
      </c>
      <c r="L110" s="1050" t="s">
        <v>1370</v>
      </c>
      <c r="M110" s="1041" t="s">
        <v>1590</v>
      </c>
      <c r="N110" s="1099"/>
      <c r="O110" s="1099"/>
    </row>
    <row r="111" spans="1:15" s="355" customFormat="1" ht="31.5" customHeight="1" x14ac:dyDescent="0.35">
      <c r="A111" s="412"/>
      <c r="B111" s="815"/>
      <c r="C111" s="361">
        <v>2</v>
      </c>
      <c r="D111" s="1053" t="s">
        <v>1347</v>
      </c>
      <c r="E111" s="1054"/>
      <c r="F111" s="1055"/>
      <c r="G111" s="1097"/>
      <c r="H111" s="396" t="s">
        <v>322</v>
      </c>
      <c r="I111" s="696">
        <v>1</v>
      </c>
      <c r="J111" s="697">
        <v>1</v>
      </c>
      <c r="K111" s="696">
        <v>1</v>
      </c>
      <c r="L111" s="1051"/>
      <c r="M111" s="1042"/>
      <c r="N111" s="1100"/>
      <c r="O111" s="1100"/>
    </row>
    <row r="112" spans="1:15" s="355" customFormat="1" ht="31.5" customHeight="1" x14ac:dyDescent="0.35">
      <c r="A112" s="412"/>
      <c r="B112" s="815"/>
      <c r="C112" s="361">
        <v>3</v>
      </c>
      <c r="D112" s="1053" t="s">
        <v>1364</v>
      </c>
      <c r="E112" s="1054"/>
      <c r="F112" s="1055"/>
      <c r="G112" s="1097"/>
      <c r="H112" s="396" t="s">
        <v>322</v>
      </c>
      <c r="I112" s="696">
        <v>2</v>
      </c>
      <c r="J112" s="697">
        <v>1</v>
      </c>
      <c r="K112" s="696">
        <v>1</v>
      </c>
      <c r="L112" s="1051"/>
      <c r="M112" s="1042"/>
      <c r="N112" s="1100"/>
      <c r="O112" s="1100"/>
    </row>
    <row r="113" spans="1:15" s="355" customFormat="1" ht="31.5" customHeight="1" x14ac:dyDescent="0.35">
      <c r="A113" s="412"/>
      <c r="B113" s="815"/>
      <c r="C113" s="361">
        <v>4</v>
      </c>
      <c r="D113" s="1053" t="s">
        <v>1365</v>
      </c>
      <c r="E113" s="1054"/>
      <c r="F113" s="1055"/>
      <c r="G113" s="1097"/>
      <c r="H113" s="396" t="s">
        <v>322</v>
      </c>
      <c r="I113" s="696">
        <v>2</v>
      </c>
      <c r="J113" s="697">
        <v>1</v>
      </c>
      <c r="K113" s="696">
        <v>1</v>
      </c>
      <c r="L113" s="1051"/>
      <c r="M113" s="1042"/>
      <c r="N113" s="1100"/>
      <c r="O113" s="1100"/>
    </row>
    <row r="114" spans="1:15" s="355" customFormat="1" ht="31.5" customHeight="1" x14ac:dyDescent="0.35">
      <c r="A114" s="412"/>
      <c r="B114" s="815"/>
      <c r="C114" s="361">
        <v>5</v>
      </c>
      <c r="D114" s="1053" t="s">
        <v>1366</v>
      </c>
      <c r="E114" s="1054"/>
      <c r="F114" s="1055"/>
      <c r="G114" s="1097"/>
      <c r="H114" s="396" t="s">
        <v>322</v>
      </c>
      <c r="I114" s="696">
        <v>2</v>
      </c>
      <c r="J114" s="697">
        <v>1</v>
      </c>
      <c r="K114" s="696">
        <v>1</v>
      </c>
      <c r="L114" s="1051"/>
      <c r="M114" s="1042"/>
      <c r="N114" s="1100"/>
      <c r="O114" s="1100"/>
    </row>
    <row r="115" spans="1:15" s="355" customFormat="1" ht="31.5" customHeight="1" x14ac:dyDescent="0.35">
      <c r="A115" s="412"/>
      <c r="B115" s="815"/>
      <c r="C115" s="361">
        <v>6</v>
      </c>
      <c r="D115" s="1053" t="s">
        <v>1367</v>
      </c>
      <c r="E115" s="1054"/>
      <c r="F115" s="1055"/>
      <c r="G115" s="1097"/>
      <c r="H115" s="396" t="s">
        <v>322</v>
      </c>
      <c r="I115" s="696">
        <v>2</v>
      </c>
      <c r="J115" s="697">
        <v>1</v>
      </c>
      <c r="K115" s="696">
        <v>1</v>
      </c>
      <c r="L115" s="1051"/>
      <c r="M115" s="1042"/>
      <c r="N115" s="1100"/>
      <c r="O115" s="1100"/>
    </row>
    <row r="116" spans="1:15" s="355" customFormat="1" ht="31.5" customHeight="1" x14ac:dyDescent="0.35">
      <c r="A116" s="412"/>
      <c r="B116" s="815"/>
      <c r="C116" s="361">
        <v>7</v>
      </c>
      <c r="D116" s="1053" t="s">
        <v>1354</v>
      </c>
      <c r="E116" s="1054"/>
      <c r="F116" s="1055"/>
      <c r="G116" s="822"/>
      <c r="H116" s="396" t="s">
        <v>322</v>
      </c>
      <c r="I116" s="696">
        <v>1</v>
      </c>
      <c r="J116" s="697">
        <v>1</v>
      </c>
      <c r="K116" s="696">
        <v>1</v>
      </c>
      <c r="L116" s="1051"/>
      <c r="M116" s="1042"/>
      <c r="N116" s="824"/>
      <c r="O116" s="824"/>
    </row>
    <row r="117" spans="1:15" s="355" customFormat="1" ht="31.5" customHeight="1" x14ac:dyDescent="0.35">
      <c r="A117" s="412"/>
      <c r="B117" s="815"/>
      <c r="C117" s="361">
        <v>8</v>
      </c>
      <c r="D117" s="1053" t="s">
        <v>1369</v>
      </c>
      <c r="E117" s="1054"/>
      <c r="F117" s="1055"/>
      <c r="G117" s="822"/>
      <c r="H117" s="396" t="s">
        <v>322</v>
      </c>
      <c r="I117" s="696">
        <v>2</v>
      </c>
      <c r="J117" s="697">
        <v>1</v>
      </c>
      <c r="K117" s="696">
        <v>1</v>
      </c>
      <c r="L117" s="1052"/>
      <c r="M117" s="1043"/>
      <c r="N117" s="824"/>
      <c r="O117" s="824"/>
    </row>
    <row r="118" spans="1:15" s="364" customFormat="1" ht="20.149999999999999" customHeight="1" x14ac:dyDescent="0.35">
      <c r="A118" s="412"/>
      <c r="B118" s="435"/>
      <c r="C118" s="1077" t="s">
        <v>321</v>
      </c>
      <c r="D118" s="1078"/>
      <c r="E118" s="1078"/>
      <c r="F118" s="1078"/>
      <c r="G118" s="1078"/>
      <c r="H118" s="1079"/>
      <c r="I118" s="593">
        <f>SUM(I110:I117)</f>
        <v>15</v>
      </c>
      <c r="J118" s="593"/>
      <c r="K118" s="593">
        <f>SUM(K110:K117)</f>
        <v>8.5</v>
      </c>
      <c r="L118" s="598"/>
      <c r="M118" s="865"/>
      <c r="N118" s="599"/>
      <c r="O118" s="599"/>
    </row>
    <row r="119" spans="1:15" s="364" customFormat="1" ht="21.75" customHeight="1" x14ac:dyDescent="0.35">
      <c r="A119" s="809"/>
      <c r="B119" s="810"/>
      <c r="C119" s="1057" t="s">
        <v>1371</v>
      </c>
      <c r="D119" s="1057"/>
      <c r="E119" s="1057"/>
      <c r="F119" s="1057"/>
      <c r="G119" s="1057"/>
      <c r="H119" s="1057"/>
      <c r="I119" s="1057"/>
      <c r="J119" s="1057"/>
      <c r="K119" s="1057"/>
      <c r="L119" s="1057"/>
      <c r="M119" s="1058"/>
      <c r="N119" s="592"/>
      <c r="O119" s="592"/>
    </row>
    <row r="120" spans="1:15" s="355" customFormat="1" ht="31.5" customHeight="1" x14ac:dyDescent="0.35">
      <c r="A120" s="412"/>
      <c r="B120" s="815"/>
      <c r="C120" s="361">
        <v>1</v>
      </c>
      <c r="D120" s="1053" t="s">
        <v>1339</v>
      </c>
      <c r="E120" s="1054"/>
      <c r="F120" s="1055"/>
      <c r="G120" s="1101" t="s">
        <v>1373</v>
      </c>
      <c r="H120" s="542" t="s">
        <v>320</v>
      </c>
      <c r="I120" s="696">
        <v>3</v>
      </c>
      <c r="J120" s="697">
        <v>1</v>
      </c>
      <c r="K120" s="696">
        <v>1.5</v>
      </c>
      <c r="L120" s="1050" t="s">
        <v>1378</v>
      </c>
      <c r="M120" s="1041" t="s">
        <v>1578</v>
      </c>
      <c r="N120" s="1099"/>
      <c r="O120" s="1099"/>
    </row>
    <row r="121" spans="1:15" s="355" customFormat="1" ht="31.5" customHeight="1" x14ac:dyDescent="0.35">
      <c r="A121" s="412"/>
      <c r="B121" s="815"/>
      <c r="C121" s="361">
        <v>2</v>
      </c>
      <c r="D121" s="1053" t="s">
        <v>1375</v>
      </c>
      <c r="E121" s="1054"/>
      <c r="F121" s="1055"/>
      <c r="G121" s="1102"/>
      <c r="H121" s="542" t="s">
        <v>320</v>
      </c>
      <c r="I121" s="696">
        <v>2</v>
      </c>
      <c r="J121" s="697">
        <v>1</v>
      </c>
      <c r="K121" s="696">
        <v>1</v>
      </c>
      <c r="L121" s="1051"/>
      <c r="M121" s="1042"/>
      <c r="N121" s="1100"/>
      <c r="O121" s="1100"/>
    </row>
    <row r="122" spans="1:15" s="355" customFormat="1" ht="31.5" customHeight="1" x14ac:dyDescent="0.35">
      <c r="A122" s="412"/>
      <c r="B122" s="815"/>
      <c r="C122" s="361">
        <v>3</v>
      </c>
      <c r="D122" s="1053" t="s">
        <v>1340</v>
      </c>
      <c r="E122" s="1054"/>
      <c r="F122" s="1055"/>
      <c r="G122" s="1102"/>
      <c r="H122" s="542" t="s">
        <v>320</v>
      </c>
      <c r="I122" s="696">
        <v>2</v>
      </c>
      <c r="J122" s="697">
        <v>1</v>
      </c>
      <c r="K122" s="696">
        <f>I122*J122</f>
        <v>2</v>
      </c>
      <c r="L122" s="1051"/>
      <c r="M122" s="1042"/>
      <c r="N122" s="1100"/>
      <c r="O122" s="1100"/>
    </row>
    <row r="123" spans="1:15" s="355" customFormat="1" ht="31.5" customHeight="1" x14ac:dyDescent="0.35">
      <c r="A123" s="412"/>
      <c r="B123" s="815"/>
      <c r="C123" s="361">
        <v>4</v>
      </c>
      <c r="D123" s="1053" t="s">
        <v>1376</v>
      </c>
      <c r="E123" s="1054"/>
      <c r="F123" s="1055"/>
      <c r="G123" s="1102"/>
      <c r="H123" s="542" t="s">
        <v>320</v>
      </c>
      <c r="I123" s="696">
        <v>1</v>
      </c>
      <c r="J123" s="697">
        <v>1</v>
      </c>
      <c r="K123" s="696">
        <v>0.5</v>
      </c>
      <c r="L123" s="1051"/>
      <c r="M123" s="1042"/>
      <c r="N123" s="1099"/>
      <c r="O123" s="1099"/>
    </row>
    <row r="124" spans="1:15" s="355" customFormat="1" ht="31.5" customHeight="1" x14ac:dyDescent="0.35">
      <c r="A124" s="412"/>
      <c r="B124" s="815"/>
      <c r="C124" s="361">
        <v>5</v>
      </c>
      <c r="D124" s="1053" t="s">
        <v>1377</v>
      </c>
      <c r="E124" s="1054"/>
      <c r="F124" s="1055"/>
      <c r="G124" s="1149"/>
      <c r="H124" s="542" t="s">
        <v>320</v>
      </c>
      <c r="I124" s="696">
        <v>3</v>
      </c>
      <c r="J124" s="697">
        <v>1</v>
      </c>
      <c r="K124" s="696">
        <v>1.5</v>
      </c>
      <c r="L124" s="1052"/>
      <c r="M124" s="1043"/>
      <c r="N124" s="1100"/>
      <c r="O124" s="1100"/>
    </row>
    <row r="125" spans="1:15" s="364" customFormat="1" ht="20.25" customHeight="1" x14ac:dyDescent="0.35">
      <c r="A125" s="412"/>
      <c r="B125" s="810"/>
      <c r="C125" s="1077" t="s">
        <v>321</v>
      </c>
      <c r="D125" s="1078"/>
      <c r="E125" s="1078"/>
      <c r="F125" s="1078"/>
      <c r="G125" s="1078"/>
      <c r="H125" s="1079"/>
      <c r="I125" s="806">
        <f>SUM(I120:I124)</f>
        <v>11</v>
      </c>
      <c r="J125" s="806"/>
      <c r="K125" s="807">
        <f>SUM(K120:K124)</f>
        <v>6.5</v>
      </c>
      <c r="L125" s="583"/>
      <c r="M125" s="808"/>
      <c r="N125" s="595"/>
      <c r="O125" s="595"/>
    </row>
    <row r="126" spans="1:15" s="364" customFormat="1" ht="21.75" customHeight="1" x14ac:dyDescent="0.35">
      <c r="A126" s="412"/>
      <c r="B126" s="810"/>
      <c r="C126" s="1093" t="s">
        <v>1372</v>
      </c>
      <c r="D126" s="1094"/>
      <c r="E126" s="1094"/>
      <c r="F126" s="1094"/>
      <c r="G126" s="1094"/>
      <c r="H126" s="1094"/>
      <c r="I126" s="1094"/>
      <c r="J126" s="1094"/>
      <c r="K126" s="1094"/>
      <c r="L126" s="1094"/>
      <c r="M126" s="1095"/>
      <c r="N126" s="592"/>
      <c r="O126" s="592"/>
    </row>
    <row r="127" spans="1:15" s="355" customFormat="1" ht="31.5" customHeight="1" x14ac:dyDescent="0.35">
      <c r="A127" s="412"/>
      <c r="B127" s="815"/>
      <c r="C127" s="361">
        <v>1</v>
      </c>
      <c r="D127" s="1053" t="s">
        <v>1379</v>
      </c>
      <c r="E127" s="1054"/>
      <c r="F127" s="1055"/>
      <c r="G127" s="1096" t="s">
        <v>1374</v>
      </c>
      <c r="H127" s="396" t="s">
        <v>322</v>
      </c>
      <c r="I127" s="696">
        <v>1</v>
      </c>
      <c r="J127" s="697">
        <v>1</v>
      </c>
      <c r="K127" s="696">
        <v>1</v>
      </c>
      <c r="L127" s="1050" t="s">
        <v>1386</v>
      </c>
      <c r="M127" s="1041" t="s">
        <v>1591</v>
      </c>
      <c r="N127" s="1099"/>
      <c r="O127" s="1099"/>
    </row>
    <row r="128" spans="1:15" s="355" customFormat="1" ht="31.5" customHeight="1" x14ac:dyDescent="0.35">
      <c r="A128" s="412"/>
      <c r="B128" s="815"/>
      <c r="C128" s="361">
        <v>2</v>
      </c>
      <c r="D128" s="1053" t="s">
        <v>1380</v>
      </c>
      <c r="E128" s="1054"/>
      <c r="F128" s="1055"/>
      <c r="G128" s="1097"/>
      <c r="H128" s="396" t="s">
        <v>322</v>
      </c>
      <c r="I128" s="696">
        <v>3</v>
      </c>
      <c r="J128" s="697">
        <v>1</v>
      </c>
      <c r="K128" s="696">
        <v>1.5</v>
      </c>
      <c r="L128" s="1051"/>
      <c r="M128" s="1042"/>
      <c r="N128" s="1100"/>
      <c r="O128" s="1100"/>
    </row>
    <row r="129" spans="1:15" s="355" customFormat="1" ht="31.5" customHeight="1" x14ac:dyDescent="0.35">
      <c r="A129" s="412"/>
      <c r="B129" s="815"/>
      <c r="C129" s="361">
        <v>3</v>
      </c>
      <c r="D129" s="1053" t="s">
        <v>1347</v>
      </c>
      <c r="E129" s="1054"/>
      <c r="F129" s="1055"/>
      <c r="G129" s="1097"/>
      <c r="H129" s="396" t="s">
        <v>322</v>
      </c>
      <c r="I129" s="696">
        <v>1</v>
      </c>
      <c r="J129" s="697">
        <v>1</v>
      </c>
      <c r="K129" s="696">
        <v>1</v>
      </c>
      <c r="L129" s="1051"/>
      <c r="M129" s="1042"/>
      <c r="N129" s="1100"/>
      <c r="O129" s="1100"/>
    </row>
    <row r="130" spans="1:15" s="355" customFormat="1" ht="31.5" customHeight="1" x14ac:dyDescent="0.35">
      <c r="A130" s="412"/>
      <c r="B130" s="815"/>
      <c r="C130" s="361">
        <v>4</v>
      </c>
      <c r="D130" s="1053" t="s">
        <v>1381</v>
      </c>
      <c r="E130" s="1054"/>
      <c r="F130" s="1055"/>
      <c r="G130" s="1096" t="s">
        <v>1374</v>
      </c>
      <c r="H130" s="396" t="s">
        <v>322</v>
      </c>
      <c r="I130" s="696">
        <v>2</v>
      </c>
      <c r="J130" s="697">
        <v>1</v>
      </c>
      <c r="K130" s="696">
        <v>2</v>
      </c>
      <c r="L130" s="1051"/>
      <c r="M130" s="1042"/>
      <c r="N130" s="1099"/>
      <c r="O130" s="1099"/>
    </row>
    <row r="131" spans="1:15" s="355" customFormat="1" ht="31.5" customHeight="1" x14ac:dyDescent="0.35">
      <c r="A131" s="412"/>
      <c r="B131" s="815"/>
      <c r="C131" s="361">
        <v>5</v>
      </c>
      <c r="D131" s="1053" t="s">
        <v>1382</v>
      </c>
      <c r="E131" s="1054"/>
      <c r="F131" s="1055"/>
      <c r="G131" s="1097"/>
      <c r="H131" s="396" t="s">
        <v>322</v>
      </c>
      <c r="I131" s="696">
        <v>1</v>
      </c>
      <c r="J131" s="697">
        <v>1</v>
      </c>
      <c r="K131" s="696">
        <v>1</v>
      </c>
      <c r="L131" s="1051"/>
      <c r="M131" s="1042"/>
      <c r="N131" s="1100"/>
      <c r="O131" s="1100"/>
    </row>
    <row r="132" spans="1:15" s="355" customFormat="1" ht="31.5" customHeight="1" x14ac:dyDescent="0.35">
      <c r="A132" s="412"/>
      <c r="B132" s="815"/>
      <c r="C132" s="361">
        <v>6</v>
      </c>
      <c r="D132" s="1053" t="s">
        <v>1383</v>
      </c>
      <c r="E132" s="1054"/>
      <c r="F132" s="1055"/>
      <c r="G132" s="1097"/>
      <c r="H132" s="396" t="s">
        <v>322</v>
      </c>
      <c r="I132" s="696">
        <v>1</v>
      </c>
      <c r="J132" s="697">
        <v>1</v>
      </c>
      <c r="K132" s="696">
        <v>1</v>
      </c>
      <c r="L132" s="1051"/>
      <c r="M132" s="1042"/>
      <c r="N132" s="1100"/>
      <c r="O132" s="1100"/>
    </row>
    <row r="133" spans="1:15" s="355" customFormat="1" ht="31.5" customHeight="1" x14ac:dyDescent="0.35">
      <c r="A133" s="412"/>
      <c r="B133" s="815"/>
      <c r="C133" s="361">
        <v>7</v>
      </c>
      <c r="D133" s="1053" t="s">
        <v>1384</v>
      </c>
      <c r="E133" s="1054"/>
      <c r="F133" s="1055"/>
      <c r="G133" s="1097"/>
      <c r="H133" s="396" t="s">
        <v>322</v>
      </c>
      <c r="I133" s="696">
        <v>2</v>
      </c>
      <c r="J133" s="697">
        <v>1</v>
      </c>
      <c r="K133" s="696">
        <v>1</v>
      </c>
      <c r="L133" s="1051"/>
      <c r="M133" s="1042"/>
      <c r="N133" s="1100"/>
      <c r="O133" s="1100"/>
    </row>
    <row r="134" spans="1:15" s="355" customFormat="1" ht="31.5" customHeight="1" x14ac:dyDescent="0.35">
      <c r="A134" s="412"/>
      <c r="B134" s="815"/>
      <c r="C134" s="361">
        <v>8</v>
      </c>
      <c r="D134" s="1053" t="s">
        <v>1385</v>
      </c>
      <c r="E134" s="1054"/>
      <c r="F134" s="1055"/>
      <c r="G134" s="1097"/>
      <c r="H134" s="396" t="s">
        <v>322</v>
      </c>
      <c r="I134" s="696">
        <v>3</v>
      </c>
      <c r="J134" s="697">
        <v>1</v>
      </c>
      <c r="K134" s="696">
        <v>1.5</v>
      </c>
      <c r="L134" s="1052"/>
      <c r="M134" s="1043"/>
      <c r="N134" s="1100"/>
      <c r="O134" s="1100"/>
    </row>
    <row r="135" spans="1:15" s="364" customFormat="1" ht="20.149999999999999" customHeight="1" x14ac:dyDescent="0.35">
      <c r="A135" s="412"/>
      <c r="B135" s="435"/>
      <c r="C135" s="1077" t="s">
        <v>321</v>
      </c>
      <c r="D135" s="1078"/>
      <c r="E135" s="1078"/>
      <c r="F135" s="1078"/>
      <c r="G135" s="1078"/>
      <c r="H135" s="1079"/>
      <c r="I135" s="593">
        <f>SUM(I127:I134)</f>
        <v>14</v>
      </c>
      <c r="J135" s="596"/>
      <c r="K135" s="597">
        <f>SUM(K127:K134)</f>
        <v>10</v>
      </c>
      <c r="L135" s="598"/>
      <c r="M135" s="865"/>
      <c r="N135" s="599"/>
      <c r="O135" s="599"/>
    </row>
    <row r="136" spans="1:15" s="364" customFormat="1" ht="21.75" customHeight="1" x14ac:dyDescent="0.35">
      <c r="A136" s="809"/>
      <c r="B136" s="815"/>
      <c r="C136" s="1057" t="s">
        <v>1387</v>
      </c>
      <c r="D136" s="1057"/>
      <c r="E136" s="1057"/>
      <c r="F136" s="1057"/>
      <c r="G136" s="1057"/>
      <c r="H136" s="1057"/>
      <c r="I136" s="1057"/>
      <c r="J136" s="1057"/>
      <c r="K136" s="1057"/>
      <c r="L136" s="1057"/>
      <c r="M136" s="1058"/>
      <c r="N136" s="592"/>
      <c r="O136" s="592"/>
    </row>
    <row r="137" spans="1:15" s="355" customFormat="1" ht="31.5" customHeight="1" x14ac:dyDescent="0.35">
      <c r="A137" s="412"/>
      <c r="B137" s="815"/>
      <c r="C137" s="361">
        <v>1</v>
      </c>
      <c r="D137" s="1053" t="s">
        <v>1339</v>
      </c>
      <c r="E137" s="1054"/>
      <c r="F137" s="1055"/>
      <c r="G137" s="1101" t="s">
        <v>1388</v>
      </c>
      <c r="H137" s="542" t="s">
        <v>320</v>
      </c>
      <c r="I137" s="696">
        <v>3</v>
      </c>
      <c r="J137" s="697">
        <v>1</v>
      </c>
      <c r="K137" s="696">
        <v>1.5</v>
      </c>
      <c r="L137" s="1050" t="s">
        <v>1395</v>
      </c>
      <c r="M137" s="1041" t="s">
        <v>1579</v>
      </c>
      <c r="N137" s="1099"/>
      <c r="O137" s="1099"/>
    </row>
    <row r="138" spans="1:15" s="355" customFormat="1" ht="31.5" customHeight="1" x14ac:dyDescent="0.35">
      <c r="A138" s="412"/>
      <c r="B138" s="815"/>
      <c r="C138" s="361">
        <v>2</v>
      </c>
      <c r="D138" s="1053" t="s">
        <v>1340</v>
      </c>
      <c r="E138" s="1054"/>
      <c r="F138" s="1055"/>
      <c r="G138" s="1102"/>
      <c r="H138" s="542" t="s">
        <v>320</v>
      </c>
      <c r="I138" s="696">
        <v>2</v>
      </c>
      <c r="J138" s="697">
        <v>1</v>
      </c>
      <c r="K138" s="696">
        <v>2</v>
      </c>
      <c r="L138" s="1051"/>
      <c r="M138" s="1042"/>
      <c r="N138" s="1100"/>
      <c r="O138" s="1100"/>
    </row>
    <row r="139" spans="1:15" s="355" customFormat="1" ht="31.5" customHeight="1" x14ac:dyDescent="0.35">
      <c r="A139" s="412"/>
      <c r="B139" s="815"/>
      <c r="C139" s="361">
        <v>3</v>
      </c>
      <c r="D139" s="1053" t="s">
        <v>1390</v>
      </c>
      <c r="E139" s="1054"/>
      <c r="F139" s="1055"/>
      <c r="G139" s="1102"/>
      <c r="H139" s="542" t="s">
        <v>320</v>
      </c>
      <c r="I139" s="696">
        <v>1</v>
      </c>
      <c r="J139" s="697">
        <v>1</v>
      </c>
      <c r="K139" s="696">
        <f>I139*J139</f>
        <v>1</v>
      </c>
      <c r="L139" s="1051"/>
      <c r="M139" s="1042"/>
      <c r="N139" s="1100"/>
      <c r="O139" s="1100"/>
    </row>
    <row r="140" spans="1:15" s="355" customFormat="1" ht="31.5" customHeight="1" x14ac:dyDescent="0.35">
      <c r="A140" s="412"/>
      <c r="B140" s="815"/>
      <c r="C140" s="361">
        <v>4</v>
      </c>
      <c r="D140" s="1053" t="s">
        <v>1391</v>
      </c>
      <c r="E140" s="1054"/>
      <c r="F140" s="1055"/>
      <c r="G140" s="1102"/>
      <c r="H140" s="542" t="s">
        <v>320</v>
      </c>
      <c r="I140" s="696">
        <v>1</v>
      </c>
      <c r="J140" s="697">
        <v>1</v>
      </c>
      <c r="K140" s="696">
        <v>1</v>
      </c>
      <c r="L140" s="1051"/>
      <c r="M140" s="1042"/>
      <c r="N140" s="1099"/>
      <c r="O140" s="1099"/>
    </row>
    <row r="141" spans="1:15" s="355" customFormat="1" ht="31.5" customHeight="1" x14ac:dyDescent="0.35">
      <c r="A141" s="412"/>
      <c r="B141" s="815"/>
      <c r="C141" s="361">
        <v>5</v>
      </c>
      <c r="D141" s="1053" t="s">
        <v>1375</v>
      </c>
      <c r="E141" s="1054"/>
      <c r="F141" s="1055"/>
      <c r="G141" s="1102"/>
      <c r="H141" s="542" t="s">
        <v>320</v>
      </c>
      <c r="I141" s="696">
        <v>2</v>
      </c>
      <c r="J141" s="697">
        <v>1</v>
      </c>
      <c r="K141" s="696">
        <v>1</v>
      </c>
      <c r="L141" s="1051"/>
      <c r="M141" s="1042"/>
      <c r="N141" s="1100"/>
      <c r="O141" s="1100"/>
    </row>
    <row r="142" spans="1:15" s="355" customFormat="1" ht="31.5" customHeight="1" x14ac:dyDescent="0.35">
      <c r="A142" s="412"/>
      <c r="B142" s="815"/>
      <c r="C142" s="361">
        <v>6</v>
      </c>
      <c r="D142" s="1053" t="s">
        <v>1392</v>
      </c>
      <c r="E142" s="1054"/>
      <c r="F142" s="1055"/>
      <c r="G142" s="1102"/>
      <c r="H142" s="542" t="s">
        <v>320</v>
      </c>
      <c r="I142" s="696">
        <v>3</v>
      </c>
      <c r="J142" s="697">
        <v>1</v>
      </c>
      <c r="K142" s="696">
        <v>1</v>
      </c>
      <c r="L142" s="1051"/>
      <c r="M142" s="1042"/>
      <c r="N142" s="1100"/>
      <c r="O142" s="1100"/>
    </row>
    <row r="143" spans="1:15" s="355" customFormat="1" ht="31.5" customHeight="1" x14ac:dyDescent="0.35">
      <c r="A143" s="412"/>
      <c r="B143" s="815"/>
      <c r="C143" s="361">
        <v>7</v>
      </c>
      <c r="D143" s="1053" t="s">
        <v>1393</v>
      </c>
      <c r="E143" s="1054"/>
      <c r="F143" s="1055"/>
      <c r="G143" s="1102"/>
      <c r="H143" s="542" t="s">
        <v>320</v>
      </c>
      <c r="I143" s="696">
        <v>2</v>
      </c>
      <c r="J143" s="697">
        <v>1</v>
      </c>
      <c r="K143" s="696">
        <v>1</v>
      </c>
      <c r="L143" s="1051"/>
      <c r="M143" s="1042"/>
      <c r="N143" s="824"/>
      <c r="O143" s="824"/>
    </row>
    <row r="144" spans="1:15" s="355" customFormat="1" ht="31.5" customHeight="1" x14ac:dyDescent="0.35">
      <c r="A144" s="412"/>
      <c r="B144" s="815"/>
      <c r="C144" s="361">
        <v>8</v>
      </c>
      <c r="D144" s="1053" t="s">
        <v>1394</v>
      </c>
      <c r="E144" s="1054"/>
      <c r="F144" s="1055"/>
      <c r="G144" s="1149"/>
      <c r="H144" s="542" t="s">
        <v>320</v>
      </c>
      <c r="I144" s="696">
        <v>2</v>
      </c>
      <c r="J144" s="697">
        <v>1</v>
      </c>
      <c r="K144" s="696">
        <v>1</v>
      </c>
      <c r="L144" s="1052"/>
      <c r="M144" s="1043"/>
      <c r="N144" s="824"/>
      <c r="O144" s="824"/>
    </row>
    <row r="145" spans="1:15" s="364" customFormat="1" ht="20.25" customHeight="1" x14ac:dyDescent="0.35">
      <c r="A145" s="412"/>
      <c r="B145" s="815"/>
      <c r="C145" s="1077" t="s">
        <v>321</v>
      </c>
      <c r="D145" s="1078"/>
      <c r="E145" s="1078"/>
      <c r="F145" s="1078"/>
      <c r="G145" s="1078"/>
      <c r="H145" s="1079"/>
      <c r="I145" s="806">
        <f>SUM(I137:I144)</f>
        <v>16</v>
      </c>
      <c r="J145" s="806"/>
      <c r="K145" s="807">
        <f>SUM(K137:K144)</f>
        <v>9.5</v>
      </c>
      <c r="L145" s="583"/>
      <c r="M145" s="808"/>
      <c r="N145" s="595"/>
      <c r="O145" s="595"/>
    </row>
    <row r="146" spans="1:15" s="364" customFormat="1" ht="21.75" customHeight="1" x14ac:dyDescent="0.35">
      <c r="A146" s="412"/>
      <c r="B146" s="815"/>
      <c r="C146" s="1093" t="s">
        <v>1402</v>
      </c>
      <c r="D146" s="1094"/>
      <c r="E146" s="1094"/>
      <c r="F146" s="1094"/>
      <c r="G146" s="1094"/>
      <c r="H146" s="1094"/>
      <c r="I146" s="1094"/>
      <c r="J146" s="1094"/>
      <c r="K146" s="1094"/>
      <c r="L146" s="1094"/>
      <c r="M146" s="1095"/>
      <c r="N146" s="592"/>
      <c r="O146" s="592"/>
    </row>
    <row r="147" spans="1:15" s="355" customFormat="1" ht="31.5" customHeight="1" x14ac:dyDescent="0.35">
      <c r="A147" s="412"/>
      <c r="B147" s="815"/>
      <c r="C147" s="361">
        <v>1</v>
      </c>
      <c r="D147" s="1053" t="s">
        <v>1396</v>
      </c>
      <c r="E147" s="1054"/>
      <c r="F147" s="1055"/>
      <c r="G147" s="1096" t="s">
        <v>1403</v>
      </c>
      <c r="H147" s="396" t="s">
        <v>322</v>
      </c>
      <c r="I147" s="696">
        <v>3</v>
      </c>
      <c r="J147" s="697">
        <v>1</v>
      </c>
      <c r="K147" s="696">
        <v>1.5</v>
      </c>
      <c r="L147" s="1050" t="s">
        <v>1404</v>
      </c>
      <c r="M147" s="1041" t="s">
        <v>1592</v>
      </c>
      <c r="N147" s="1099"/>
      <c r="O147" s="1099"/>
    </row>
    <row r="148" spans="1:15" s="355" customFormat="1" ht="31.5" customHeight="1" x14ac:dyDescent="0.35">
      <c r="A148" s="412"/>
      <c r="B148" s="815"/>
      <c r="C148" s="361">
        <v>2</v>
      </c>
      <c r="D148" s="1053" t="s">
        <v>1397</v>
      </c>
      <c r="E148" s="1054"/>
      <c r="F148" s="1055"/>
      <c r="G148" s="1097"/>
      <c r="H148" s="396" t="s">
        <v>322</v>
      </c>
      <c r="I148" s="696">
        <v>3</v>
      </c>
      <c r="J148" s="697">
        <v>1</v>
      </c>
      <c r="K148" s="696">
        <v>1.5</v>
      </c>
      <c r="L148" s="1051"/>
      <c r="M148" s="1103"/>
      <c r="N148" s="1100"/>
      <c r="O148" s="1100"/>
    </row>
    <row r="149" spans="1:15" s="355" customFormat="1" ht="31.5" customHeight="1" x14ac:dyDescent="0.35">
      <c r="A149" s="412"/>
      <c r="B149" s="815"/>
      <c r="C149" s="361">
        <v>3</v>
      </c>
      <c r="D149" s="1053" t="s">
        <v>1366</v>
      </c>
      <c r="E149" s="1054"/>
      <c r="F149" s="1055"/>
      <c r="G149" s="1097"/>
      <c r="H149" s="396" t="s">
        <v>322</v>
      </c>
      <c r="I149" s="696">
        <v>2</v>
      </c>
      <c r="J149" s="697">
        <v>1</v>
      </c>
      <c r="K149" s="696">
        <v>1</v>
      </c>
      <c r="L149" s="1051"/>
      <c r="M149" s="1103"/>
      <c r="N149" s="1100"/>
      <c r="O149" s="1100"/>
    </row>
    <row r="150" spans="1:15" s="355" customFormat="1" ht="31.5" customHeight="1" x14ac:dyDescent="0.35">
      <c r="A150" s="412"/>
      <c r="B150" s="815"/>
      <c r="C150" s="361">
        <v>4</v>
      </c>
      <c r="D150" s="1053" t="s">
        <v>1367</v>
      </c>
      <c r="E150" s="1054"/>
      <c r="F150" s="1055"/>
      <c r="G150" s="1097"/>
      <c r="H150" s="396" t="s">
        <v>322</v>
      </c>
      <c r="I150" s="696">
        <v>2</v>
      </c>
      <c r="J150" s="697">
        <v>1</v>
      </c>
      <c r="K150" s="696">
        <v>1</v>
      </c>
      <c r="L150" s="1051"/>
      <c r="M150" s="1103"/>
      <c r="N150" s="1099"/>
      <c r="O150" s="1099"/>
    </row>
    <row r="151" spans="1:15" s="355" customFormat="1" ht="31.5" customHeight="1" x14ac:dyDescent="0.35">
      <c r="A151" s="412"/>
      <c r="B151" s="815"/>
      <c r="C151" s="361">
        <v>5</v>
      </c>
      <c r="D151" s="1053" t="s">
        <v>1398</v>
      </c>
      <c r="E151" s="1054"/>
      <c r="F151" s="1055"/>
      <c r="G151" s="1097"/>
      <c r="H151" s="396" t="s">
        <v>322</v>
      </c>
      <c r="I151" s="696">
        <v>2</v>
      </c>
      <c r="J151" s="697">
        <v>1</v>
      </c>
      <c r="K151" s="696">
        <v>1</v>
      </c>
      <c r="L151" s="1051"/>
      <c r="M151" s="1103"/>
      <c r="N151" s="1100"/>
      <c r="O151" s="1100"/>
    </row>
    <row r="152" spans="1:15" s="355" customFormat="1" ht="31.5" customHeight="1" x14ac:dyDescent="0.35">
      <c r="A152" s="412"/>
      <c r="B152" s="815"/>
      <c r="C152" s="361">
        <v>6</v>
      </c>
      <c r="D152" s="1053" t="s">
        <v>1399</v>
      </c>
      <c r="E152" s="1054"/>
      <c r="F152" s="1055"/>
      <c r="G152" s="1097"/>
      <c r="H152" s="396" t="s">
        <v>322</v>
      </c>
      <c r="I152" s="696">
        <v>1</v>
      </c>
      <c r="J152" s="697">
        <v>1</v>
      </c>
      <c r="K152" s="696">
        <v>1</v>
      </c>
      <c r="L152" s="1051"/>
      <c r="M152" s="1103"/>
      <c r="N152" s="1100"/>
      <c r="O152" s="1100"/>
    </row>
    <row r="153" spans="1:15" s="355" customFormat="1" ht="31.5" customHeight="1" x14ac:dyDescent="0.35">
      <c r="A153" s="412"/>
      <c r="B153" s="815"/>
      <c r="C153" s="361">
        <v>7</v>
      </c>
      <c r="D153" s="1053" t="s">
        <v>1400</v>
      </c>
      <c r="E153" s="1054"/>
      <c r="F153" s="1055"/>
      <c r="G153" s="1097"/>
      <c r="H153" s="396" t="s">
        <v>322</v>
      </c>
      <c r="I153" s="696">
        <v>1</v>
      </c>
      <c r="J153" s="697">
        <v>1</v>
      </c>
      <c r="K153" s="696">
        <v>1</v>
      </c>
      <c r="L153" s="1051"/>
      <c r="M153" s="1103"/>
      <c r="N153" s="1100"/>
      <c r="O153" s="1100"/>
    </row>
    <row r="154" spans="1:15" s="355" customFormat="1" ht="31.5" customHeight="1" x14ac:dyDescent="0.35">
      <c r="A154" s="412"/>
      <c r="B154" s="815"/>
      <c r="C154" s="361">
        <v>8</v>
      </c>
      <c r="D154" s="1053" t="s">
        <v>1401</v>
      </c>
      <c r="E154" s="1054"/>
      <c r="F154" s="1055"/>
      <c r="G154" s="1097"/>
      <c r="H154" s="396" t="s">
        <v>322</v>
      </c>
      <c r="I154" s="696">
        <v>1</v>
      </c>
      <c r="J154" s="697">
        <v>1</v>
      </c>
      <c r="K154" s="696">
        <v>1</v>
      </c>
      <c r="L154" s="1051"/>
      <c r="M154" s="1104"/>
      <c r="N154" s="1100"/>
      <c r="O154" s="1100"/>
    </row>
    <row r="155" spans="1:15" s="355" customFormat="1" ht="31.5" customHeight="1" x14ac:dyDescent="0.35">
      <c r="A155" s="412"/>
      <c r="B155" s="815"/>
      <c r="C155" s="361">
        <v>9</v>
      </c>
      <c r="D155" s="1053" t="s">
        <v>1385</v>
      </c>
      <c r="E155" s="1054"/>
      <c r="F155" s="1055"/>
      <c r="G155" s="1098"/>
      <c r="H155" s="396" t="s">
        <v>322</v>
      </c>
      <c r="I155" s="696">
        <v>3</v>
      </c>
      <c r="J155" s="697">
        <v>1</v>
      </c>
      <c r="K155" s="696">
        <v>1.5</v>
      </c>
      <c r="L155" s="1052"/>
      <c r="M155" s="868" t="s">
        <v>1593</v>
      </c>
      <c r="N155" s="1100"/>
      <c r="O155" s="1100"/>
    </row>
    <row r="156" spans="1:15" s="364" customFormat="1" ht="20.149999999999999" customHeight="1" x14ac:dyDescent="0.35">
      <c r="A156" s="412"/>
      <c r="B156" s="819"/>
      <c r="C156" s="1077" t="s">
        <v>321</v>
      </c>
      <c r="D156" s="1078"/>
      <c r="E156" s="1078"/>
      <c r="F156" s="1078"/>
      <c r="G156" s="1078"/>
      <c r="H156" s="1079"/>
      <c r="I156" s="593">
        <f>SUM(I147:I155)</f>
        <v>18</v>
      </c>
      <c r="J156" s="596"/>
      <c r="K156" s="597">
        <f>SUM(K147:K155)</f>
        <v>10.5</v>
      </c>
      <c r="L156" s="598"/>
      <c r="M156" s="865"/>
      <c r="N156" s="599"/>
      <c r="O156" s="599"/>
    </row>
    <row r="157" spans="1:15" s="364" customFormat="1" ht="21.75" customHeight="1" x14ac:dyDescent="0.35">
      <c r="A157" s="809"/>
      <c r="B157" s="815"/>
      <c r="C157" s="1057" t="s">
        <v>1405</v>
      </c>
      <c r="D157" s="1057"/>
      <c r="E157" s="1057"/>
      <c r="F157" s="1057"/>
      <c r="G157" s="1057"/>
      <c r="H157" s="1057"/>
      <c r="I157" s="1057"/>
      <c r="J157" s="1057"/>
      <c r="K157" s="1057"/>
      <c r="L157" s="1057"/>
      <c r="M157" s="1058"/>
      <c r="N157" s="592"/>
      <c r="O157" s="592"/>
    </row>
    <row r="158" spans="1:15" s="355" customFormat="1" ht="31.5" customHeight="1" x14ac:dyDescent="0.35">
      <c r="A158" s="412"/>
      <c r="B158" s="815"/>
      <c r="C158" s="361">
        <v>1</v>
      </c>
      <c r="D158" s="1053" t="s">
        <v>1339</v>
      </c>
      <c r="E158" s="1054"/>
      <c r="F158" s="1055"/>
      <c r="G158" s="1101" t="s">
        <v>1406</v>
      </c>
      <c r="H158" s="542" t="s">
        <v>320</v>
      </c>
      <c r="I158" s="696">
        <v>3</v>
      </c>
      <c r="J158" s="697">
        <v>1</v>
      </c>
      <c r="K158" s="696">
        <v>1.5</v>
      </c>
      <c r="L158" s="1050" t="s">
        <v>1410</v>
      </c>
      <c r="M158" s="1041" t="s">
        <v>1580</v>
      </c>
      <c r="N158" s="1099"/>
      <c r="O158" s="1099"/>
    </row>
    <row r="159" spans="1:15" s="355" customFormat="1" ht="31.5" customHeight="1" x14ac:dyDescent="0.35">
      <c r="A159" s="412"/>
      <c r="B159" s="815"/>
      <c r="C159" s="361">
        <v>2</v>
      </c>
      <c r="D159" s="1053" t="s">
        <v>1375</v>
      </c>
      <c r="E159" s="1054"/>
      <c r="F159" s="1055"/>
      <c r="G159" s="1102"/>
      <c r="H159" s="542" t="s">
        <v>320</v>
      </c>
      <c r="I159" s="696">
        <v>2</v>
      </c>
      <c r="J159" s="697">
        <v>1</v>
      </c>
      <c r="K159" s="696">
        <v>1</v>
      </c>
      <c r="L159" s="1051"/>
      <c r="M159" s="1103"/>
      <c r="N159" s="1100"/>
      <c r="O159" s="1100"/>
    </row>
    <row r="160" spans="1:15" s="355" customFormat="1" ht="31.5" customHeight="1" x14ac:dyDescent="0.35">
      <c r="A160" s="412"/>
      <c r="B160" s="815"/>
      <c r="C160" s="361">
        <v>3</v>
      </c>
      <c r="D160" s="1053" t="s">
        <v>1409</v>
      </c>
      <c r="E160" s="1054"/>
      <c r="F160" s="1055"/>
      <c r="G160" s="1102"/>
      <c r="H160" s="542" t="s">
        <v>320</v>
      </c>
      <c r="I160" s="696">
        <v>2</v>
      </c>
      <c r="J160" s="697">
        <v>1</v>
      </c>
      <c r="K160" s="696">
        <v>1</v>
      </c>
      <c r="L160" s="1051"/>
      <c r="M160" s="1103"/>
      <c r="N160" s="1100"/>
      <c r="O160" s="1100"/>
    </row>
    <row r="161" spans="1:17" s="355" customFormat="1" ht="31.5" customHeight="1" x14ac:dyDescent="0.35">
      <c r="A161" s="412"/>
      <c r="B161" s="815"/>
      <c r="C161" s="361">
        <v>4</v>
      </c>
      <c r="D161" s="1053" t="s">
        <v>1346</v>
      </c>
      <c r="E161" s="1054"/>
      <c r="F161" s="1055"/>
      <c r="G161" s="1102"/>
      <c r="H161" s="542" t="s">
        <v>320</v>
      </c>
      <c r="I161" s="696">
        <v>2</v>
      </c>
      <c r="J161" s="697">
        <v>1</v>
      </c>
      <c r="K161" s="696">
        <v>1</v>
      </c>
      <c r="L161" s="1051"/>
      <c r="M161" s="1103"/>
      <c r="N161" s="1099"/>
      <c r="O161" s="1099"/>
    </row>
    <row r="162" spans="1:17" s="355" customFormat="1" ht="31.5" customHeight="1" x14ac:dyDescent="0.35">
      <c r="A162" s="412"/>
      <c r="B162" s="815"/>
      <c r="C162" s="361">
        <v>5</v>
      </c>
      <c r="D162" s="1053" t="s">
        <v>1340</v>
      </c>
      <c r="E162" s="1054"/>
      <c r="F162" s="1055"/>
      <c r="G162" s="1102"/>
      <c r="H162" s="542" t="s">
        <v>320</v>
      </c>
      <c r="I162" s="696">
        <v>2</v>
      </c>
      <c r="J162" s="697">
        <v>1</v>
      </c>
      <c r="K162" s="696">
        <v>2</v>
      </c>
      <c r="L162" s="1051"/>
      <c r="M162" s="1103"/>
      <c r="N162" s="1100"/>
      <c r="O162" s="1100"/>
    </row>
    <row r="163" spans="1:17" s="355" customFormat="1" ht="31.5" customHeight="1" x14ac:dyDescent="0.35">
      <c r="A163" s="412"/>
      <c r="B163" s="815"/>
      <c r="C163" s="361">
        <v>6</v>
      </c>
      <c r="D163" s="1053" t="s">
        <v>1389</v>
      </c>
      <c r="E163" s="1054"/>
      <c r="F163" s="1055"/>
      <c r="G163" s="1102"/>
      <c r="H163" s="542" t="s">
        <v>320</v>
      </c>
      <c r="I163" s="696">
        <v>1</v>
      </c>
      <c r="J163" s="697">
        <v>1</v>
      </c>
      <c r="K163" s="696">
        <v>1</v>
      </c>
      <c r="L163" s="1051"/>
      <c r="M163" s="1104"/>
      <c r="N163" s="1100"/>
      <c r="O163" s="1100"/>
    </row>
    <row r="164" spans="1:17" s="355" customFormat="1" ht="31.5" customHeight="1" x14ac:dyDescent="0.35">
      <c r="A164" s="412"/>
      <c r="B164" s="815"/>
      <c r="C164" s="361">
        <v>7</v>
      </c>
      <c r="D164" s="1053" t="s">
        <v>1393</v>
      </c>
      <c r="E164" s="1054"/>
      <c r="F164" s="1055"/>
      <c r="G164" s="1102"/>
      <c r="H164" s="542" t="s">
        <v>320</v>
      </c>
      <c r="I164" s="696">
        <v>2</v>
      </c>
      <c r="J164" s="697">
        <v>1</v>
      </c>
      <c r="K164" s="696">
        <v>1</v>
      </c>
      <c r="L164" s="1051"/>
      <c r="M164" s="866" t="s">
        <v>1581</v>
      </c>
      <c r="N164" s="824"/>
      <c r="O164" s="824"/>
    </row>
    <row r="165" spans="1:17" s="364" customFormat="1" ht="20.25" customHeight="1" x14ac:dyDescent="0.35">
      <c r="A165" s="412"/>
      <c r="B165" s="815"/>
      <c r="C165" s="1077" t="s">
        <v>321</v>
      </c>
      <c r="D165" s="1078"/>
      <c r="E165" s="1078"/>
      <c r="F165" s="1078"/>
      <c r="G165" s="1078"/>
      <c r="H165" s="1079"/>
      <c r="I165" s="806">
        <f>SUM(I158:I164)</f>
        <v>14</v>
      </c>
      <c r="J165" s="806"/>
      <c r="K165" s="807">
        <f>SUM(K158:K164)</f>
        <v>8.5</v>
      </c>
      <c r="L165" s="583"/>
      <c r="M165" s="808"/>
      <c r="N165" s="595"/>
      <c r="O165" s="1053"/>
      <c r="P165" s="1054"/>
      <c r="Q165" s="1055"/>
    </row>
    <row r="166" spans="1:17" s="364" customFormat="1" ht="21.75" customHeight="1" x14ac:dyDescent="0.35">
      <c r="A166" s="412"/>
      <c r="B166" s="815"/>
      <c r="C166" s="1093" t="s">
        <v>1408</v>
      </c>
      <c r="D166" s="1094"/>
      <c r="E166" s="1094"/>
      <c r="F166" s="1094"/>
      <c r="G166" s="1094"/>
      <c r="H166" s="1094"/>
      <c r="I166" s="1094"/>
      <c r="J166" s="1094"/>
      <c r="K166" s="1094"/>
      <c r="L166" s="1094"/>
      <c r="M166" s="1095"/>
      <c r="N166" s="592"/>
      <c r="O166" s="1053"/>
      <c r="P166" s="1054"/>
      <c r="Q166" s="1055"/>
    </row>
    <row r="167" spans="1:17" s="355" customFormat="1" ht="31.5" customHeight="1" x14ac:dyDescent="0.35">
      <c r="A167" s="412"/>
      <c r="B167" s="815"/>
      <c r="C167" s="361">
        <v>1</v>
      </c>
      <c r="D167" s="1053" t="s">
        <v>1366</v>
      </c>
      <c r="E167" s="1054"/>
      <c r="F167" s="1055"/>
      <c r="G167" s="1096" t="s">
        <v>1407</v>
      </c>
      <c r="H167" s="396" t="s">
        <v>322</v>
      </c>
      <c r="I167" s="696">
        <v>2</v>
      </c>
      <c r="J167" s="697">
        <v>1</v>
      </c>
      <c r="K167" s="696">
        <v>1</v>
      </c>
      <c r="L167" s="1050" t="s">
        <v>1413</v>
      </c>
      <c r="M167" s="1041" t="s">
        <v>1594</v>
      </c>
      <c r="N167" s="1099"/>
      <c r="O167" s="1099"/>
    </row>
    <row r="168" spans="1:17" s="355" customFormat="1" ht="31.5" customHeight="1" x14ac:dyDescent="0.35">
      <c r="A168" s="412"/>
      <c r="B168" s="815"/>
      <c r="C168" s="361">
        <v>2</v>
      </c>
      <c r="D168" s="1053" t="s">
        <v>1367</v>
      </c>
      <c r="E168" s="1054"/>
      <c r="F168" s="1055"/>
      <c r="G168" s="1097"/>
      <c r="H168" s="396" t="s">
        <v>322</v>
      </c>
      <c r="I168" s="696">
        <v>2</v>
      </c>
      <c r="J168" s="697">
        <v>1</v>
      </c>
      <c r="K168" s="696">
        <v>1</v>
      </c>
      <c r="L168" s="1051"/>
      <c r="M168" s="1103"/>
      <c r="N168" s="1100"/>
      <c r="O168" s="1100"/>
    </row>
    <row r="169" spans="1:17" s="355" customFormat="1" ht="31.5" customHeight="1" x14ac:dyDescent="0.35">
      <c r="A169" s="412"/>
      <c r="B169" s="815"/>
      <c r="C169" s="361">
        <v>3</v>
      </c>
      <c r="D169" s="1053" t="s">
        <v>1398</v>
      </c>
      <c r="E169" s="1054"/>
      <c r="F169" s="1055"/>
      <c r="G169" s="1097"/>
      <c r="H169" s="396" t="s">
        <v>322</v>
      </c>
      <c r="I169" s="696">
        <v>2</v>
      </c>
      <c r="J169" s="697">
        <v>1</v>
      </c>
      <c r="K169" s="696">
        <v>1</v>
      </c>
      <c r="L169" s="1051"/>
      <c r="M169" s="1103"/>
      <c r="N169" s="1100"/>
      <c r="O169" s="1100"/>
    </row>
    <row r="170" spans="1:17" s="355" customFormat="1" ht="31.5" customHeight="1" x14ac:dyDescent="0.35">
      <c r="A170" s="412"/>
      <c r="B170" s="815"/>
      <c r="C170" s="361">
        <v>4</v>
      </c>
      <c r="D170" s="1053" t="s">
        <v>1363</v>
      </c>
      <c r="E170" s="1054"/>
      <c r="F170" s="1055"/>
      <c r="G170" s="1097"/>
      <c r="H170" s="396" t="s">
        <v>322</v>
      </c>
      <c r="I170" s="696">
        <v>3</v>
      </c>
      <c r="J170" s="697">
        <v>1</v>
      </c>
      <c r="K170" s="696">
        <v>1.5</v>
      </c>
      <c r="L170" s="1051"/>
      <c r="M170" s="1103"/>
      <c r="N170" s="1099"/>
      <c r="O170" s="1099"/>
    </row>
    <row r="171" spans="1:17" s="355" customFormat="1" ht="31.5" customHeight="1" x14ac:dyDescent="0.35">
      <c r="A171" s="412"/>
      <c r="B171" s="815"/>
      <c r="C171" s="361">
        <v>5</v>
      </c>
      <c r="D171" s="1053" t="s">
        <v>1396</v>
      </c>
      <c r="E171" s="1054"/>
      <c r="F171" s="1055"/>
      <c r="G171" s="1097"/>
      <c r="H171" s="396" t="s">
        <v>322</v>
      </c>
      <c r="I171" s="696">
        <v>3</v>
      </c>
      <c r="J171" s="697">
        <v>1</v>
      </c>
      <c r="K171" s="696">
        <v>1.5</v>
      </c>
      <c r="L171" s="1051"/>
      <c r="M171" s="1103"/>
      <c r="N171" s="1100"/>
      <c r="O171" s="1100"/>
    </row>
    <row r="172" spans="1:17" s="355" customFormat="1" ht="31.5" customHeight="1" x14ac:dyDescent="0.35">
      <c r="A172" s="412"/>
      <c r="B172" s="815"/>
      <c r="C172" s="361">
        <v>6</v>
      </c>
      <c r="D172" s="811" t="s">
        <v>1411</v>
      </c>
      <c r="E172" s="812"/>
      <c r="F172" s="813"/>
      <c r="G172" s="1097"/>
      <c r="H172" s="396" t="s">
        <v>322</v>
      </c>
      <c r="I172" s="696">
        <v>1</v>
      </c>
      <c r="J172" s="697">
        <v>1</v>
      </c>
      <c r="K172" s="696">
        <v>1</v>
      </c>
      <c r="L172" s="1051"/>
      <c r="M172" s="1103"/>
      <c r="N172" s="1100"/>
      <c r="O172" s="1100"/>
    </row>
    <row r="173" spans="1:17" s="355" customFormat="1" ht="31.5" customHeight="1" x14ac:dyDescent="0.35">
      <c r="A173" s="412"/>
      <c r="B173" s="815"/>
      <c r="C173" s="361">
        <v>7</v>
      </c>
      <c r="D173" s="811" t="s">
        <v>1412</v>
      </c>
      <c r="E173" s="812"/>
      <c r="F173" s="813"/>
      <c r="G173" s="1097"/>
      <c r="H173" s="396" t="s">
        <v>322</v>
      </c>
      <c r="I173" s="696">
        <v>1</v>
      </c>
      <c r="J173" s="697">
        <v>1</v>
      </c>
      <c r="K173" s="696">
        <v>1</v>
      </c>
      <c r="L173" s="1051"/>
      <c r="M173" s="1103"/>
      <c r="N173" s="1100"/>
      <c r="O173" s="1100"/>
    </row>
    <row r="174" spans="1:17" s="355" customFormat="1" ht="31.5" customHeight="1" x14ac:dyDescent="0.35">
      <c r="A174" s="412"/>
      <c r="B174" s="815"/>
      <c r="C174" s="361">
        <v>8</v>
      </c>
      <c r="D174" s="1053" t="s">
        <v>1385</v>
      </c>
      <c r="E174" s="1054"/>
      <c r="F174" s="1055"/>
      <c r="G174" s="1097"/>
      <c r="H174" s="396" t="s">
        <v>322</v>
      </c>
      <c r="I174" s="696">
        <v>3</v>
      </c>
      <c r="J174" s="697">
        <v>1</v>
      </c>
      <c r="K174" s="696">
        <v>1.5</v>
      </c>
      <c r="L174" s="1051"/>
      <c r="M174" s="1103" t="s">
        <v>1595</v>
      </c>
      <c r="N174" s="1100"/>
      <c r="O174" s="1100"/>
    </row>
    <row r="175" spans="1:17" s="355" customFormat="1" ht="31.5" customHeight="1" x14ac:dyDescent="0.35">
      <c r="A175" s="412"/>
      <c r="B175" s="815"/>
      <c r="C175" s="361">
        <v>9</v>
      </c>
      <c r="D175" s="1053" t="s">
        <v>1393</v>
      </c>
      <c r="E175" s="1054"/>
      <c r="F175" s="1055"/>
      <c r="G175" s="1098"/>
      <c r="H175" s="396" t="s">
        <v>322</v>
      </c>
      <c r="I175" s="696">
        <v>2</v>
      </c>
      <c r="J175" s="697">
        <v>1</v>
      </c>
      <c r="K175" s="696">
        <v>1</v>
      </c>
      <c r="L175" s="1052"/>
      <c r="M175" s="1104"/>
      <c r="N175" s="1100"/>
      <c r="O175" s="1100"/>
    </row>
    <row r="176" spans="1:17" s="364" customFormat="1" ht="20.149999999999999" customHeight="1" x14ac:dyDescent="0.35">
      <c r="A176" s="412"/>
      <c r="B176" s="819"/>
      <c r="C176" s="1077" t="s">
        <v>321</v>
      </c>
      <c r="D176" s="1078"/>
      <c r="E176" s="1078"/>
      <c r="F176" s="1078"/>
      <c r="G176" s="1078"/>
      <c r="H176" s="1079"/>
      <c r="I176" s="593">
        <f>SUM(I167:I175)</f>
        <v>19</v>
      </c>
      <c r="J176" s="596"/>
      <c r="K176" s="597">
        <f>SUM(K167:K175)</f>
        <v>10.5</v>
      </c>
      <c r="L176" s="598"/>
      <c r="M176" s="865"/>
      <c r="N176" s="599"/>
      <c r="O176" s="599"/>
    </row>
    <row r="177" spans="1:15" s="364" customFormat="1" ht="27.65" customHeight="1" x14ac:dyDescent="0.35">
      <c r="A177" s="600"/>
      <c r="B177" s="380" t="s">
        <v>9</v>
      </c>
      <c r="C177" s="1072" t="s">
        <v>323</v>
      </c>
      <c r="D177" s="1073"/>
      <c r="E177" s="1073"/>
      <c r="F177" s="1073"/>
      <c r="G177" s="1073"/>
      <c r="H177" s="1073"/>
      <c r="I177" s="1073"/>
      <c r="J177" s="1074"/>
      <c r="K177" s="488">
        <f>K179+K183+K185+K189+K191</f>
        <v>5</v>
      </c>
      <c r="L177" s="587"/>
      <c r="M177" s="828"/>
      <c r="N177" s="584"/>
      <c r="O177" s="392" t="s">
        <v>540</v>
      </c>
    </row>
    <row r="178" spans="1:15" s="364" customFormat="1" ht="22.5" customHeight="1" x14ac:dyDescent="0.35">
      <c r="A178" s="601"/>
      <c r="B178" s="426"/>
      <c r="C178" s="1056" t="s">
        <v>1480</v>
      </c>
      <c r="D178" s="1057"/>
      <c r="E178" s="1057"/>
      <c r="F178" s="1057"/>
      <c r="G178" s="1057"/>
      <c r="H178" s="1057"/>
      <c r="I178" s="1057"/>
      <c r="J178" s="1057"/>
      <c r="K178" s="1058"/>
      <c r="L178" s="602"/>
      <c r="M178" s="849"/>
      <c r="N178" s="592"/>
      <c r="O178" s="592"/>
    </row>
    <row r="179" spans="1:15" s="364" customFormat="1" ht="41.25" customHeight="1" x14ac:dyDescent="0.35">
      <c r="A179" s="603"/>
      <c r="B179" s="427"/>
      <c r="C179" s="528">
        <v>1</v>
      </c>
      <c r="D179" s="1053" t="s">
        <v>1481</v>
      </c>
      <c r="E179" s="1054"/>
      <c r="F179" s="1055"/>
      <c r="G179" s="604">
        <v>40732</v>
      </c>
      <c r="H179" s="1089" t="s">
        <v>324</v>
      </c>
      <c r="I179" s="1080">
        <v>1</v>
      </c>
      <c r="J179" s="1083">
        <v>1</v>
      </c>
      <c r="K179" s="1086">
        <f>SUM(I179*J179)</f>
        <v>1</v>
      </c>
      <c r="L179" s="605" t="s">
        <v>1555</v>
      </c>
      <c r="M179" s="869" t="s">
        <v>1596</v>
      </c>
      <c r="N179" s="606"/>
      <c r="O179" s="606"/>
    </row>
    <row r="180" spans="1:15" s="364" customFormat="1" ht="41.25" customHeight="1" x14ac:dyDescent="0.35">
      <c r="A180" s="603"/>
      <c r="B180" s="848"/>
      <c r="C180" s="528">
        <v>2</v>
      </c>
      <c r="D180" s="1053" t="s">
        <v>1470</v>
      </c>
      <c r="E180" s="1054"/>
      <c r="F180" s="1055"/>
      <c r="G180" s="604">
        <v>40863</v>
      </c>
      <c r="H180" s="1090"/>
      <c r="I180" s="1081"/>
      <c r="J180" s="1084"/>
      <c r="K180" s="1087"/>
      <c r="L180" s="623" t="s">
        <v>1556</v>
      </c>
      <c r="M180" s="869" t="s">
        <v>1597</v>
      </c>
      <c r="N180" s="606"/>
      <c r="O180" s="606"/>
    </row>
    <row r="181" spans="1:15" s="364" customFormat="1" ht="41.25" customHeight="1" x14ac:dyDescent="0.35">
      <c r="A181" s="603"/>
      <c r="B181" s="427"/>
      <c r="C181" s="528">
        <v>3</v>
      </c>
      <c r="D181" s="1053" t="s">
        <v>1557</v>
      </c>
      <c r="E181" s="1054"/>
      <c r="F181" s="1055"/>
      <c r="G181" s="604">
        <v>40891</v>
      </c>
      <c r="H181" s="1091"/>
      <c r="I181" s="1082"/>
      <c r="J181" s="1085"/>
      <c r="K181" s="1088"/>
      <c r="L181" s="605" t="s">
        <v>1555</v>
      </c>
      <c r="M181" s="869" t="s">
        <v>1598</v>
      </c>
      <c r="N181" s="606"/>
      <c r="O181" s="606"/>
    </row>
    <row r="182" spans="1:15" s="364" customFormat="1" ht="20.149999999999999" customHeight="1" x14ac:dyDescent="0.35">
      <c r="A182" s="603"/>
      <c r="B182" s="427"/>
      <c r="C182" s="1056" t="s">
        <v>1485</v>
      </c>
      <c r="D182" s="1057"/>
      <c r="E182" s="1057"/>
      <c r="F182" s="1057"/>
      <c r="G182" s="1057"/>
      <c r="H182" s="1057"/>
      <c r="I182" s="1057"/>
      <c r="J182" s="1057"/>
      <c r="K182" s="1058"/>
      <c r="L182" s="602"/>
      <c r="M182" s="849"/>
      <c r="N182" s="592"/>
      <c r="O182" s="592"/>
    </row>
    <row r="183" spans="1:15" s="364" customFormat="1" ht="40.5" customHeight="1" x14ac:dyDescent="0.35">
      <c r="A183" s="603"/>
      <c r="B183" s="427"/>
      <c r="C183" s="528">
        <v>1</v>
      </c>
      <c r="D183" s="1053" t="s">
        <v>1558</v>
      </c>
      <c r="E183" s="1054"/>
      <c r="F183" s="1055"/>
      <c r="G183" s="604">
        <v>40925</v>
      </c>
      <c r="H183" s="385" t="s">
        <v>324</v>
      </c>
      <c r="I183" s="386">
        <v>1</v>
      </c>
      <c r="J183" s="397">
        <v>1</v>
      </c>
      <c r="K183" s="607">
        <f>SUM(I183*J183)</f>
        <v>1</v>
      </c>
      <c r="L183" s="605" t="s">
        <v>1555</v>
      </c>
      <c r="M183" s="869" t="s">
        <v>1599</v>
      </c>
      <c r="N183" s="606"/>
      <c r="O183" s="606"/>
    </row>
    <row r="184" spans="1:15" s="364" customFormat="1" ht="20.149999999999999" customHeight="1" x14ac:dyDescent="0.35">
      <c r="A184" s="603"/>
      <c r="B184" s="427"/>
      <c r="C184" s="1056" t="s">
        <v>1484</v>
      </c>
      <c r="D184" s="1057"/>
      <c r="E184" s="1057"/>
      <c r="F184" s="1057"/>
      <c r="G184" s="1057"/>
      <c r="H184" s="1057"/>
      <c r="I184" s="1057"/>
      <c r="J184" s="1057"/>
      <c r="K184" s="1058"/>
      <c r="L184" s="602"/>
      <c r="M184" s="849"/>
      <c r="N184" s="592"/>
      <c r="O184" s="592"/>
    </row>
    <row r="185" spans="1:15" s="364" customFormat="1" ht="40.5" customHeight="1" x14ac:dyDescent="0.35">
      <c r="A185" s="603"/>
      <c r="B185" s="427"/>
      <c r="C185" s="528">
        <v>1</v>
      </c>
      <c r="D185" s="1053" t="s">
        <v>1559</v>
      </c>
      <c r="E185" s="1054"/>
      <c r="F185" s="1055"/>
      <c r="G185" s="581">
        <v>41092</v>
      </c>
      <c r="H185" s="1089" t="s">
        <v>324</v>
      </c>
      <c r="I185" s="1080">
        <v>1</v>
      </c>
      <c r="J185" s="1083">
        <v>1</v>
      </c>
      <c r="K185" s="1086">
        <f>SUM(I185*J185)</f>
        <v>1</v>
      </c>
      <c r="L185" s="605" t="s">
        <v>459</v>
      </c>
      <c r="M185" s="869" t="s">
        <v>1600</v>
      </c>
      <c r="N185" s="608"/>
      <c r="O185" s="608"/>
    </row>
    <row r="186" spans="1:15" s="364" customFormat="1" ht="40.5" customHeight="1" x14ac:dyDescent="0.35">
      <c r="A186" s="603"/>
      <c r="B186" s="848"/>
      <c r="C186" s="528">
        <v>2</v>
      </c>
      <c r="D186" s="1053" t="s">
        <v>1488</v>
      </c>
      <c r="E186" s="1054"/>
      <c r="F186" s="1055"/>
      <c r="G186" s="581">
        <v>41192</v>
      </c>
      <c r="H186" s="1090"/>
      <c r="I186" s="1081"/>
      <c r="J186" s="1084"/>
      <c r="K186" s="1087"/>
      <c r="L186" s="605" t="s">
        <v>1555</v>
      </c>
      <c r="M186" s="869" t="s">
        <v>1601</v>
      </c>
      <c r="N186" s="608"/>
      <c r="O186" s="608"/>
    </row>
    <row r="187" spans="1:15" s="364" customFormat="1" ht="40.5" customHeight="1" x14ac:dyDescent="0.35">
      <c r="A187" s="603"/>
      <c r="B187" s="427"/>
      <c r="C187" s="528">
        <v>3</v>
      </c>
      <c r="D187" s="1053" t="s">
        <v>1560</v>
      </c>
      <c r="E187" s="1054"/>
      <c r="F187" s="1055"/>
      <c r="G187" s="581">
        <v>41222</v>
      </c>
      <c r="H187" s="1091"/>
      <c r="I187" s="1082"/>
      <c r="J187" s="1085"/>
      <c r="K187" s="1088"/>
      <c r="L187" s="623" t="s">
        <v>1556</v>
      </c>
      <c r="M187" s="869" t="s">
        <v>1602</v>
      </c>
      <c r="N187" s="608"/>
      <c r="O187" s="608"/>
    </row>
    <row r="188" spans="1:15" s="364" customFormat="1" ht="20.149999999999999" customHeight="1" x14ac:dyDescent="0.35">
      <c r="A188" s="603"/>
      <c r="B188" s="848"/>
      <c r="C188" s="1056" t="s">
        <v>1561</v>
      </c>
      <c r="D188" s="1057"/>
      <c r="E188" s="1057"/>
      <c r="F188" s="1057"/>
      <c r="G188" s="1057"/>
      <c r="H188" s="1057"/>
      <c r="I188" s="1057"/>
      <c r="J188" s="1057"/>
      <c r="K188" s="1058"/>
      <c r="L188" s="602"/>
      <c r="M188" s="849"/>
      <c r="N188" s="592"/>
      <c r="O188" s="592"/>
    </row>
    <row r="189" spans="1:15" s="364" customFormat="1" ht="40.5" customHeight="1" x14ac:dyDescent="0.35">
      <c r="A189" s="603"/>
      <c r="B189" s="848"/>
      <c r="C189" s="528">
        <v>1</v>
      </c>
      <c r="D189" s="1053" t="s">
        <v>1423</v>
      </c>
      <c r="E189" s="1054"/>
      <c r="F189" s="1055"/>
      <c r="G189" s="581">
        <v>41591</v>
      </c>
      <c r="H189" s="854" t="s">
        <v>324</v>
      </c>
      <c r="I189" s="852">
        <v>1</v>
      </c>
      <c r="J189" s="851">
        <v>1</v>
      </c>
      <c r="K189" s="853">
        <f>SUM(I189*J189)</f>
        <v>1</v>
      </c>
      <c r="L189" s="623" t="s">
        <v>1556</v>
      </c>
      <c r="M189" s="869" t="s">
        <v>1603</v>
      </c>
      <c r="N189" s="608"/>
      <c r="O189" s="608"/>
    </row>
    <row r="190" spans="1:15" s="364" customFormat="1" ht="20.149999999999999" customHeight="1" x14ac:dyDescent="0.35">
      <c r="A190" s="603"/>
      <c r="B190" s="848"/>
      <c r="C190" s="1056" t="s">
        <v>1562</v>
      </c>
      <c r="D190" s="1057"/>
      <c r="E190" s="1057"/>
      <c r="F190" s="1057"/>
      <c r="G190" s="1057"/>
      <c r="H190" s="1057"/>
      <c r="I190" s="1057"/>
      <c r="J190" s="1057"/>
      <c r="K190" s="1058"/>
      <c r="L190" s="602"/>
      <c r="M190" s="849"/>
      <c r="N190" s="592"/>
      <c r="O190" s="592"/>
    </row>
    <row r="191" spans="1:15" s="364" customFormat="1" ht="40.5" customHeight="1" x14ac:dyDescent="0.35">
      <c r="A191" s="603"/>
      <c r="B191" s="848"/>
      <c r="C191" s="780">
        <v>1</v>
      </c>
      <c r="D191" s="1092" t="s">
        <v>1563</v>
      </c>
      <c r="E191" s="1092"/>
      <c r="F191" s="1092"/>
      <c r="G191" s="857">
        <v>41821</v>
      </c>
      <c r="H191" s="1146" t="s">
        <v>324</v>
      </c>
      <c r="I191" s="1147">
        <v>1</v>
      </c>
      <c r="J191" s="1148">
        <v>1</v>
      </c>
      <c r="K191" s="1148">
        <f>SUM(I191*J191)</f>
        <v>1</v>
      </c>
      <c r="L191" s="623" t="s">
        <v>1564</v>
      </c>
      <c r="M191" s="869" t="s">
        <v>1604</v>
      </c>
      <c r="N191" s="608"/>
      <c r="O191" s="608"/>
    </row>
    <row r="192" spans="1:15" s="364" customFormat="1" ht="40.5" customHeight="1" x14ac:dyDescent="0.35">
      <c r="A192" s="603"/>
      <c r="B192" s="848"/>
      <c r="C192" s="780">
        <v>2</v>
      </c>
      <c r="D192" s="1092" t="s">
        <v>1496</v>
      </c>
      <c r="E192" s="1092"/>
      <c r="F192" s="1092"/>
      <c r="G192" s="857">
        <v>41822</v>
      </c>
      <c r="H192" s="1146"/>
      <c r="I192" s="1147"/>
      <c r="J192" s="1148"/>
      <c r="K192" s="1148"/>
      <c r="L192" s="623" t="s">
        <v>1564</v>
      </c>
      <c r="M192" s="869" t="s">
        <v>1605</v>
      </c>
      <c r="N192" s="608"/>
      <c r="O192" s="608"/>
    </row>
    <row r="193" spans="1:15" s="364" customFormat="1" ht="16.899999999999999" customHeight="1" x14ac:dyDescent="0.35">
      <c r="A193" s="603"/>
      <c r="B193" s="427"/>
      <c r="C193" s="858"/>
      <c r="D193" s="859"/>
      <c r="E193" s="860"/>
      <c r="F193" s="860"/>
      <c r="G193" s="861"/>
      <c r="H193" s="609"/>
      <c r="I193" s="609"/>
      <c r="J193" s="610"/>
      <c r="K193" s="862"/>
      <c r="L193" s="583"/>
      <c r="M193" s="611"/>
      <c r="N193" s="454"/>
      <c r="O193" s="454"/>
    </row>
    <row r="194" spans="1:15" s="364" customFormat="1" ht="24" customHeight="1" x14ac:dyDescent="0.35">
      <c r="A194" s="600"/>
      <c r="B194" s="380" t="s">
        <v>11</v>
      </c>
      <c r="C194" s="1072" t="s">
        <v>331</v>
      </c>
      <c r="D194" s="1073"/>
      <c r="E194" s="1073"/>
      <c r="F194" s="1073"/>
      <c r="G194" s="1073"/>
      <c r="H194" s="1073"/>
      <c r="I194" s="1073"/>
      <c r="J194" s="1074"/>
      <c r="K194" s="483">
        <v>0</v>
      </c>
      <c r="L194" s="612"/>
      <c r="M194" s="613"/>
      <c r="N194" s="479"/>
      <c r="O194" s="392" t="s">
        <v>540</v>
      </c>
    </row>
    <row r="195" spans="1:15" ht="35.5" customHeight="1" x14ac:dyDescent="0.35">
      <c r="A195" s="615"/>
      <c r="B195" s="380" t="s">
        <v>13</v>
      </c>
      <c r="C195" s="1072" t="s">
        <v>325</v>
      </c>
      <c r="D195" s="1073"/>
      <c r="E195" s="1073"/>
      <c r="F195" s="1073"/>
      <c r="G195" s="1073"/>
      <c r="H195" s="1073"/>
      <c r="I195" s="1073"/>
      <c r="J195" s="1074"/>
      <c r="K195" s="616">
        <f>K196+K200+K225+K230+K245</f>
        <v>41.5</v>
      </c>
      <c r="L195" s="587"/>
      <c r="M195" s="828"/>
      <c r="N195" s="584"/>
      <c r="O195" s="392" t="s">
        <v>540</v>
      </c>
    </row>
    <row r="196" spans="1:15" s="621" customFormat="1" ht="17.25" customHeight="1" x14ac:dyDescent="0.35">
      <c r="A196" s="617"/>
      <c r="B196" s="618"/>
      <c r="C196" s="1069" t="s">
        <v>1057</v>
      </c>
      <c r="D196" s="1070"/>
      <c r="E196" s="1070"/>
      <c r="F196" s="1070"/>
      <c r="G196" s="619"/>
      <c r="H196" s="619"/>
      <c r="I196" s="620"/>
      <c r="J196" s="620"/>
      <c r="K196" s="699">
        <f>K199</f>
        <v>3</v>
      </c>
      <c r="L196" s="587"/>
      <c r="M196" s="808"/>
      <c r="N196" s="584"/>
      <c r="O196" s="584"/>
    </row>
    <row r="197" spans="1:15" s="362" customFormat="1" ht="18" customHeight="1" x14ac:dyDescent="0.35">
      <c r="A197" s="768"/>
      <c r="B197" s="820"/>
      <c r="C197" s="1093" t="s">
        <v>1414</v>
      </c>
      <c r="D197" s="1094"/>
      <c r="E197" s="1094"/>
      <c r="F197" s="1094"/>
      <c r="G197" s="1094"/>
      <c r="H197" s="1094"/>
      <c r="I197" s="1094"/>
      <c r="J197" s="1094"/>
      <c r="K197" s="1095"/>
      <c r="L197" s="587"/>
      <c r="M197" s="808"/>
      <c r="N197" s="479"/>
      <c r="O197" s="479"/>
    </row>
    <row r="198" spans="1:15" s="362" customFormat="1" ht="31" x14ac:dyDescent="0.35">
      <c r="A198" s="829"/>
      <c r="B198" s="820"/>
      <c r="C198" s="359">
        <v>1</v>
      </c>
      <c r="D198" s="1053" t="s">
        <v>1447</v>
      </c>
      <c r="E198" s="1054"/>
      <c r="F198" s="1055"/>
      <c r="G198" s="830">
        <v>41472</v>
      </c>
      <c r="H198" s="396" t="s">
        <v>327</v>
      </c>
      <c r="I198" s="404">
        <v>1</v>
      </c>
      <c r="J198" s="404">
        <v>3</v>
      </c>
      <c r="K198" s="831">
        <v>3</v>
      </c>
      <c r="L198" s="623" t="s">
        <v>1468</v>
      </c>
      <c r="M198" s="863" t="s">
        <v>1606</v>
      </c>
      <c r="N198" s="832"/>
      <c r="O198" s="832"/>
    </row>
    <row r="199" spans="1:15" s="362" customFormat="1" ht="18" customHeight="1" x14ac:dyDescent="0.35">
      <c r="A199" s="358"/>
      <c r="B199" s="820"/>
      <c r="C199" s="624"/>
      <c r="D199" s="1065" t="s">
        <v>326</v>
      </c>
      <c r="E199" s="1066"/>
      <c r="F199" s="1067"/>
      <c r="G199" s="833"/>
      <c r="H199" s="541"/>
      <c r="I199" s="404">
        <f>SUM(I198:I198)</f>
        <v>1</v>
      </c>
      <c r="J199" s="404"/>
      <c r="K199" s="807">
        <f>SUM(K198:K198)</f>
        <v>3</v>
      </c>
      <c r="L199" s="587"/>
      <c r="M199" s="808"/>
      <c r="N199" s="479"/>
      <c r="O199" s="479"/>
    </row>
    <row r="200" spans="1:15" s="835" customFormat="1" ht="17.25" customHeight="1" x14ac:dyDescent="0.35">
      <c r="A200" s="627"/>
      <c r="B200" s="618"/>
      <c r="C200" s="1069" t="s">
        <v>332</v>
      </c>
      <c r="D200" s="1070"/>
      <c r="E200" s="1070"/>
      <c r="F200" s="1070"/>
      <c r="G200" s="619"/>
      <c r="H200" s="619"/>
      <c r="I200" s="620"/>
      <c r="J200" s="620"/>
      <c r="K200" s="834">
        <f>K203+K206+K209+K213+K216+K220+K224</f>
        <v>10</v>
      </c>
      <c r="L200" s="587"/>
      <c r="M200" s="808"/>
      <c r="N200" s="479"/>
      <c r="O200" s="479"/>
    </row>
    <row r="201" spans="1:15" s="362" customFormat="1" ht="18" customHeight="1" x14ac:dyDescent="0.35">
      <c r="A201" s="768"/>
      <c r="B201" s="820"/>
      <c r="C201" s="1093" t="s">
        <v>1416</v>
      </c>
      <c r="D201" s="1094"/>
      <c r="E201" s="1094"/>
      <c r="F201" s="1094"/>
      <c r="G201" s="1094"/>
      <c r="H201" s="1094"/>
      <c r="I201" s="1094"/>
      <c r="J201" s="1094"/>
      <c r="K201" s="1095"/>
      <c r="L201" s="587"/>
      <c r="M201" s="808"/>
      <c r="N201" s="479"/>
      <c r="O201" s="479"/>
    </row>
    <row r="202" spans="1:15" s="362" customFormat="1" ht="31" x14ac:dyDescent="0.35">
      <c r="A202" s="829"/>
      <c r="B202" s="820"/>
      <c r="C202" s="359">
        <v>1</v>
      </c>
      <c r="D202" s="1053" t="s">
        <v>1417</v>
      </c>
      <c r="E202" s="1054"/>
      <c r="F202" s="1055"/>
      <c r="G202" s="830">
        <v>40916</v>
      </c>
      <c r="H202" s="396" t="s">
        <v>327</v>
      </c>
      <c r="I202" s="404">
        <v>1</v>
      </c>
      <c r="J202" s="404">
        <v>1</v>
      </c>
      <c r="K202" s="831">
        <v>1</v>
      </c>
      <c r="L202" s="623" t="s">
        <v>460</v>
      </c>
      <c r="M202" s="863" t="s">
        <v>1607</v>
      </c>
      <c r="N202" s="832"/>
      <c r="O202" s="832"/>
    </row>
    <row r="203" spans="1:15" s="362" customFormat="1" ht="18" customHeight="1" x14ac:dyDescent="0.35">
      <c r="A203" s="358"/>
      <c r="B203" s="820"/>
      <c r="C203" s="624"/>
      <c r="D203" s="1065" t="s">
        <v>326</v>
      </c>
      <c r="E203" s="1066"/>
      <c r="F203" s="1067"/>
      <c r="G203" s="833"/>
      <c r="H203" s="541"/>
      <c r="I203" s="404">
        <f>SUM(I202:I202)</f>
        <v>1</v>
      </c>
      <c r="J203" s="404"/>
      <c r="K203" s="807">
        <f>SUM(K202:K202)</f>
        <v>1</v>
      </c>
      <c r="L203" s="587"/>
      <c r="M203" s="808"/>
      <c r="N203" s="479"/>
      <c r="O203" s="479"/>
    </row>
    <row r="204" spans="1:15" s="362" customFormat="1" ht="18" customHeight="1" x14ac:dyDescent="0.35">
      <c r="A204" s="768"/>
      <c r="B204" s="820"/>
      <c r="C204" s="1093" t="s">
        <v>1418</v>
      </c>
      <c r="D204" s="1094"/>
      <c r="E204" s="1094"/>
      <c r="F204" s="1094"/>
      <c r="G204" s="1094"/>
      <c r="H204" s="1094"/>
      <c r="I204" s="1094"/>
      <c r="J204" s="1094"/>
      <c r="K204" s="1095"/>
      <c r="L204" s="587"/>
      <c r="M204" s="808"/>
      <c r="N204" s="479"/>
      <c r="O204" s="479"/>
    </row>
    <row r="205" spans="1:15" s="362" customFormat="1" ht="31" x14ac:dyDescent="0.35">
      <c r="A205" s="829"/>
      <c r="B205" s="820"/>
      <c r="C205" s="359">
        <v>1</v>
      </c>
      <c r="D205" s="1053" t="s">
        <v>1415</v>
      </c>
      <c r="E205" s="1054"/>
      <c r="F205" s="1055"/>
      <c r="G205" s="830">
        <v>41568</v>
      </c>
      <c r="H205" s="396" t="s">
        <v>327</v>
      </c>
      <c r="I205" s="404">
        <v>1</v>
      </c>
      <c r="J205" s="404">
        <v>1</v>
      </c>
      <c r="K205" s="831">
        <v>1</v>
      </c>
      <c r="L205" s="623" t="s">
        <v>460</v>
      </c>
      <c r="M205" s="863" t="s">
        <v>1608</v>
      </c>
      <c r="N205" s="832"/>
      <c r="O205" s="832"/>
    </row>
    <row r="206" spans="1:15" s="362" customFormat="1" ht="18" customHeight="1" x14ac:dyDescent="0.35">
      <c r="A206" s="358"/>
      <c r="B206" s="820"/>
      <c r="C206" s="624"/>
      <c r="D206" s="1065" t="s">
        <v>326</v>
      </c>
      <c r="E206" s="1066"/>
      <c r="F206" s="1067"/>
      <c r="G206" s="833"/>
      <c r="H206" s="541"/>
      <c r="I206" s="404">
        <f>SUM(I205:I205)</f>
        <v>1</v>
      </c>
      <c r="J206" s="404"/>
      <c r="K206" s="807">
        <f>SUM(K205:K205)</f>
        <v>1</v>
      </c>
      <c r="L206" s="587"/>
      <c r="M206" s="808"/>
      <c r="N206" s="479"/>
      <c r="O206" s="479"/>
    </row>
    <row r="207" spans="1:15" s="362" customFormat="1" ht="18" customHeight="1" x14ac:dyDescent="0.35">
      <c r="A207" s="768"/>
      <c r="B207" s="820"/>
      <c r="C207" s="1093" t="s">
        <v>1419</v>
      </c>
      <c r="D207" s="1094"/>
      <c r="E207" s="1094"/>
      <c r="F207" s="1094"/>
      <c r="G207" s="1094"/>
      <c r="H207" s="1094"/>
      <c r="I207" s="1094"/>
      <c r="J207" s="1094"/>
      <c r="K207" s="1095"/>
      <c r="L207" s="587"/>
      <c r="M207" s="808"/>
      <c r="N207" s="479"/>
      <c r="O207" s="479"/>
    </row>
    <row r="208" spans="1:15" s="362" customFormat="1" ht="31" x14ac:dyDescent="0.35">
      <c r="A208" s="829"/>
      <c r="B208" s="820"/>
      <c r="C208" s="359">
        <v>1</v>
      </c>
      <c r="D208" s="1053" t="s">
        <v>1420</v>
      </c>
      <c r="E208" s="1054"/>
      <c r="F208" s="1055"/>
      <c r="G208" s="830">
        <v>41761</v>
      </c>
      <c r="H208" s="396" t="s">
        <v>327</v>
      </c>
      <c r="I208" s="404">
        <v>1</v>
      </c>
      <c r="J208" s="404">
        <v>1</v>
      </c>
      <c r="K208" s="831">
        <v>1</v>
      </c>
      <c r="L208" s="623" t="s">
        <v>460</v>
      </c>
      <c r="M208" s="863" t="s">
        <v>1609</v>
      </c>
      <c r="N208" s="832"/>
      <c r="O208" s="832"/>
    </row>
    <row r="209" spans="1:15" s="362" customFormat="1" ht="18" customHeight="1" x14ac:dyDescent="0.35">
      <c r="A209" s="358"/>
      <c r="B209" s="820"/>
      <c r="C209" s="624"/>
      <c r="D209" s="1065" t="s">
        <v>326</v>
      </c>
      <c r="E209" s="1066"/>
      <c r="F209" s="1067"/>
      <c r="G209" s="833"/>
      <c r="H209" s="541"/>
      <c r="I209" s="404">
        <f>SUM(I208:I208)</f>
        <v>1</v>
      </c>
      <c r="J209" s="404"/>
      <c r="K209" s="807">
        <f>SUM(K208:K208)</f>
        <v>1</v>
      </c>
      <c r="L209" s="587"/>
      <c r="M209" s="808"/>
      <c r="N209" s="479"/>
      <c r="O209" s="479"/>
    </row>
    <row r="210" spans="1:15" s="362" customFormat="1" ht="18" customHeight="1" x14ac:dyDescent="0.35">
      <c r="A210" s="768"/>
      <c r="B210" s="820"/>
      <c r="C210" s="1093" t="s">
        <v>1421</v>
      </c>
      <c r="D210" s="1094"/>
      <c r="E210" s="1094"/>
      <c r="F210" s="1094"/>
      <c r="G210" s="1094"/>
      <c r="H210" s="1094"/>
      <c r="I210" s="1094"/>
      <c r="J210" s="1094"/>
      <c r="K210" s="1095"/>
      <c r="L210" s="587"/>
      <c r="M210" s="808"/>
      <c r="N210" s="479"/>
      <c r="O210" s="479"/>
    </row>
    <row r="211" spans="1:15" s="362" customFormat="1" ht="31" x14ac:dyDescent="0.35">
      <c r="A211" s="829"/>
      <c r="B211" s="820"/>
      <c r="C211" s="359">
        <v>1</v>
      </c>
      <c r="D211" s="1053" t="s">
        <v>1422</v>
      </c>
      <c r="E211" s="1054"/>
      <c r="F211" s="1055"/>
      <c r="G211" s="830">
        <v>41843</v>
      </c>
      <c r="H211" s="396" t="s">
        <v>327</v>
      </c>
      <c r="I211" s="404">
        <v>1</v>
      </c>
      <c r="J211" s="404">
        <v>1</v>
      </c>
      <c r="K211" s="831">
        <v>1</v>
      </c>
      <c r="L211" s="623" t="s">
        <v>460</v>
      </c>
      <c r="M211" s="863" t="s">
        <v>1610</v>
      </c>
      <c r="N211" s="832"/>
      <c r="O211" s="832"/>
    </row>
    <row r="212" spans="1:15" s="362" customFormat="1" ht="31" x14ac:dyDescent="0.35">
      <c r="A212" s="829"/>
      <c r="B212" s="820"/>
      <c r="C212" s="359">
        <v>2</v>
      </c>
      <c r="D212" s="1053" t="s">
        <v>1423</v>
      </c>
      <c r="E212" s="1054"/>
      <c r="F212" s="1055"/>
      <c r="G212" s="830">
        <v>41844</v>
      </c>
      <c r="H212" s="396" t="s">
        <v>327</v>
      </c>
      <c r="I212" s="404">
        <v>1</v>
      </c>
      <c r="J212" s="404">
        <v>1</v>
      </c>
      <c r="K212" s="831">
        <v>1</v>
      </c>
      <c r="L212" s="623" t="s">
        <v>460</v>
      </c>
      <c r="M212" s="863" t="s">
        <v>1611</v>
      </c>
      <c r="N212" s="832"/>
      <c r="O212" s="832"/>
    </row>
    <row r="213" spans="1:15" s="362" customFormat="1" ht="18" customHeight="1" x14ac:dyDescent="0.35">
      <c r="A213" s="358"/>
      <c r="B213" s="820"/>
      <c r="C213" s="624"/>
      <c r="D213" s="1065" t="s">
        <v>326</v>
      </c>
      <c r="E213" s="1066"/>
      <c r="F213" s="1067"/>
      <c r="G213" s="833"/>
      <c r="H213" s="541"/>
      <c r="I213" s="404">
        <f>SUM(I211:I212)</f>
        <v>2</v>
      </c>
      <c r="J213" s="404"/>
      <c r="K213" s="807">
        <f>SUM(K211:K212)</f>
        <v>2</v>
      </c>
      <c r="L213" s="587"/>
      <c r="M213" s="808"/>
      <c r="N213" s="479"/>
      <c r="O213" s="479"/>
    </row>
    <row r="214" spans="1:15" s="362" customFormat="1" ht="18" customHeight="1" x14ac:dyDescent="0.35">
      <c r="A214" s="768"/>
      <c r="B214" s="820"/>
      <c r="C214" s="1093" t="s">
        <v>1425</v>
      </c>
      <c r="D214" s="1094"/>
      <c r="E214" s="1094"/>
      <c r="F214" s="1094"/>
      <c r="G214" s="1094"/>
      <c r="H214" s="1094"/>
      <c r="I214" s="1094"/>
      <c r="J214" s="1094"/>
      <c r="K214" s="1095"/>
      <c r="L214" s="587"/>
      <c r="M214" s="808"/>
      <c r="N214" s="479"/>
      <c r="O214" s="479"/>
    </row>
    <row r="215" spans="1:15" s="362" customFormat="1" ht="31" x14ac:dyDescent="0.35">
      <c r="A215" s="829"/>
      <c r="B215" s="820"/>
      <c r="C215" s="359">
        <v>1</v>
      </c>
      <c r="D215" s="1053" t="s">
        <v>1424</v>
      </c>
      <c r="E215" s="1054"/>
      <c r="F215" s="1055"/>
      <c r="G215" s="830"/>
      <c r="H215" s="396" t="s">
        <v>327</v>
      </c>
      <c r="I215" s="404">
        <v>1</v>
      </c>
      <c r="J215" s="404">
        <v>1</v>
      </c>
      <c r="K215" s="831">
        <v>1</v>
      </c>
      <c r="L215" s="623" t="s">
        <v>460</v>
      </c>
      <c r="M215" s="863" t="s">
        <v>1612</v>
      </c>
      <c r="N215" s="832"/>
      <c r="O215" s="832"/>
    </row>
    <row r="216" spans="1:15" s="362" customFormat="1" ht="18" customHeight="1" x14ac:dyDescent="0.35">
      <c r="A216" s="358"/>
      <c r="B216" s="820"/>
      <c r="C216" s="624"/>
      <c r="D216" s="1065" t="s">
        <v>326</v>
      </c>
      <c r="E216" s="1066"/>
      <c r="F216" s="1067"/>
      <c r="G216" s="833"/>
      <c r="H216" s="541"/>
      <c r="I216" s="404">
        <f>SUM(I215)</f>
        <v>1</v>
      </c>
      <c r="J216" s="404"/>
      <c r="K216" s="807">
        <f>SUM(K215)</f>
        <v>1</v>
      </c>
      <c r="L216" s="587"/>
      <c r="M216" s="808"/>
      <c r="N216" s="479"/>
      <c r="O216" s="479"/>
    </row>
    <row r="217" spans="1:15" s="362" customFormat="1" ht="18" customHeight="1" x14ac:dyDescent="0.35">
      <c r="A217" s="768"/>
      <c r="B217" s="820"/>
      <c r="C217" s="1093" t="s">
        <v>1429</v>
      </c>
      <c r="D217" s="1094"/>
      <c r="E217" s="1094"/>
      <c r="F217" s="1094"/>
      <c r="G217" s="1094"/>
      <c r="H217" s="1094"/>
      <c r="I217" s="1094"/>
      <c r="J217" s="1094"/>
      <c r="K217" s="1095"/>
      <c r="L217" s="587"/>
      <c r="M217" s="808"/>
      <c r="N217" s="479"/>
      <c r="O217" s="479"/>
    </row>
    <row r="218" spans="1:15" s="362" customFormat="1" ht="31" x14ac:dyDescent="0.35">
      <c r="A218" s="829"/>
      <c r="B218" s="820"/>
      <c r="C218" s="359">
        <v>1</v>
      </c>
      <c r="D218" s="1053" t="s">
        <v>1428</v>
      </c>
      <c r="E218" s="1054"/>
      <c r="F218" s="1055"/>
      <c r="G218" s="830"/>
      <c r="H218" s="396" t="s">
        <v>327</v>
      </c>
      <c r="I218" s="404">
        <v>1</v>
      </c>
      <c r="J218" s="404">
        <v>1</v>
      </c>
      <c r="K218" s="831">
        <v>1</v>
      </c>
      <c r="L218" s="623" t="s">
        <v>460</v>
      </c>
      <c r="M218" s="863" t="s">
        <v>1613</v>
      </c>
      <c r="N218" s="832"/>
      <c r="O218" s="832"/>
    </row>
    <row r="219" spans="1:15" s="362" customFormat="1" ht="31" x14ac:dyDescent="0.35">
      <c r="A219" s="829"/>
      <c r="B219" s="820"/>
      <c r="C219" s="359">
        <v>2</v>
      </c>
      <c r="D219" s="1053" t="s">
        <v>1430</v>
      </c>
      <c r="E219" s="1054"/>
      <c r="F219" s="1055"/>
      <c r="G219" s="830"/>
      <c r="H219" s="396" t="s">
        <v>327</v>
      </c>
      <c r="I219" s="404">
        <v>1</v>
      </c>
      <c r="J219" s="404">
        <v>1</v>
      </c>
      <c r="K219" s="831">
        <v>1</v>
      </c>
      <c r="L219" s="623" t="s">
        <v>460</v>
      </c>
      <c r="M219" s="863" t="s">
        <v>1614</v>
      </c>
      <c r="N219" s="832"/>
      <c r="O219" s="832"/>
    </row>
    <row r="220" spans="1:15" s="362" customFormat="1" ht="18" customHeight="1" x14ac:dyDescent="0.35">
      <c r="A220" s="358"/>
      <c r="B220" s="820"/>
      <c r="C220" s="624"/>
      <c r="D220" s="1065" t="s">
        <v>326</v>
      </c>
      <c r="E220" s="1066"/>
      <c r="F220" s="1067"/>
      <c r="G220" s="833"/>
      <c r="H220" s="541"/>
      <c r="I220" s="404">
        <f>SUM(I218:I219)</f>
        <v>2</v>
      </c>
      <c r="J220" s="404"/>
      <c r="K220" s="807">
        <f>SUM(K218:K219)</f>
        <v>2</v>
      </c>
      <c r="L220" s="587"/>
      <c r="M220" s="808"/>
      <c r="N220" s="479"/>
      <c r="O220" s="479"/>
    </row>
    <row r="221" spans="1:15" s="362" customFormat="1" ht="18" customHeight="1" x14ac:dyDescent="0.35">
      <c r="A221" s="768"/>
      <c r="B221" s="820"/>
      <c r="C221" s="1093" t="s">
        <v>1427</v>
      </c>
      <c r="D221" s="1094"/>
      <c r="E221" s="1094"/>
      <c r="F221" s="1094"/>
      <c r="G221" s="1094"/>
      <c r="H221" s="1094"/>
      <c r="I221" s="1094"/>
      <c r="J221" s="1094"/>
      <c r="K221" s="1095"/>
      <c r="L221" s="587"/>
      <c r="M221" s="808"/>
      <c r="N221" s="479"/>
      <c r="O221" s="479"/>
    </row>
    <row r="222" spans="1:15" s="362" customFormat="1" ht="31" x14ac:dyDescent="0.35">
      <c r="A222" s="829"/>
      <c r="B222" s="820"/>
      <c r="C222" s="359">
        <v>1</v>
      </c>
      <c r="D222" s="1053" t="s">
        <v>1426</v>
      </c>
      <c r="E222" s="1054"/>
      <c r="F222" s="1055"/>
      <c r="G222" s="830"/>
      <c r="H222" s="396" t="s">
        <v>327</v>
      </c>
      <c r="I222" s="404">
        <v>1</v>
      </c>
      <c r="J222" s="404">
        <v>1</v>
      </c>
      <c r="K222" s="831">
        <v>1</v>
      </c>
      <c r="L222" s="623" t="s">
        <v>460</v>
      </c>
      <c r="M222" s="863" t="s">
        <v>1615</v>
      </c>
      <c r="N222" s="832"/>
      <c r="O222" s="832"/>
    </row>
    <row r="223" spans="1:15" s="362" customFormat="1" ht="31" x14ac:dyDescent="0.35">
      <c r="A223" s="829"/>
      <c r="B223" s="820"/>
      <c r="C223" s="359">
        <v>2</v>
      </c>
      <c r="D223" s="1053" t="s">
        <v>1431</v>
      </c>
      <c r="E223" s="1054"/>
      <c r="F223" s="1055"/>
      <c r="G223" s="830"/>
      <c r="H223" s="396" t="s">
        <v>327</v>
      </c>
      <c r="I223" s="404">
        <v>1</v>
      </c>
      <c r="J223" s="404">
        <v>1</v>
      </c>
      <c r="K223" s="831">
        <v>1</v>
      </c>
      <c r="L223" s="623" t="s">
        <v>460</v>
      </c>
      <c r="M223" s="863" t="s">
        <v>1616</v>
      </c>
      <c r="N223" s="832"/>
      <c r="O223" s="832"/>
    </row>
    <row r="224" spans="1:15" s="362" customFormat="1" ht="18" customHeight="1" x14ac:dyDescent="0.35">
      <c r="A224" s="358"/>
      <c r="B224" s="820"/>
      <c r="C224" s="624"/>
      <c r="D224" s="1065" t="s">
        <v>326</v>
      </c>
      <c r="E224" s="1066"/>
      <c r="F224" s="1067"/>
      <c r="G224" s="833"/>
      <c r="H224" s="541"/>
      <c r="I224" s="404">
        <f>SUM(I222:I223)</f>
        <v>2</v>
      </c>
      <c r="J224" s="404"/>
      <c r="K224" s="807">
        <f>SUM(K222:K223)</f>
        <v>2</v>
      </c>
      <c r="L224" s="587"/>
      <c r="M224" s="808"/>
      <c r="N224" s="479"/>
      <c r="O224" s="479"/>
    </row>
    <row r="225" spans="1:15" s="835" customFormat="1" ht="20.149999999999999" customHeight="1" x14ac:dyDescent="0.35">
      <c r="A225" s="836"/>
      <c r="B225" s="627"/>
      <c r="C225" s="1069" t="s">
        <v>1059</v>
      </c>
      <c r="D225" s="1070"/>
      <c r="E225" s="1070"/>
      <c r="F225" s="1070"/>
      <c r="G225" s="1070"/>
      <c r="H225" s="1070"/>
      <c r="I225" s="1070"/>
      <c r="J225" s="1071"/>
      <c r="K225" s="628">
        <f>K229</f>
        <v>12</v>
      </c>
      <c r="L225" s="629"/>
      <c r="M225" s="630"/>
      <c r="N225" s="454"/>
      <c r="O225" s="454"/>
    </row>
    <row r="226" spans="1:15" s="362" customFormat="1" ht="20.149999999999999" customHeight="1" x14ac:dyDescent="0.35">
      <c r="A226" s="837"/>
      <c r="B226" s="821"/>
      <c r="C226" s="1056" t="s">
        <v>1463</v>
      </c>
      <c r="D226" s="1057"/>
      <c r="E226" s="1057"/>
      <c r="F226" s="1057"/>
      <c r="G226" s="1057"/>
      <c r="H226" s="1057"/>
      <c r="I226" s="1057"/>
      <c r="J226" s="1058"/>
      <c r="K226" s="361"/>
      <c r="L226" s="587"/>
      <c r="M226" s="808"/>
      <c r="N226" s="479"/>
      <c r="O226" s="479"/>
    </row>
    <row r="227" spans="1:15" s="362" customFormat="1" ht="31" x14ac:dyDescent="0.35">
      <c r="A227" s="358"/>
      <c r="B227" s="820"/>
      <c r="C227" s="625">
        <v>1</v>
      </c>
      <c r="D227" s="1053" t="s">
        <v>1464</v>
      </c>
      <c r="E227" s="1054"/>
      <c r="F227" s="1055"/>
      <c r="G227" s="631" t="s">
        <v>1465</v>
      </c>
      <c r="H227" s="396" t="s">
        <v>335</v>
      </c>
      <c r="I227" s="631">
        <v>1</v>
      </c>
      <c r="J227" s="631">
        <v>6</v>
      </c>
      <c r="K227" s="404">
        <f>I227*J227</f>
        <v>6</v>
      </c>
      <c r="L227" s="623" t="s">
        <v>1469</v>
      </c>
      <c r="M227" s="863" t="s">
        <v>1617</v>
      </c>
      <c r="N227" s="832"/>
      <c r="O227" s="832"/>
    </row>
    <row r="228" spans="1:15" s="362" customFormat="1" ht="31" x14ac:dyDescent="0.35">
      <c r="A228" s="358"/>
      <c r="B228" s="820"/>
      <c r="C228" s="625">
        <v>2</v>
      </c>
      <c r="D228" s="1053" t="s">
        <v>1466</v>
      </c>
      <c r="E228" s="1054"/>
      <c r="F228" s="1055"/>
      <c r="G228" s="631" t="s">
        <v>1467</v>
      </c>
      <c r="H228" s="396" t="s">
        <v>335</v>
      </c>
      <c r="I228" s="631">
        <v>1</v>
      </c>
      <c r="J228" s="631">
        <v>6</v>
      </c>
      <c r="K228" s="404">
        <f>I228*J228</f>
        <v>6</v>
      </c>
      <c r="L228" s="623" t="s">
        <v>1469</v>
      </c>
      <c r="M228" s="863" t="s">
        <v>1618</v>
      </c>
      <c r="N228" s="832"/>
      <c r="O228" s="832"/>
    </row>
    <row r="229" spans="1:15" s="362" customFormat="1" ht="20.149999999999999" customHeight="1" x14ac:dyDescent="0.35">
      <c r="A229" s="358"/>
      <c r="B229" s="820"/>
      <c r="C229" s="632"/>
      <c r="D229" s="1065" t="s">
        <v>328</v>
      </c>
      <c r="E229" s="1066"/>
      <c r="F229" s="1067"/>
      <c r="G229" s="1075"/>
      <c r="H229" s="1076"/>
      <c r="I229" s="631">
        <f>SUM(I227:I228)</f>
        <v>2</v>
      </c>
      <c r="J229" s="633"/>
      <c r="K229" s="807">
        <f>SUM(K227:K228)</f>
        <v>12</v>
      </c>
      <c r="L229" s="587"/>
      <c r="M229" s="808"/>
      <c r="N229" s="479"/>
      <c r="O229" s="479"/>
    </row>
    <row r="230" spans="1:15" s="835" customFormat="1" ht="20.149999999999999" customHeight="1" x14ac:dyDescent="0.35">
      <c r="A230" s="836"/>
      <c r="B230" s="627"/>
      <c r="C230" s="1069" t="s">
        <v>1058</v>
      </c>
      <c r="D230" s="1070"/>
      <c r="E230" s="1070"/>
      <c r="F230" s="1070"/>
      <c r="G230" s="1070"/>
      <c r="H230" s="1070"/>
      <c r="I230" s="1070"/>
      <c r="J230" s="1071"/>
      <c r="K230" s="628">
        <f>K233+K237+K240+K244</f>
        <v>12</v>
      </c>
      <c r="L230" s="629"/>
      <c r="M230" s="630"/>
      <c r="N230" s="454"/>
      <c r="O230" s="454"/>
    </row>
    <row r="231" spans="1:15" s="362" customFormat="1" ht="20.149999999999999" customHeight="1" x14ac:dyDescent="0.35">
      <c r="A231" s="837"/>
      <c r="B231" s="821"/>
      <c r="C231" s="1056" t="s">
        <v>1450</v>
      </c>
      <c r="D231" s="1057"/>
      <c r="E231" s="1057"/>
      <c r="F231" s="1057"/>
      <c r="G231" s="1057"/>
      <c r="H231" s="1057"/>
      <c r="I231" s="1057"/>
      <c r="J231" s="1058"/>
      <c r="K231" s="361"/>
      <c r="L231" s="587"/>
      <c r="M231" s="808"/>
      <c r="N231" s="479"/>
      <c r="O231" s="479"/>
    </row>
    <row r="232" spans="1:15" s="362" customFormat="1" ht="31" x14ac:dyDescent="0.35">
      <c r="A232" s="358"/>
      <c r="B232" s="820"/>
      <c r="C232" s="625">
        <v>1</v>
      </c>
      <c r="D232" s="1053" t="s">
        <v>1448</v>
      </c>
      <c r="E232" s="1054"/>
      <c r="F232" s="1055"/>
      <c r="G232" s="631" t="s">
        <v>1449</v>
      </c>
      <c r="H232" s="396" t="s">
        <v>335</v>
      </c>
      <c r="I232" s="631">
        <v>1</v>
      </c>
      <c r="J232" s="631">
        <v>2</v>
      </c>
      <c r="K232" s="404">
        <f>I232*J232</f>
        <v>2</v>
      </c>
      <c r="L232" s="623" t="s">
        <v>1468</v>
      </c>
      <c r="M232" s="863" t="s">
        <v>1619</v>
      </c>
      <c r="N232" s="832"/>
      <c r="O232" s="832"/>
    </row>
    <row r="233" spans="1:15" s="362" customFormat="1" ht="20.149999999999999" customHeight="1" x14ac:dyDescent="0.35">
      <c r="A233" s="358"/>
      <c r="B233" s="820"/>
      <c r="C233" s="632"/>
      <c r="D233" s="1065" t="s">
        <v>328</v>
      </c>
      <c r="E233" s="1066"/>
      <c r="F233" s="1067"/>
      <c r="G233" s="1075"/>
      <c r="H233" s="1076"/>
      <c r="I233" s="631">
        <v>1</v>
      </c>
      <c r="J233" s="633"/>
      <c r="K233" s="807">
        <f>SUM(K232)</f>
        <v>2</v>
      </c>
      <c r="L233" s="587"/>
      <c r="M233" s="808"/>
      <c r="N233" s="479"/>
      <c r="O233" s="479"/>
    </row>
    <row r="234" spans="1:15" s="362" customFormat="1" ht="20.149999999999999" customHeight="1" x14ac:dyDescent="0.35">
      <c r="A234" s="837"/>
      <c r="B234" s="821"/>
      <c r="C234" s="1056" t="s">
        <v>1451</v>
      </c>
      <c r="D234" s="1057"/>
      <c r="E234" s="1057"/>
      <c r="F234" s="1057"/>
      <c r="G234" s="1057"/>
      <c r="H234" s="1057"/>
      <c r="I234" s="1057"/>
      <c r="J234" s="1058"/>
      <c r="K234" s="361"/>
      <c r="L234" s="587"/>
      <c r="M234" s="808"/>
      <c r="N234" s="479"/>
      <c r="O234" s="479"/>
    </row>
    <row r="235" spans="1:15" s="362" customFormat="1" ht="31" x14ac:dyDescent="0.35">
      <c r="A235" s="358"/>
      <c r="B235" s="820"/>
      <c r="C235" s="625">
        <v>1</v>
      </c>
      <c r="D235" s="1053" t="s">
        <v>1453</v>
      </c>
      <c r="E235" s="1054"/>
      <c r="F235" s="1055"/>
      <c r="G235" s="631" t="s">
        <v>1452</v>
      </c>
      <c r="H235" s="396" t="s">
        <v>335</v>
      </c>
      <c r="I235" s="631">
        <v>1</v>
      </c>
      <c r="J235" s="631">
        <v>2</v>
      </c>
      <c r="K235" s="404">
        <f>I235*J235</f>
        <v>2</v>
      </c>
      <c r="L235" s="623" t="s">
        <v>1468</v>
      </c>
      <c r="M235" s="863" t="s">
        <v>1620</v>
      </c>
      <c r="N235" s="832"/>
      <c r="O235" s="832"/>
    </row>
    <row r="236" spans="1:15" s="362" customFormat="1" ht="31" x14ac:dyDescent="0.35">
      <c r="A236" s="358"/>
      <c r="B236" s="820"/>
      <c r="C236" s="625">
        <v>2</v>
      </c>
      <c r="D236" s="1053" t="s">
        <v>1454</v>
      </c>
      <c r="E236" s="1054"/>
      <c r="F236" s="1055"/>
      <c r="G236" s="631" t="s">
        <v>1452</v>
      </c>
      <c r="H236" s="396" t="s">
        <v>335</v>
      </c>
      <c r="I236" s="631">
        <v>1</v>
      </c>
      <c r="J236" s="631">
        <v>2</v>
      </c>
      <c r="K236" s="404">
        <f>I236*J236</f>
        <v>2</v>
      </c>
      <c r="L236" s="623" t="s">
        <v>1468</v>
      </c>
      <c r="M236" s="863" t="s">
        <v>1621</v>
      </c>
      <c r="N236" s="832"/>
      <c r="O236" s="832"/>
    </row>
    <row r="237" spans="1:15" s="362" customFormat="1" ht="20.149999999999999" customHeight="1" x14ac:dyDescent="0.35">
      <c r="A237" s="358"/>
      <c r="B237" s="820"/>
      <c r="C237" s="632"/>
      <c r="D237" s="1065" t="s">
        <v>328</v>
      </c>
      <c r="E237" s="1066"/>
      <c r="F237" s="1067"/>
      <c r="G237" s="1075"/>
      <c r="H237" s="1076"/>
      <c r="I237" s="631">
        <f>SUM(I235:I236)</f>
        <v>2</v>
      </c>
      <c r="J237" s="633"/>
      <c r="K237" s="807">
        <f>SUM(K235:K236)</f>
        <v>4</v>
      </c>
      <c r="L237" s="587"/>
      <c r="M237" s="808"/>
      <c r="N237" s="479"/>
      <c r="O237" s="479"/>
    </row>
    <row r="238" spans="1:15" s="362" customFormat="1" ht="20.149999999999999" customHeight="1" x14ac:dyDescent="0.35">
      <c r="A238" s="837"/>
      <c r="B238" s="821"/>
      <c r="C238" s="1056" t="s">
        <v>1455</v>
      </c>
      <c r="D238" s="1057"/>
      <c r="E238" s="1057"/>
      <c r="F238" s="1057"/>
      <c r="G238" s="1057"/>
      <c r="H238" s="1057"/>
      <c r="I238" s="1057"/>
      <c r="J238" s="1058"/>
      <c r="K238" s="361"/>
      <c r="L238" s="587"/>
      <c r="M238" s="808"/>
      <c r="N238" s="479"/>
      <c r="O238" s="479"/>
    </row>
    <row r="239" spans="1:15" s="362" customFormat="1" ht="31" x14ac:dyDescent="0.35">
      <c r="A239" s="358"/>
      <c r="B239" s="820"/>
      <c r="C239" s="625">
        <v>1</v>
      </c>
      <c r="D239" s="1053" t="s">
        <v>1456</v>
      </c>
      <c r="E239" s="1054"/>
      <c r="F239" s="1055"/>
      <c r="G239" s="631" t="s">
        <v>1457</v>
      </c>
      <c r="H239" s="396" t="s">
        <v>335</v>
      </c>
      <c r="I239" s="631">
        <v>1</v>
      </c>
      <c r="J239" s="631">
        <v>2</v>
      </c>
      <c r="K239" s="404">
        <f>I239*J239</f>
        <v>2</v>
      </c>
      <c r="L239" s="623" t="s">
        <v>1468</v>
      </c>
      <c r="M239" s="863" t="s">
        <v>1622</v>
      </c>
      <c r="N239" s="832"/>
      <c r="O239" s="832"/>
    </row>
    <row r="240" spans="1:15" s="362" customFormat="1" ht="20.149999999999999" customHeight="1" x14ac:dyDescent="0.35">
      <c r="A240" s="358"/>
      <c r="B240" s="820"/>
      <c r="C240" s="632"/>
      <c r="D240" s="1065" t="s">
        <v>328</v>
      </c>
      <c r="E240" s="1066"/>
      <c r="F240" s="1067"/>
      <c r="G240" s="1075"/>
      <c r="H240" s="1076"/>
      <c r="I240" s="631">
        <v>1</v>
      </c>
      <c r="J240" s="633"/>
      <c r="K240" s="807">
        <f>SUM(K239)</f>
        <v>2</v>
      </c>
      <c r="L240" s="587"/>
      <c r="M240" s="808"/>
      <c r="N240" s="479"/>
      <c r="O240" s="479"/>
    </row>
    <row r="241" spans="1:15" s="362" customFormat="1" ht="20.149999999999999" customHeight="1" x14ac:dyDescent="0.35">
      <c r="A241" s="837"/>
      <c r="B241" s="821"/>
      <c r="C241" s="1056" t="s">
        <v>1458</v>
      </c>
      <c r="D241" s="1057"/>
      <c r="E241" s="1057"/>
      <c r="F241" s="1057"/>
      <c r="G241" s="1057"/>
      <c r="H241" s="1057"/>
      <c r="I241" s="1057"/>
      <c r="J241" s="1058"/>
      <c r="K241" s="361"/>
      <c r="L241" s="587"/>
      <c r="M241" s="808"/>
      <c r="N241" s="479"/>
      <c r="O241" s="479"/>
    </row>
    <row r="242" spans="1:15" s="362" customFormat="1" ht="31" x14ac:dyDescent="0.35">
      <c r="A242" s="358"/>
      <c r="B242" s="820"/>
      <c r="C242" s="625">
        <v>1</v>
      </c>
      <c r="D242" s="1053" t="s">
        <v>1460</v>
      </c>
      <c r="E242" s="1054"/>
      <c r="F242" s="1055"/>
      <c r="G242" s="631" t="s">
        <v>1459</v>
      </c>
      <c r="H242" s="396" t="s">
        <v>335</v>
      </c>
      <c r="I242" s="631">
        <v>1</v>
      </c>
      <c r="J242" s="631">
        <v>2</v>
      </c>
      <c r="K242" s="404">
        <f>I242*J242</f>
        <v>2</v>
      </c>
      <c r="L242" s="623" t="s">
        <v>1468</v>
      </c>
      <c r="M242" s="863" t="s">
        <v>1623</v>
      </c>
      <c r="N242" s="832"/>
      <c r="O242" s="832"/>
    </row>
    <row r="243" spans="1:15" s="362" customFormat="1" ht="31" x14ac:dyDescent="0.35">
      <c r="A243" s="358"/>
      <c r="B243" s="820"/>
      <c r="C243" s="625">
        <v>2</v>
      </c>
      <c r="D243" s="1053" t="s">
        <v>1461</v>
      </c>
      <c r="E243" s="1054"/>
      <c r="F243" s="1055"/>
      <c r="G243" s="631" t="s">
        <v>1462</v>
      </c>
      <c r="H243" s="396" t="s">
        <v>335</v>
      </c>
      <c r="I243" s="631">
        <v>1</v>
      </c>
      <c r="J243" s="631">
        <v>2</v>
      </c>
      <c r="K243" s="404">
        <f>I243*J243</f>
        <v>2</v>
      </c>
      <c r="L243" s="623" t="s">
        <v>1468</v>
      </c>
      <c r="M243" s="863" t="s">
        <v>1624</v>
      </c>
      <c r="N243" s="832"/>
      <c r="O243" s="832"/>
    </row>
    <row r="244" spans="1:15" s="362" customFormat="1" ht="20.149999999999999" customHeight="1" x14ac:dyDescent="0.35">
      <c r="A244" s="358"/>
      <c r="B244" s="820"/>
      <c r="C244" s="632"/>
      <c r="D244" s="1065" t="s">
        <v>328</v>
      </c>
      <c r="E244" s="1066"/>
      <c r="F244" s="1067"/>
      <c r="G244" s="1075"/>
      <c r="H244" s="1076"/>
      <c r="I244" s="631">
        <f>SUM(I242:I243)</f>
        <v>2</v>
      </c>
      <c r="J244" s="633"/>
      <c r="K244" s="807">
        <f>SUM(K242:K243)</f>
        <v>4</v>
      </c>
      <c r="L244" s="587"/>
      <c r="M244" s="808"/>
      <c r="N244" s="479"/>
      <c r="O244" s="479"/>
    </row>
    <row r="245" spans="1:15" s="835" customFormat="1" ht="20.149999999999999" customHeight="1" x14ac:dyDescent="0.35">
      <c r="A245" s="836"/>
      <c r="B245" s="627"/>
      <c r="C245" s="1069" t="s">
        <v>382</v>
      </c>
      <c r="D245" s="1070"/>
      <c r="E245" s="1070"/>
      <c r="F245" s="1070"/>
      <c r="G245" s="1070"/>
      <c r="H245" s="1070"/>
      <c r="I245" s="1070"/>
      <c r="J245" s="1071"/>
      <c r="K245" s="628">
        <f>K248+K251+K255+K258+K262+K265+K268</f>
        <v>4.5</v>
      </c>
      <c r="L245" s="629"/>
      <c r="M245" s="630"/>
      <c r="N245" s="454"/>
      <c r="O245" s="454"/>
    </row>
    <row r="246" spans="1:15" s="362" customFormat="1" ht="20.149999999999999" customHeight="1" x14ac:dyDescent="0.35">
      <c r="A246" s="837"/>
      <c r="B246" s="821"/>
      <c r="C246" s="1056" t="s">
        <v>1432</v>
      </c>
      <c r="D246" s="1057"/>
      <c r="E246" s="1057"/>
      <c r="F246" s="1057"/>
      <c r="G246" s="1057"/>
      <c r="H246" s="1057"/>
      <c r="I246" s="1057"/>
      <c r="J246" s="1058"/>
      <c r="K246" s="361"/>
      <c r="L246" s="587"/>
      <c r="M246" s="808"/>
      <c r="N246" s="479"/>
      <c r="O246" s="479"/>
    </row>
    <row r="247" spans="1:15" s="362" customFormat="1" ht="31" x14ac:dyDescent="0.35">
      <c r="A247" s="358"/>
      <c r="B247" s="820"/>
      <c r="C247" s="625">
        <v>1</v>
      </c>
      <c r="D247" s="1053" t="s">
        <v>1433</v>
      </c>
      <c r="E247" s="1054"/>
      <c r="F247" s="1055"/>
      <c r="G247" s="830">
        <v>41213</v>
      </c>
      <c r="H247" s="396" t="s">
        <v>335</v>
      </c>
      <c r="I247" s="631">
        <v>1</v>
      </c>
      <c r="J247" s="631">
        <v>0.5</v>
      </c>
      <c r="K247" s="404">
        <f>I247*J247</f>
        <v>0.5</v>
      </c>
      <c r="L247" s="623" t="s">
        <v>460</v>
      </c>
      <c r="M247" s="863" t="s">
        <v>1625</v>
      </c>
      <c r="N247" s="832"/>
      <c r="O247" s="832"/>
    </row>
    <row r="248" spans="1:15" s="362" customFormat="1" ht="20.149999999999999" customHeight="1" x14ac:dyDescent="0.35">
      <c r="A248" s="358"/>
      <c r="B248" s="820"/>
      <c r="C248" s="632"/>
      <c r="D248" s="1065" t="s">
        <v>328</v>
      </c>
      <c r="E248" s="1066"/>
      <c r="F248" s="1067"/>
      <c r="G248" s="1075"/>
      <c r="H248" s="1076"/>
      <c r="I248" s="631">
        <v>1</v>
      </c>
      <c r="J248" s="633"/>
      <c r="K248" s="807">
        <f>SUM(K247)</f>
        <v>0.5</v>
      </c>
      <c r="L248" s="587"/>
      <c r="M248" s="808"/>
      <c r="N248" s="479"/>
      <c r="O248" s="479"/>
    </row>
    <row r="249" spans="1:15" s="362" customFormat="1" ht="20.149999999999999" customHeight="1" x14ac:dyDescent="0.35">
      <c r="A249" s="837"/>
      <c r="B249" s="821"/>
      <c r="C249" s="1056" t="s">
        <v>1438</v>
      </c>
      <c r="D249" s="1057"/>
      <c r="E249" s="1057"/>
      <c r="F249" s="1057"/>
      <c r="G249" s="1057"/>
      <c r="H249" s="1057"/>
      <c r="I249" s="1057"/>
      <c r="J249" s="1058"/>
      <c r="K249" s="361"/>
      <c r="L249" s="587"/>
      <c r="M249" s="808"/>
      <c r="N249" s="479"/>
      <c r="O249" s="479"/>
    </row>
    <row r="250" spans="1:15" s="362" customFormat="1" ht="31" x14ac:dyDescent="0.35">
      <c r="A250" s="358"/>
      <c r="B250" s="820"/>
      <c r="C250" s="625">
        <v>1</v>
      </c>
      <c r="D250" s="1053" t="s">
        <v>1434</v>
      </c>
      <c r="E250" s="1054"/>
      <c r="F250" s="1055"/>
      <c r="G250" s="830">
        <v>41668</v>
      </c>
      <c r="H250" s="396" t="s">
        <v>335</v>
      </c>
      <c r="I250" s="631">
        <v>1</v>
      </c>
      <c r="J250" s="631">
        <v>0.5</v>
      </c>
      <c r="K250" s="404">
        <f>I250*J250</f>
        <v>0.5</v>
      </c>
      <c r="L250" s="623" t="s">
        <v>460</v>
      </c>
      <c r="M250" s="863" t="s">
        <v>1626</v>
      </c>
      <c r="N250" s="832"/>
      <c r="O250" s="832"/>
    </row>
    <row r="251" spans="1:15" s="362" customFormat="1" ht="20.149999999999999" customHeight="1" x14ac:dyDescent="0.35">
      <c r="A251" s="358"/>
      <c r="B251" s="820"/>
      <c r="C251" s="632"/>
      <c r="D251" s="1065" t="s">
        <v>328</v>
      </c>
      <c r="E251" s="1066"/>
      <c r="F251" s="1067"/>
      <c r="G251" s="1075"/>
      <c r="H251" s="1076"/>
      <c r="I251" s="631">
        <v>1</v>
      </c>
      <c r="J251" s="633"/>
      <c r="K251" s="807">
        <f>SUM(K250)</f>
        <v>0.5</v>
      </c>
      <c r="L251" s="587"/>
      <c r="M251" s="808"/>
      <c r="N251" s="479"/>
      <c r="O251" s="479"/>
    </row>
    <row r="252" spans="1:15" s="362" customFormat="1" ht="20.149999999999999" customHeight="1" x14ac:dyDescent="0.35">
      <c r="A252" s="837"/>
      <c r="B252" s="821"/>
      <c r="C252" s="1056" t="s">
        <v>1435</v>
      </c>
      <c r="D252" s="1057"/>
      <c r="E252" s="1057"/>
      <c r="F252" s="1057"/>
      <c r="G252" s="1057"/>
      <c r="H252" s="1057"/>
      <c r="I252" s="1057"/>
      <c r="J252" s="1058"/>
      <c r="K252" s="361"/>
      <c r="L252" s="587"/>
      <c r="M252" s="808"/>
      <c r="N252" s="479"/>
      <c r="O252" s="479"/>
    </row>
    <row r="253" spans="1:15" s="362" customFormat="1" ht="31" x14ac:dyDescent="0.35">
      <c r="A253" s="358"/>
      <c r="B253" s="820"/>
      <c r="C253" s="625">
        <v>1</v>
      </c>
      <c r="D253" s="1053" t="s">
        <v>1436</v>
      </c>
      <c r="E253" s="1054"/>
      <c r="F253" s="1055"/>
      <c r="G253" s="830">
        <v>41843</v>
      </c>
      <c r="H253" s="396" t="s">
        <v>335</v>
      </c>
      <c r="I253" s="631">
        <v>1</v>
      </c>
      <c r="J253" s="631">
        <v>0.5</v>
      </c>
      <c r="K253" s="404">
        <f>I253*J253</f>
        <v>0.5</v>
      </c>
      <c r="L253" s="623" t="s">
        <v>460</v>
      </c>
      <c r="M253" s="863" t="s">
        <v>1627</v>
      </c>
      <c r="N253" s="832"/>
      <c r="O253" s="832"/>
    </row>
    <row r="254" spans="1:15" s="362" customFormat="1" ht="31" x14ac:dyDescent="0.35">
      <c r="A254" s="358"/>
      <c r="B254" s="820"/>
      <c r="C254" s="625">
        <v>2</v>
      </c>
      <c r="D254" s="1053" t="s">
        <v>1437</v>
      </c>
      <c r="E254" s="1054"/>
      <c r="F254" s="1055"/>
      <c r="G254" s="830">
        <v>41841</v>
      </c>
      <c r="H254" s="396" t="s">
        <v>335</v>
      </c>
      <c r="I254" s="631">
        <v>1</v>
      </c>
      <c r="J254" s="631">
        <v>0.5</v>
      </c>
      <c r="K254" s="404">
        <f>I254*J254</f>
        <v>0.5</v>
      </c>
      <c r="L254" s="623" t="s">
        <v>460</v>
      </c>
      <c r="M254" s="863" t="s">
        <v>1628</v>
      </c>
      <c r="N254" s="832"/>
      <c r="O254" s="832"/>
    </row>
    <row r="255" spans="1:15" s="362" customFormat="1" ht="20.149999999999999" customHeight="1" x14ac:dyDescent="0.35">
      <c r="A255" s="358"/>
      <c r="B255" s="820"/>
      <c r="C255" s="632"/>
      <c r="D255" s="1065" t="s">
        <v>328</v>
      </c>
      <c r="E255" s="1066"/>
      <c r="F255" s="1067"/>
      <c r="G255" s="1075"/>
      <c r="H255" s="1076"/>
      <c r="I255" s="631">
        <f>SUM(I253:I254)</f>
        <v>2</v>
      </c>
      <c r="J255" s="633"/>
      <c r="K255" s="807">
        <f>SUM(K253:K254)</f>
        <v>1</v>
      </c>
      <c r="L255" s="587"/>
      <c r="M255" s="808"/>
      <c r="N255" s="479"/>
      <c r="O255" s="479"/>
    </row>
    <row r="256" spans="1:15" s="362" customFormat="1" ht="20.149999999999999" customHeight="1" x14ac:dyDescent="0.35">
      <c r="A256" s="837"/>
      <c r="B256" s="821"/>
      <c r="C256" s="1056" t="s">
        <v>1439</v>
      </c>
      <c r="D256" s="1057"/>
      <c r="E256" s="1057"/>
      <c r="F256" s="1057"/>
      <c r="G256" s="1057"/>
      <c r="H256" s="1057"/>
      <c r="I256" s="1057"/>
      <c r="J256" s="1058"/>
      <c r="K256" s="361"/>
      <c r="L256" s="587"/>
      <c r="M256" s="808"/>
      <c r="N256" s="479"/>
      <c r="O256" s="479"/>
    </row>
    <row r="257" spans="1:15" s="362" customFormat="1" ht="31" x14ac:dyDescent="0.35">
      <c r="A257" s="358"/>
      <c r="B257" s="820"/>
      <c r="C257" s="625">
        <v>1</v>
      </c>
      <c r="D257" s="1053" t="s">
        <v>1440</v>
      </c>
      <c r="E257" s="1054"/>
      <c r="F257" s="1055"/>
      <c r="G257" s="830">
        <v>43663</v>
      </c>
      <c r="H257" s="396" t="s">
        <v>335</v>
      </c>
      <c r="I257" s="631">
        <v>1</v>
      </c>
      <c r="J257" s="631">
        <v>0.5</v>
      </c>
      <c r="K257" s="404">
        <f>I257*J257</f>
        <v>0.5</v>
      </c>
      <c r="L257" s="623" t="s">
        <v>460</v>
      </c>
      <c r="M257" s="863" t="s">
        <v>1629</v>
      </c>
      <c r="N257" s="832"/>
      <c r="O257" s="832"/>
    </row>
    <row r="258" spans="1:15" s="362" customFormat="1" ht="20.149999999999999" customHeight="1" x14ac:dyDescent="0.35">
      <c r="A258" s="358"/>
      <c r="B258" s="820"/>
      <c r="C258" s="632"/>
      <c r="D258" s="1065" t="s">
        <v>328</v>
      </c>
      <c r="E258" s="1066"/>
      <c r="F258" s="1067"/>
      <c r="G258" s="1075"/>
      <c r="H258" s="1076"/>
      <c r="I258" s="631">
        <f>SUM(I257:I257)</f>
        <v>1</v>
      </c>
      <c r="J258" s="633"/>
      <c r="K258" s="807">
        <f>SUM(K257:K257)</f>
        <v>0.5</v>
      </c>
      <c r="L258" s="587"/>
      <c r="M258" s="808"/>
      <c r="N258" s="479"/>
      <c r="O258" s="479"/>
    </row>
    <row r="259" spans="1:15" s="362" customFormat="1" ht="20.149999999999999" customHeight="1" x14ac:dyDescent="0.35">
      <c r="A259" s="837"/>
      <c r="B259" s="821"/>
      <c r="C259" s="1056" t="s">
        <v>1441</v>
      </c>
      <c r="D259" s="1057"/>
      <c r="E259" s="1057"/>
      <c r="F259" s="1057"/>
      <c r="G259" s="1057"/>
      <c r="H259" s="1057"/>
      <c r="I259" s="1057"/>
      <c r="J259" s="1058"/>
      <c r="K259" s="361"/>
      <c r="L259" s="587"/>
      <c r="M259" s="808"/>
      <c r="N259" s="479"/>
      <c r="O259" s="479"/>
    </row>
    <row r="260" spans="1:15" s="362" customFormat="1" ht="31" x14ac:dyDescent="0.35">
      <c r="A260" s="358"/>
      <c r="B260" s="820"/>
      <c r="C260" s="625">
        <v>1</v>
      </c>
      <c r="D260" s="1053" t="s">
        <v>1442</v>
      </c>
      <c r="E260" s="1054"/>
      <c r="F260" s="1055"/>
      <c r="G260" s="830"/>
      <c r="H260" s="396" t="s">
        <v>335</v>
      </c>
      <c r="I260" s="631">
        <v>1</v>
      </c>
      <c r="J260" s="631">
        <v>0.5</v>
      </c>
      <c r="K260" s="404">
        <f>I260*J260</f>
        <v>0.5</v>
      </c>
      <c r="L260" s="623" t="s">
        <v>460</v>
      </c>
      <c r="M260" s="863" t="s">
        <v>1630</v>
      </c>
      <c r="N260" s="832"/>
      <c r="O260" s="832"/>
    </row>
    <row r="261" spans="1:15" s="362" customFormat="1" ht="31" x14ac:dyDescent="0.35">
      <c r="A261" s="358"/>
      <c r="B261" s="820"/>
      <c r="C261" s="625">
        <v>2</v>
      </c>
      <c r="D261" s="1053" t="s">
        <v>1443</v>
      </c>
      <c r="E261" s="1054"/>
      <c r="F261" s="1055"/>
      <c r="G261" s="830"/>
      <c r="H261" s="396" t="s">
        <v>335</v>
      </c>
      <c r="I261" s="631">
        <v>1</v>
      </c>
      <c r="J261" s="631">
        <v>0.5</v>
      </c>
      <c r="K261" s="404">
        <f>I261*J261</f>
        <v>0.5</v>
      </c>
      <c r="L261" s="623" t="s">
        <v>460</v>
      </c>
      <c r="M261" s="863" t="s">
        <v>1631</v>
      </c>
      <c r="N261" s="832"/>
      <c r="O261" s="832"/>
    </row>
    <row r="262" spans="1:15" s="362" customFormat="1" ht="20.149999999999999" customHeight="1" x14ac:dyDescent="0.35">
      <c r="A262" s="358"/>
      <c r="B262" s="820"/>
      <c r="C262" s="632"/>
      <c r="D262" s="1065" t="s">
        <v>328</v>
      </c>
      <c r="E262" s="1066"/>
      <c r="F262" s="1067"/>
      <c r="G262" s="1075"/>
      <c r="H262" s="1076"/>
      <c r="I262" s="631">
        <f>SUM(I260:I261)</f>
        <v>2</v>
      </c>
      <c r="J262" s="633"/>
      <c r="K262" s="807">
        <f>SUM(K260:K261)</f>
        <v>1</v>
      </c>
      <c r="L262" s="587"/>
      <c r="M262" s="808"/>
      <c r="N262" s="479"/>
      <c r="O262" s="479"/>
    </row>
    <row r="263" spans="1:15" s="362" customFormat="1" ht="20.149999999999999" customHeight="1" x14ac:dyDescent="0.35">
      <c r="A263" s="837"/>
      <c r="B263" s="821"/>
      <c r="C263" s="1056" t="s">
        <v>1444</v>
      </c>
      <c r="D263" s="1057"/>
      <c r="E263" s="1057"/>
      <c r="F263" s="1057"/>
      <c r="G263" s="1057"/>
      <c r="H263" s="1057"/>
      <c r="I263" s="1057"/>
      <c r="J263" s="1058"/>
      <c r="K263" s="361"/>
      <c r="L263" s="587"/>
      <c r="M263" s="808"/>
      <c r="N263" s="479"/>
      <c r="O263" s="479"/>
    </row>
    <row r="264" spans="1:15" s="362" customFormat="1" ht="31" x14ac:dyDescent="0.35">
      <c r="A264" s="358"/>
      <c r="B264" s="820"/>
      <c r="C264" s="625">
        <v>1</v>
      </c>
      <c r="D264" s="1053" t="s">
        <v>1445</v>
      </c>
      <c r="E264" s="1054"/>
      <c r="F264" s="1055"/>
      <c r="G264" s="830">
        <v>44144</v>
      </c>
      <c r="H264" s="396" t="s">
        <v>335</v>
      </c>
      <c r="I264" s="631">
        <v>1</v>
      </c>
      <c r="J264" s="631">
        <v>0.5</v>
      </c>
      <c r="K264" s="404">
        <f>I264*J264</f>
        <v>0.5</v>
      </c>
      <c r="L264" s="623" t="s">
        <v>460</v>
      </c>
      <c r="M264" s="863" t="s">
        <v>1632</v>
      </c>
      <c r="N264" s="832"/>
      <c r="O264" s="832"/>
    </row>
    <row r="265" spans="1:15" s="362" customFormat="1" ht="20.149999999999999" customHeight="1" x14ac:dyDescent="0.35">
      <c r="A265" s="358"/>
      <c r="B265" s="820"/>
      <c r="C265" s="632"/>
      <c r="D265" s="1065" t="s">
        <v>328</v>
      </c>
      <c r="E265" s="1066"/>
      <c r="F265" s="1067"/>
      <c r="G265" s="1075"/>
      <c r="H265" s="1076"/>
      <c r="I265" s="631">
        <f>SUM(I264:I264)</f>
        <v>1</v>
      </c>
      <c r="J265" s="633"/>
      <c r="K265" s="807">
        <f>SUM(K264:K264)</f>
        <v>0.5</v>
      </c>
      <c r="L265" s="587"/>
      <c r="M265" s="808"/>
      <c r="N265" s="479"/>
      <c r="O265" s="479"/>
    </row>
    <row r="266" spans="1:15" s="362" customFormat="1" ht="20.149999999999999" customHeight="1" x14ac:dyDescent="0.35">
      <c r="A266" s="837"/>
      <c r="B266" s="821"/>
      <c r="C266" s="1056" t="s">
        <v>1427</v>
      </c>
      <c r="D266" s="1057"/>
      <c r="E266" s="1057"/>
      <c r="F266" s="1057"/>
      <c r="G266" s="1057"/>
      <c r="H266" s="1057"/>
      <c r="I266" s="1057"/>
      <c r="J266" s="1058"/>
      <c r="K266" s="361"/>
      <c r="L266" s="587"/>
      <c r="M266" s="808"/>
      <c r="N266" s="479"/>
      <c r="O266" s="479"/>
    </row>
    <row r="267" spans="1:15" s="362" customFormat="1" ht="31" x14ac:dyDescent="0.35">
      <c r="A267" s="358"/>
      <c r="B267" s="820"/>
      <c r="C267" s="625">
        <v>1</v>
      </c>
      <c r="D267" s="1053" t="s">
        <v>1446</v>
      </c>
      <c r="E267" s="1054"/>
      <c r="F267" s="1055"/>
      <c r="G267" s="830"/>
      <c r="H267" s="396" t="s">
        <v>335</v>
      </c>
      <c r="I267" s="631">
        <v>1</v>
      </c>
      <c r="J267" s="631">
        <v>0.5</v>
      </c>
      <c r="K267" s="404">
        <f>I267*J267</f>
        <v>0.5</v>
      </c>
      <c r="L267" s="623" t="s">
        <v>460</v>
      </c>
      <c r="M267" s="863" t="s">
        <v>1633</v>
      </c>
      <c r="N267" s="832"/>
      <c r="O267" s="832"/>
    </row>
    <row r="268" spans="1:15" s="362" customFormat="1" ht="20.149999999999999" customHeight="1" x14ac:dyDescent="0.35">
      <c r="A268" s="358"/>
      <c r="B268" s="820"/>
      <c r="C268" s="632"/>
      <c r="D268" s="1065" t="s">
        <v>328</v>
      </c>
      <c r="E268" s="1066"/>
      <c r="F268" s="1067"/>
      <c r="G268" s="1075"/>
      <c r="H268" s="1076"/>
      <c r="I268" s="631">
        <f>SUM(I267:I267)</f>
        <v>1</v>
      </c>
      <c r="J268" s="633"/>
      <c r="K268" s="807">
        <f>SUM(K267:K267)</f>
        <v>0.5</v>
      </c>
      <c r="L268" s="587"/>
      <c r="M268" s="808"/>
      <c r="N268" s="479"/>
      <c r="O268" s="479"/>
    </row>
    <row r="269" spans="1:15" ht="20.149999999999999" customHeight="1" x14ac:dyDescent="0.35">
      <c r="A269" s="634"/>
      <c r="B269" s="635" t="s">
        <v>94</v>
      </c>
      <c r="C269" s="1072" t="s">
        <v>95</v>
      </c>
      <c r="D269" s="1073"/>
      <c r="E269" s="1073"/>
      <c r="F269" s="1073"/>
      <c r="G269" s="1073"/>
      <c r="H269" s="1073"/>
      <c r="I269" s="1073"/>
      <c r="J269" s="1074"/>
      <c r="K269" s="488">
        <f>SUM(K270+K286)</f>
        <v>19.5</v>
      </c>
      <c r="L269" s="587"/>
      <c r="M269" s="828"/>
      <c r="N269" s="584"/>
      <c r="O269" s="392" t="s">
        <v>540</v>
      </c>
    </row>
    <row r="270" spans="1:15" s="621" customFormat="1" ht="19.5" customHeight="1" x14ac:dyDescent="0.35">
      <c r="A270" s="636"/>
      <c r="B270" s="637"/>
      <c r="C270" s="1069" t="s">
        <v>383</v>
      </c>
      <c r="D270" s="1070"/>
      <c r="E270" s="1070"/>
      <c r="F270" s="1070"/>
      <c r="G270" s="1070"/>
      <c r="H270" s="1070"/>
      <c r="I270" s="1070"/>
      <c r="J270" s="1071"/>
      <c r="K270" s="628">
        <f>K274+K277+K281+K285</f>
        <v>7</v>
      </c>
      <c r="L270" s="629"/>
      <c r="M270" s="630"/>
      <c r="N270" s="454"/>
      <c r="O270" s="454"/>
    </row>
    <row r="271" spans="1:15" s="362" customFormat="1" ht="17.25" customHeight="1" x14ac:dyDescent="0.35">
      <c r="A271" s="626"/>
      <c r="B271" s="635"/>
      <c r="C271" s="1056" t="s">
        <v>1432</v>
      </c>
      <c r="D271" s="1057"/>
      <c r="E271" s="1057"/>
      <c r="F271" s="1057"/>
      <c r="G271" s="1057"/>
      <c r="H271" s="1057"/>
      <c r="I271" s="1057"/>
      <c r="J271" s="614"/>
      <c r="K271" s="361"/>
      <c r="L271" s="587"/>
      <c r="M271" s="808"/>
      <c r="N271" s="479"/>
      <c r="O271" s="479"/>
    </row>
    <row r="272" spans="1:15" s="362" customFormat="1" ht="20.149999999999999" customHeight="1" x14ac:dyDescent="0.35">
      <c r="A272" s="626"/>
      <c r="B272" s="638"/>
      <c r="C272" s="528">
        <v>1</v>
      </c>
      <c r="D272" s="1053" t="s">
        <v>1470</v>
      </c>
      <c r="E272" s="1054"/>
      <c r="F272" s="1055"/>
      <c r="G272" s="639">
        <v>41108</v>
      </c>
      <c r="H272" s="396" t="s">
        <v>96</v>
      </c>
      <c r="I272" s="396">
        <v>1</v>
      </c>
      <c r="J272" s="396">
        <v>1</v>
      </c>
      <c r="K272" s="404">
        <v>1</v>
      </c>
      <c r="L272" s="605" t="s">
        <v>1471</v>
      </c>
      <c r="M272" s="863" t="s">
        <v>1634</v>
      </c>
      <c r="N272" s="832"/>
      <c r="O272" s="832"/>
    </row>
    <row r="273" spans="1:15" s="362" customFormat="1" ht="16.5" customHeight="1" x14ac:dyDescent="0.35">
      <c r="A273" s="640"/>
      <c r="B273" s="638"/>
      <c r="C273" s="528">
        <v>2</v>
      </c>
      <c r="D273" s="1053" t="s">
        <v>1472</v>
      </c>
      <c r="E273" s="1054"/>
      <c r="F273" s="1055"/>
      <c r="G273" s="639">
        <v>41103</v>
      </c>
      <c r="H273" s="396" t="s">
        <v>96</v>
      </c>
      <c r="I273" s="396">
        <v>1</v>
      </c>
      <c r="J273" s="396">
        <v>1</v>
      </c>
      <c r="K273" s="404">
        <v>1</v>
      </c>
      <c r="L273" s="605" t="s">
        <v>1471</v>
      </c>
      <c r="M273" s="863" t="s">
        <v>1635</v>
      </c>
      <c r="N273" s="832"/>
      <c r="O273" s="832"/>
    </row>
    <row r="274" spans="1:15" s="362" customFormat="1" ht="20.149999999999999" customHeight="1" x14ac:dyDescent="0.35">
      <c r="A274" s="640"/>
      <c r="B274" s="638"/>
      <c r="C274" s="528"/>
      <c r="D274" s="1065" t="s">
        <v>333</v>
      </c>
      <c r="E274" s="1066"/>
      <c r="F274" s="1067"/>
      <c r="G274" s="1068"/>
      <c r="H274" s="1040"/>
      <c r="I274" s="396">
        <f>SUM(I272:I273)</f>
        <v>2</v>
      </c>
      <c r="J274" s="396"/>
      <c r="K274" s="807">
        <f>SUM(K272:K273)</f>
        <v>2</v>
      </c>
      <c r="L274" s="587"/>
      <c r="M274" s="808"/>
      <c r="N274" s="479"/>
      <c r="O274" s="479"/>
    </row>
    <row r="275" spans="1:15" s="362" customFormat="1" ht="16.5" customHeight="1" x14ac:dyDescent="0.35">
      <c r="A275" s="640"/>
      <c r="B275" s="638"/>
      <c r="C275" s="1056" t="s">
        <v>1438</v>
      </c>
      <c r="D275" s="1057"/>
      <c r="E275" s="1057"/>
      <c r="F275" s="1057"/>
      <c r="G275" s="1057"/>
      <c r="H275" s="1057"/>
      <c r="I275" s="1057"/>
      <c r="J275" s="1057"/>
      <c r="K275" s="1057"/>
      <c r="L275" s="1057"/>
      <c r="M275" s="1058"/>
      <c r="N275" s="479"/>
      <c r="O275" s="479"/>
    </row>
    <row r="276" spans="1:15" s="362" customFormat="1" ht="33.75" customHeight="1" x14ac:dyDescent="0.35">
      <c r="A276" s="640"/>
      <c r="B276" s="638"/>
      <c r="C276" s="528">
        <v>1</v>
      </c>
      <c r="D276" s="1053" t="s">
        <v>1474</v>
      </c>
      <c r="E276" s="1054"/>
      <c r="F276" s="1055"/>
      <c r="G276" s="639">
        <v>41766</v>
      </c>
      <c r="H276" s="396" t="s">
        <v>96</v>
      </c>
      <c r="I276" s="396">
        <v>1</v>
      </c>
      <c r="J276" s="396">
        <v>1</v>
      </c>
      <c r="K276" s="404">
        <v>1</v>
      </c>
      <c r="L276" s="605" t="s">
        <v>1471</v>
      </c>
      <c r="M276" s="863" t="s">
        <v>1636</v>
      </c>
      <c r="N276" s="832"/>
      <c r="O276" s="832"/>
    </row>
    <row r="277" spans="1:15" s="362" customFormat="1" ht="20.149999999999999" customHeight="1" x14ac:dyDescent="0.35">
      <c r="A277" s="640"/>
      <c r="B277" s="638"/>
      <c r="C277" s="528"/>
      <c r="D277" s="1065" t="s">
        <v>333</v>
      </c>
      <c r="E277" s="1066"/>
      <c r="F277" s="1067"/>
      <c r="G277" s="1068"/>
      <c r="H277" s="1040"/>
      <c r="I277" s="396">
        <f>SUM(I276)</f>
        <v>1</v>
      </c>
      <c r="J277" s="396"/>
      <c r="K277" s="807">
        <f>SUM(K276)</f>
        <v>1</v>
      </c>
      <c r="L277" s="587"/>
      <c r="M277" s="808"/>
      <c r="N277" s="479"/>
      <c r="O277" s="479"/>
    </row>
    <row r="278" spans="1:15" s="362" customFormat="1" ht="16.5" customHeight="1" x14ac:dyDescent="0.35">
      <c r="A278" s="640"/>
      <c r="B278" s="638"/>
      <c r="C278" s="1056" t="s">
        <v>1435</v>
      </c>
      <c r="D278" s="1057"/>
      <c r="E278" s="1057"/>
      <c r="F278" s="1057"/>
      <c r="G278" s="1057"/>
      <c r="H278" s="1057"/>
      <c r="I278" s="1057"/>
      <c r="J278" s="1057"/>
      <c r="K278" s="1057"/>
      <c r="L278" s="1057"/>
      <c r="M278" s="1058"/>
      <c r="N278" s="479"/>
      <c r="O278" s="479"/>
    </row>
    <row r="279" spans="1:15" s="362" customFormat="1" ht="33.75" customHeight="1" x14ac:dyDescent="0.35">
      <c r="A279" s="640"/>
      <c r="B279" s="638"/>
      <c r="C279" s="528">
        <v>1</v>
      </c>
      <c r="D279" s="1053" t="s">
        <v>1473</v>
      </c>
      <c r="E279" s="1054"/>
      <c r="F279" s="1055"/>
      <c r="G279" s="639">
        <v>41939</v>
      </c>
      <c r="H279" s="396" t="s">
        <v>96</v>
      </c>
      <c r="I279" s="396">
        <v>1</v>
      </c>
      <c r="J279" s="396">
        <v>1</v>
      </c>
      <c r="K279" s="404">
        <v>1</v>
      </c>
      <c r="L279" s="605" t="s">
        <v>1471</v>
      </c>
      <c r="M279" s="863" t="s">
        <v>1637</v>
      </c>
      <c r="N279" s="832"/>
      <c r="O279" s="832"/>
    </row>
    <row r="280" spans="1:15" s="362" customFormat="1" ht="33.75" customHeight="1" x14ac:dyDescent="0.35">
      <c r="A280" s="640"/>
      <c r="B280" s="638"/>
      <c r="C280" s="528">
        <v>2</v>
      </c>
      <c r="D280" s="1053" t="s">
        <v>1475</v>
      </c>
      <c r="E280" s="1054"/>
      <c r="F280" s="1055"/>
      <c r="G280" s="639">
        <v>41941</v>
      </c>
      <c r="H280" s="396" t="s">
        <v>96</v>
      </c>
      <c r="I280" s="396">
        <v>1</v>
      </c>
      <c r="J280" s="396">
        <v>1</v>
      </c>
      <c r="K280" s="404">
        <v>1</v>
      </c>
      <c r="L280" s="605" t="s">
        <v>1471</v>
      </c>
      <c r="M280" s="863" t="s">
        <v>1638</v>
      </c>
      <c r="N280" s="832"/>
      <c r="O280" s="832"/>
    </row>
    <row r="281" spans="1:15" s="362" customFormat="1" ht="20.149999999999999" customHeight="1" x14ac:dyDescent="0.35">
      <c r="A281" s="640"/>
      <c r="B281" s="638"/>
      <c r="C281" s="528"/>
      <c r="D281" s="1065" t="s">
        <v>333</v>
      </c>
      <c r="E281" s="1066"/>
      <c r="F281" s="1067"/>
      <c r="G281" s="1068"/>
      <c r="H281" s="1040"/>
      <c r="I281" s="396">
        <f>SUM(I279:I280)</f>
        <v>2</v>
      </c>
      <c r="J281" s="396"/>
      <c r="K281" s="807">
        <f>SUM(K279:K280)</f>
        <v>2</v>
      </c>
      <c r="L281" s="587"/>
      <c r="M281" s="808"/>
      <c r="N281" s="479"/>
      <c r="O281" s="479"/>
    </row>
    <row r="282" spans="1:15" s="362" customFormat="1" ht="16.5" customHeight="1" x14ac:dyDescent="0.35">
      <c r="A282" s="640"/>
      <c r="B282" s="638"/>
      <c r="C282" s="1056" t="s">
        <v>1476</v>
      </c>
      <c r="D282" s="1057"/>
      <c r="E282" s="1057"/>
      <c r="F282" s="1057"/>
      <c r="G282" s="1057"/>
      <c r="H282" s="1057"/>
      <c r="I282" s="1057"/>
      <c r="J282" s="1057"/>
      <c r="K282" s="1057"/>
      <c r="L282" s="1057"/>
      <c r="M282" s="1058"/>
      <c r="N282" s="479"/>
      <c r="O282" s="479"/>
    </row>
    <row r="283" spans="1:15" s="362" customFormat="1" ht="33.75" customHeight="1" x14ac:dyDescent="0.35">
      <c r="A283" s="640"/>
      <c r="B283" s="638"/>
      <c r="C283" s="528">
        <v>1</v>
      </c>
      <c r="D283" s="1053" t="s">
        <v>1477</v>
      </c>
      <c r="E283" s="1054"/>
      <c r="F283" s="1055"/>
      <c r="G283" s="639">
        <v>42289</v>
      </c>
      <c r="H283" s="396" t="s">
        <v>96</v>
      </c>
      <c r="I283" s="396">
        <v>1</v>
      </c>
      <c r="J283" s="396">
        <v>1</v>
      </c>
      <c r="K283" s="404">
        <v>1</v>
      </c>
      <c r="L283" s="605" t="s">
        <v>1471</v>
      </c>
      <c r="M283" s="863" t="s">
        <v>1639</v>
      </c>
      <c r="N283" s="832"/>
      <c r="O283" s="832"/>
    </row>
    <row r="284" spans="1:15" s="362" customFormat="1" ht="33.75" customHeight="1" x14ac:dyDescent="0.35">
      <c r="A284" s="640"/>
      <c r="B284" s="638"/>
      <c r="C284" s="528">
        <v>2</v>
      </c>
      <c r="D284" s="1053" t="s">
        <v>1478</v>
      </c>
      <c r="E284" s="1054"/>
      <c r="F284" s="1055"/>
      <c r="G284" s="639">
        <v>42303</v>
      </c>
      <c r="H284" s="396" t="s">
        <v>96</v>
      </c>
      <c r="I284" s="396">
        <v>1</v>
      </c>
      <c r="J284" s="396">
        <v>1</v>
      </c>
      <c r="K284" s="404">
        <v>1</v>
      </c>
      <c r="L284" s="605" t="s">
        <v>1471</v>
      </c>
      <c r="M284" s="863" t="s">
        <v>1640</v>
      </c>
      <c r="N284" s="832"/>
      <c r="O284" s="832"/>
    </row>
    <row r="285" spans="1:15" s="362" customFormat="1" ht="20.149999999999999" customHeight="1" x14ac:dyDescent="0.35">
      <c r="A285" s="640"/>
      <c r="B285" s="638"/>
      <c r="C285" s="528"/>
      <c r="D285" s="1065" t="s">
        <v>333</v>
      </c>
      <c r="E285" s="1066"/>
      <c r="F285" s="1067"/>
      <c r="G285" s="1068"/>
      <c r="H285" s="1040"/>
      <c r="I285" s="396">
        <f>SUM(I283:I284)</f>
        <v>2</v>
      </c>
      <c r="J285" s="396"/>
      <c r="K285" s="807">
        <f>SUM(K283:K284)</f>
        <v>2</v>
      </c>
      <c r="L285" s="587"/>
      <c r="M285" s="808"/>
      <c r="N285" s="479"/>
      <c r="O285" s="479"/>
    </row>
    <row r="286" spans="1:15" s="642" customFormat="1" ht="19.5" customHeight="1" x14ac:dyDescent="0.35">
      <c r="A286" s="636"/>
      <c r="B286" s="641"/>
      <c r="C286" s="1069" t="s">
        <v>329</v>
      </c>
      <c r="D286" s="1070"/>
      <c r="E286" s="1070"/>
      <c r="F286" s="1070"/>
      <c r="G286" s="1070"/>
      <c r="H286" s="1070"/>
      <c r="I286" s="1070"/>
      <c r="J286" s="1071"/>
      <c r="K286" s="628">
        <f>K292+K296+K302+K306+K309+K312+K316+K319+K326+K331</f>
        <v>12.5</v>
      </c>
      <c r="L286" s="629"/>
      <c r="M286" s="630"/>
      <c r="N286" s="454"/>
      <c r="O286" s="454"/>
    </row>
    <row r="287" spans="1:15" s="364" customFormat="1" ht="20.149999999999999" customHeight="1" x14ac:dyDescent="0.35">
      <c r="A287" s="626"/>
      <c r="B287" s="427"/>
      <c r="C287" s="1143" t="s">
        <v>1480</v>
      </c>
      <c r="D287" s="1144"/>
      <c r="E287" s="1144"/>
      <c r="F287" s="1144"/>
      <c r="G287" s="1144"/>
      <c r="H287" s="1144"/>
      <c r="I287" s="1144"/>
      <c r="J287" s="1144"/>
      <c r="K287" s="1145"/>
      <c r="L287" s="587"/>
      <c r="M287" s="808"/>
      <c r="N287" s="584"/>
      <c r="O287" s="584"/>
    </row>
    <row r="288" spans="1:15" s="805" customFormat="1" ht="20.149999999999999" customHeight="1" x14ac:dyDescent="0.35">
      <c r="A288" s="838"/>
      <c r="B288" s="816"/>
      <c r="C288" s="528">
        <v>1</v>
      </c>
      <c r="D288" s="1053" t="s">
        <v>1479</v>
      </c>
      <c r="E288" s="1054"/>
      <c r="F288" s="1055"/>
      <c r="G288" s="639">
        <v>40751</v>
      </c>
      <c r="H288" s="396" t="s">
        <v>97</v>
      </c>
      <c r="I288" s="396">
        <v>1</v>
      </c>
      <c r="J288" s="396">
        <v>0.5</v>
      </c>
      <c r="K288" s="631">
        <f>SUM(I288*J288)</f>
        <v>0.5</v>
      </c>
      <c r="L288" s="605" t="s">
        <v>1471</v>
      </c>
      <c r="M288" s="863" t="s">
        <v>1641</v>
      </c>
      <c r="N288" s="839"/>
      <c r="O288" s="839"/>
    </row>
    <row r="289" spans="1:15" s="805" customFormat="1" ht="20.149999999999999" customHeight="1" x14ac:dyDescent="0.35">
      <c r="A289" s="838"/>
      <c r="B289" s="816"/>
      <c r="C289" s="528">
        <v>2</v>
      </c>
      <c r="D289" s="1053" t="s">
        <v>1481</v>
      </c>
      <c r="E289" s="1054"/>
      <c r="F289" s="1055"/>
      <c r="G289" s="639">
        <v>40750</v>
      </c>
      <c r="H289" s="396" t="s">
        <v>97</v>
      </c>
      <c r="I289" s="396">
        <v>1</v>
      </c>
      <c r="J289" s="396">
        <v>0.5</v>
      </c>
      <c r="K289" s="631">
        <f>SUM(I289*J289)</f>
        <v>0.5</v>
      </c>
      <c r="L289" s="605" t="s">
        <v>1471</v>
      </c>
      <c r="M289" s="863" t="s">
        <v>1642</v>
      </c>
      <c r="N289" s="840"/>
      <c r="O289" s="840"/>
    </row>
    <row r="290" spans="1:15" s="805" customFormat="1" ht="20.149999999999999" customHeight="1" x14ac:dyDescent="0.35">
      <c r="A290" s="838"/>
      <c r="B290" s="816"/>
      <c r="C290" s="528">
        <v>3</v>
      </c>
      <c r="D290" s="1053" t="s">
        <v>1482</v>
      </c>
      <c r="E290" s="1054"/>
      <c r="F290" s="1055"/>
      <c r="G290" s="639">
        <v>40753</v>
      </c>
      <c r="H290" s="396" t="s">
        <v>97</v>
      </c>
      <c r="I290" s="396">
        <v>1</v>
      </c>
      <c r="J290" s="396">
        <v>0.5</v>
      </c>
      <c r="K290" s="631">
        <f>SUM(I290*J290)</f>
        <v>0.5</v>
      </c>
      <c r="L290" s="605" t="s">
        <v>1471</v>
      </c>
      <c r="M290" s="863" t="s">
        <v>1643</v>
      </c>
      <c r="N290" s="840"/>
      <c r="O290" s="840"/>
    </row>
    <row r="291" spans="1:15" s="805" customFormat="1" ht="20.149999999999999" customHeight="1" x14ac:dyDescent="0.35">
      <c r="A291" s="838"/>
      <c r="B291" s="816"/>
      <c r="C291" s="528">
        <v>4</v>
      </c>
      <c r="D291" s="1053" t="s">
        <v>1483</v>
      </c>
      <c r="E291" s="1054"/>
      <c r="F291" s="1055"/>
      <c r="G291" s="639">
        <v>40752</v>
      </c>
      <c r="H291" s="396" t="s">
        <v>97</v>
      </c>
      <c r="I291" s="396">
        <v>1</v>
      </c>
      <c r="J291" s="396">
        <v>0.5</v>
      </c>
      <c r="K291" s="631">
        <f>SUM(I291*J291)</f>
        <v>0.5</v>
      </c>
      <c r="L291" s="605" t="s">
        <v>1471</v>
      </c>
      <c r="M291" s="863" t="s">
        <v>1644</v>
      </c>
      <c r="N291" s="840"/>
      <c r="O291" s="840"/>
    </row>
    <row r="292" spans="1:15" ht="20.149999999999999" customHeight="1" x14ac:dyDescent="0.35">
      <c r="A292" s="640"/>
      <c r="B292" s="638"/>
      <c r="C292" s="528"/>
      <c r="D292" s="1065" t="s">
        <v>384</v>
      </c>
      <c r="E292" s="1066"/>
      <c r="F292" s="1067"/>
      <c r="G292" s="1068"/>
      <c r="H292" s="1040"/>
      <c r="I292" s="396">
        <f>SUM(I288:I291)</f>
        <v>4</v>
      </c>
      <c r="J292" s="396"/>
      <c r="K292" s="807">
        <f>SUM(K288:K291)</f>
        <v>2</v>
      </c>
      <c r="L292" s="587"/>
      <c r="M292" s="808"/>
      <c r="N292" s="584"/>
      <c r="O292" s="584"/>
    </row>
    <row r="293" spans="1:15" ht="16.5" customHeight="1" x14ac:dyDescent="0.35">
      <c r="A293" s="640"/>
      <c r="B293" s="638"/>
      <c r="C293" s="1056" t="s">
        <v>1485</v>
      </c>
      <c r="D293" s="1057"/>
      <c r="E293" s="1057"/>
      <c r="F293" s="1057"/>
      <c r="G293" s="1057"/>
      <c r="H293" s="1057"/>
      <c r="I293" s="1057"/>
      <c r="J293" s="1057"/>
      <c r="K293" s="1057"/>
      <c r="L293" s="1057"/>
      <c r="M293" s="1058"/>
      <c r="N293" s="584"/>
      <c r="O293" s="584"/>
    </row>
    <row r="294" spans="1:15" s="843" customFormat="1" ht="20.149999999999999" customHeight="1" x14ac:dyDescent="0.35">
      <c r="A294" s="841"/>
      <c r="B294" s="842"/>
      <c r="C294" s="528">
        <v>1</v>
      </c>
      <c r="D294" s="1053" t="s">
        <v>1486</v>
      </c>
      <c r="E294" s="1054"/>
      <c r="F294" s="1055"/>
      <c r="G294" s="639">
        <v>40941</v>
      </c>
      <c r="H294" s="396" t="s">
        <v>97</v>
      </c>
      <c r="I294" s="396">
        <v>1</v>
      </c>
      <c r="J294" s="396">
        <v>0.5</v>
      </c>
      <c r="K294" s="631">
        <f>SUM(I294*J294)</f>
        <v>0.5</v>
      </c>
      <c r="L294" s="605" t="s">
        <v>1471</v>
      </c>
      <c r="M294" s="863" t="s">
        <v>1645</v>
      </c>
      <c r="N294" s="840"/>
      <c r="O294" s="840"/>
    </row>
    <row r="295" spans="1:15" s="843" customFormat="1" ht="20.149999999999999" customHeight="1" x14ac:dyDescent="0.35">
      <c r="A295" s="841"/>
      <c r="B295" s="842"/>
      <c r="C295" s="528">
        <v>2</v>
      </c>
      <c r="D295" s="1053" t="s">
        <v>1489</v>
      </c>
      <c r="E295" s="1054"/>
      <c r="F295" s="1055"/>
      <c r="G295" s="639">
        <v>41029</v>
      </c>
      <c r="H295" s="396" t="s">
        <v>97</v>
      </c>
      <c r="I295" s="396">
        <v>1</v>
      </c>
      <c r="J295" s="396">
        <v>0.5</v>
      </c>
      <c r="K295" s="631">
        <f>SUM(I295*J295)</f>
        <v>0.5</v>
      </c>
      <c r="L295" s="605" t="s">
        <v>1471</v>
      </c>
      <c r="M295" s="863" t="s">
        <v>1646</v>
      </c>
      <c r="N295" s="840"/>
      <c r="O295" s="840"/>
    </row>
    <row r="296" spans="1:15" ht="20.149999999999999" customHeight="1" x14ac:dyDescent="0.35">
      <c r="A296" s="640"/>
      <c r="B296" s="638"/>
      <c r="C296" s="528"/>
      <c r="D296" s="1065" t="s">
        <v>384</v>
      </c>
      <c r="E296" s="1066"/>
      <c r="F296" s="1067"/>
      <c r="G296" s="1068"/>
      <c r="H296" s="1040"/>
      <c r="I296" s="396">
        <f>SUM(I294:I295)</f>
        <v>2</v>
      </c>
      <c r="J296" s="396"/>
      <c r="K296" s="807">
        <f>SUM(K294:K295)</f>
        <v>1</v>
      </c>
      <c r="L296" s="587"/>
      <c r="M296" s="808"/>
      <c r="N296" s="584"/>
      <c r="O296" s="584"/>
    </row>
    <row r="297" spans="1:15" ht="16.5" customHeight="1" x14ac:dyDescent="0.35">
      <c r="A297" s="640"/>
      <c r="B297" s="638"/>
      <c r="C297" s="1056" t="s">
        <v>1484</v>
      </c>
      <c r="D297" s="1057"/>
      <c r="E297" s="1057"/>
      <c r="F297" s="1057"/>
      <c r="G297" s="1057"/>
      <c r="H297" s="1057"/>
      <c r="I297" s="1057"/>
      <c r="J297" s="1057"/>
      <c r="K297" s="1057"/>
      <c r="L297" s="1057"/>
      <c r="M297" s="1058"/>
      <c r="N297" s="584"/>
      <c r="O297" s="584"/>
    </row>
    <row r="298" spans="1:15" s="843" customFormat="1" ht="20.149999999999999" customHeight="1" x14ac:dyDescent="0.35">
      <c r="A298" s="841"/>
      <c r="B298" s="842"/>
      <c r="C298" s="528">
        <v>1</v>
      </c>
      <c r="D298" s="1053" t="s">
        <v>1433</v>
      </c>
      <c r="E298" s="1054"/>
      <c r="F298" s="1055"/>
      <c r="G298" s="639">
        <v>41213</v>
      </c>
      <c r="H298" s="396" t="s">
        <v>97</v>
      </c>
      <c r="I298" s="396">
        <v>1</v>
      </c>
      <c r="J298" s="396">
        <v>0.5</v>
      </c>
      <c r="K298" s="631">
        <f>SUM(I298*J298)</f>
        <v>0.5</v>
      </c>
      <c r="L298" s="605" t="s">
        <v>1471</v>
      </c>
      <c r="M298" s="863" t="s">
        <v>1647</v>
      </c>
      <c r="N298" s="840"/>
      <c r="O298" s="840"/>
    </row>
    <row r="299" spans="1:15" s="843" customFormat="1" ht="20.149999999999999" customHeight="1" x14ac:dyDescent="0.35">
      <c r="A299" s="841"/>
      <c r="B299" s="842"/>
      <c r="C299" s="528">
        <v>2</v>
      </c>
      <c r="D299" s="1053" t="s">
        <v>1487</v>
      </c>
      <c r="E299" s="1054"/>
      <c r="F299" s="1055"/>
      <c r="G299" s="639">
        <v>41103</v>
      </c>
      <c r="H299" s="396" t="s">
        <v>97</v>
      </c>
      <c r="I299" s="396">
        <v>1</v>
      </c>
      <c r="J299" s="396">
        <v>0.5</v>
      </c>
      <c r="K299" s="631">
        <f>SUM(I299*J299)</f>
        <v>0.5</v>
      </c>
      <c r="L299" s="605" t="s">
        <v>1471</v>
      </c>
      <c r="M299" s="863" t="s">
        <v>1648</v>
      </c>
      <c r="N299" s="840"/>
      <c r="O299" s="840"/>
    </row>
    <row r="300" spans="1:15" s="843" customFormat="1" ht="20.149999999999999" customHeight="1" x14ac:dyDescent="0.35">
      <c r="A300" s="841"/>
      <c r="B300" s="842"/>
      <c r="C300" s="528">
        <v>3</v>
      </c>
      <c r="D300" s="1053" t="s">
        <v>1488</v>
      </c>
      <c r="E300" s="1054"/>
      <c r="F300" s="1055"/>
      <c r="G300" s="639">
        <v>41211</v>
      </c>
      <c r="H300" s="396" t="s">
        <v>97</v>
      </c>
      <c r="I300" s="396">
        <v>1</v>
      </c>
      <c r="J300" s="396">
        <v>0.5</v>
      </c>
      <c r="K300" s="631">
        <f>SUM(I300*J300)</f>
        <v>0.5</v>
      </c>
      <c r="L300" s="605" t="s">
        <v>1471</v>
      </c>
      <c r="M300" s="863" t="s">
        <v>1649</v>
      </c>
      <c r="N300" s="840"/>
      <c r="O300" s="840"/>
    </row>
    <row r="301" spans="1:15" s="843" customFormat="1" ht="39" customHeight="1" x14ac:dyDescent="0.35">
      <c r="A301" s="841"/>
      <c r="B301" s="842"/>
      <c r="C301" s="528">
        <v>4</v>
      </c>
      <c r="D301" s="1053" t="s">
        <v>1500</v>
      </c>
      <c r="E301" s="1054"/>
      <c r="F301" s="1055"/>
      <c r="G301" s="639">
        <v>41127</v>
      </c>
      <c r="H301" s="396" t="s">
        <v>97</v>
      </c>
      <c r="I301" s="396">
        <v>1</v>
      </c>
      <c r="J301" s="396">
        <v>0.5</v>
      </c>
      <c r="K301" s="631">
        <f>SUM(I301*J301)</f>
        <v>0.5</v>
      </c>
      <c r="L301" s="623" t="s">
        <v>1501</v>
      </c>
      <c r="M301" s="863" t="s">
        <v>1650</v>
      </c>
      <c r="N301" s="840"/>
      <c r="O301" s="840"/>
    </row>
    <row r="302" spans="1:15" ht="20.149999999999999" customHeight="1" x14ac:dyDescent="0.35">
      <c r="A302" s="640"/>
      <c r="B302" s="638"/>
      <c r="C302" s="528"/>
      <c r="D302" s="1065" t="s">
        <v>384</v>
      </c>
      <c r="E302" s="1066"/>
      <c r="F302" s="1067"/>
      <c r="G302" s="1068"/>
      <c r="H302" s="1040"/>
      <c r="I302" s="396">
        <f>SUM(I298:I301)</f>
        <v>4</v>
      </c>
      <c r="J302" s="396"/>
      <c r="K302" s="807">
        <f>SUM(K298:K301)</f>
        <v>2</v>
      </c>
      <c r="L302" s="587"/>
      <c r="M302" s="808"/>
      <c r="N302" s="584"/>
      <c r="O302" s="584"/>
    </row>
    <row r="303" spans="1:15" ht="16.5" customHeight="1" x14ac:dyDescent="0.35">
      <c r="A303" s="640"/>
      <c r="B303" s="638"/>
      <c r="C303" s="1056" t="s">
        <v>1492</v>
      </c>
      <c r="D303" s="1057"/>
      <c r="E303" s="1057"/>
      <c r="F303" s="1057"/>
      <c r="G303" s="1057"/>
      <c r="H303" s="1057"/>
      <c r="I303" s="1057"/>
      <c r="J303" s="1057"/>
      <c r="K303" s="1057"/>
      <c r="L303" s="1057"/>
      <c r="M303" s="1058"/>
      <c r="N303" s="584"/>
      <c r="O303" s="584"/>
    </row>
    <row r="304" spans="1:15" s="843" customFormat="1" ht="20.149999999999999" customHeight="1" x14ac:dyDescent="0.35">
      <c r="A304" s="841"/>
      <c r="B304" s="842"/>
      <c r="C304" s="528">
        <v>1</v>
      </c>
      <c r="D304" s="1053" t="s">
        <v>1493</v>
      </c>
      <c r="E304" s="1054"/>
      <c r="F304" s="1055"/>
      <c r="G304" s="639">
        <v>41282</v>
      </c>
      <c r="H304" s="396" t="s">
        <v>97</v>
      </c>
      <c r="I304" s="396">
        <v>1</v>
      </c>
      <c r="J304" s="396">
        <v>0.5</v>
      </c>
      <c r="K304" s="631">
        <f>SUM(I304*J304)</f>
        <v>0.5</v>
      </c>
      <c r="L304" s="605" t="s">
        <v>1471</v>
      </c>
      <c r="M304" s="863" t="s">
        <v>1651</v>
      </c>
      <c r="N304" s="840"/>
      <c r="O304" s="840"/>
    </row>
    <row r="305" spans="1:15" s="843" customFormat="1" ht="20.149999999999999" customHeight="1" x14ac:dyDescent="0.35">
      <c r="A305" s="841"/>
      <c r="B305" s="842"/>
      <c r="C305" s="528">
        <v>2</v>
      </c>
      <c r="D305" s="1053" t="s">
        <v>1417</v>
      </c>
      <c r="E305" s="1054"/>
      <c r="F305" s="1055"/>
      <c r="G305" s="639">
        <v>41283</v>
      </c>
      <c r="H305" s="396" t="s">
        <v>97</v>
      </c>
      <c r="I305" s="396">
        <v>1</v>
      </c>
      <c r="J305" s="396">
        <v>0.5</v>
      </c>
      <c r="K305" s="631">
        <f>SUM(I305*J305)</f>
        <v>0.5</v>
      </c>
      <c r="L305" s="605" t="s">
        <v>1471</v>
      </c>
      <c r="M305" s="863" t="s">
        <v>1652</v>
      </c>
      <c r="N305" s="840"/>
      <c r="O305" s="840"/>
    </row>
    <row r="306" spans="1:15" ht="20.149999999999999" customHeight="1" x14ac:dyDescent="0.35">
      <c r="A306" s="640"/>
      <c r="B306" s="638"/>
      <c r="C306" s="528"/>
      <c r="D306" s="1065" t="s">
        <v>384</v>
      </c>
      <c r="E306" s="1066"/>
      <c r="F306" s="1067"/>
      <c r="G306" s="1068"/>
      <c r="H306" s="1040"/>
      <c r="I306" s="396">
        <f>SUM(I304:I305)</f>
        <v>2</v>
      </c>
      <c r="J306" s="396"/>
      <c r="K306" s="807">
        <f>SUM(K304:K305)</f>
        <v>1</v>
      </c>
      <c r="L306" s="587"/>
      <c r="M306" s="808"/>
      <c r="N306" s="584"/>
      <c r="O306" s="584"/>
    </row>
    <row r="307" spans="1:15" ht="16.5" customHeight="1" x14ac:dyDescent="0.35">
      <c r="A307" s="640"/>
      <c r="B307" s="638"/>
      <c r="C307" s="1056" t="s">
        <v>1491</v>
      </c>
      <c r="D307" s="1057"/>
      <c r="E307" s="1057"/>
      <c r="F307" s="1057"/>
      <c r="G307" s="1057"/>
      <c r="H307" s="1057"/>
      <c r="I307" s="1057"/>
      <c r="J307" s="1057"/>
      <c r="K307" s="1057"/>
      <c r="L307" s="1057"/>
      <c r="M307" s="1058"/>
      <c r="N307" s="584"/>
      <c r="O307" s="584"/>
    </row>
    <row r="308" spans="1:15" s="843" customFormat="1" ht="20.149999999999999" customHeight="1" x14ac:dyDescent="0.35">
      <c r="A308" s="841"/>
      <c r="B308" s="842"/>
      <c r="C308" s="528">
        <v>1</v>
      </c>
      <c r="D308" s="1053" t="s">
        <v>1490</v>
      </c>
      <c r="E308" s="1054"/>
      <c r="F308" s="1055"/>
      <c r="G308" s="639">
        <v>41556</v>
      </c>
      <c r="H308" s="396" t="s">
        <v>97</v>
      </c>
      <c r="I308" s="396">
        <v>1</v>
      </c>
      <c r="J308" s="396">
        <v>0.5</v>
      </c>
      <c r="K308" s="631">
        <f>SUM(I308*J308)</f>
        <v>0.5</v>
      </c>
      <c r="L308" s="605" t="s">
        <v>1471</v>
      </c>
      <c r="M308" s="863" t="s">
        <v>1653</v>
      </c>
      <c r="N308" s="840"/>
      <c r="O308" s="840"/>
    </row>
    <row r="309" spans="1:15" ht="20.149999999999999" customHeight="1" x14ac:dyDescent="0.35">
      <c r="A309" s="640"/>
      <c r="B309" s="638"/>
      <c r="C309" s="528"/>
      <c r="D309" s="1065" t="s">
        <v>384</v>
      </c>
      <c r="E309" s="1066"/>
      <c r="F309" s="1067"/>
      <c r="G309" s="1068"/>
      <c r="H309" s="1040"/>
      <c r="I309" s="396">
        <f>SUM(I308)</f>
        <v>1</v>
      </c>
      <c r="J309" s="396"/>
      <c r="K309" s="807">
        <f>SUM(K308:K308)</f>
        <v>0.5</v>
      </c>
      <c r="L309" s="587"/>
      <c r="M309" s="808"/>
      <c r="N309" s="584"/>
      <c r="O309" s="584"/>
    </row>
    <row r="310" spans="1:15" ht="16.5" customHeight="1" x14ac:dyDescent="0.35">
      <c r="A310" s="640"/>
      <c r="B310" s="638"/>
      <c r="C310" s="1056" t="s">
        <v>1494</v>
      </c>
      <c r="D310" s="1057"/>
      <c r="E310" s="1057"/>
      <c r="F310" s="1057"/>
      <c r="G310" s="1057"/>
      <c r="H310" s="1057"/>
      <c r="I310" s="1057"/>
      <c r="J310" s="1057"/>
      <c r="K310" s="1057"/>
      <c r="L310" s="1057"/>
      <c r="M310" s="1058"/>
      <c r="N310" s="584"/>
      <c r="O310" s="584"/>
    </row>
    <row r="311" spans="1:15" s="843" customFormat="1" ht="20.149999999999999" customHeight="1" x14ac:dyDescent="0.35">
      <c r="A311" s="841"/>
      <c r="B311" s="842"/>
      <c r="C311" s="528">
        <v>1</v>
      </c>
      <c r="D311" s="1053" t="s">
        <v>1434</v>
      </c>
      <c r="E311" s="1054"/>
      <c r="F311" s="1055"/>
      <c r="G311" s="639">
        <v>41668</v>
      </c>
      <c r="H311" s="396" t="s">
        <v>97</v>
      </c>
      <c r="I311" s="396">
        <v>1</v>
      </c>
      <c r="J311" s="396">
        <v>0.5</v>
      </c>
      <c r="K311" s="631">
        <f>SUM(I311*J311)</f>
        <v>0.5</v>
      </c>
      <c r="L311" s="605" t="s">
        <v>1471</v>
      </c>
      <c r="M311" s="863" t="s">
        <v>1654</v>
      </c>
      <c r="N311" s="840"/>
      <c r="O311" s="840"/>
    </row>
    <row r="312" spans="1:15" ht="20.149999999999999" customHeight="1" x14ac:dyDescent="0.35">
      <c r="A312" s="640"/>
      <c r="B312" s="638"/>
      <c r="C312" s="528"/>
      <c r="D312" s="1065" t="s">
        <v>384</v>
      </c>
      <c r="E312" s="1066"/>
      <c r="F312" s="1067"/>
      <c r="G312" s="1068"/>
      <c r="H312" s="1040"/>
      <c r="I312" s="396">
        <f>SUM(I311)</f>
        <v>1</v>
      </c>
      <c r="J312" s="396"/>
      <c r="K312" s="807">
        <f>SUM(K311:K311)</f>
        <v>0.5</v>
      </c>
      <c r="L312" s="587"/>
      <c r="M312" s="808"/>
      <c r="N312" s="584"/>
      <c r="O312" s="584"/>
    </row>
    <row r="313" spans="1:15" ht="16.5" customHeight="1" x14ac:dyDescent="0.35">
      <c r="A313" s="640"/>
      <c r="B313" s="638"/>
      <c r="C313" s="1056" t="s">
        <v>1495</v>
      </c>
      <c r="D313" s="1057"/>
      <c r="E313" s="1057"/>
      <c r="F313" s="1057"/>
      <c r="G313" s="1057"/>
      <c r="H313" s="1057"/>
      <c r="I313" s="1057"/>
      <c r="J313" s="1057"/>
      <c r="K313" s="1057"/>
      <c r="L313" s="1057"/>
      <c r="M313" s="1058"/>
      <c r="N313" s="584"/>
      <c r="O313" s="584"/>
    </row>
    <row r="314" spans="1:15" s="843" customFormat="1" ht="20.149999999999999" customHeight="1" x14ac:dyDescent="0.35">
      <c r="A314" s="841"/>
      <c r="B314" s="842"/>
      <c r="C314" s="528">
        <v>1</v>
      </c>
      <c r="D314" s="1053" t="s">
        <v>1496</v>
      </c>
      <c r="E314" s="1054"/>
      <c r="F314" s="1055"/>
      <c r="G314" s="639">
        <v>41822</v>
      </c>
      <c r="H314" s="396" t="s">
        <v>97</v>
      </c>
      <c r="I314" s="396">
        <v>1</v>
      </c>
      <c r="J314" s="396">
        <v>0.5</v>
      </c>
      <c r="K314" s="631">
        <f>SUM(I314*J314)</f>
        <v>0.5</v>
      </c>
      <c r="L314" s="605" t="s">
        <v>1471</v>
      </c>
      <c r="M314" s="863" t="s">
        <v>1655</v>
      </c>
      <c r="N314" s="840"/>
      <c r="O314" s="840"/>
    </row>
    <row r="315" spans="1:15" s="843" customFormat="1" ht="20.149999999999999" customHeight="1" x14ac:dyDescent="0.35">
      <c r="A315" s="841"/>
      <c r="B315" s="842"/>
      <c r="C315" s="528">
        <v>2</v>
      </c>
      <c r="D315" s="1053" t="s">
        <v>1497</v>
      </c>
      <c r="E315" s="1054"/>
      <c r="F315" s="1055"/>
      <c r="G315" s="639">
        <v>41841</v>
      </c>
      <c r="H315" s="396" t="s">
        <v>97</v>
      </c>
      <c r="I315" s="396">
        <v>1</v>
      </c>
      <c r="J315" s="396">
        <v>0.5</v>
      </c>
      <c r="K315" s="631">
        <f>SUM(I315*J315)</f>
        <v>0.5</v>
      </c>
      <c r="L315" s="605" t="s">
        <v>1471</v>
      </c>
      <c r="M315" s="863" t="s">
        <v>1656</v>
      </c>
      <c r="N315" s="840"/>
      <c r="O315" s="840"/>
    </row>
    <row r="316" spans="1:15" ht="20.149999999999999" customHeight="1" x14ac:dyDescent="0.35">
      <c r="A316" s="640"/>
      <c r="B316" s="638"/>
      <c r="C316" s="528"/>
      <c r="D316" s="1065" t="s">
        <v>384</v>
      </c>
      <c r="E316" s="1066"/>
      <c r="F316" s="1067"/>
      <c r="G316" s="1068"/>
      <c r="H316" s="1040"/>
      <c r="I316" s="396">
        <f>SUM(I314:I315)</f>
        <v>2</v>
      </c>
      <c r="J316" s="396"/>
      <c r="K316" s="807">
        <f>SUM(K314:K315)</f>
        <v>1</v>
      </c>
      <c r="L316" s="587"/>
      <c r="M316" s="808"/>
      <c r="N316" s="584"/>
      <c r="O316" s="584"/>
    </row>
    <row r="317" spans="1:15" ht="16.5" customHeight="1" x14ac:dyDescent="0.35">
      <c r="A317" s="640"/>
      <c r="B317" s="638"/>
      <c r="C317" s="1056" t="s">
        <v>1498</v>
      </c>
      <c r="D317" s="1057"/>
      <c r="E317" s="1057"/>
      <c r="F317" s="1057"/>
      <c r="G317" s="1057"/>
      <c r="H317" s="1057"/>
      <c r="I317" s="1057"/>
      <c r="J317" s="1057"/>
      <c r="K317" s="1057"/>
      <c r="L317" s="1057"/>
      <c r="M317" s="1058"/>
      <c r="N317" s="584"/>
      <c r="O317" s="584"/>
    </row>
    <row r="318" spans="1:15" s="843" customFormat="1" ht="20.149999999999999" customHeight="1" x14ac:dyDescent="0.35">
      <c r="A318" s="841"/>
      <c r="B318" s="842"/>
      <c r="C318" s="528">
        <v>1</v>
      </c>
      <c r="D318" s="1053" t="s">
        <v>1499</v>
      </c>
      <c r="E318" s="1054"/>
      <c r="F318" s="1055"/>
      <c r="G318" s="639">
        <v>42122</v>
      </c>
      <c r="H318" s="396" t="s">
        <v>97</v>
      </c>
      <c r="I318" s="396">
        <v>1</v>
      </c>
      <c r="J318" s="396">
        <v>0.5</v>
      </c>
      <c r="K318" s="631">
        <f>SUM(I318*J318)</f>
        <v>0.5</v>
      </c>
      <c r="L318" s="605" t="s">
        <v>1471</v>
      </c>
      <c r="M318" s="863" t="s">
        <v>1657</v>
      </c>
      <c r="N318" s="840"/>
      <c r="O318" s="840"/>
    </row>
    <row r="319" spans="1:15" ht="20.149999999999999" customHeight="1" x14ac:dyDescent="0.35">
      <c r="A319" s="640"/>
      <c r="B319" s="638"/>
      <c r="C319" s="528"/>
      <c r="D319" s="1065" t="s">
        <v>384</v>
      </c>
      <c r="E319" s="1066"/>
      <c r="F319" s="1067"/>
      <c r="G319" s="1068"/>
      <c r="H319" s="1040"/>
      <c r="I319" s="396">
        <f>SUM(I318)</f>
        <v>1</v>
      </c>
      <c r="J319" s="396"/>
      <c r="K319" s="807">
        <f>SUM(K318:K318)</f>
        <v>0.5</v>
      </c>
      <c r="L319" s="587"/>
      <c r="M319" s="808"/>
      <c r="N319" s="584"/>
      <c r="O319" s="584"/>
    </row>
    <row r="320" spans="1:15" ht="16.5" customHeight="1" x14ac:dyDescent="0.35">
      <c r="A320" s="640"/>
      <c r="B320" s="638"/>
      <c r="C320" s="1056" t="s">
        <v>1503</v>
      </c>
      <c r="D320" s="1057"/>
      <c r="E320" s="1057"/>
      <c r="F320" s="1057"/>
      <c r="G320" s="1057"/>
      <c r="H320" s="1057"/>
      <c r="I320" s="1057"/>
      <c r="J320" s="1057"/>
      <c r="K320" s="1057"/>
      <c r="L320" s="1057"/>
      <c r="M320" s="1058"/>
      <c r="N320" s="584"/>
      <c r="O320" s="584"/>
    </row>
    <row r="321" spans="1:15" s="843" customFormat="1" ht="38.25" customHeight="1" x14ac:dyDescent="0.35">
      <c r="A321" s="841"/>
      <c r="B321" s="842"/>
      <c r="C321" s="528">
        <v>1</v>
      </c>
      <c r="D321" s="1053" t="s">
        <v>1502</v>
      </c>
      <c r="E321" s="1054"/>
      <c r="F321" s="1055"/>
      <c r="G321" s="639">
        <v>43305</v>
      </c>
      <c r="H321" s="396" t="s">
        <v>97</v>
      </c>
      <c r="I321" s="396">
        <v>1</v>
      </c>
      <c r="J321" s="396">
        <v>0.5</v>
      </c>
      <c r="K321" s="631">
        <f>SUM(I321*J321)</f>
        <v>0.5</v>
      </c>
      <c r="L321" s="623" t="s">
        <v>1501</v>
      </c>
      <c r="M321" s="863" t="s">
        <v>1658</v>
      </c>
      <c r="N321" s="840"/>
      <c r="O321" s="840"/>
    </row>
    <row r="322" spans="1:15" s="843" customFormat="1" ht="38.25" customHeight="1" x14ac:dyDescent="0.35">
      <c r="A322" s="841"/>
      <c r="B322" s="842"/>
      <c r="C322" s="528">
        <v>2</v>
      </c>
      <c r="D322" s="1053" t="s">
        <v>1504</v>
      </c>
      <c r="E322" s="1054"/>
      <c r="F322" s="1055"/>
      <c r="G322" s="639">
        <v>43304</v>
      </c>
      <c r="H322" s="396" t="s">
        <v>97</v>
      </c>
      <c r="I322" s="396">
        <v>1</v>
      </c>
      <c r="J322" s="396">
        <v>0.5</v>
      </c>
      <c r="K322" s="631">
        <f>SUM(I322*J322)</f>
        <v>0.5</v>
      </c>
      <c r="L322" s="623" t="s">
        <v>1501</v>
      </c>
      <c r="M322" s="863" t="s">
        <v>1659</v>
      </c>
      <c r="N322" s="840"/>
      <c r="O322" s="840"/>
    </row>
    <row r="323" spans="1:15" s="843" customFormat="1" ht="38.25" customHeight="1" x14ac:dyDescent="0.35">
      <c r="A323" s="841"/>
      <c r="B323" s="842"/>
      <c r="C323" s="528">
        <v>3</v>
      </c>
      <c r="D323" s="1053" t="s">
        <v>1505</v>
      </c>
      <c r="E323" s="1054"/>
      <c r="F323" s="1055"/>
      <c r="G323" s="639">
        <v>43307</v>
      </c>
      <c r="H323" s="396" t="s">
        <v>97</v>
      </c>
      <c r="I323" s="396">
        <v>1</v>
      </c>
      <c r="J323" s="396">
        <v>0.5</v>
      </c>
      <c r="K323" s="631">
        <f>SUM(I323*J323)</f>
        <v>0.5</v>
      </c>
      <c r="L323" s="623" t="s">
        <v>1501</v>
      </c>
      <c r="M323" s="863" t="s">
        <v>1660</v>
      </c>
      <c r="N323" s="840"/>
      <c r="O323" s="840"/>
    </row>
    <row r="324" spans="1:15" s="843" customFormat="1" ht="38.25" customHeight="1" x14ac:dyDescent="0.35">
      <c r="A324" s="841"/>
      <c r="B324" s="842"/>
      <c r="C324" s="528">
        <v>4</v>
      </c>
      <c r="D324" s="1053" t="s">
        <v>1506</v>
      </c>
      <c r="E324" s="1054"/>
      <c r="F324" s="1055"/>
      <c r="G324" s="639">
        <v>43339</v>
      </c>
      <c r="H324" s="396" t="s">
        <v>97</v>
      </c>
      <c r="I324" s="396">
        <v>1</v>
      </c>
      <c r="J324" s="396">
        <v>0.5</v>
      </c>
      <c r="K324" s="631">
        <f>SUM(I324*J324)</f>
        <v>0.5</v>
      </c>
      <c r="L324" s="623" t="s">
        <v>1507</v>
      </c>
      <c r="M324" s="863" t="s">
        <v>1661</v>
      </c>
      <c r="N324" s="840"/>
      <c r="O324" s="840"/>
    </row>
    <row r="325" spans="1:15" s="843" customFormat="1" ht="38.25" customHeight="1" x14ac:dyDescent="0.35">
      <c r="A325" s="841"/>
      <c r="B325" s="842"/>
      <c r="C325" s="528">
        <v>5</v>
      </c>
      <c r="D325" s="1053" t="s">
        <v>1508</v>
      </c>
      <c r="E325" s="1054"/>
      <c r="F325" s="1055"/>
      <c r="G325" s="639">
        <v>43297</v>
      </c>
      <c r="H325" s="396" t="s">
        <v>97</v>
      </c>
      <c r="I325" s="396">
        <v>1</v>
      </c>
      <c r="J325" s="396">
        <v>0.5</v>
      </c>
      <c r="K325" s="631">
        <f>SUM(I325*J325)</f>
        <v>0.5</v>
      </c>
      <c r="L325" s="623" t="s">
        <v>1507</v>
      </c>
      <c r="M325" s="863" t="s">
        <v>1662</v>
      </c>
      <c r="N325" s="840"/>
      <c r="O325" s="840"/>
    </row>
    <row r="326" spans="1:15" ht="20.149999999999999" customHeight="1" x14ac:dyDescent="0.35">
      <c r="A326" s="640"/>
      <c r="B326" s="638"/>
      <c r="C326" s="528"/>
      <c r="D326" s="1065" t="s">
        <v>384</v>
      </c>
      <c r="E326" s="1066"/>
      <c r="F326" s="1067"/>
      <c r="G326" s="1068"/>
      <c r="H326" s="1040"/>
      <c r="I326" s="396">
        <f>SUM(I321:I325)</f>
        <v>5</v>
      </c>
      <c r="J326" s="396"/>
      <c r="K326" s="807">
        <f>SUM(K321:K325)</f>
        <v>2.5</v>
      </c>
      <c r="L326" s="587"/>
      <c r="M326" s="808"/>
      <c r="N326" s="584"/>
      <c r="O326" s="584"/>
    </row>
    <row r="327" spans="1:15" ht="16.5" customHeight="1" x14ac:dyDescent="0.35">
      <c r="A327" s="640"/>
      <c r="B327" s="638"/>
      <c r="C327" s="1056" t="s">
        <v>1509</v>
      </c>
      <c r="D327" s="1057"/>
      <c r="E327" s="1057"/>
      <c r="F327" s="1057"/>
      <c r="G327" s="1057"/>
      <c r="H327" s="1057"/>
      <c r="I327" s="1057"/>
      <c r="J327" s="1057"/>
      <c r="K327" s="1057"/>
      <c r="L327" s="1057"/>
      <c r="M327" s="1058"/>
      <c r="N327" s="584"/>
      <c r="O327" s="584"/>
    </row>
    <row r="328" spans="1:15" s="843" customFormat="1" ht="36" customHeight="1" x14ac:dyDescent="0.35">
      <c r="A328" s="841"/>
      <c r="B328" s="842"/>
      <c r="C328" s="528">
        <v>1</v>
      </c>
      <c r="D328" s="1053" t="s">
        <v>1510</v>
      </c>
      <c r="E328" s="1054"/>
      <c r="F328" s="1055"/>
      <c r="G328" s="639">
        <v>44049</v>
      </c>
      <c r="H328" s="396" t="s">
        <v>97</v>
      </c>
      <c r="I328" s="396">
        <v>1</v>
      </c>
      <c r="J328" s="396">
        <v>0.5</v>
      </c>
      <c r="K328" s="631">
        <f>SUM(I328*J328)</f>
        <v>0.5</v>
      </c>
      <c r="L328" s="623" t="s">
        <v>1501</v>
      </c>
      <c r="M328" s="863" t="s">
        <v>1663</v>
      </c>
      <c r="N328" s="840"/>
      <c r="O328" s="840"/>
    </row>
    <row r="329" spans="1:15" s="843" customFormat="1" ht="36" customHeight="1" x14ac:dyDescent="0.35">
      <c r="A329" s="841"/>
      <c r="B329" s="842"/>
      <c r="C329" s="528">
        <v>2</v>
      </c>
      <c r="D329" s="1053" t="s">
        <v>1511</v>
      </c>
      <c r="E329" s="1054"/>
      <c r="F329" s="1055"/>
      <c r="G329" s="639">
        <v>44032</v>
      </c>
      <c r="H329" s="396" t="s">
        <v>97</v>
      </c>
      <c r="I329" s="396">
        <v>1</v>
      </c>
      <c r="J329" s="396">
        <v>0.5</v>
      </c>
      <c r="K329" s="631">
        <f>SUM(I329*J329)</f>
        <v>0.5</v>
      </c>
      <c r="L329" s="623" t="s">
        <v>1507</v>
      </c>
      <c r="M329" s="863" t="s">
        <v>1664</v>
      </c>
      <c r="N329" s="840"/>
      <c r="O329" s="840"/>
    </row>
    <row r="330" spans="1:15" s="843" customFormat="1" ht="36" customHeight="1" x14ac:dyDescent="0.35">
      <c r="A330" s="841"/>
      <c r="B330" s="842"/>
      <c r="C330" s="528">
        <v>3</v>
      </c>
      <c r="D330" s="1053" t="s">
        <v>1512</v>
      </c>
      <c r="E330" s="1054"/>
      <c r="F330" s="1055"/>
      <c r="G330" s="639">
        <v>44033</v>
      </c>
      <c r="H330" s="396" t="s">
        <v>97</v>
      </c>
      <c r="I330" s="396">
        <v>1</v>
      </c>
      <c r="J330" s="396">
        <v>0.5</v>
      </c>
      <c r="K330" s="631">
        <f>SUM(I330*J330)</f>
        <v>0.5</v>
      </c>
      <c r="L330" s="623" t="s">
        <v>1507</v>
      </c>
      <c r="M330" s="863" t="s">
        <v>1665</v>
      </c>
      <c r="N330" s="840"/>
      <c r="O330" s="840"/>
    </row>
    <row r="331" spans="1:15" ht="20.149999999999999" customHeight="1" x14ac:dyDescent="0.35">
      <c r="A331" s="640"/>
      <c r="B331" s="638"/>
      <c r="C331" s="528"/>
      <c r="D331" s="1065" t="s">
        <v>384</v>
      </c>
      <c r="E331" s="1066"/>
      <c r="F331" s="1067"/>
      <c r="G331" s="1068"/>
      <c r="H331" s="1040"/>
      <c r="I331" s="396">
        <f>SUM(I328:I330)</f>
        <v>3</v>
      </c>
      <c r="J331" s="396"/>
      <c r="K331" s="807">
        <f>SUM(K328:K330)</f>
        <v>1.5</v>
      </c>
      <c r="L331" s="587"/>
      <c r="M331" s="808"/>
      <c r="N331" s="584"/>
      <c r="O331" s="584"/>
    </row>
    <row r="332" spans="1:15" ht="21.65" customHeight="1" x14ac:dyDescent="0.35">
      <c r="A332" s="643"/>
      <c r="B332" s="380" t="s">
        <v>98</v>
      </c>
      <c r="C332" s="1072" t="s">
        <v>99</v>
      </c>
      <c r="D332" s="1073"/>
      <c r="E332" s="1073"/>
      <c r="F332" s="1073"/>
      <c r="G332" s="1073"/>
      <c r="H332" s="1073"/>
      <c r="I332" s="1073"/>
      <c r="J332" s="1074"/>
      <c r="K332" s="488">
        <f>K338+K351+K335+K341+K344+K354+K370</f>
        <v>14</v>
      </c>
      <c r="L332" s="587"/>
      <c r="M332" s="808"/>
      <c r="N332" s="584"/>
      <c r="O332" s="392" t="s">
        <v>540</v>
      </c>
    </row>
    <row r="333" spans="1:15" s="621" customFormat="1" ht="20.149999999999999" customHeight="1" x14ac:dyDescent="0.35">
      <c r="A333" s="644"/>
      <c r="B333" s="627"/>
      <c r="C333" s="1069" t="s">
        <v>334</v>
      </c>
      <c r="D333" s="1070"/>
      <c r="E333" s="1070"/>
      <c r="F333" s="1071"/>
      <c r="G333" s="628"/>
      <c r="H333" s="381"/>
      <c r="I333" s="645"/>
      <c r="J333" s="645"/>
      <c r="K333" s="645"/>
      <c r="L333" s="587"/>
      <c r="M333" s="808"/>
      <c r="N333" s="584"/>
      <c r="O333" s="584"/>
    </row>
    <row r="334" spans="1:15" s="364" customFormat="1" ht="22.15" customHeight="1" x14ac:dyDescent="0.35">
      <c r="A334" s="646"/>
      <c r="B334" s="844"/>
      <c r="C334" s="1056" t="s">
        <v>1519</v>
      </c>
      <c r="D334" s="1057"/>
      <c r="E334" s="1057"/>
      <c r="F334" s="1057"/>
      <c r="G334" s="1057"/>
      <c r="H334" s="1057"/>
      <c r="I334" s="1057"/>
      <c r="J334" s="1057"/>
      <c r="K334" s="1057"/>
      <c r="L334" s="1057"/>
      <c r="M334" s="1058"/>
      <c r="N334" s="592"/>
      <c r="O334" s="592"/>
    </row>
    <row r="335" spans="1:15" ht="21" customHeight="1" x14ac:dyDescent="0.35">
      <c r="A335" s="646"/>
      <c r="B335" s="844"/>
      <c r="C335" s="528">
        <v>1</v>
      </c>
      <c r="D335" s="1053" t="s">
        <v>1513</v>
      </c>
      <c r="E335" s="1054"/>
      <c r="F335" s="1055"/>
      <c r="G335" s="1044">
        <v>40821</v>
      </c>
      <c r="H335" s="1047" t="s">
        <v>330</v>
      </c>
      <c r="I335" s="1047">
        <v>1</v>
      </c>
      <c r="J335" s="1047">
        <v>2</v>
      </c>
      <c r="K335" s="1047">
        <v>2</v>
      </c>
      <c r="L335" s="1063" t="s">
        <v>1520</v>
      </c>
      <c r="M335" s="1061" t="s">
        <v>1666</v>
      </c>
      <c r="N335" s="1033"/>
      <c r="O335" s="1033"/>
    </row>
    <row r="336" spans="1:15" ht="20.149999999999999" customHeight="1" x14ac:dyDescent="0.35">
      <c r="A336" s="646"/>
      <c r="B336" s="844"/>
      <c r="C336" s="528">
        <v>2</v>
      </c>
      <c r="D336" s="1053" t="s">
        <v>1514</v>
      </c>
      <c r="E336" s="1054"/>
      <c r="F336" s="1055"/>
      <c r="G336" s="1048"/>
      <c r="H336" s="1048"/>
      <c r="I336" s="1048"/>
      <c r="J336" s="1048"/>
      <c r="K336" s="1048"/>
      <c r="L336" s="1064"/>
      <c r="M336" s="1062"/>
      <c r="N336" s="1034"/>
      <c r="O336" s="1034"/>
    </row>
    <row r="337" spans="1:15" s="364" customFormat="1" ht="22.15" customHeight="1" x14ac:dyDescent="0.35">
      <c r="A337" s="646"/>
      <c r="B337" s="427"/>
      <c r="C337" s="1056" t="s">
        <v>1522</v>
      </c>
      <c r="D337" s="1057"/>
      <c r="E337" s="1057"/>
      <c r="F337" s="1057"/>
      <c r="G337" s="1057"/>
      <c r="H337" s="1057"/>
      <c r="I337" s="1057"/>
      <c r="J337" s="1057"/>
      <c r="K337" s="1057"/>
      <c r="L337" s="1057"/>
      <c r="M337" s="1058"/>
      <c r="N337" s="592"/>
      <c r="O337" s="592"/>
    </row>
    <row r="338" spans="1:15" ht="21" customHeight="1" x14ac:dyDescent="0.35">
      <c r="A338" s="646"/>
      <c r="B338" s="427"/>
      <c r="C338" s="528">
        <v>1</v>
      </c>
      <c r="D338" s="1053" t="s">
        <v>1513</v>
      </c>
      <c r="E338" s="1054"/>
      <c r="F338" s="1055"/>
      <c r="G338" s="1044">
        <v>41155</v>
      </c>
      <c r="H338" s="1047" t="s">
        <v>330</v>
      </c>
      <c r="I338" s="1047">
        <v>1</v>
      </c>
      <c r="J338" s="1047">
        <v>2</v>
      </c>
      <c r="K338" s="1047">
        <v>2</v>
      </c>
      <c r="L338" s="1063" t="s">
        <v>1521</v>
      </c>
      <c r="M338" s="1061" t="s">
        <v>1667</v>
      </c>
      <c r="N338" s="1033"/>
      <c r="O338" s="1033"/>
    </row>
    <row r="339" spans="1:15" ht="20.149999999999999" customHeight="1" x14ac:dyDescent="0.35">
      <c r="A339" s="646"/>
      <c r="B339" s="427"/>
      <c r="C339" s="528">
        <v>2</v>
      </c>
      <c r="D339" s="1053" t="s">
        <v>1514</v>
      </c>
      <c r="E339" s="1054"/>
      <c r="F339" s="1055"/>
      <c r="G339" s="1048"/>
      <c r="H339" s="1048"/>
      <c r="I339" s="1048"/>
      <c r="J339" s="1048"/>
      <c r="K339" s="1048"/>
      <c r="L339" s="1064"/>
      <c r="M339" s="1062"/>
      <c r="N339" s="1034"/>
      <c r="O339" s="1034"/>
    </row>
    <row r="340" spans="1:15" s="364" customFormat="1" ht="22.15" customHeight="1" x14ac:dyDescent="0.35">
      <c r="A340" s="646"/>
      <c r="B340" s="844"/>
      <c r="C340" s="1056" t="s">
        <v>1523</v>
      </c>
      <c r="D340" s="1057"/>
      <c r="E340" s="1057"/>
      <c r="F340" s="1057"/>
      <c r="G340" s="1057"/>
      <c r="H340" s="1057"/>
      <c r="I340" s="1057"/>
      <c r="J340" s="1057"/>
      <c r="K340" s="1057"/>
      <c r="L340" s="1057"/>
      <c r="M340" s="1058"/>
      <c r="N340" s="592"/>
      <c r="O340" s="592"/>
    </row>
    <row r="341" spans="1:15" ht="21" customHeight="1" x14ac:dyDescent="0.35">
      <c r="A341" s="646"/>
      <c r="B341" s="844"/>
      <c r="C341" s="528">
        <v>1</v>
      </c>
      <c r="D341" s="1053" t="s">
        <v>1513</v>
      </c>
      <c r="E341" s="1054"/>
      <c r="F341" s="1055"/>
      <c r="G341" s="1044">
        <v>41498</v>
      </c>
      <c r="H341" s="1047" t="s">
        <v>330</v>
      </c>
      <c r="I341" s="1047">
        <v>1</v>
      </c>
      <c r="J341" s="1047">
        <v>2</v>
      </c>
      <c r="K341" s="1047">
        <v>2</v>
      </c>
      <c r="L341" s="1063" t="s">
        <v>1524</v>
      </c>
      <c r="M341" s="1061" t="s">
        <v>1668</v>
      </c>
      <c r="N341" s="1033"/>
      <c r="O341" s="1033"/>
    </row>
    <row r="342" spans="1:15" ht="20.149999999999999" customHeight="1" x14ac:dyDescent="0.35">
      <c r="A342" s="646"/>
      <c r="B342" s="844"/>
      <c r="C342" s="528">
        <v>2</v>
      </c>
      <c r="D342" s="1053" t="s">
        <v>1514</v>
      </c>
      <c r="E342" s="1054"/>
      <c r="F342" s="1055"/>
      <c r="G342" s="1048"/>
      <c r="H342" s="1048"/>
      <c r="I342" s="1048"/>
      <c r="J342" s="1048"/>
      <c r="K342" s="1048"/>
      <c r="L342" s="1064"/>
      <c r="M342" s="1062"/>
      <c r="N342" s="1034"/>
      <c r="O342" s="1034"/>
    </row>
    <row r="343" spans="1:15" s="364" customFormat="1" ht="22.15" customHeight="1" x14ac:dyDescent="0.35">
      <c r="A343" s="646"/>
      <c r="B343" s="844"/>
      <c r="C343" s="1056" t="s">
        <v>1525</v>
      </c>
      <c r="D343" s="1057"/>
      <c r="E343" s="1057"/>
      <c r="F343" s="1057"/>
      <c r="G343" s="1057"/>
      <c r="H343" s="1057"/>
      <c r="I343" s="1057"/>
      <c r="J343" s="1057"/>
      <c r="K343" s="1057"/>
      <c r="L343" s="1057"/>
      <c r="M343" s="1058"/>
      <c r="N343" s="592"/>
      <c r="O343" s="592"/>
    </row>
    <row r="344" spans="1:15" ht="21" customHeight="1" x14ac:dyDescent="0.35">
      <c r="A344" s="646"/>
      <c r="B344" s="844"/>
      <c r="C344" s="528">
        <v>1</v>
      </c>
      <c r="D344" s="1053" t="s">
        <v>1513</v>
      </c>
      <c r="E344" s="1054"/>
      <c r="F344" s="1055"/>
      <c r="G344" s="1044">
        <v>41883</v>
      </c>
      <c r="H344" s="1047" t="s">
        <v>330</v>
      </c>
      <c r="I344" s="1047">
        <v>1</v>
      </c>
      <c r="J344" s="1047">
        <v>2</v>
      </c>
      <c r="K344" s="1047">
        <v>2</v>
      </c>
      <c r="L344" s="1063" t="s">
        <v>1526</v>
      </c>
      <c r="M344" s="1061" t="s">
        <v>1669</v>
      </c>
      <c r="N344" s="1033"/>
      <c r="O344" s="1033"/>
    </row>
    <row r="345" spans="1:15" ht="20.149999999999999" customHeight="1" x14ac:dyDescent="0.35">
      <c r="A345" s="646"/>
      <c r="B345" s="844"/>
      <c r="C345" s="528">
        <v>2</v>
      </c>
      <c r="D345" s="1053" t="s">
        <v>1514</v>
      </c>
      <c r="E345" s="1054"/>
      <c r="F345" s="1055"/>
      <c r="G345" s="1048"/>
      <c r="H345" s="1048"/>
      <c r="I345" s="1048"/>
      <c r="J345" s="1048"/>
      <c r="K345" s="1048"/>
      <c r="L345" s="1064"/>
      <c r="M345" s="1062"/>
      <c r="N345" s="1034"/>
      <c r="O345" s="1034"/>
    </row>
    <row r="346" spans="1:15" s="364" customFormat="1" ht="22.15" customHeight="1" x14ac:dyDescent="0.35">
      <c r="A346" s="646"/>
      <c r="B346" s="844"/>
      <c r="C346" s="1056" t="s">
        <v>1527</v>
      </c>
      <c r="D346" s="1057"/>
      <c r="E346" s="1057"/>
      <c r="F346" s="1057"/>
      <c r="G346" s="1057"/>
      <c r="H346" s="1057"/>
      <c r="I346" s="1057"/>
      <c r="J346" s="1057"/>
      <c r="K346" s="1057"/>
      <c r="L346" s="1057"/>
      <c r="M346" s="1058"/>
      <c r="N346" s="592"/>
      <c r="O346" s="592"/>
    </row>
    <row r="347" spans="1:15" ht="21" customHeight="1" x14ac:dyDescent="0.35">
      <c r="A347" s="646"/>
      <c r="B347" s="844"/>
      <c r="C347" s="528">
        <v>1</v>
      </c>
      <c r="D347" s="1053" t="s">
        <v>1513</v>
      </c>
      <c r="E347" s="1054"/>
      <c r="F347" s="1055"/>
      <c r="G347" s="1044">
        <v>42248</v>
      </c>
      <c r="H347" s="1047" t="s">
        <v>330</v>
      </c>
      <c r="I347" s="1047">
        <v>1</v>
      </c>
      <c r="J347" s="1047">
        <v>2</v>
      </c>
      <c r="K347" s="1047">
        <v>2</v>
      </c>
      <c r="L347" s="1059" t="s">
        <v>1516</v>
      </c>
      <c r="M347" s="1061" t="s">
        <v>1670</v>
      </c>
      <c r="N347" s="1033"/>
      <c r="O347" s="1033"/>
    </row>
    <row r="348" spans="1:15" ht="20.149999999999999" customHeight="1" x14ac:dyDescent="0.35">
      <c r="A348" s="646"/>
      <c r="B348" s="844"/>
      <c r="C348" s="528">
        <v>2</v>
      </c>
      <c r="D348" s="1053" t="s">
        <v>1514</v>
      </c>
      <c r="E348" s="1054"/>
      <c r="F348" s="1055"/>
      <c r="G348" s="1048"/>
      <c r="H348" s="1048"/>
      <c r="I348" s="1048"/>
      <c r="J348" s="1048"/>
      <c r="K348" s="1048"/>
      <c r="L348" s="1060"/>
      <c r="M348" s="1062"/>
      <c r="N348" s="1034"/>
      <c r="O348" s="1034"/>
    </row>
    <row r="349" spans="1:15" ht="20.149999999999999" customHeight="1" x14ac:dyDescent="0.35">
      <c r="A349" s="646"/>
      <c r="B349" s="844"/>
      <c r="C349" s="528">
        <v>3</v>
      </c>
      <c r="D349" s="1053" t="s">
        <v>1515</v>
      </c>
      <c r="E349" s="1054"/>
      <c r="F349" s="1055"/>
      <c r="G349" s="856"/>
      <c r="H349" s="856"/>
      <c r="I349" s="856"/>
      <c r="J349" s="856"/>
      <c r="K349" s="856"/>
      <c r="L349" s="876"/>
      <c r="M349" s="855"/>
      <c r="N349" s="845"/>
      <c r="O349" s="845"/>
    </row>
    <row r="350" spans="1:15" ht="20.149999999999999" customHeight="1" x14ac:dyDescent="0.35">
      <c r="A350" s="646"/>
      <c r="B350" s="427"/>
      <c r="C350" s="1056" t="s">
        <v>1528</v>
      </c>
      <c r="D350" s="1057"/>
      <c r="E350" s="1057"/>
      <c r="F350" s="1057"/>
      <c r="G350" s="1057"/>
      <c r="H350" s="1057"/>
      <c r="I350" s="1057"/>
      <c r="J350" s="1057"/>
      <c r="K350" s="1057"/>
      <c r="L350" s="1057"/>
      <c r="M350" s="1058"/>
      <c r="N350" s="592"/>
      <c r="O350" s="592"/>
    </row>
    <row r="351" spans="1:15" ht="20.149999999999999" customHeight="1" x14ac:dyDescent="0.35">
      <c r="A351" s="646"/>
      <c r="B351" s="427"/>
      <c r="C351" s="528">
        <v>1</v>
      </c>
      <c r="D351" s="1053" t="s">
        <v>1517</v>
      </c>
      <c r="E351" s="1054"/>
      <c r="F351" s="1055"/>
      <c r="G351" s="1044">
        <v>43272</v>
      </c>
      <c r="H351" s="1047" t="s">
        <v>330</v>
      </c>
      <c r="I351" s="1047">
        <v>1</v>
      </c>
      <c r="J351" s="1047">
        <v>2</v>
      </c>
      <c r="K351" s="1047">
        <v>2</v>
      </c>
      <c r="L351" s="1063" t="s">
        <v>1518</v>
      </c>
      <c r="M351" s="1061" t="s">
        <v>1671</v>
      </c>
      <c r="N351" s="1033"/>
      <c r="O351" s="1033"/>
    </row>
    <row r="352" spans="1:15" ht="20.149999999999999" customHeight="1" x14ac:dyDescent="0.35">
      <c r="A352" s="646"/>
      <c r="B352" s="427"/>
      <c r="C352" s="528">
        <v>2</v>
      </c>
      <c r="D352" s="1053" t="s">
        <v>1515</v>
      </c>
      <c r="E352" s="1054"/>
      <c r="F352" s="1055"/>
      <c r="G352" s="1048"/>
      <c r="H352" s="1048"/>
      <c r="I352" s="1048"/>
      <c r="J352" s="1048"/>
      <c r="K352" s="1048"/>
      <c r="L352" s="1064"/>
      <c r="M352" s="1062"/>
      <c r="N352" s="1034"/>
      <c r="O352" s="1034"/>
    </row>
    <row r="353" spans="1:15" ht="20.149999999999999" customHeight="1" x14ac:dyDescent="0.35">
      <c r="A353" s="646"/>
      <c r="B353" s="844"/>
      <c r="C353" s="1056" t="s">
        <v>1529</v>
      </c>
      <c r="D353" s="1057"/>
      <c r="E353" s="1057"/>
      <c r="F353" s="1057"/>
      <c r="G353" s="1057"/>
      <c r="H353" s="1057"/>
      <c r="I353" s="1057"/>
      <c r="J353" s="1057"/>
      <c r="K353" s="1057"/>
      <c r="L353" s="1057"/>
      <c r="M353" s="1058"/>
      <c r="N353" s="592"/>
      <c r="O353" s="592"/>
    </row>
    <row r="354" spans="1:15" ht="20.25" customHeight="1" x14ac:dyDescent="0.35">
      <c r="A354" s="646"/>
      <c r="B354" s="844"/>
      <c r="C354" s="528">
        <v>1</v>
      </c>
      <c r="D354" s="1053" t="s">
        <v>1531</v>
      </c>
      <c r="E354" s="1054"/>
      <c r="F354" s="1055"/>
      <c r="G354" s="1044">
        <v>43678</v>
      </c>
      <c r="H354" s="1047" t="s">
        <v>330</v>
      </c>
      <c r="I354" s="1047">
        <v>1</v>
      </c>
      <c r="J354" s="1047">
        <v>2</v>
      </c>
      <c r="K354" s="1047">
        <v>2</v>
      </c>
      <c r="L354" s="1050" t="s">
        <v>1530</v>
      </c>
      <c r="M354" s="1041" t="s">
        <v>1672</v>
      </c>
      <c r="N354" s="1033"/>
      <c r="O354" s="1033"/>
    </row>
    <row r="355" spans="1:15" ht="20.25" customHeight="1" x14ac:dyDescent="0.35">
      <c r="A355" s="646"/>
      <c r="B355" s="844"/>
      <c r="C355" s="780">
        <v>2</v>
      </c>
      <c r="D355" s="1035" t="s">
        <v>1532</v>
      </c>
      <c r="E355" s="1036"/>
      <c r="F355" s="1037"/>
      <c r="G355" s="1045"/>
      <c r="H355" s="1048"/>
      <c r="I355" s="1048"/>
      <c r="J355" s="1048"/>
      <c r="K355" s="1048"/>
      <c r="L355" s="1051"/>
      <c r="M355" s="1042"/>
      <c r="N355" s="1034"/>
      <c r="O355" s="1034"/>
    </row>
    <row r="356" spans="1:15" ht="20.25" customHeight="1" x14ac:dyDescent="0.35">
      <c r="A356" s="646"/>
      <c r="B356" s="844"/>
      <c r="C356" s="528">
        <v>3</v>
      </c>
      <c r="D356" s="1038" t="s">
        <v>1533</v>
      </c>
      <c r="E356" s="1039"/>
      <c r="F356" s="1040"/>
      <c r="G356" s="1045"/>
      <c r="H356" s="1048"/>
      <c r="I356" s="1048"/>
      <c r="J356" s="1048"/>
      <c r="K356" s="1048"/>
      <c r="L356" s="1051"/>
      <c r="M356" s="1042"/>
      <c r="N356" s="1034"/>
      <c r="O356" s="1034"/>
    </row>
    <row r="357" spans="1:15" ht="20.25" customHeight="1" x14ac:dyDescent="0.35">
      <c r="A357" s="646"/>
      <c r="B357" s="844"/>
      <c r="C357" s="780">
        <v>4</v>
      </c>
      <c r="D357" s="1035" t="s">
        <v>1534</v>
      </c>
      <c r="E357" s="1036"/>
      <c r="F357" s="1037"/>
      <c r="G357" s="1045"/>
      <c r="H357" s="1048"/>
      <c r="I357" s="1048"/>
      <c r="J357" s="1048"/>
      <c r="K357" s="1048"/>
      <c r="L357" s="1051"/>
      <c r="M357" s="1042"/>
      <c r="N357" s="1034"/>
      <c r="O357" s="1034"/>
    </row>
    <row r="358" spans="1:15" ht="20.25" customHeight="1" x14ac:dyDescent="0.35">
      <c r="A358" s="646"/>
      <c r="B358" s="844"/>
      <c r="C358" s="528">
        <v>5</v>
      </c>
      <c r="D358" s="1035" t="s">
        <v>1535</v>
      </c>
      <c r="E358" s="1036"/>
      <c r="F358" s="1037"/>
      <c r="G358" s="1045"/>
      <c r="H358" s="1048"/>
      <c r="I358" s="1048"/>
      <c r="J358" s="1048"/>
      <c r="K358" s="1048"/>
      <c r="L358" s="1051"/>
      <c r="M358" s="1042"/>
      <c r="N358" s="1034"/>
      <c r="O358" s="1034"/>
    </row>
    <row r="359" spans="1:15" ht="20.25" customHeight="1" x14ac:dyDescent="0.35">
      <c r="A359" s="646"/>
      <c r="B359" s="844"/>
      <c r="C359" s="780">
        <v>6</v>
      </c>
      <c r="D359" s="1035" t="s">
        <v>1536</v>
      </c>
      <c r="E359" s="1036"/>
      <c r="F359" s="1037"/>
      <c r="G359" s="1045"/>
      <c r="H359" s="1048"/>
      <c r="I359" s="1048"/>
      <c r="J359" s="1048"/>
      <c r="K359" s="1048"/>
      <c r="L359" s="1051"/>
      <c r="M359" s="1042"/>
      <c r="N359" s="1034"/>
      <c r="O359" s="1034"/>
    </row>
    <row r="360" spans="1:15" ht="20.25" customHeight="1" x14ac:dyDescent="0.35">
      <c r="A360" s="646"/>
      <c r="B360" s="844"/>
      <c r="C360" s="528">
        <v>7</v>
      </c>
      <c r="D360" s="1035" t="s">
        <v>1537</v>
      </c>
      <c r="E360" s="1036"/>
      <c r="F360" s="1037"/>
      <c r="G360" s="1045"/>
      <c r="H360" s="1048"/>
      <c r="I360" s="1048"/>
      <c r="J360" s="1048"/>
      <c r="K360" s="1048"/>
      <c r="L360" s="1051"/>
      <c r="M360" s="1042"/>
      <c r="N360" s="1034"/>
      <c r="O360" s="1034"/>
    </row>
    <row r="361" spans="1:15" ht="20.25" customHeight="1" x14ac:dyDescent="0.35">
      <c r="A361" s="646"/>
      <c r="B361" s="844"/>
      <c r="C361" s="780">
        <v>8</v>
      </c>
      <c r="D361" s="1035" t="s">
        <v>1538</v>
      </c>
      <c r="E361" s="1036"/>
      <c r="F361" s="1037"/>
      <c r="G361" s="1045"/>
      <c r="H361" s="1048"/>
      <c r="I361" s="1048"/>
      <c r="J361" s="1048"/>
      <c r="K361" s="1048"/>
      <c r="L361" s="1051"/>
      <c r="M361" s="1042"/>
      <c r="N361" s="845"/>
      <c r="O361" s="845"/>
    </row>
    <row r="362" spans="1:15" ht="20.25" customHeight="1" x14ac:dyDescent="0.35">
      <c r="A362" s="646"/>
      <c r="B362" s="844"/>
      <c r="C362" s="528">
        <v>9</v>
      </c>
      <c r="D362" s="1035" t="s">
        <v>1539</v>
      </c>
      <c r="E362" s="1036"/>
      <c r="F362" s="1037"/>
      <c r="G362" s="1045"/>
      <c r="H362" s="1048"/>
      <c r="I362" s="1048"/>
      <c r="J362" s="1048"/>
      <c r="K362" s="1048"/>
      <c r="L362" s="1051"/>
      <c r="M362" s="1042"/>
      <c r="N362" s="845"/>
      <c r="O362" s="845"/>
    </row>
    <row r="363" spans="1:15" ht="20.25" customHeight="1" x14ac:dyDescent="0.35">
      <c r="A363" s="646"/>
      <c r="B363" s="844"/>
      <c r="C363" s="780">
        <v>10</v>
      </c>
      <c r="D363" s="1035" t="s">
        <v>1540</v>
      </c>
      <c r="E363" s="1036"/>
      <c r="F363" s="1037"/>
      <c r="G363" s="1045"/>
      <c r="H363" s="1048"/>
      <c r="I363" s="1048"/>
      <c r="J363" s="1048"/>
      <c r="K363" s="1048"/>
      <c r="L363" s="1051"/>
      <c r="M363" s="1042"/>
      <c r="N363" s="845"/>
      <c r="O363" s="845"/>
    </row>
    <row r="364" spans="1:15" ht="20.25" customHeight="1" x14ac:dyDescent="0.35">
      <c r="A364" s="646"/>
      <c r="B364" s="844"/>
      <c r="C364" s="528">
        <v>11</v>
      </c>
      <c r="D364" s="1035" t="s">
        <v>1541</v>
      </c>
      <c r="E364" s="1036"/>
      <c r="F364" s="1037"/>
      <c r="G364" s="1045"/>
      <c r="H364" s="1048"/>
      <c r="I364" s="1048"/>
      <c r="J364" s="1048"/>
      <c r="K364" s="1048"/>
      <c r="L364" s="1051"/>
      <c r="M364" s="1042"/>
      <c r="N364" s="845"/>
      <c r="O364" s="845"/>
    </row>
    <row r="365" spans="1:15" ht="31.5" customHeight="1" x14ac:dyDescent="0.35">
      <c r="A365" s="646"/>
      <c r="B365" s="844"/>
      <c r="C365" s="780">
        <v>12</v>
      </c>
      <c r="D365" s="1035" t="s">
        <v>1542</v>
      </c>
      <c r="E365" s="1036"/>
      <c r="F365" s="1037"/>
      <c r="G365" s="1045"/>
      <c r="H365" s="1048"/>
      <c r="I365" s="1048"/>
      <c r="J365" s="1048"/>
      <c r="K365" s="1048"/>
      <c r="L365" s="1051"/>
      <c r="M365" s="1042"/>
      <c r="N365" s="845"/>
      <c r="O365" s="845"/>
    </row>
    <row r="366" spans="1:15" ht="20.25" customHeight="1" x14ac:dyDescent="0.35">
      <c r="A366" s="646"/>
      <c r="B366" s="844"/>
      <c r="C366" s="528">
        <v>13</v>
      </c>
      <c r="D366" s="1035" t="s">
        <v>1543</v>
      </c>
      <c r="E366" s="1036"/>
      <c r="F366" s="1037"/>
      <c r="G366" s="1045"/>
      <c r="H366" s="1048"/>
      <c r="I366" s="1048"/>
      <c r="J366" s="1048"/>
      <c r="K366" s="1048"/>
      <c r="L366" s="1051"/>
      <c r="M366" s="1042"/>
      <c r="N366" s="845"/>
      <c r="O366" s="845"/>
    </row>
    <row r="367" spans="1:15" ht="20.25" customHeight="1" x14ac:dyDescent="0.35">
      <c r="A367" s="646"/>
      <c r="B367" s="844"/>
      <c r="C367" s="780">
        <v>14</v>
      </c>
      <c r="D367" s="1035" t="s">
        <v>1544</v>
      </c>
      <c r="E367" s="1036"/>
      <c r="F367" s="1037"/>
      <c r="G367" s="1045"/>
      <c r="H367" s="1048"/>
      <c r="I367" s="1048"/>
      <c r="J367" s="1048"/>
      <c r="K367" s="1048"/>
      <c r="L367" s="1051"/>
      <c r="M367" s="1042"/>
      <c r="N367" s="845"/>
      <c r="O367" s="845"/>
    </row>
    <row r="368" spans="1:15" ht="20.25" customHeight="1" x14ac:dyDescent="0.35">
      <c r="A368" s="646"/>
      <c r="B368" s="844"/>
      <c r="C368" s="528">
        <v>15</v>
      </c>
      <c r="D368" s="1035" t="s">
        <v>1545</v>
      </c>
      <c r="E368" s="1036"/>
      <c r="F368" s="1037"/>
      <c r="G368" s="1046"/>
      <c r="H368" s="1049"/>
      <c r="I368" s="1049"/>
      <c r="J368" s="1049"/>
      <c r="K368" s="1049"/>
      <c r="L368" s="1052"/>
      <c r="M368" s="1043"/>
      <c r="N368" s="845"/>
      <c r="O368" s="845"/>
    </row>
    <row r="369" spans="1:15" ht="20.149999999999999" customHeight="1" x14ac:dyDescent="0.35">
      <c r="A369" s="646"/>
      <c r="B369" s="848"/>
      <c r="C369" s="1056" t="s">
        <v>1546</v>
      </c>
      <c r="D369" s="1057"/>
      <c r="E369" s="1057"/>
      <c r="F369" s="1057"/>
      <c r="G369" s="1057"/>
      <c r="H369" s="1057"/>
      <c r="I369" s="1057"/>
      <c r="J369" s="1057"/>
      <c r="K369" s="1057"/>
      <c r="L369" s="1057"/>
      <c r="M369" s="1058"/>
      <c r="N369" s="592"/>
      <c r="O369" s="592"/>
    </row>
    <row r="370" spans="1:15" ht="20.25" customHeight="1" x14ac:dyDescent="0.35">
      <c r="A370" s="646"/>
      <c r="B370" s="848"/>
      <c r="C370" s="528">
        <v>1</v>
      </c>
      <c r="D370" s="1053" t="s">
        <v>1547</v>
      </c>
      <c r="E370" s="1054"/>
      <c r="F370" s="1055"/>
      <c r="G370" s="1044">
        <v>44061</v>
      </c>
      <c r="H370" s="1047" t="s">
        <v>330</v>
      </c>
      <c r="I370" s="1047">
        <v>1</v>
      </c>
      <c r="J370" s="1047">
        <v>2</v>
      </c>
      <c r="K370" s="1047">
        <v>2</v>
      </c>
      <c r="L370" s="1050" t="s">
        <v>1554</v>
      </c>
      <c r="M370" s="1041" t="s">
        <v>1673</v>
      </c>
      <c r="N370" s="1033"/>
      <c r="O370" s="1033"/>
    </row>
    <row r="371" spans="1:15" ht="20.25" customHeight="1" x14ac:dyDescent="0.35">
      <c r="A371" s="646"/>
      <c r="B371" s="848"/>
      <c r="C371" s="780">
        <v>2</v>
      </c>
      <c r="D371" s="1035" t="s">
        <v>1548</v>
      </c>
      <c r="E371" s="1036"/>
      <c r="F371" s="1037"/>
      <c r="G371" s="1045"/>
      <c r="H371" s="1048"/>
      <c r="I371" s="1048"/>
      <c r="J371" s="1048"/>
      <c r="K371" s="1048"/>
      <c r="L371" s="1051"/>
      <c r="M371" s="1042"/>
      <c r="N371" s="1034"/>
      <c r="O371" s="1034"/>
    </row>
    <row r="372" spans="1:15" ht="20.25" customHeight="1" x14ac:dyDescent="0.35">
      <c r="A372" s="646"/>
      <c r="B372" s="848"/>
      <c r="C372" s="528">
        <v>3</v>
      </c>
      <c r="D372" s="1035" t="s">
        <v>1549</v>
      </c>
      <c r="E372" s="1036"/>
      <c r="F372" s="1037"/>
      <c r="G372" s="1045"/>
      <c r="H372" s="1048"/>
      <c r="I372" s="1048"/>
      <c r="J372" s="1048"/>
      <c r="K372" s="1048"/>
      <c r="L372" s="1051"/>
      <c r="M372" s="1042"/>
      <c r="N372" s="1034"/>
      <c r="O372" s="1034"/>
    </row>
    <row r="373" spans="1:15" ht="34.5" customHeight="1" x14ac:dyDescent="0.35">
      <c r="A373" s="646"/>
      <c r="B373" s="848"/>
      <c r="C373" s="780">
        <v>4</v>
      </c>
      <c r="D373" s="1035" t="s">
        <v>1550</v>
      </c>
      <c r="E373" s="1036"/>
      <c r="F373" s="1037"/>
      <c r="G373" s="1045"/>
      <c r="H373" s="1048"/>
      <c r="I373" s="1048"/>
      <c r="J373" s="1048"/>
      <c r="K373" s="1048"/>
      <c r="L373" s="1051"/>
      <c r="M373" s="1042"/>
      <c r="N373" s="1034"/>
      <c r="O373" s="1034"/>
    </row>
    <row r="374" spans="1:15" ht="34.5" customHeight="1" x14ac:dyDescent="0.35">
      <c r="A374" s="646"/>
      <c r="B374" s="848"/>
      <c r="C374" s="528">
        <v>5</v>
      </c>
      <c r="D374" s="1035" t="s">
        <v>1551</v>
      </c>
      <c r="E374" s="1036"/>
      <c r="F374" s="1037"/>
      <c r="G374" s="1045"/>
      <c r="H374" s="1048"/>
      <c r="I374" s="1048"/>
      <c r="J374" s="1048"/>
      <c r="K374" s="1048"/>
      <c r="L374" s="1051"/>
      <c r="M374" s="1042"/>
      <c r="N374" s="1034"/>
      <c r="O374" s="1034"/>
    </row>
    <row r="375" spans="1:15" ht="20.25" customHeight="1" x14ac:dyDescent="0.35">
      <c r="A375" s="646"/>
      <c r="B375" s="848"/>
      <c r="C375" s="780">
        <v>6</v>
      </c>
      <c r="D375" s="1035" t="s">
        <v>1552</v>
      </c>
      <c r="E375" s="1036"/>
      <c r="F375" s="1037"/>
      <c r="G375" s="1045"/>
      <c r="H375" s="1048"/>
      <c r="I375" s="1048"/>
      <c r="J375" s="1048"/>
      <c r="K375" s="1048"/>
      <c r="L375" s="1051"/>
      <c r="M375" s="1042"/>
      <c r="N375" s="1034"/>
      <c r="O375" s="1034"/>
    </row>
    <row r="376" spans="1:15" ht="20.25" customHeight="1" x14ac:dyDescent="0.35">
      <c r="A376" s="646"/>
      <c r="B376" s="848"/>
      <c r="C376" s="528">
        <v>7</v>
      </c>
      <c r="D376" s="1038" t="s">
        <v>1533</v>
      </c>
      <c r="E376" s="1039"/>
      <c r="F376" s="1040"/>
      <c r="G376" s="1045"/>
      <c r="H376" s="1048"/>
      <c r="I376" s="1048"/>
      <c r="J376" s="1048"/>
      <c r="K376" s="1048"/>
      <c r="L376" s="1051"/>
      <c r="M376" s="1042"/>
      <c r="N376" s="1034"/>
      <c r="O376" s="1034"/>
    </row>
    <row r="377" spans="1:15" ht="20.25" customHeight="1" x14ac:dyDescent="0.35">
      <c r="A377" s="646"/>
      <c r="B377" s="848"/>
      <c r="C377" s="780">
        <v>8</v>
      </c>
      <c r="D377" s="1035" t="s">
        <v>1535</v>
      </c>
      <c r="E377" s="1036"/>
      <c r="F377" s="1037"/>
      <c r="G377" s="1045"/>
      <c r="H377" s="1048"/>
      <c r="I377" s="1048"/>
      <c r="J377" s="1048"/>
      <c r="K377" s="1048"/>
      <c r="L377" s="1051"/>
      <c r="M377" s="1042"/>
      <c r="N377" s="850"/>
      <c r="O377" s="850"/>
    </row>
    <row r="378" spans="1:15" ht="20.25" customHeight="1" x14ac:dyDescent="0.35">
      <c r="A378" s="646"/>
      <c r="B378" s="848"/>
      <c r="C378" s="528">
        <v>9</v>
      </c>
      <c r="D378" s="1035" t="s">
        <v>1540</v>
      </c>
      <c r="E378" s="1036"/>
      <c r="F378" s="1037"/>
      <c r="G378" s="1045"/>
      <c r="H378" s="1048"/>
      <c r="I378" s="1048"/>
      <c r="J378" s="1048"/>
      <c r="K378" s="1048"/>
      <c r="L378" s="1051"/>
      <c r="M378" s="1042"/>
      <c r="N378" s="850"/>
      <c r="O378" s="850"/>
    </row>
    <row r="379" spans="1:15" ht="20.25" customHeight="1" x14ac:dyDescent="0.35">
      <c r="A379" s="646"/>
      <c r="B379" s="848"/>
      <c r="C379" s="780">
        <v>10</v>
      </c>
      <c r="D379" s="1035" t="s">
        <v>1541</v>
      </c>
      <c r="E379" s="1036"/>
      <c r="F379" s="1037"/>
      <c r="G379" s="1045"/>
      <c r="H379" s="1048"/>
      <c r="I379" s="1048"/>
      <c r="J379" s="1048"/>
      <c r="K379" s="1048"/>
      <c r="L379" s="1051"/>
      <c r="M379" s="1042"/>
      <c r="N379" s="850"/>
      <c r="O379" s="850"/>
    </row>
    <row r="380" spans="1:15" ht="31.5" customHeight="1" x14ac:dyDescent="0.35">
      <c r="A380" s="646"/>
      <c r="B380" s="848"/>
      <c r="C380" s="528">
        <v>11</v>
      </c>
      <c r="D380" s="1035" t="s">
        <v>1542</v>
      </c>
      <c r="E380" s="1036"/>
      <c r="F380" s="1037"/>
      <c r="G380" s="1045"/>
      <c r="H380" s="1048"/>
      <c r="I380" s="1048"/>
      <c r="J380" s="1048"/>
      <c r="K380" s="1048"/>
      <c r="L380" s="1051"/>
      <c r="M380" s="1042"/>
      <c r="N380" s="850"/>
      <c r="O380" s="850"/>
    </row>
    <row r="381" spans="1:15" ht="31.5" customHeight="1" x14ac:dyDescent="0.35">
      <c r="A381" s="646"/>
      <c r="B381" s="848"/>
      <c r="C381" s="780">
        <v>12</v>
      </c>
      <c r="D381" s="1035" t="s">
        <v>1543</v>
      </c>
      <c r="E381" s="1036"/>
      <c r="F381" s="1037"/>
      <c r="G381" s="1045"/>
      <c r="H381" s="1048"/>
      <c r="I381" s="1048"/>
      <c r="J381" s="1048"/>
      <c r="K381" s="1048"/>
      <c r="L381" s="1051"/>
      <c r="M381" s="1042"/>
      <c r="N381" s="850"/>
      <c r="O381" s="850"/>
    </row>
    <row r="382" spans="1:15" ht="20.25" customHeight="1" x14ac:dyDescent="0.35">
      <c r="A382" s="646"/>
      <c r="B382" s="848"/>
      <c r="C382" s="528">
        <v>13</v>
      </c>
      <c r="D382" s="1035" t="s">
        <v>1545</v>
      </c>
      <c r="E382" s="1036"/>
      <c r="F382" s="1037"/>
      <c r="G382" s="1045"/>
      <c r="H382" s="1048"/>
      <c r="I382" s="1048"/>
      <c r="J382" s="1048"/>
      <c r="K382" s="1048"/>
      <c r="L382" s="1051"/>
      <c r="M382" s="1042"/>
      <c r="N382" s="850"/>
      <c r="O382" s="850"/>
    </row>
    <row r="383" spans="1:15" ht="20.25" customHeight="1" x14ac:dyDescent="0.35">
      <c r="A383" s="646"/>
      <c r="B383" s="848"/>
      <c r="C383" s="780">
        <v>14</v>
      </c>
      <c r="D383" s="1035" t="s">
        <v>1538</v>
      </c>
      <c r="E383" s="1036"/>
      <c r="F383" s="1037"/>
      <c r="G383" s="1045"/>
      <c r="H383" s="1048"/>
      <c r="I383" s="1048"/>
      <c r="J383" s="1048"/>
      <c r="K383" s="1048"/>
      <c r="L383" s="1051"/>
      <c r="M383" s="1042"/>
      <c r="N383" s="850"/>
      <c r="O383" s="850"/>
    </row>
    <row r="384" spans="1:15" ht="20.25" customHeight="1" x14ac:dyDescent="0.35">
      <c r="A384" s="646"/>
      <c r="B384" s="848"/>
      <c r="C384" s="528">
        <v>15</v>
      </c>
      <c r="D384" s="1035" t="s">
        <v>1539</v>
      </c>
      <c r="E384" s="1036"/>
      <c r="F384" s="1037"/>
      <c r="G384" s="1045"/>
      <c r="H384" s="1048"/>
      <c r="I384" s="1048"/>
      <c r="J384" s="1048"/>
      <c r="K384" s="1048"/>
      <c r="L384" s="1051"/>
      <c r="M384" s="1042"/>
      <c r="N384" s="850"/>
      <c r="O384" s="850"/>
    </row>
    <row r="385" spans="1:15" ht="31.5" customHeight="1" x14ac:dyDescent="0.35">
      <c r="A385" s="646"/>
      <c r="B385" s="848"/>
      <c r="C385" s="528">
        <v>16</v>
      </c>
      <c r="D385" s="1035" t="s">
        <v>1553</v>
      </c>
      <c r="E385" s="1036"/>
      <c r="F385" s="1037"/>
      <c r="G385" s="1046"/>
      <c r="H385" s="1049"/>
      <c r="I385" s="1049"/>
      <c r="J385" s="1049"/>
      <c r="K385" s="1049"/>
      <c r="L385" s="1052"/>
      <c r="M385" s="1043"/>
      <c r="N385" s="850"/>
      <c r="O385" s="850"/>
    </row>
    <row r="386" spans="1:15" ht="20.149999999999999" customHeight="1" x14ac:dyDescent="0.35">
      <c r="A386" s="643"/>
      <c r="B386" s="647" t="s">
        <v>16</v>
      </c>
      <c r="C386" s="1072" t="s">
        <v>101</v>
      </c>
      <c r="D386" s="1073"/>
      <c r="E386" s="1073"/>
      <c r="F386" s="1073"/>
      <c r="G386" s="1073"/>
      <c r="H386" s="1073"/>
      <c r="I386" s="1073"/>
      <c r="J386" s="1074"/>
      <c r="K386" s="488">
        <v>0</v>
      </c>
      <c r="L386" s="629"/>
      <c r="M386" s="630"/>
      <c r="N386" s="454"/>
      <c r="O386" s="392" t="s">
        <v>540</v>
      </c>
    </row>
    <row r="387" spans="1:15" ht="37.15" customHeight="1" x14ac:dyDescent="0.35">
      <c r="A387" s="646"/>
      <c r="B387" s="428"/>
      <c r="C387" s="1124" t="s">
        <v>102</v>
      </c>
      <c r="D387" s="1036"/>
      <c r="E387" s="1036"/>
      <c r="F387" s="1037"/>
      <c r="G387" s="384"/>
      <c r="H387" s="385"/>
      <c r="I387" s="386"/>
      <c r="J387" s="387"/>
      <c r="K387" s="387"/>
      <c r="L387" s="587"/>
      <c r="M387" s="828"/>
      <c r="N387" s="584"/>
      <c r="O387" s="584"/>
    </row>
    <row r="388" spans="1:15" ht="20.149999999999999" customHeight="1" x14ac:dyDescent="0.35">
      <c r="A388" s="643"/>
      <c r="B388" s="481" t="s">
        <v>103</v>
      </c>
      <c r="C388" s="1072" t="s">
        <v>104</v>
      </c>
      <c r="D388" s="1073"/>
      <c r="E388" s="1073"/>
      <c r="F388" s="1073"/>
      <c r="G388" s="1073"/>
      <c r="H388" s="1073"/>
      <c r="I388" s="1073"/>
      <c r="J388" s="1074"/>
      <c r="K388" s="488">
        <v>0</v>
      </c>
      <c r="L388" s="648"/>
      <c r="M388" s="870"/>
      <c r="N388" s="649"/>
      <c r="O388" s="392" t="s">
        <v>540</v>
      </c>
    </row>
    <row r="389" spans="1:15" ht="20.149999999999999" customHeight="1" x14ac:dyDescent="0.35">
      <c r="A389" s="646"/>
      <c r="B389" s="427"/>
      <c r="C389" s="650">
        <v>1</v>
      </c>
      <c r="D389" s="1124" t="s">
        <v>105</v>
      </c>
      <c r="E389" s="1036"/>
      <c r="F389" s="1037"/>
      <c r="G389" s="384"/>
      <c r="H389" s="385"/>
      <c r="I389" s="386"/>
      <c r="J389" s="387"/>
      <c r="K389" s="387"/>
      <c r="L389" s="587"/>
      <c r="M389" s="828"/>
      <c r="N389" s="584"/>
      <c r="O389" s="584"/>
    </row>
    <row r="390" spans="1:15" ht="45.65" customHeight="1" x14ac:dyDescent="0.35">
      <c r="A390" s="622"/>
      <c r="B390" s="651"/>
      <c r="C390" s="650">
        <v>2</v>
      </c>
      <c r="D390" s="1124" t="s">
        <v>192</v>
      </c>
      <c r="E390" s="1036"/>
      <c r="F390" s="1037"/>
      <c r="G390" s="384"/>
      <c r="H390" s="385"/>
      <c r="I390" s="386"/>
      <c r="J390" s="387"/>
      <c r="K390" s="387"/>
      <c r="L390" s="587"/>
      <c r="M390" s="828"/>
      <c r="N390" s="584"/>
      <c r="O390" s="584"/>
    </row>
    <row r="391" spans="1:15" ht="20.149999999999999" customHeight="1" x14ac:dyDescent="0.35">
      <c r="A391" s="652"/>
      <c r="B391" s="481" t="s">
        <v>5</v>
      </c>
      <c r="C391" s="1072" t="s">
        <v>106</v>
      </c>
      <c r="D391" s="1073"/>
      <c r="E391" s="1073"/>
      <c r="F391" s="1073"/>
      <c r="G391" s="1073"/>
      <c r="H391" s="1073"/>
      <c r="I391" s="1073"/>
      <c r="J391" s="1074"/>
      <c r="K391" s="488">
        <v>0</v>
      </c>
      <c r="L391" s="587"/>
      <c r="M391" s="828"/>
      <c r="N391" s="584"/>
      <c r="O391" s="392" t="s">
        <v>540</v>
      </c>
    </row>
    <row r="392" spans="1:15" ht="37.9" customHeight="1" x14ac:dyDescent="0.35">
      <c r="A392" s="646"/>
      <c r="B392" s="428"/>
      <c r="C392" s="425">
        <v>1</v>
      </c>
      <c r="D392" s="1124" t="s">
        <v>107</v>
      </c>
      <c r="E392" s="1036"/>
      <c r="F392" s="1037"/>
      <c r="G392" s="384"/>
      <c r="H392" s="385"/>
      <c r="I392" s="386"/>
      <c r="J392" s="387"/>
      <c r="K392" s="387"/>
      <c r="L392" s="587"/>
      <c r="M392" s="828"/>
      <c r="N392" s="584"/>
      <c r="O392" s="584"/>
    </row>
    <row r="393" spans="1:15" ht="15.5" x14ac:dyDescent="0.35">
      <c r="A393" s="652"/>
      <c r="B393" s="391" t="s">
        <v>108</v>
      </c>
      <c r="C393" s="1072" t="s">
        <v>109</v>
      </c>
      <c r="D393" s="1073"/>
      <c r="E393" s="1073"/>
      <c r="F393" s="1073"/>
      <c r="G393" s="1073"/>
      <c r="H393" s="1073"/>
      <c r="I393" s="1073"/>
      <c r="J393" s="1074"/>
      <c r="K393" s="488">
        <v>0</v>
      </c>
      <c r="L393" s="629"/>
      <c r="M393" s="630"/>
      <c r="N393" s="454"/>
      <c r="O393" s="392" t="s">
        <v>540</v>
      </c>
    </row>
    <row r="394" spans="1:15" ht="20.149999999999999" customHeight="1" x14ac:dyDescent="0.35">
      <c r="A394" s="622"/>
      <c r="B394" s="427"/>
      <c r="C394" s="396">
        <v>1</v>
      </c>
      <c r="D394" s="1124" t="s">
        <v>110</v>
      </c>
      <c r="E394" s="1036"/>
      <c r="F394" s="1037"/>
      <c r="G394" s="384"/>
      <c r="H394" s="385"/>
      <c r="I394" s="386"/>
      <c r="J394" s="387"/>
      <c r="K394" s="387"/>
      <c r="L394" s="587"/>
      <c r="M394" s="828"/>
      <c r="N394" s="584"/>
      <c r="O394" s="584"/>
    </row>
    <row r="395" spans="1:15" ht="31.5" customHeight="1" x14ac:dyDescent="0.35">
      <c r="A395" s="622"/>
      <c r="B395" s="653"/>
      <c r="C395" s="650">
        <v>2</v>
      </c>
      <c r="D395" s="1124" t="s">
        <v>111</v>
      </c>
      <c r="E395" s="1036"/>
      <c r="F395" s="1037"/>
      <c r="G395" s="384"/>
      <c r="H395" s="385"/>
      <c r="I395" s="386"/>
      <c r="J395" s="387"/>
      <c r="K395" s="387"/>
      <c r="L395" s="587"/>
      <c r="M395" s="828"/>
      <c r="N395" s="584"/>
      <c r="O395" s="584"/>
    </row>
    <row r="396" spans="1:15" ht="29.5" customHeight="1" x14ac:dyDescent="0.35">
      <c r="A396" s="654"/>
      <c r="B396" s="427"/>
      <c r="C396" s="650">
        <v>3</v>
      </c>
      <c r="D396" s="1124" t="s">
        <v>112</v>
      </c>
      <c r="E396" s="1036"/>
      <c r="F396" s="1037"/>
      <c r="G396" s="384"/>
      <c r="H396" s="385"/>
      <c r="I396" s="386"/>
      <c r="J396" s="387"/>
      <c r="K396" s="387"/>
      <c r="L396" s="587"/>
      <c r="M396" s="828"/>
      <c r="N396" s="584"/>
      <c r="O396" s="584"/>
    </row>
    <row r="397" spans="1:15" ht="35.5" customHeight="1" x14ac:dyDescent="0.35">
      <c r="A397" s="655"/>
      <c r="B397" s="427"/>
      <c r="C397" s="396">
        <v>4</v>
      </c>
      <c r="D397" s="1124" t="s">
        <v>113</v>
      </c>
      <c r="E397" s="1036"/>
      <c r="F397" s="1037"/>
      <c r="G397" s="384"/>
      <c r="H397" s="385"/>
      <c r="I397" s="386"/>
      <c r="J397" s="387"/>
      <c r="K397" s="387"/>
      <c r="L397" s="587"/>
      <c r="M397" s="828"/>
      <c r="N397" s="584"/>
      <c r="O397" s="584"/>
    </row>
    <row r="398" spans="1:15" ht="20.149999999999999" customHeight="1" x14ac:dyDescent="0.35">
      <c r="A398" s="655"/>
      <c r="B398" s="656"/>
      <c r="C398" s="396">
        <v>5</v>
      </c>
      <c r="D398" s="1124" t="s">
        <v>114</v>
      </c>
      <c r="E398" s="1036"/>
      <c r="F398" s="1037"/>
      <c r="G398" s="384"/>
      <c r="H398" s="385"/>
      <c r="I398" s="386"/>
      <c r="J398" s="387"/>
      <c r="K398" s="387"/>
      <c r="L398" s="587"/>
      <c r="M398" s="828"/>
      <c r="N398" s="584"/>
      <c r="O398" s="584"/>
    </row>
    <row r="399" spans="1:15" ht="44.5" customHeight="1" x14ac:dyDescent="0.35">
      <c r="A399" s="654"/>
      <c r="B399" s="427"/>
      <c r="C399" s="396">
        <v>6</v>
      </c>
      <c r="D399" s="1124" t="s">
        <v>187</v>
      </c>
      <c r="E399" s="1036"/>
      <c r="F399" s="1037"/>
      <c r="G399" s="384"/>
      <c r="H399" s="385"/>
      <c r="I399" s="386"/>
      <c r="J399" s="387"/>
      <c r="K399" s="387"/>
      <c r="L399" s="587"/>
      <c r="M399" s="828"/>
      <c r="N399" s="584"/>
      <c r="O399" s="584"/>
    </row>
    <row r="400" spans="1:15" ht="59.5" customHeight="1" x14ac:dyDescent="0.35">
      <c r="A400" s="657"/>
      <c r="B400" s="428"/>
      <c r="C400" s="631">
        <v>7</v>
      </c>
      <c r="D400" s="1117" t="s">
        <v>273</v>
      </c>
      <c r="E400" s="1118"/>
      <c r="F400" s="1119"/>
      <c r="G400" s="658"/>
      <c r="H400" s="659"/>
      <c r="I400" s="660"/>
      <c r="J400" s="661"/>
      <c r="K400" s="662"/>
      <c r="L400" s="663"/>
      <c r="M400" s="871"/>
      <c r="N400" s="664"/>
      <c r="O400" s="664"/>
    </row>
    <row r="401" spans="1:15" ht="45.75" customHeight="1" x14ac:dyDescent="0.35">
      <c r="A401" s="665"/>
      <c r="B401" s="428"/>
      <c r="C401" s="428">
        <v>8</v>
      </c>
      <c r="D401" s="1124" t="s">
        <v>116</v>
      </c>
      <c r="E401" s="1036"/>
      <c r="F401" s="1037"/>
      <c r="G401" s="405"/>
      <c r="H401" s="406"/>
      <c r="I401" s="407"/>
      <c r="J401" s="408"/>
      <c r="K401" s="387"/>
      <c r="L401" s="587"/>
      <c r="M401" s="828"/>
      <c r="N401" s="584"/>
      <c r="O401" s="584"/>
    </row>
    <row r="402" spans="1:15" ht="21.65" customHeight="1" x14ac:dyDescent="0.35">
      <c r="A402" s="666"/>
      <c r="B402" s="481" t="s">
        <v>117</v>
      </c>
      <c r="C402" s="1072" t="s">
        <v>118</v>
      </c>
      <c r="D402" s="1073"/>
      <c r="E402" s="1073"/>
      <c r="F402" s="1073"/>
      <c r="G402" s="1073"/>
      <c r="H402" s="1073"/>
      <c r="I402" s="1073"/>
      <c r="J402" s="1074"/>
      <c r="K402" s="488">
        <v>0</v>
      </c>
      <c r="L402" s="587"/>
      <c r="M402" s="828"/>
      <c r="N402" s="584"/>
      <c r="O402" s="392" t="s">
        <v>540</v>
      </c>
    </row>
    <row r="403" spans="1:15" ht="20.149999999999999" customHeight="1" x14ac:dyDescent="0.35">
      <c r="A403" s="667"/>
      <c r="B403" s="427"/>
      <c r="C403" s="650">
        <v>1</v>
      </c>
      <c r="D403" s="1124" t="s">
        <v>119</v>
      </c>
      <c r="E403" s="1036"/>
      <c r="F403" s="1037"/>
      <c r="G403" s="384"/>
      <c r="H403" s="385"/>
      <c r="I403" s="386"/>
      <c r="J403" s="387"/>
      <c r="K403" s="387"/>
      <c r="L403" s="587"/>
      <c r="M403" s="828"/>
      <c r="N403" s="584"/>
      <c r="O403" s="584"/>
    </row>
    <row r="404" spans="1:15" ht="20.149999999999999" customHeight="1" x14ac:dyDescent="0.35">
      <c r="A404" s="415"/>
      <c r="B404" s="651"/>
      <c r="C404" s="396">
        <v>2</v>
      </c>
      <c r="D404" s="1124" t="s">
        <v>120</v>
      </c>
      <c r="E404" s="1036"/>
      <c r="F404" s="1037"/>
      <c r="G404" s="384"/>
      <c r="H404" s="385"/>
      <c r="I404" s="386"/>
      <c r="J404" s="387"/>
      <c r="K404" s="395"/>
      <c r="L404" s="668"/>
      <c r="M404" s="872"/>
      <c r="N404" s="669"/>
      <c r="O404" s="669"/>
    </row>
    <row r="405" spans="1:15" ht="20.149999999999999" customHeight="1" x14ac:dyDescent="0.35">
      <c r="A405" s="670"/>
      <c r="B405" s="481" t="s">
        <v>121</v>
      </c>
      <c r="C405" s="1072" t="s">
        <v>122</v>
      </c>
      <c r="D405" s="1073"/>
      <c r="E405" s="1073"/>
      <c r="F405" s="1073"/>
      <c r="G405" s="1073"/>
      <c r="H405" s="1073"/>
      <c r="I405" s="1073"/>
      <c r="J405" s="1074"/>
      <c r="K405" s="488">
        <v>0</v>
      </c>
      <c r="L405" s="587"/>
      <c r="M405" s="828"/>
      <c r="N405" s="584"/>
      <c r="O405" s="392" t="s">
        <v>540</v>
      </c>
    </row>
    <row r="406" spans="1:15" ht="20.149999999999999" customHeight="1" x14ac:dyDescent="0.35">
      <c r="A406" s="364"/>
      <c r="B406" s="427"/>
      <c r="C406" s="396">
        <v>1</v>
      </c>
      <c r="D406" s="1124" t="s">
        <v>123</v>
      </c>
      <c r="E406" s="1036"/>
      <c r="F406" s="1037"/>
      <c r="G406" s="413"/>
      <c r="H406" s="385"/>
      <c r="I406" s="386"/>
      <c r="J406" s="387"/>
      <c r="K406" s="387"/>
      <c r="L406" s="587"/>
      <c r="M406" s="828"/>
      <c r="N406" s="584"/>
      <c r="O406" s="584"/>
    </row>
    <row r="407" spans="1:15" ht="20.149999999999999" customHeight="1" x14ac:dyDescent="0.35">
      <c r="A407" s="364"/>
      <c r="B407" s="651"/>
      <c r="C407" s="650">
        <v>2</v>
      </c>
      <c r="D407" s="1124" t="s">
        <v>124</v>
      </c>
      <c r="E407" s="1036"/>
      <c r="F407" s="1037"/>
      <c r="G407" s="413"/>
      <c r="H407" s="385"/>
      <c r="I407" s="386"/>
      <c r="J407" s="387"/>
      <c r="K407" s="409"/>
      <c r="L407" s="671"/>
      <c r="M407" s="873"/>
      <c r="N407" s="672"/>
      <c r="O407" s="672"/>
    </row>
    <row r="408" spans="1:15" ht="20.149999999999999" customHeight="1" x14ac:dyDescent="0.35">
      <c r="A408" s="670"/>
      <c r="B408" s="481" t="s">
        <v>132</v>
      </c>
      <c r="C408" s="1135" t="s">
        <v>193</v>
      </c>
      <c r="D408" s="1136"/>
      <c r="E408" s="1136"/>
      <c r="F408" s="1136"/>
      <c r="G408" s="1136"/>
      <c r="H408" s="1136"/>
      <c r="I408" s="1136"/>
      <c r="J408" s="1137"/>
      <c r="K408" s="488">
        <v>0</v>
      </c>
      <c r="L408" s="671"/>
      <c r="M408" s="873"/>
      <c r="N408" s="672"/>
      <c r="O408" s="392" t="s">
        <v>540</v>
      </c>
    </row>
    <row r="409" spans="1:15" ht="20.149999999999999" customHeight="1" x14ac:dyDescent="0.35">
      <c r="A409" s="364"/>
      <c r="B409" s="427"/>
      <c r="C409" s="673" t="s">
        <v>20</v>
      </c>
      <c r="D409" s="1121" t="s">
        <v>125</v>
      </c>
      <c r="E409" s="1122"/>
      <c r="F409" s="1123"/>
      <c r="G409" s="411"/>
      <c r="H409" s="406"/>
      <c r="I409" s="407"/>
      <c r="J409" s="409"/>
      <c r="K409" s="409"/>
      <c r="L409" s="671"/>
      <c r="M409" s="873"/>
      <c r="N409" s="672"/>
      <c r="O409" s="672"/>
    </row>
    <row r="410" spans="1:15" ht="20.149999999999999" customHeight="1" x14ac:dyDescent="0.35">
      <c r="A410" s="364"/>
      <c r="B410" s="481"/>
      <c r="C410" s="673" t="s">
        <v>22</v>
      </c>
      <c r="D410" s="1121" t="s">
        <v>126</v>
      </c>
      <c r="E410" s="1122"/>
      <c r="F410" s="1123"/>
      <c r="G410" s="411"/>
      <c r="H410" s="406"/>
      <c r="I410" s="407"/>
      <c r="J410" s="409"/>
      <c r="K410" s="389"/>
      <c r="L410" s="674"/>
      <c r="M410" s="874"/>
      <c r="N410" s="649"/>
      <c r="O410" s="649"/>
    </row>
    <row r="411" spans="1:15" ht="20.149999999999999" customHeight="1" x14ac:dyDescent="0.35">
      <c r="A411" s="364"/>
      <c r="B411" s="427"/>
      <c r="C411" s="675" t="s">
        <v>28</v>
      </c>
      <c r="D411" s="1121" t="s">
        <v>127</v>
      </c>
      <c r="E411" s="1122"/>
      <c r="F411" s="1123"/>
      <c r="G411" s="384"/>
      <c r="H411" s="385"/>
      <c r="I411" s="386"/>
      <c r="J411" s="389"/>
      <c r="K411" s="389"/>
      <c r="L411" s="674"/>
      <c r="M411" s="874"/>
      <c r="N411" s="649"/>
      <c r="O411" s="649"/>
    </row>
    <row r="412" spans="1:15" ht="20.149999999999999" customHeight="1" x14ac:dyDescent="0.35">
      <c r="A412" s="364"/>
      <c r="B412" s="427"/>
      <c r="C412" s="676" t="s">
        <v>38</v>
      </c>
      <c r="D412" s="1121" t="s">
        <v>128</v>
      </c>
      <c r="E412" s="1122"/>
      <c r="F412" s="1123"/>
      <c r="G412" s="384"/>
      <c r="H412" s="385"/>
      <c r="I412" s="386"/>
      <c r="J412" s="389"/>
      <c r="K412" s="389"/>
      <c r="L412" s="674"/>
      <c r="M412" s="874"/>
      <c r="N412" s="649"/>
      <c r="O412" s="649"/>
    </row>
    <row r="413" spans="1:15" ht="20.149999999999999" customHeight="1" x14ac:dyDescent="0.35">
      <c r="A413" s="364"/>
      <c r="B413" s="390"/>
      <c r="C413" s="676" t="s">
        <v>40</v>
      </c>
      <c r="D413" s="1121" t="s">
        <v>129</v>
      </c>
      <c r="E413" s="1122"/>
      <c r="F413" s="1123"/>
      <c r="G413" s="384"/>
      <c r="H413" s="385"/>
      <c r="I413" s="386"/>
      <c r="J413" s="389"/>
      <c r="K413" s="389"/>
      <c r="L413" s="674"/>
      <c r="M413" s="874"/>
      <c r="N413" s="649"/>
      <c r="O413" s="649"/>
    </row>
    <row r="414" spans="1:15" ht="20.149999999999999" customHeight="1" x14ac:dyDescent="0.35">
      <c r="A414" s="364"/>
      <c r="B414" s="646"/>
      <c r="C414" s="676" t="s">
        <v>42</v>
      </c>
      <c r="D414" s="1121" t="s">
        <v>130</v>
      </c>
      <c r="E414" s="1122"/>
      <c r="F414" s="1123"/>
      <c r="G414" s="384"/>
      <c r="H414" s="385"/>
      <c r="I414" s="386"/>
      <c r="J414" s="389"/>
      <c r="K414" s="389"/>
      <c r="L414" s="674"/>
      <c r="M414" s="874"/>
      <c r="N414" s="649"/>
      <c r="O414" s="649"/>
    </row>
    <row r="415" spans="1:15" ht="20.149999999999999" customHeight="1" x14ac:dyDescent="0.35">
      <c r="B415" s="655"/>
      <c r="C415" s="676" t="s">
        <v>44</v>
      </c>
      <c r="D415" s="1121" t="s">
        <v>131</v>
      </c>
      <c r="E415" s="1122"/>
      <c r="F415" s="1123"/>
      <c r="G415" s="384"/>
      <c r="H415" s="385"/>
      <c r="I415" s="386"/>
      <c r="J415" s="389"/>
      <c r="K415" s="414"/>
      <c r="L415" s="587"/>
      <c r="M415" s="828"/>
      <c r="N415" s="584"/>
      <c r="O415" s="584"/>
    </row>
    <row r="416" spans="1:15" ht="20.149999999999999" customHeight="1" x14ac:dyDescent="0.35">
      <c r="B416" s="408"/>
      <c r="C416" s="1140" t="s">
        <v>221</v>
      </c>
      <c r="D416" s="1141"/>
      <c r="E416" s="1141"/>
      <c r="F416" s="1141"/>
      <c r="G416" s="1141"/>
      <c r="H416" s="1141"/>
      <c r="I416" s="1141"/>
      <c r="J416" s="1142"/>
      <c r="K416" s="388">
        <f>K27</f>
        <v>216.83333333333331</v>
      </c>
      <c r="L416" s="587"/>
      <c r="M416" s="828"/>
      <c r="N416" s="584">
        <f>SUM(N22:N415)</f>
        <v>0</v>
      </c>
      <c r="O416" s="584"/>
    </row>
    <row r="417" spans="2:15" ht="20.149999999999999" customHeight="1" x14ac:dyDescent="0.35">
      <c r="B417" s="677"/>
      <c r="C417" s="417"/>
      <c r="D417" s="417"/>
      <c r="E417" s="364"/>
      <c r="F417" s="364"/>
      <c r="G417" s="366"/>
      <c r="H417" s="365"/>
      <c r="I417" s="445"/>
      <c r="J417" s="366"/>
      <c r="K417" s="420"/>
      <c r="L417" s="678"/>
      <c r="M417" s="678"/>
      <c r="N417" s="679"/>
      <c r="O417" s="679"/>
    </row>
    <row r="418" spans="2:15" ht="20.149999999999999" customHeight="1" x14ac:dyDescent="0.35">
      <c r="B418" s="415"/>
      <c r="C418" s="415" t="s">
        <v>316</v>
      </c>
      <c r="D418" s="680"/>
      <c r="E418" s="680"/>
      <c r="F418" s="680"/>
      <c r="G418" s="681"/>
      <c r="H418" s="365"/>
      <c r="I418" s="420"/>
      <c r="J418" s="420"/>
      <c r="K418" s="366"/>
      <c r="L418" s="553"/>
      <c r="M418" s="553"/>
      <c r="N418" s="554"/>
      <c r="O418" s="554"/>
    </row>
    <row r="419" spans="2:15" ht="20.149999999999999" customHeight="1" x14ac:dyDescent="0.35">
      <c r="B419" s="415"/>
      <c r="C419" s="680"/>
      <c r="D419" s="680"/>
      <c r="E419" s="680"/>
      <c r="F419" s="680"/>
      <c r="G419" s="681"/>
      <c r="H419" s="365"/>
      <c r="I419" s="363" t="s">
        <v>1686</v>
      </c>
      <c r="J419" s="366"/>
      <c r="K419" s="366"/>
      <c r="L419" s="553"/>
      <c r="M419" s="553"/>
      <c r="N419" s="554"/>
      <c r="O419" s="554"/>
    </row>
    <row r="420" spans="2:15" ht="20.149999999999999" customHeight="1" x14ac:dyDescent="0.35">
      <c r="B420" s="364"/>
      <c r="C420" s="417"/>
      <c r="D420" s="417"/>
      <c r="E420" s="364"/>
      <c r="F420" s="364"/>
      <c r="G420" s="366"/>
      <c r="H420" s="365"/>
      <c r="I420" s="363" t="s">
        <v>957</v>
      </c>
      <c r="J420" s="366"/>
      <c r="K420" s="375"/>
      <c r="L420" s="682"/>
      <c r="M420" s="682"/>
      <c r="N420" s="552"/>
      <c r="O420" s="552"/>
    </row>
    <row r="421" spans="2:15" ht="20.149999999999999" customHeight="1" x14ac:dyDescent="0.35">
      <c r="B421" s="364"/>
      <c r="C421" s="417"/>
      <c r="D421" s="417"/>
      <c r="E421" s="364"/>
      <c r="F421" s="364"/>
      <c r="G421" s="366"/>
      <c r="H421" s="365"/>
      <c r="I421" s="363" t="s">
        <v>958</v>
      </c>
      <c r="J421" s="375"/>
      <c r="K421" s="375"/>
      <c r="L421" s="682"/>
      <c r="M421" s="682"/>
      <c r="N421" s="552"/>
      <c r="O421" s="552"/>
    </row>
    <row r="422" spans="2:15" ht="20.149999999999999" customHeight="1" x14ac:dyDescent="0.35">
      <c r="B422" s="364"/>
      <c r="C422" s="417"/>
      <c r="D422" s="417"/>
      <c r="E422" s="364"/>
      <c r="F422" s="364"/>
      <c r="G422" s="366"/>
      <c r="H422" s="365"/>
      <c r="J422" s="375"/>
      <c r="K422" s="366"/>
      <c r="L422" s="553"/>
      <c r="M422" s="553"/>
      <c r="N422" s="554"/>
      <c r="O422" s="554"/>
    </row>
    <row r="423" spans="2:15" ht="20.149999999999999" customHeight="1" x14ac:dyDescent="0.35">
      <c r="B423" s="364"/>
      <c r="C423" s="417"/>
      <c r="D423" s="417"/>
      <c r="E423" s="364"/>
      <c r="F423" s="364"/>
      <c r="G423" s="366"/>
      <c r="H423" s="365"/>
      <c r="J423" s="375"/>
      <c r="K423" s="366"/>
      <c r="L423" s="553"/>
      <c r="M423" s="553"/>
      <c r="N423" s="554"/>
      <c r="O423" s="554"/>
    </row>
    <row r="424" spans="2:15" ht="20.149999999999999" customHeight="1" x14ac:dyDescent="0.35">
      <c r="B424" s="364"/>
      <c r="C424" s="417"/>
      <c r="D424" s="417"/>
      <c r="E424" s="364"/>
      <c r="F424" s="364"/>
      <c r="G424" s="366"/>
      <c r="H424" s="365"/>
      <c r="J424" s="366"/>
      <c r="K424" s="377"/>
      <c r="L424" s="683"/>
      <c r="M424" s="683"/>
      <c r="N424" s="552"/>
      <c r="O424" s="552"/>
    </row>
    <row r="425" spans="2:15" ht="20.149999999999999" customHeight="1" x14ac:dyDescent="0.35">
      <c r="B425" s="364"/>
      <c r="C425" s="417"/>
      <c r="D425" s="417"/>
      <c r="E425" s="364"/>
      <c r="F425" s="364"/>
      <c r="G425" s="366"/>
      <c r="H425" s="365"/>
      <c r="I425" s="422" t="s">
        <v>955</v>
      </c>
      <c r="J425" s="377"/>
      <c r="M425" s="684"/>
      <c r="N425" s="685"/>
      <c r="O425" s="685"/>
    </row>
    <row r="426" spans="2:15" ht="20.149999999999999" customHeight="1" x14ac:dyDescent="0.35">
      <c r="B426" s="364"/>
      <c r="I426" s="363" t="s">
        <v>956</v>
      </c>
      <c r="M426" s="684"/>
      <c r="N426" s="685"/>
      <c r="O426" s="685"/>
    </row>
    <row r="427" spans="2:15" ht="20.149999999999999" customHeight="1" x14ac:dyDescent="0.35">
      <c r="B427" s="364"/>
      <c r="M427" s="684"/>
      <c r="N427" s="685"/>
      <c r="O427" s="685"/>
    </row>
    <row r="428" spans="2:15" ht="20.149999999999999" customHeight="1" x14ac:dyDescent="0.35">
      <c r="B428" s="364"/>
      <c r="M428" s="684"/>
      <c r="N428" s="685"/>
      <c r="O428" s="685"/>
    </row>
    <row r="429" spans="2:15" ht="20.149999999999999" customHeight="1" x14ac:dyDescent="0.35">
      <c r="B429" s="364"/>
      <c r="M429" s="684"/>
      <c r="N429" s="685"/>
      <c r="O429" s="685"/>
    </row>
    <row r="430" spans="2:15" ht="20.149999999999999" customHeight="1" x14ac:dyDescent="0.35">
      <c r="B430" s="364"/>
      <c r="M430" s="684"/>
      <c r="N430" s="685"/>
      <c r="O430" s="685"/>
    </row>
    <row r="431" spans="2:15" ht="20.149999999999999" customHeight="1" x14ac:dyDescent="0.35">
      <c r="M431" s="684"/>
      <c r="N431" s="685"/>
      <c r="O431" s="685"/>
    </row>
    <row r="432" spans="2:15" ht="20.149999999999999" customHeight="1" x14ac:dyDescent="0.35">
      <c r="M432" s="684"/>
      <c r="N432" s="685"/>
      <c r="O432" s="685"/>
    </row>
    <row r="433" spans="13:15" ht="20.149999999999999" customHeight="1" x14ac:dyDescent="0.35">
      <c r="M433" s="684"/>
      <c r="N433" s="685"/>
      <c r="O433" s="685"/>
    </row>
    <row r="434" spans="13:15" ht="20.149999999999999" customHeight="1" x14ac:dyDescent="0.35">
      <c r="M434" s="684"/>
      <c r="N434" s="685"/>
      <c r="O434" s="685"/>
    </row>
    <row r="435" spans="13:15" ht="20.149999999999999" customHeight="1" x14ac:dyDescent="0.35">
      <c r="M435" s="684"/>
      <c r="N435" s="685"/>
      <c r="O435" s="685"/>
    </row>
    <row r="436" spans="13:15" ht="20.149999999999999" customHeight="1" x14ac:dyDescent="0.35">
      <c r="M436" s="684"/>
      <c r="N436" s="685"/>
      <c r="O436" s="685"/>
    </row>
    <row r="437" spans="13:15" ht="20.149999999999999" customHeight="1" x14ac:dyDescent="0.35">
      <c r="M437" s="684"/>
      <c r="N437" s="685"/>
      <c r="O437" s="685"/>
    </row>
    <row r="438" spans="13:15" ht="20.149999999999999" customHeight="1" x14ac:dyDescent="0.35">
      <c r="M438" s="684"/>
      <c r="N438" s="685"/>
      <c r="O438" s="685"/>
    </row>
    <row r="439" spans="13:15" ht="20.149999999999999" customHeight="1" x14ac:dyDescent="0.35">
      <c r="M439" s="684"/>
      <c r="N439" s="685"/>
      <c r="O439" s="685"/>
    </row>
    <row r="440" spans="13:15" ht="20.149999999999999" customHeight="1" x14ac:dyDescent="0.35">
      <c r="M440" s="684"/>
      <c r="N440" s="685"/>
      <c r="O440" s="685"/>
    </row>
    <row r="441" spans="13:15" ht="20.149999999999999" customHeight="1" x14ac:dyDescent="0.35">
      <c r="M441" s="684"/>
      <c r="N441" s="685"/>
      <c r="O441" s="685"/>
    </row>
    <row r="442" spans="13:15" ht="20.149999999999999" customHeight="1" x14ac:dyDescent="0.35">
      <c r="M442" s="684"/>
      <c r="N442" s="685"/>
      <c r="O442" s="685"/>
    </row>
    <row r="443" spans="13:15" ht="20.149999999999999" customHeight="1" x14ac:dyDescent="0.35">
      <c r="M443" s="684"/>
      <c r="N443" s="685"/>
      <c r="O443" s="685"/>
    </row>
    <row r="444" spans="13:15" ht="20.149999999999999" customHeight="1" x14ac:dyDescent="0.35">
      <c r="M444" s="684"/>
      <c r="N444" s="685"/>
      <c r="O444" s="685"/>
    </row>
    <row r="445" spans="13:15" ht="20.149999999999999" customHeight="1" x14ac:dyDescent="0.35">
      <c r="M445" s="684"/>
      <c r="N445" s="685"/>
      <c r="O445" s="685"/>
    </row>
    <row r="446" spans="13:15" ht="20.149999999999999" customHeight="1" x14ac:dyDescent="0.35">
      <c r="M446" s="684"/>
      <c r="N446" s="685"/>
      <c r="O446" s="685"/>
    </row>
    <row r="447" spans="13:15" ht="20.149999999999999" customHeight="1" x14ac:dyDescent="0.35">
      <c r="M447" s="684"/>
      <c r="N447" s="685"/>
      <c r="O447" s="685"/>
    </row>
    <row r="448" spans="13:15" ht="20.149999999999999" customHeight="1" x14ac:dyDescent="0.35">
      <c r="M448" s="684"/>
      <c r="N448" s="685"/>
      <c r="O448" s="685"/>
    </row>
    <row r="449" spans="13:15" ht="20.149999999999999" customHeight="1" x14ac:dyDescent="0.35">
      <c r="M449" s="684"/>
      <c r="N449" s="685"/>
      <c r="O449" s="685"/>
    </row>
    <row r="450" spans="13:15" ht="20.149999999999999" customHeight="1" x14ac:dyDescent="0.35">
      <c r="M450" s="684"/>
      <c r="N450" s="685"/>
      <c r="O450" s="685"/>
    </row>
    <row r="451" spans="13:15" ht="20.149999999999999" customHeight="1" x14ac:dyDescent="0.35">
      <c r="M451" s="684"/>
      <c r="N451" s="685"/>
      <c r="O451" s="685"/>
    </row>
    <row r="452" spans="13:15" ht="20.149999999999999" customHeight="1" x14ac:dyDescent="0.35">
      <c r="M452" s="684"/>
      <c r="N452" s="685"/>
      <c r="O452" s="685"/>
    </row>
    <row r="453" spans="13:15" ht="20.149999999999999" customHeight="1" x14ac:dyDescent="0.35">
      <c r="M453" s="684"/>
      <c r="N453" s="685"/>
      <c r="O453" s="685"/>
    </row>
    <row r="454" spans="13:15" ht="20.149999999999999" customHeight="1" x14ac:dyDescent="0.35">
      <c r="M454" s="684"/>
      <c r="N454" s="685"/>
      <c r="O454" s="685"/>
    </row>
    <row r="455" spans="13:15" ht="20.149999999999999" customHeight="1" x14ac:dyDescent="0.35">
      <c r="M455" s="684"/>
      <c r="N455" s="685"/>
      <c r="O455" s="685"/>
    </row>
    <row r="456" spans="13:15" ht="20.149999999999999" customHeight="1" x14ac:dyDescent="0.35">
      <c r="M456" s="684"/>
      <c r="N456" s="685"/>
      <c r="O456" s="685"/>
    </row>
    <row r="457" spans="13:15" ht="20.149999999999999" customHeight="1" x14ac:dyDescent="0.35">
      <c r="M457" s="684"/>
      <c r="N457" s="685"/>
      <c r="O457" s="685"/>
    </row>
    <row r="458" spans="13:15" ht="20.149999999999999" customHeight="1" x14ac:dyDescent="0.35">
      <c r="M458" s="684"/>
      <c r="N458" s="685"/>
      <c r="O458" s="685"/>
    </row>
    <row r="459" spans="13:15" ht="20.149999999999999" customHeight="1" x14ac:dyDescent="0.35">
      <c r="M459" s="684"/>
      <c r="N459" s="685"/>
      <c r="O459" s="685"/>
    </row>
    <row r="460" spans="13:15" ht="20.149999999999999" customHeight="1" x14ac:dyDescent="0.35">
      <c r="M460" s="684"/>
      <c r="N460" s="685"/>
      <c r="O460" s="685"/>
    </row>
    <row r="461" spans="13:15" ht="20.149999999999999" customHeight="1" x14ac:dyDescent="0.35">
      <c r="M461" s="684"/>
      <c r="N461" s="685"/>
      <c r="O461" s="685"/>
    </row>
    <row r="462" spans="13:15" ht="20.149999999999999" customHeight="1" x14ac:dyDescent="0.35">
      <c r="M462" s="684"/>
      <c r="N462" s="685"/>
      <c r="O462" s="685"/>
    </row>
    <row r="463" spans="13:15" ht="20.149999999999999" customHeight="1" x14ac:dyDescent="0.35">
      <c r="M463" s="684"/>
      <c r="N463" s="685"/>
      <c r="O463" s="685"/>
    </row>
    <row r="464" spans="13:15" ht="20.149999999999999" customHeight="1" x14ac:dyDescent="0.35">
      <c r="M464" s="684"/>
      <c r="N464" s="685"/>
      <c r="O464" s="685"/>
    </row>
    <row r="465" spans="13:15" ht="20.149999999999999" customHeight="1" x14ac:dyDescent="0.35">
      <c r="M465" s="684"/>
      <c r="N465" s="685"/>
      <c r="O465" s="685"/>
    </row>
    <row r="466" spans="13:15" ht="20.149999999999999" customHeight="1" x14ac:dyDescent="0.35">
      <c r="M466" s="684"/>
      <c r="N466" s="685"/>
      <c r="O466" s="685"/>
    </row>
    <row r="467" spans="13:15" ht="20.149999999999999" customHeight="1" x14ac:dyDescent="0.35">
      <c r="M467" s="684"/>
      <c r="N467" s="685"/>
      <c r="O467" s="685"/>
    </row>
    <row r="468" spans="13:15" ht="20.149999999999999" customHeight="1" x14ac:dyDescent="0.35">
      <c r="M468" s="684"/>
      <c r="N468" s="685"/>
      <c r="O468" s="685"/>
    </row>
    <row r="469" spans="13:15" ht="20.149999999999999" customHeight="1" x14ac:dyDescent="0.35">
      <c r="M469" s="684"/>
      <c r="N469" s="685"/>
      <c r="O469" s="685"/>
    </row>
    <row r="470" spans="13:15" ht="20.149999999999999" customHeight="1" x14ac:dyDescent="0.35">
      <c r="M470" s="684"/>
      <c r="N470" s="685"/>
      <c r="O470" s="685"/>
    </row>
    <row r="471" spans="13:15" ht="20.149999999999999" customHeight="1" x14ac:dyDescent="0.35">
      <c r="M471" s="684"/>
      <c r="N471" s="685"/>
      <c r="O471" s="685"/>
    </row>
    <row r="472" spans="13:15" ht="20.149999999999999" customHeight="1" x14ac:dyDescent="0.35">
      <c r="M472" s="684"/>
      <c r="N472" s="685"/>
      <c r="O472" s="685"/>
    </row>
    <row r="473" spans="13:15" ht="20.149999999999999" customHeight="1" x14ac:dyDescent="0.35">
      <c r="M473" s="684"/>
      <c r="N473" s="685"/>
      <c r="O473" s="685"/>
    </row>
    <row r="474" spans="13:15" ht="20.149999999999999" customHeight="1" x14ac:dyDescent="0.35">
      <c r="M474" s="684"/>
      <c r="N474" s="685"/>
      <c r="O474" s="685"/>
    </row>
    <row r="475" spans="13:15" ht="20.149999999999999" customHeight="1" x14ac:dyDescent="0.35">
      <c r="M475" s="684"/>
      <c r="N475" s="685"/>
      <c r="O475" s="685"/>
    </row>
    <row r="476" spans="13:15" ht="20.149999999999999" customHeight="1" x14ac:dyDescent="0.35">
      <c r="M476" s="684"/>
      <c r="N476" s="685"/>
      <c r="O476" s="685"/>
    </row>
    <row r="477" spans="13:15" ht="20.149999999999999" customHeight="1" x14ac:dyDescent="0.35">
      <c r="M477" s="684"/>
      <c r="N477" s="685"/>
      <c r="O477" s="685"/>
    </row>
    <row r="478" spans="13:15" ht="20.149999999999999" customHeight="1" x14ac:dyDescent="0.35">
      <c r="M478" s="684"/>
      <c r="N478" s="685"/>
      <c r="O478" s="685"/>
    </row>
    <row r="479" spans="13:15" ht="20.149999999999999" customHeight="1" x14ac:dyDescent="0.35">
      <c r="M479" s="684"/>
      <c r="N479" s="685"/>
      <c r="O479" s="685"/>
    </row>
    <row r="480" spans="13:15" ht="20.149999999999999" customHeight="1" x14ac:dyDescent="0.35">
      <c r="M480" s="684"/>
      <c r="N480" s="685"/>
      <c r="O480" s="685"/>
    </row>
    <row r="481" spans="13:15" ht="20.149999999999999" customHeight="1" x14ac:dyDescent="0.35">
      <c r="M481" s="684"/>
      <c r="N481" s="685"/>
      <c r="O481" s="685"/>
    </row>
    <row r="482" spans="13:15" ht="20.149999999999999" customHeight="1" x14ac:dyDescent="0.35">
      <c r="M482" s="684"/>
      <c r="N482" s="685"/>
      <c r="O482" s="685"/>
    </row>
    <row r="483" spans="13:15" ht="20.149999999999999" customHeight="1" x14ac:dyDescent="0.35">
      <c r="M483" s="684"/>
      <c r="N483" s="685"/>
      <c r="O483" s="685"/>
    </row>
    <row r="484" spans="13:15" ht="20.149999999999999" customHeight="1" x14ac:dyDescent="0.35">
      <c r="M484" s="684"/>
      <c r="N484" s="685"/>
      <c r="O484" s="685"/>
    </row>
    <row r="485" spans="13:15" ht="20.149999999999999" customHeight="1" x14ac:dyDescent="0.35">
      <c r="M485" s="684"/>
      <c r="N485" s="685"/>
      <c r="O485" s="685"/>
    </row>
    <row r="486" spans="13:15" ht="20.149999999999999" customHeight="1" x14ac:dyDescent="0.35">
      <c r="M486" s="684"/>
      <c r="N486" s="685"/>
      <c r="O486" s="685"/>
    </row>
    <row r="487" spans="13:15" ht="20.149999999999999" customHeight="1" x14ac:dyDescent="0.35">
      <c r="M487" s="684"/>
      <c r="N487" s="685"/>
      <c r="O487" s="685"/>
    </row>
    <row r="488" spans="13:15" ht="20.149999999999999" customHeight="1" x14ac:dyDescent="0.35">
      <c r="M488" s="684"/>
      <c r="N488" s="685"/>
      <c r="O488" s="685"/>
    </row>
    <row r="489" spans="13:15" ht="20.149999999999999" customHeight="1" x14ac:dyDescent="0.35">
      <c r="M489" s="684"/>
      <c r="N489" s="685"/>
      <c r="O489" s="685"/>
    </row>
    <row r="490" spans="13:15" ht="20.149999999999999" customHeight="1" x14ac:dyDescent="0.35">
      <c r="M490" s="684"/>
      <c r="N490" s="685"/>
      <c r="O490" s="685"/>
    </row>
    <row r="491" spans="13:15" ht="20.149999999999999" customHeight="1" x14ac:dyDescent="0.35">
      <c r="M491" s="684"/>
      <c r="N491" s="685"/>
      <c r="O491" s="685"/>
    </row>
    <row r="492" spans="13:15" ht="20.149999999999999" customHeight="1" x14ac:dyDescent="0.35">
      <c r="M492" s="684"/>
      <c r="N492" s="685"/>
      <c r="O492" s="685"/>
    </row>
    <row r="493" spans="13:15" ht="20.149999999999999" customHeight="1" x14ac:dyDescent="0.35">
      <c r="M493" s="684"/>
      <c r="N493" s="685"/>
      <c r="O493" s="685"/>
    </row>
    <row r="494" spans="13:15" ht="20.149999999999999" customHeight="1" x14ac:dyDescent="0.35">
      <c r="M494" s="684"/>
      <c r="N494" s="685"/>
      <c r="O494" s="685"/>
    </row>
    <row r="495" spans="13:15" ht="20.149999999999999" customHeight="1" x14ac:dyDescent="0.35">
      <c r="M495" s="684"/>
      <c r="N495" s="685"/>
      <c r="O495" s="685"/>
    </row>
    <row r="496" spans="13:15" ht="20.149999999999999" customHeight="1" x14ac:dyDescent="0.35">
      <c r="M496" s="684"/>
      <c r="N496" s="685"/>
      <c r="O496" s="685"/>
    </row>
    <row r="497" spans="13:15" ht="20.149999999999999" customHeight="1" x14ac:dyDescent="0.35">
      <c r="M497" s="684"/>
      <c r="N497" s="685"/>
      <c r="O497" s="685"/>
    </row>
    <row r="498" spans="13:15" ht="20.149999999999999" customHeight="1" x14ac:dyDescent="0.35">
      <c r="M498" s="684"/>
      <c r="N498" s="685"/>
      <c r="O498" s="685"/>
    </row>
    <row r="499" spans="13:15" ht="20.149999999999999" customHeight="1" x14ac:dyDescent="0.35">
      <c r="M499" s="684"/>
      <c r="N499" s="685"/>
      <c r="O499" s="685"/>
    </row>
    <row r="500" spans="13:15" ht="20.149999999999999" customHeight="1" x14ac:dyDescent="0.35">
      <c r="M500" s="684"/>
      <c r="N500" s="685"/>
      <c r="O500" s="685"/>
    </row>
    <row r="501" spans="13:15" ht="20.149999999999999" customHeight="1" x14ac:dyDescent="0.35">
      <c r="M501" s="684"/>
      <c r="N501" s="685"/>
      <c r="O501" s="685"/>
    </row>
    <row r="502" spans="13:15" ht="20.149999999999999" customHeight="1" x14ac:dyDescent="0.35">
      <c r="M502" s="684"/>
      <c r="N502" s="685"/>
      <c r="O502" s="685"/>
    </row>
    <row r="503" spans="13:15" ht="20.149999999999999" customHeight="1" x14ac:dyDescent="0.35">
      <c r="M503" s="684"/>
      <c r="N503" s="685"/>
      <c r="O503" s="685"/>
    </row>
    <row r="504" spans="13:15" ht="20.149999999999999" customHeight="1" x14ac:dyDescent="0.35">
      <c r="M504" s="684"/>
      <c r="N504" s="685"/>
      <c r="O504" s="685"/>
    </row>
    <row r="505" spans="13:15" ht="20.149999999999999" customHeight="1" x14ac:dyDescent="0.35">
      <c r="M505" s="684"/>
      <c r="N505" s="685"/>
      <c r="O505" s="685"/>
    </row>
    <row r="506" spans="13:15" ht="20.149999999999999" customHeight="1" x14ac:dyDescent="0.35">
      <c r="M506" s="684"/>
      <c r="N506" s="685"/>
      <c r="O506" s="685"/>
    </row>
    <row r="507" spans="13:15" ht="20.149999999999999" customHeight="1" x14ac:dyDescent="0.35">
      <c r="M507" s="684"/>
      <c r="N507" s="685"/>
      <c r="O507" s="685"/>
    </row>
    <row r="508" spans="13:15" ht="20.149999999999999" customHeight="1" x14ac:dyDescent="0.35">
      <c r="M508" s="684"/>
      <c r="N508" s="685"/>
      <c r="O508" s="685"/>
    </row>
    <row r="509" spans="13:15" ht="20.149999999999999" customHeight="1" x14ac:dyDescent="0.35">
      <c r="M509" s="684"/>
      <c r="N509" s="685"/>
      <c r="O509" s="685"/>
    </row>
    <row r="510" spans="13:15" ht="20.149999999999999" customHeight="1" x14ac:dyDescent="0.35">
      <c r="M510" s="684"/>
      <c r="N510" s="685"/>
      <c r="O510" s="685"/>
    </row>
    <row r="511" spans="13:15" ht="20.149999999999999" customHeight="1" x14ac:dyDescent="0.35">
      <c r="M511" s="684"/>
      <c r="N511" s="685"/>
      <c r="O511" s="685"/>
    </row>
    <row r="512" spans="13:15" ht="20.149999999999999" customHeight="1" x14ac:dyDescent="0.35">
      <c r="M512" s="684"/>
      <c r="N512" s="685"/>
      <c r="O512" s="685"/>
    </row>
    <row r="513" spans="13:15" ht="20.149999999999999" customHeight="1" x14ac:dyDescent="0.35">
      <c r="M513" s="684"/>
      <c r="N513" s="685"/>
      <c r="O513" s="685"/>
    </row>
    <row r="514" spans="13:15" ht="20.149999999999999" customHeight="1" x14ac:dyDescent="0.35">
      <c r="M514" s="684"/>
      <c r="N514" s="685"/>
      <c r="O514" s="685"/>
    </row>
    <row r="515" spans="13:15" ht="20.149999999999999" customHeight="1" x14ac:dyDescent="0.35">
      <c r="M515" s="684"/>
      <c r="N515" s="685"/>
      <c r="O515" s="685"/>
    </row>
    <row r="516" spans="13:15" ht="20.149999999999999" customHeight="1" x14ac:dyDescent="0.35">
      <c r="M516" s="684"/>
      <c r="N516" s="685"/>
      <c r="O516" s="685"/>
    </row>
    <row r="517" spans="13:15" ht="20.149999999999999" customHeight="1" x14ac:dyDescent="0.35">
      <c r="M517" s="684"/>
      <c r="N517" s="685"/>
      <c r="O517" s="685"/>
    </row>
    <row r="518" spans="13:15" ht="20.149999999999999" customHeight="1" x14ac:dyDescent="0.35">
      <c r="M518" s="684"/>
      <c r="N518" s="685"/>
      <c r="O518" s="685"/>
    </row>
    <row r="519" spans="13:15" ht="20.149999999999999" customHeight="1" x14ac:dyDescent="0.35">
      <c r="M519" s="684"/>
      <c r="N519" s="685"/>
      <c r="O519" s="685"/>
    </row>
    <row r="520" spans="13:15" ht="20.149999999999999" customHeight="1" x14ac:dyDescent="0.35">
      <c r="M520" s="684"/>
      <c r="N520" s="685"/>
      <c r="O520" s="685"/>
    </row>
    <row r="521" spans="13:15" ht="20.149999999999999" customHeight="1" x14ac:dyDescent="0.35">
      <c r="M521" s="684"/>
      <c r="N521" s="685"/>
      <c r="O521" s="685"/>
    </row>
    <row r="522" spans="13:15" ht="20.149999999999999" customHeight="1" x14ac:dyDescent="0.35">
      <c r="M522" s="684"/>
      <c r="N522" s="685"/>
      <c r="O522" s="685"/>
    </row>
    <row r="523" spans="13:15" ht="20.149999999999999" customHeight="1" x14ac:dyDescent="0.35">
      <c r="M523" s="684"/>
      <c r="N523" s="685"/>
      <c r="O523" s="685"/>
    </row>
    <row r="524" spans="13:15" ht="20.149999999999999" customHeight="1" x14ac:dyDescent="0.35">
      <c r="M524" s="684"/>
      <c r="N524" s="685"/>
      <c r="O524" s="685"/>
    </row>
    <row r="525" spans="13:15" ht="20.149999999999999" customHeight="1" x14ac:dyDescent="0.35">
      <c r="M525" s="684"/>
      <c r="N525" s="685"/>
      <c r="O525" s="685"/>
    </row>
    <row r="526" spans="13:15" ht="20.149999999999999" customHeight="1" x14ac:dyDescent="0.35">
      <c r="M526" s="684"/>
      <c r="N526" s="685"/>
      <c r="O526" s="685"/>
    </row>
    <row r="527" spans="13:15" ht="20.149999999999999" customHeight="1" x14ac:dyDescent="0.35">
      <c r="M527" s="684"/>
      <c r="N527" s="685"/>
      <c r="O527" s="685"/>
    </row>
    <row r="528" spans="13:15" ht="20.149999999999999" customHeight="1" x14ac:dyDescent="0.35">
      <c r="M528" s="684"/>
      <c r="N528" s="685"/>
      <c r="O528" s="685"/>
    </row>
    <row r="529" spans="13:15" ht="20.149999999999999" customHeight="1" x14ac:dyDescent="0.35">
      <c r="M529" s="684"/>
      <c r="N529" s="685"/>
      <c r="O529" s="685"/>
    </row>
    <row r="530" spans="13:15" ht="20.149999999999999" customHeight="1" x14ac:dyDescent="0.35">
      <c r="M530" s="684"/>
      <c r="N530" s="685"/>
      <c r="O530" s="685"/>
    </row>
    <row r="531" spans="13:15" ht="20.149999999999999" customHeight="1" x14ac:dyDescent="0.35">
      <c r="M531" s="684"/>
      <c r="N531" s="685"/>
      <c r="O531" s="685"/>
    </row>
    <row r="532" spans="13:15" ht="20.149999999999999" customHeight="1" x14ac:dyDescent="0.35">
      <c r="M532" s="684"/>
      <c r="N532" s="685"/>
      <c r="O532" s="685"/>
    </row>
    <row r="533" spans="13:15" ht="20.149999999999999" customHeight="1" x14ac:dyDescent="0.35">
      <c r="M533" s="684"/>
      <c r="N533" s="685"/>
      <c r="O533" s="685"/>
    </row>
    <row r="534" spans="13:15" ht="20.149999999999999" customHeight="1" x14ac:dyDescent="0.35">
      <c r="M534" s="684"/>
      <c r="N534" s="685"/>
      <c r="O534" s="685"/>
    </row>
    <row r="535" spans="13:15" ht="20.149999999999999" customHeight="1" x14ac:dyDescent="0.35">
      <c r="M535" s="684"/>
      <c r="N535" s="685"/>
      <c r="O535" s="685"/>
    </row>
    <row r="536" spans="13:15" ht="20.149999999999999" customHeight="1" x14ac:dyDescent="0.35">
      <c r="M536" s="684"/>
      <c r="N536" s="685"/>
      <c r="O536" s="685"/>
    </row>
    <row r="537" spans="13:15" ht="20.149999999999999" customHeight="1" x14ac:dyDescent="0.35">
      <c r="M537" s="684"/>
      <c r="N537" s="685"/>
      <c r="O537" s="685"/>
    </row>
    <row r="538" spans="13:15" ht="20.149999999999999" customHeight="1" x14ac:dyDescent="0.35">
      <c r="M538" s="684"/>
      <c r="N538" s="685"/>
      <c r="O538" s="685"/>
    </row>
    <row r="539" spans="13:15" ht="20.149999999999999" customHeight="1" x14ac:dyDescent="0.35">
      <c r="M539" s="684"/>
      <c r="N539" s="685"/>
      <c r="O539" s="685"/>
    </row>
    <row r="540" spans="13:15" ht="20.149999999999999" customHeight="1" x14ac:dyDescent="0.35">
      <c r="M540" s="684"/>
      <c r="N540" s="685"/>
      <c r="O540" s="685"/>
    </row>
    <row r="541" spans="13:15" ht="20.149999999999999" customHeight="1" x14ac:dyDescent="0.35">
      <c r="M541" s="684"/>
      <c r="N541" s="685"/>
      <c r="O541" s="685"/>
    </row>
    <row r="542" spans="13:15" ht="20.149999999999999" customHeight="1" x14ac:dyDescent="0.35">
      <c r="M542" s="684"/>
      <c r="N542" s="685"/>
      <c r="O542" s="685"/>
    </row>
    <row r="543" spans="13:15" ht="20.149999999999999" customHeight="1" x14ac:dyDescent="0.35">
      <c r="M543" s="684"/>
      <c r="N543" s="685"/>
      <c r="O543" s="685"/>
    </row>
    <row r="544" spans="13:15" ht="20.149999999999999" customHeight="1" x14ac:dyDescent="0.35">
      <c r="M544" s="684"/>
      <c r="N544" s="685"/>
      <c r="O544" s="685"/>
    </row>
    <row r="545" spans="13:15" ht="20.149999999999999" customHeight="1" x14ac:dyDescent="0.35">
      <c r="M545" s="684"/>
      <c r="N545" s="685"/>
      <c r="O545" s="685"/>
    </row>
    <row r="546" spans="13:15" ht="20.149999999999999" customHeight="1" x14ac:dyDescent="0.35">
      <c r="M546" s="684"/>
      <c r="N546" s="685"/>
      <c r="O546" s="685"/>
    </row>
    <row r="547" spans="13:15" ht="20.149999999999999" customHeight="1" x14ac:dyDescent="0.35">
      <c r="M547" s="684"/>
      <c r="N547" s="685"/>
      <c r="O547" s="685"/>
    </row>
    <row r="548" spans="13:15" ht="20.149999999999999" customHeight="1" x14ac:dyDescent="0.35">
      <c r="M548" s="684"/>
      <c r="N548" s="685"/>
      <c r="O548" s="685"/>
    </row>
    <row r="549" spans="13:15" ht="20.149999999999999" customHeight="1" x14ac:dyDescent="0.35">
      <c r="M549" s="684"/>
      <c r="N549" s="685"/>
      <c r="O549" s="685"/>
    </row>
    <row r="550" spans="13:15" ht="20.149999999999999" customHeight="1" x14ac:dyDescent="0.35">
      <c r="M550" s="684"/>
      <c r="N550" s="685"/>
      <c r="O550" s="685"/>
    </row>
    <row r="551" spans="13:15" ht="20.149999999999999" customHeight="1" x14ac:dyDescent="0.35">
      <c r="M551" s="684"/>
      <c r="N551" s="685"/>
      <c r="O551" s="685"/>
    </row>
    <row r="552" spans="13:15" ht="20.149999999999999" customHeight="1" x14ac:dyDescent="0.35">
      <c r="M552" s="684"/>
      <c r="N552" s="685"/>
      <c r="O552" s="685"/>
    </row>
    <row r="553" spans="13:15" ht="20.149999999999999" customHeight="1" x14ac:dyDescent="0.35">
      <c r="M553" s="684"/>
      <c r="N553" s="685"/>
      <c r="O553" s="685"/>
    </row>
    <row r="554" spans="13:15" ht="20.149999999999999" customHeight="1" x14ac:dyDescent="0.35">
      <c r="M554" s="684"/>
      <c r="N554" s="685"/>
      <c r="O554" s="685"/>
    </row>
    <row r="555" spans="13:15" ht="20.149999999999999" customHeight="1" x14ac:dyDescent="0.35">
      <c r="M555" s="684"/>
      <c r="N555" s="685"/>
      <c r="O555" s="685"/>
    </row>
    <row r="556" spans="13:15" ht="20.149999999999999" customHeight="1" x14ac:dyDescent="0.35">
      <c r="M556" s="684"/>
      <c r="N556" s="685"/>
      <c r="O556" s="685"/>
    </row>
    <row r="557" spans="13:15" ht="20.149999999999999" customHeight="1" x14ac:dyDescent="0.35">
      <c r="M557" s="684"/>
      <c r="N557" s="685"/>
      <c r="O557" s="685"/>
    </row>
    <row r="558" spans="13:15" ht="20.149999999999999" customHeight="1" x14ac:dyDescent="0.35">
      <c r="M558" s="684"/>
      <c r="N558" s="685"/>
      <c r="O558" s="685"/>
    </row>
    <row r="559" spans="13:15" ht="20.149999999999999" customHeight="1" x14ac:dyDescent="0.35">
      <c r="M559" s="684"/>
      <c r="N559" s="685"/>
      <c r="O559" s="685"/>
    </row>
    <row r="560" spans="13:15" ht="20.149999999999999" customHeight="1" x14ac:dyDescent="0.35">
      <c r="M560" s="684"/>
      <c r="N560" s="685"/>
      <c r="O560" s="685"/>
    </row>
    <row r="561" spans="13:15" ht="20.149999999999999" customHeight="1" x14ac:dyDescent="0.35">
      <c r="M561" s="684"/>
      <c r="N561" s="685"/>
      <c r="O561" s="685"/>
    </row>
    <row r="562" spans="13:15" ht="20.149999999999999" customHeight="1" x14ac:dyDescent="0.35">
      <c r="M562" s="684"/>
      <c r="N562" s="685"/>
      <c r="O562" s="685"/>
    </row>
    <row r="563" spans="13:15" ht="20.149999999999999" customHeight="1" x14ac:dyDescent="0.35">
      <c r="M563" s="684"/>
      <c r="N563" s="685"/>
      <c r="O563" s="685"/>
    </row>
    <row r="564" spans="13:15" ht="20.149999999999999" customHeight="1" x14ac:dyDescent="0.35">
      <c r="M564" s="684"/>
      <c r="N564" s="685"/>
      <c r="O564" s="685"/>
    </row>
    <row r="565" spans="13:15" ht="20.149999999999999" customHeight="1" x14ac:dyDescent="0.35">
      <c r="M565" s="684"/>
      <c r="N565" s="685"/>
      <c r="O565" s="685"/>
    </row>
    <row r="566" spans="13:15" ht="20.149999999999999" customHeight="1" x14ac:dyDescent="0.35">
      <c r="M566" s="684"/>
      <c r="N566" s="685"/>
      <c r="O566" s="685"/>
    </row>
    <row r="567" spans="13:15" ht="20.149999999999999" customHeight="1" x14ac:dyDescent="0.35">
      <c r="M567" s="684"/>
      <c r="N567" s="685"/>
      <c r="O567" s="685"/>
    </row>
    <row r="568" spans="13:15" ht="20.149999999999999" customHeight="1" x14ac:dyDescent="0.35">
      <c r="M568" s="684"/>
      <c r="N568" s="685"/>
      <c r="O568" s="685"/>
    </row>
    <row r="569" spans="13:15" ht="20.149999999999999" customHeight="1" x14ac:dyDescent="0.35">
      <c r="M569" s="684"/>
      <c r="N569" s="685"/>
      <c r="O569" s="685"/>
    </row>
    <row r="570" spans="13:15" ht="20.149999999999999" customHeight="1" x14ac:dyDescent="0.35">
      <c r="M570" s="684"/>
      <c r="N570" s="685"/>
      <c r="O570" s="685"/>
    </row>
    <row r="571" spans="13:15" ht="20.149999999999999" customHeight="1" x14ac:dyDescent="0.35">
      <c r="M571" s="684"/>
      <c r="N571" s="685"/>
      <c r="O571" s="685"/>
    </row>
    <row r="572" spans="13:15" ht="20.149999999999999" customHeight="1" x14ac:dyDescent="0.35">
      <c r="M572" s="684"/>
      <c r="N572" s="685"/>
      <c r="O572" s="685"/>
    </row>
    <row r="573" spans="13:15" ht="20.149999999999999" customHeight="1" x14ac:dyDescent="0.35">
      <c r="M573" s="684"/>
      <c r="N573" s="685"/>
      <c r="O573" s="685"/>
    </row>
    <row r="574" spans="13:15" ht="20.149999999999999" customHeight="1" x14ac:dyDescent="0.35">
      <c r="M574" s="684"/>
      <c r="N574" s="685"/>
      <c r="O574" s="685"/>
    </row>
    <row r="575" spans="13:15" ht="20.149999999999999" customHeight="1" x14ac:dyDescent="0.35">
      <c r="M575" s="684"/>
      <c r="N575" s="685"/>
      <c r="O575" s="685"/>
    </row>
    <row r="576" spans="13:15" ht="20.149999999999999" customHeight="1" x14ac:dyDescent="0.35">
      <c r="M576" s="684"/>
      <c r="N576" s="685"/>
      <c r="O576" s="685"/>
    </row>
    <row r="577" spans="13:15" ht="20.149999999999999" customHeight="1" x14ac:dyDescent="0.35">
      <c r="M577" s="684"/>
      <c r="N577" s="685"/>
      <c r="O577" s="685"/>
    </row>
    <row r="578" spans="13:15" ht="20.149999999999999" customHeight="1" x14ac:dyDescent="0.35">
      <c r="M578" s="684"/>
      <c r="N578" s="685"/>
      <c r="O578" s="685"/>
    </row>
    <row r="579" spans="13:15" ht="20.149999999999999" customHeight="1" x14ac:dyDescent="0.35">
      <c r="M579" s="684"/>
      <c r="N579" s="685"/>
      <c r="O579" s="685"/>
    </row>
    <row r="580" spans="13:15" ht="20.149999999999999" customHeight="1" x14ac:dyDescent="0.35">
      <c r="M580" s="684"/>
      <c r="N580" s="685"/>
      <c r="O580" s="685"/>
    </row>
    <row r="581" spans="13:15" ht="20.149999999999999" customHeight="1" x14ac:dyDescent="0.35">
      <c r="M581" s="684"/>
      <c r="N581" s="685"/>
      <c r="O581" s="685"/>
    </row>
    <row r="582" spans="13:15" ht="20.149999999999999" customHeight="1" x14ac:dyDescent="0.35">
      <c r="M582" s="684"/>
      <c r="N582" s="685"/>
      <c r="O582" s="685"/>
    </row>
    <row r="583" spans="13:15" ht="20.149999999999999" customHeight="1" x14ac:dyDescent="0.35">
      <c r="M583" s="684"/>
      <c r="N583" s="685"/>
      <c r="O583" s="685"/>
    </row>
    <row r="584" spans="13:15" ht="20.149999999999999" customHeight="1" x14ac:dyDescent="0.35">
      <c r="M584" s="684"/>
      <c r="N584" s="685"/>
      <c r="O584" s="685"/>
    </row>
    <row r="585" spans="13:15" ht="20.149999999999999" customHeight="1" x14ac:dyDescent="0.35">
      <c r="M585" s="684"/>
      <c r="N585" s="685"/>
      <c r="O585" s="685"/>
    </row>
    <row r="586" spans="13:15" ht="20.149999999999999" customHeight="1" x14ac:dyDescent="0.35">
      <c r="M586" s="684"/>
      <c r="N586" s="685"/>
      <c r="O586" s="685"/>
    </row>
    <row r="587" spans="13:15" ht="20.149999999999999" customHeight="1" x14ac:dyDescent="0.35">
      <c r="M587" s="684"/>
      <c r="N587" s="685"/>
      <c r="O587" s="685"/>
    </row>
    <row r="588" spans="13:15" ht="20.149999999999999" customHeight="1" x14ac:dyDescent="0.35">
      <c r="M588" s="684"/>
      <c r="N588" s="685"/>
      <c r="O588" s="685"/>
    </row>
    <row r="589" spans="13:15" ht="20.149999999999999" customHeight="1" x14ac:dyDescent="0.35">
      <c r="M589" s="684"/>
      <c r="N589" s="685"/>
      <c r="O589" s="685"/>
    </row>
    <row r="590" spans="13:15" ht="20.149999999999999" customHeight="1" x14ac:dyDescent="0.35">
      <c r="M590" s="684"/>
      <c r="N590" s="685"/>
      <c r="O590" s="685"/>
    </row>
    <row r="591" spans="13:15" ht="20.149999999999999" customHeight="1" x14ac:dyDescent="0.35">
      <c r="M591" s="684"/>
      <c r="N591" s="685"/>
      <c r="O591" s="685"/>
    </row>
    <row r="592" spans="13:15" ht="20.149999999999999" customHeight="1" x14ac:dyDescent="0.35">
      <c r="M592" s="684"/>
      <c r="N592" s="685"/>
      <c r="O592" s="685"/>
    </row>
    <row r="593" spans="13:15" ht="20.149999999999999" customHeight="1" x14ac:dyDescent="0.35">
      <c r="M593" s="684"/>
      <c r="N593" s="685"/>
      <c r="O593" s="685"/>
    </row>
    <row r="594" spans="13:15" ht="20.149999999999999" customHeight="1" x14ac:dyDescent="0.35">
      <c r="M594" s="684"/>
      <c r="N594" s="685"/>
      <c r="O594" s="685"/>
    </row>
    <row r="595" spans="13:15" ht="20.149999999999999" customHeight="1" x14ac:dyDescent="0.35">
      <c r="M595" s="684"/>
      <c r="N595" s="685"/>
      <c r="O595" s="685"/>
    </row>
    <row r="596" spans="13:15" ht="20.149999999999999" customHeight="1" x14ac:dyDescent="0.35">
      <c r="M596" s="684"/>
      <c r="N596" s="685"/>
      <c r="O596" s="685"/>
    </row>
    <row r="597" spans="13:15" ht="20.149999999999999" customHeight="1" x14ac:dyDescent="0.35">
      <c r="M597" s="684"/>
      <c r="N597" s="685"/>
      <c r="O597" s="685"/>
    </row>
    <row r="598" spans="13:15" ht="20.149999999999999" customHeight="1" x14ac:dyDescent="0.35">
      <c r="M598" s="684"/>
      <c r="N598" s="685"/>
      <c r="O598" s="685"/>
    </row>
    <row r="599" spans="13:15" ht="20.149999999999999" customHeight="1" x14ac:dyDescent="0.35">
      <c r="M599" s="684"/>
      <c r="N599" s="685"/>
      <c r="O599" s="685"/>
    </row>
    <row r="600" spans="13:15" ht="20.149999999999999" customHeight="1" x14ac:dyDescent="0.35">
      <c r="M600" s="684"/>
      <c r="N600" s="685"/>
      <c r="O600" s="685"/>
    </row>
    <row r="601" spans="13:15" ht="20.149999999999999" customHeight="1" x14ac:dyDescent="0.35">
      <c r="M601" s="684"/>
      <c r="N601" s="685"/>
      <c r="O601" s="685"/>
    </row>
    <row r="602" spans="13:15" ht="20.149999999999999" customHeight="1" x14ac:dyDescent="0.35">
      <c r="M602" s="684"/>
      <c r="N602" s="685"/>
      <c r="O602" s="685"/>
    </row>
    <row r="603" spans="13:15" ht="20.149999999999999" customHeight="1" x14ac:dyDescent="0.35">
      <c r="M603" s="684"/>
      <c r="N603" s="685"/>
      <c r="O603" s="685"/>
    </row>
    <row r="604" spans="13:15" ht="20.149999999999999" customHeight="1" x14ac:dyDescent="0.35">
      <c r="M604" s="684"/>
      <c r="N604" s="685"/>
      <c r="O604" s="685"/>
    </row>
    <row r="605" spans="13:15" ht="20.149999999999999" customHeight="1" x14ac:dyDescent="0.35">
      <c r="M605" s="684"/>
      <c r="N605" s="685"/>
      <c r="O605" s="685"/>
    </row>
    <row r="606" spans="13:15" ht="20.149999999999999" customHeight="1" x14ac:dyDescent="0.35">
      <c r="M606" s="684"/>
      <c r="N606" s="685"/>
      <c r="O606" s="685"/>
    </row>
    <row r="607" spans="13:15" ht="20.149999999999999" customHeight="1" x14ac:dyDescent="0.35">
      <c r="M607" s="684"/>
      <c r="N607" s="685"/>
      <c r="O607" s="685"/>
    </row>
    <row r="608" spans="13:15" ht="20.149999999999999" customHeight="1" x14ac:dyDescent="0.35">
      <c r="M608" s="684"/>
      <c r="N608" s="685"/>
      <c r="O608" s="685"/>
    </row>
    <row r="609" spans="13:15" ht="20.149999999999999" customHeight="1" x14ac:dyDescent="0.35">
      <c r="M609" s="684"/>
      <c r="N609" s="685"/>
      <c r="O609" s="685"/>
    </row>
    <row r="610" spans="13:15" ht="20.149999999999999" customHeight="1" x14ac:dyDescent="0.35">
      <c r="M610" s="684"/>
      <c r="N610" s="685"/>
      <c r="O610" s="685"/>
    </row>
    <row r="611" spans="13:15" ht="20.149999999999999" customHeight="1" x14ac:dyDescent="0.35">
      <c r="M611" s="684"/>
      <c r="N611" s="685"/>
      <c r="O611" s="685"/>
    </row>
    <row r="612" spans="13:15" ht="20.149999999999999" customHeight="1" x14ac:dyDescent="0.35">
      <c r="M612" s="684"/>
      <c r="N612" s="685"/>
      <c r="O612" s="685"/>
    </row>
    <row r="613" spans="13:15" ht="20.149999999999999" customHeight="1" x14ac:dyDescent="0.35">
      <c r="M613" s="684"/>
      <c r="N613" s="685"/>
      <c r="O613" s="685"/>
    </row>
    <row r="614" spans="13:15" ht="20.149999999999999" customHeight="1" x14ac:dyDescent="0.35">
      <c r="M614" s="684"/>
      <c r="N614" s="685"/>
      <c r="O614" s="685"/>
    </row>
    <row r="615" spans="13:15" ht="20.149999999999999" customHeight="1" x14ac:dyDescent="0.35">
      <c r="M615" s="684"/>
      <c r="N615" s="685"/>
      <c r="O615" s="685"/>
    </row>
    <row r="616" spans="13:15" ht="20.149999999999999" customHeight="1" x14ac:dyDescent="0.35">
      <c r="M616" s="684"/>
      <c r="N616" s="685"/>
      <c r="O616" s="685"/>
    </row>
    <row r="617" spans="13:15" ht="20.149999999999999" customHeight="1" x14ac:dyDescent="0.35">
      <c r="M617" s="684"/>
      <c r="N617" s="685"/>
      <c r="O617" s="685"/>
    </row>
    <row r="618" spans="13:15" ht="20.149999999999999" customHeight="1" x14ac:dyDescent="0.35">
      <c r="M618" s="684"/>
      <c r="N618" s="685"/>
      <c r="O618" s="685"/>
    </row>
    <row r="619" spans="13:15" ht="20.149999999999999" customHeight="1" x14ac:dyDescent="0.35">
      <c r="M619" s="684"/>
      <c r="N619" s="685"/>
      <c r="O619" s="685"/>
    </row>
    <row r="620" spans="13:15" ht="20.149999999999999" customHeight="1" x14ac:dyDescent="0.35">
      <c r="M620" s="684"/>
      <c r="N620" s="685"/>
      <c r="O620" s="685"/>
    </row>
    <row r="621" spans="13:15" ht="20.149999999999999" customHeight="1" x14ac:dyDescent="0.35">
      <c r="M621" s="684"/>
      <c r="N621" s="685"/>
      <c r="O621" s="685"/>
    </row>
    <row r="622" spans="13:15" ht="20.149999999999999" customHeight="1" x14ac:dyDescent="0.35">
      <c r="M622" s="684"/>
      <c r="N622" s="685"/>
      <c r="O622" s="685"/>
    </row>
    <row r="623" spans="13:15" ht="20.149999999999999" customHeight="1" x14ac:dyDescent="0.35">
      <c r="M623" s="684"/>
      <c r="N623" s="685"/>
      <c r="O623" s="685"/>
    </row>
    <row r="624" spans="13:15" ht="20.149999999999999" customHeight="1" x14ac:dyDescent="0.35">
      <c r="M624" s="684"/>
      <c r="N624" s="685"/>
      <c r="O624" s="685"/>
    </row>
    <row r="625" spans="13:15" ht="20.149999999999999" customHeight="1" x14ac:dyDescent="0.35">
      <c r="M625" s="684"/>
      <c r="N625" s="685"/>
      <c r="O625" s="685"/>
    </row>
    <row r="626" spans="13:15" ht="20.149999999999999" customHeight="1" x14ac:dyDescent="0.35">
      <c r="M626" s="684"/>
      <c r="N626" s="685"/>
      <c r="O626" s="685"/>
    </row>
    <row r="627" spans="13:15" ht="20.149999999999999" customHeight="1" x14ac:dyDescent="0.35">
      <c r="M627" s="684"/>
      <c r="N627" s="685"/>
      <c r="O627" s="685"/>
    </row>
    <row r="628" spans="13:15" ht="20.149999999999999" customHeight="1" x14ac:dyDescent="0.35">
      <c r="M628" s="684"/>
      <c r="N628" s="685"/>
      <c r="O628" s="685"/>
    </row>
    <row r="629" spans="13:15" ht="20.149999999999999" customHeight="1" x14ac:dyDescent="0.35">
      <c r="M629" s="684"/>
      <c r="N629" s="685"/>
      <c r="O629" s="685"/>
    </row>
    <row r="630" spans="13:15" ht="20.149999999999999" customHeight="1" x14ac:dyDescent="0.35">
      <c r="M630" s="684"/>
      <c r="N630" s="685"/>
      <c r="O630" s="685"/>
    </row>
    <row r="631" spans="13:15" ht="20.149999999999999" customHeight="1" x14ac:dyDescent="0.35">
      <c r="M631" s="684"/>
      <c r="N631" s="685"/>
      <c r="O631" s="685"/>
    </row>
    <row r="632" spans="13:15" ht="20.149999999999999" customHeight="1" x14ac:dyDescent="0.35">
      <c r="M632" s="684"/>
      <c r="N632" s="685"/>
      <c r="O632" s="685"/>
    </row>
    <row r="633" spans="13:15" ht="20.149999999999999" customHeight="1" x14ac:dyDescent="0.35">
      <c r="M633" s="684"/>
      <c r="N633" s="685"/>
      <c r="O633" s="685"/>
    </row>
    <row r="634" spans="13:15" ht="20.149999999999999" customHeight="1" x14ac:dyDescent="0.35">
      <c r="M634" s="684"/>
      <c r="N634" s="685"/>
      <c r="O634" s="685"/>
    </row>
    <row r="635" spans="13:15" ht="20.149999999999999" customHeight="1" x14ac:dyDescent="0.35">
      <c r="M635" s="684"/>
      <c r="N635" s="685"/>
      <c r="O635" s="685"/>
    </row>
    <row r="636" spans="13:15" ht="20.149999999999999" customHeight="1" x14ac:dyDescent="0.35">
      <c r="M636" s="684"/>
      <c r="N636" s="685"/>
      <c r="O636" s="685"/>
    </row>
    <row r="637" spans="13:15" ht="20.149999999999999" customHeight="1" x14ac:dyDescent="0.35">
      <c r="M637" s="684"/>
      <c r="N637" s="685"/>
      <c r="O637" s="685"/>
    </row>
    <row r="638" spans="13:15" ht="20.149999999999999" customHeight="1" x14ac:dyDescent="0.35">
      <c r="M638" s="684"/>
      <c r="N638" s="685"/>
      <c r="O638" s="685"/>
    </row>
    <row r="639" spans="13:15" ht="20.149999999999999" customHeight="1" x14ac:dyDescent="0.35">
      <c r="M639" s="684"/>
      <c r="N639" s="685"/>
      <c r="O639" s="685"/>
    </row>
    <row r="640" spans="13:15" ht="20.149999999999999" customHeight="1" x14ac:dyDescent="0.35">
      <c r="M640" s="684"/>
      <c r="N640" s="685"/>
      <c r="O640" s="685"/>
    </row>
    <row r="641" spans="13:15" ht="20.149999999999999" customHeight="1" x14ac:dyDescent="0.35">
      <c r="M641" s="684"/>
      <c r="N641" s="685"/>
      <c r="O641" s="685"/>
    </row>
    <row r="642" spans="13:15" ht="20.149999999999999" customHeight="1" x14ac:dyDescent="0.35">
      <c r="M642" s="684"/>
      <c r="N642" s="685"/>
      <c r="O642" s="685"/>
    </row>
    <row r="643" spans="13:15" ht="20.149999999999999" customHeight="1" x14ac:dyDescent="0.35">
      <c r="M643" s="684"/>
      <c r="N643" s="685"/>
      <c r="O643" s="685"/>
    </row>
    <row r="644" spans="13:15" ht="20.149999999999999" customHeight="1" x14ac:dyDescent="0.35">
      <c r="M644" s="684"/>
      <c r="N644" s="685"/>
      <c r="O644" s="685"/>
    </row>
    <row r="645" spans="13:15" ht="20.149999999999999" customHeight="1" x14ac:dyDescent="0.35">
      <c r="M645" s="684"/>
      <c r="N645" s="685"/>
      <c r="O645" s="685"/>
    </row>
    <row r="646" spans="13:15" ht="20.149999999999999" customHeight="1" x14ac:dyDescent="0.35">
      <c r="M646" s="684"/>
      <c r="N646" s="685"/>
      <c r="O646" s="685"/>
    </row>
    <row r="647" spans="13:15" ht="20.149999999999999" customHeight="1" x14ac:dyDescent="0.35">
      <c r="M647" s="684"/>
      <c r="N647" s="685"/>
      <c r="O647" s="685"/>
    </row>
    <row r="648" spans="13:15" ht="20.149999999999999" customHeight="1" x14ac:dyDescent="0.35">
      <c r="M648" s="684"/>
      <c r="N648" s="685"/>
      <c r="O648" s="685"/>
    </row>
    <row r="649" spans="13:15" ht="20.149999999999999" customHeight="1" x14ac:dyDescent="0.35">
      <c r="M649" s="684"/>
      <c r="N649" s="685"/>
      <c r="O649" s="685"/>
    </row>
    <row r="650" spans="13:15" ht="20.149999999999999" customHeight="1" x14ac:dyDescent="0.35">
      <c r="M650" s="684"/>
      <c r="N650" s="685"/>
      <c r="O650" s="685"/>
    </row>
    <row r="651" spans="13:15" ht="20.149999999999999" customHeight="1" x14ac:dyDescent="0.35">
      <c r="M651" s="684"/>
      <c r="N651" s="685"/>
      <c r="O651" s="685"/>
    </row>
    <row r="652" spans="13:15" ht="20.149999999999999" customHeight="1" x14ac:dyDescent="0.35">
      <c r="M652" s="684"/>
      <c r="N652" s="685"/>
      <c r="O652" s="685"/>
    </row>
    <row r="653" spans="13:15" ht="20.149999999999999" customHeight="1" x14ac:dyDescent="0.35">
      <c r="M653" s="684"/>
      <c r="N653" s="685"/>
      <c r="O653" s="685"/>
    </row>
    <row r="654" spans="13:15" ht="20.149999999999999" customHeight="1" x14ac:dyDescent="0.35">
      <c r="M654" s="684"/>
      <c r="N654" s="685"/>
      <c r="O654" s="685"/>
    </row>
    <row r="655" spans="13:15" ht="20.149999999999999" customHeight="1" x14ac:dyDescent="0.35">
      <c r="M655" s="684"/>
      <c r="N655" s="685"/>
      <c r="O655" s="685"/>
    </row>
    <row r="656" spans="13:15" ht="20.149999999999999" customHeight="1" x14ac:dyDescent="0.35">
      <c r="M656" s="684"/>
      <c r="N656" s="685"/>
      <c r="O656" s="685"/>
    </row>
    <row r="657" spans="13:15" ht="20.149999999999999" customHeight="1" x14ac:dyDescent="0.35">
      <c r="M657" s="684"/>
      <c r="N657" s="685"/>
      <c r="O657" s="685"/>
    </row>
    <row r="658" spans="13:15" ht="20.149999999999999" customHeight="1" x14ac:dyDescent="0.35">
      <c r="M658" s="684"/>
      <c r="N658" s="685"/>
      <c r="O658" s="685"/>
    </row>
    <row r="659" spans="13:15" ht="20.149999999999999" customHeight="1" x14ac:dyDescent="0.35">
      <c r="M659" s="684"/>
      <c r="N659" s="685"/>
      <c r="O659" s="685"/>
    </row>
    <row r="660" spans="13:15" ht="20.149999999999999" customHeight="1" x14ac:dyDescent="0.35">
      <c r="M660" s="684"/>
      <c r="N660" s="685"/>
      <c r="O660" s="685"/>
    </row>
    <row r="661" spans="13:15" ht="20.149999999999999" customHeight="1" x14ac:dyDescent="0.35">
      <c r="M661" s="684"/>
      <c r="N661" s="685"/>
      <c r="O661" s="685"/>
    </row>
    <row r="662" spans="13:15" ht="20.149999999999999" customHeight="1" x14ac:dyDescent="0.35">
      <c r="M662" s="684"/>
      <c r="N662" s="685"/>
      <c r="O662" s="685"/>
    </row>
    <row r="663" spans="13:15" ht="20.149999999999999" customHeight="1" x14ac:dyDescent="0.35">
      <c r="M663" s="684"/>
      <c r="N663" s="685"/>
      <c r="O663" s="685"/>
    </row>
    <row r="664" spans="13:15" ht="20.149999999999999" customHeight="1" x14ac:dyDescent="0.35">
      <c r="M664" s="684"/>
      <c r="N664" s="685"/>
      <c r="O664" s="685"/>
    </row>
    <row r="665" spans="13:15" ht="20.149999999999999" customHeight="1" x14ac:dyDescent="0.35">
      <c r="M665" s="684"/>
      <c r="N665" s="685"/>
      <c r="O665" s="685"/>
    </row>
    <row r="666" spans="13:15" ht="20.149999999999999" customHeight="1" x14ac:dyDescent="0.35">
      <c r="M666" s="684"/>
      <c r="N666" s="685"/>
      <c r="O666" s="685"/>
    </row>
    <row r="667" spans="13:15" ht="20.149999999999999" customHeight="1" x14ac:dyDescent="0.35">
      <c r="M667" s="684"/>
      <c r="N667" s="685"/>
      <c r="O667" s="685"/>
    </row>
    <row r="668" spans="13:15" ht="20.149999999999999" customHeight="1" x14ac:dyDescent="0.35">
      <c r="M668" s="684"/>
      <c r="N668" s="685"/>
      <c r="O668" s="685"/>
    </row>
    <row r="669" spans="13:15" ht="20.149999999999999" customHeight="1" x14ac:dyDescent="0.35">
      <c r="M669" s="684"/>
      <c r="N669" s="685"/>
      <c r="O669" s="685"/>
    </row>
    <row r="670" spans="13:15" ht="20.149999999999999" customHeight="1" x14ac:dyDescent="0.35">
      <c r="M670" s="684"/>
      <c r="N670" s="685"/>
      <c r="O670" s="685"/>
    </row>
    <row r="671" spans="13:15" ht="20.149999999999999" customHeight="1" x14ac:dyDescent="0.35">
      <c r="M671" s="684"/>
      <c r="N671" s="685"/>
      <c r="O671" s="685"/>
    </row>
    <row r="672" spans="13:15" ht="20.149999999999999" customHeight="1" x14ac:dyDescent="0.35">
      <c r="M672" s="684"/>
      <c r="N672" s="685"/>
      <c r="O672" s="685"/>
    </row>
    <row r="673" spans="13:15" ht="20.149999999999999" customHeight="1" x14ac:dyDescent="0.35">
      <c r="M673" s="684"/>
      <c r="N673" s="685"/>
      <c r="O673" s="685"/>
    </row>
    <row r="674" spans="13:15" ht="20.149999999999999" customHeight="1" x14ac:dyDescent="0.35">
      <c r="M674" s="684"/>
      <c r="N674" s="685"/>
      <c r="O674" s="685"/>
    </row>
    <row r="675" spans="13:15" ht="20.149999999999999" customHeight="1" x14ac:dyDescent="0.35">
      <c r="M675" s="684"/>
      <c r="N675" s="685"/>
      <c r="O675" s="685"/>
    </row>
    <row r="676" spans="13:15" ht="20.149999999999999" customHeight="1" x14ac:dyDescent="0.35">
      <c r="M676" s="684"/>
      <c r="N676" s="685"/>
      <c r="O676" s="685"/>
    </row>
    <row r="677" spans="13:15" ht="20.149999999999999" customHeight="1" x14ac:dyDescent="0.35">
      <c r="M677" s="684"/>
      <c r="N677" s="685"/>
      <c r="O677" s="685"/>
    </row>
    <row r="678" spans="13:15" ht="20.149999999999999" customHeight="1" x14ac:dyDescent="0.35">
      <c r="M678" s="684"/>
      <c r="N678" s="685"/>
      <c r="O678" s="685"/>
    </row>
    <row r="679" spans="13:15" ht="20.149999999999999" customHeight="1" x14ac:dyDescent="0.35">
      <c r="M679" s="684"/>
      <c r="N679" s="685"/>
      <c r="O679" s="685"/>
    </row>
    <row r="680" spans="13:15" ht="20.149999999999999" customHeight="1" x14ac:dyDescent="0.35">
      <c r="M680" s="684"/>
      <c r="N680" s="685"/>
      <c r="O680" s="685"/>
    </row>
    <row r="681" spans="13:15" ht="20.149999999999999" customHeight="1" x14ac:dyDescent="0.35">
      <c r="M681" s="684"/>
      <c r="N681" s="685"/>
      <c r="O681" s="685"/>
    </row>
    <row r="682" spans="13:15" ht="20.149999999999999" customHeight="1" x14ac:dyDescent="0.35">
      <c r="M682" s="684"/>
      <c r="N682" s="685"/>
      <c r="O682" s="685"/>
    </row>
    <row r="683" spans="13:15" ht="20.149999999999999" customHeight="1" x14ac:dyDescent="0.35">
      <c r="M683" s="684"/>
      <c r="N683" s="685"/>
      <c r="O683" s="685"/>
    </row>
    <row r="684" spans="13:15" ht="20.149999999999999" customHeight="1" x14ac:dyDescent="0.35">
      <c r="M684" s="684"/>
      <c r="N684" s="685"/>
      <c r="O684" s="685"/>
    </row>
    <row r="685" spans="13:15" ht="20.149999999999999" customHeight="1" x14ac:dyDescent="0.35">
      <c r="M685" s="684"/>
      <c r="N685" s="685"/>
      <c r="O685" s="685"/>
    </row>
    <row r="686" spans="13:15" ht="20.149999999999999" customHeight="1" x14ac:dyDescent="0.35">
      <c r="M686" s="684"/>
      <c r="N686" s="685"/>
      <c r="O686" s="685"/>
    </row>
    <row r="687" spans="13:15" ht="20.149999999999999" customHeight="1" x14ac:dyDescent="0.35">
      <c r="M687" s="684"/>
      <c r="N687" s="685"/>
      <c r="O687" s="685"/>
    </row>
    <row r="688" spans="13:15" ht="20.149999999999999" customHeight="1" x14ac:dyDescent="0.35">
      <c r="M688" s="684"/>
      <c r="N688" s="685"/>
      <c r="O688" s="685"/>
    </row>
    <row r="689" spans="13:15" ht="20.149999999999999" customHeight="1" x14ac:dyDescent="0.35">
      <c r="M689" s="684"/>
      <c r="N689" s="685"/>
      <c r="O689" s="685"/>
    </row>
    <row r="690" spans="13:15" ht="20.149999999999999" customHeight="1" x14ac:dyDescent="0.35">
      <c r="M690" s="684"/>
      <c r="N690" s="685"/>
      <c r="O690" s="685"/>
    </row>
    <row r="691" spans="13:15" ht="20.149999999999999" customHeight="1" x14ac:dyDescent="0.35">
      <c r="M691" s="684"/>
      <c r="N691" s="685"/>
      <c r="O691" s="685"/>
    </row>
    <row r="692" spans="13:15" ht="20.149999999999999" customHeight="1" x14ac:dyDescent="0.35">
      <c r="M692" s="684"/>
      <c r="N692" s="685"/>
      <c r="O692" s="685"/>
    </row>
    <row r="693" spans="13:15" ht="20.149999999999999" customHeight="1" x14ac:dyDescent="0.35">
      <c r="M693" s="684"/>
      <c r="N693" s="685"/>
      <c r="O693" s="685"/>
    </row>
    <row r="694" spans="13:15" ht="20.149999999999999" customHeight="1" x14ac:dyDescent="0.35">
      <c r="M694" s="684"/>
      <c r="N694" s="685"/>
      <c r="O694" s="685"/>
    </row>
    <row r="695" spans="13:15" ht="20.149999999999999" customHeight="1" x14ac:dyDescent="0.35">
      <c r="M695" s="684"/>
      <c r="N695" s="685"/>
      <c r="O695" s="685"/>
    </row>
    <row r="696" spans="13:15" ht="20.149999999999999" customHeight="1" x14ac:dyDescent="0.35">
      <c r="M696" s="684"/>
      <c r="N696" s="685"/>
      <c r="O696" s="685"/>
    </row>
    <row r="697" spans="13:15" ht="20.149999999999999" customHeight="1" x14ac:dyDescent="0.35">
      <c r="M697" s="684"/>
      <c r="N697" s="685"/>
      <c r="O697" s="685"/>
    </row>
    <row r="698" spans="13:15" ht="20.149999999999999" customHeight="1" x14ac:dyDescent="0.35">
      <c r="M698" s="684"/>
      <c r="N698" s="685"/>
      <c r="O698" s="685"/>
    </row>
    <row r="699" spans="13:15" ht="20.149999999999999" customHeight="1" x14ac:dyDescent="0.35">
      <c r="M699" s="684"/>
      <c r="N699" s="685"/>
      <c r="O699" s="685"/>
    </row>
    <row r="700" spans="13:15" ht="20.149999999999999" customHeight="1" x14ac:dyDescent="0.35">
      <c r="M700" s="684"/>
      <c r="N700" s="685"/>
      <c r="O700" s="685"/>
    </row>
    <row r="701" spans="13:15" ht="20.149999999999999" customHeight="1" x14ac:dyDescent="0.35">
      <c r="M701" s="684"/>
      <c r="N701" s="685"/>
      <c r="O701" s="685"/>
    </row>
    <row r="702" spans="13:15" ht="20.149999999999999" customHeight="1" x14ac:dyDescent="0.35">
      <c r="M702" s="684"/>
      <c r="N702" s="685"/>
      <c r="O702" s="685"/>
    </row>
    <row r="703" spans="13:15" ht="20.149999999999999" customHeight="1" x14ac:dyDescent="0.35">
      <c r="M703" s="684"/>
      <c r="N703" s="685"/>
      <c r="O703" s="685"/>
    </row>
    <row r="704" spans="13:15" ht="20.149999999999999" customHeight="1" x14ac:dyDescent="0.35">
      <c r="M704" s="684"/>
      <c r="N704" s="685"/>
      <c r="O704" s="685"/>
    </row>
    <row r="705" spans="13:15" ht="20.149999999999999" customHeight="1" x14ac:dyDescent="0.35">
      <c r="M705" s="684"/>
      <c r="N705" s="685"/>
      <c r="O705" s="685"/>
    </row>
    <row r="706" spans="13:15" ht="20.149999999999999" customHeight="1" x14ac:dyDescent="0.35">
      <c r="M706" s="684"/>
      <c r="N706" s="685"/>
      <c r="O706" s="685"/>
    </row>
    <row r="707" spans="13:15" ht="20.149999999999999" customHeight="1" x14ac:dyDescent="0.35">
      <c r="M707" s="684"/>
      <c r="N707" s="685"/>
      <c r="O707" s="685"/>
    </row>
    <row r="708" spans="13:15" ht="20.149999999999999" customHeight="1" x14ac:dyDescent="0.35">
      <c r="M708" s="684"/>
      <c r="N708" s="685"/>
      <c r="O708" s="685"/>
    </row>
    <row r="709" spans="13:15" ht="20.149999999999999" customHeight="1" x14ac:dyDescent="0.35">
      <c r="M709" s="684"/>
      <c r="N709" s="685"/>
      <c r="O709" s="685"/>
    </row>
    <row r="710" spans="13:15" ht="20.149999999999999" customHeight="1" x14ac:dyDescent="0.35">
      <c r="M710" s="684"/>
      <c r="N710" s="685"/>
      <c r="O710" s="685"/>
    </row>
    <row r="711" spans="13:15" ht="20.149999999999999" customHeight="1" x14ac:dyDescent="0.35">
      <c r="M711" s="684"/>
      <c r="N711" s="685"/>
      <c r="O711" s="685"/>
    </row>
    <row r="712" spans="13:15" ht="20.149999999999999" customHeight="1" x14ac:dyDescent="0.35">
      <c r="M712" s="684"/>
      <c r="N712" s="685"/>
      <c r="O712" s="685"/>
    </row>
    <row r="713" spans="13:15" ht="20.149999999999999" customHeight="1" x14ac:dyDescent="0.35">
      <c r="M713" s="684"/>
      <c r="N713" s="685"/>
      <c r="O713" s="685"/>
    </row>
    <row r="714" spans="13:15" ht="20.149999999999999" customHeight="1" x14ac:dyDescent="0.35">
      <c r="M714" s="684"/>
      <c r="N714" s="685"/>
      <c r="O714" s="685"/>
    </row>
    <row r="715" spans="13:15" ht="20.149999999999999" customHeight="1" x14ac:dyDescent="0.35">
      <c r="M715" s="684"/>
      <c r="N715" s="685"/>
      <c r="O715" s="685"/>
    </row>
    <row r="716" spans="13:15" ht="20.149999999999999" customHeight="1" x14ac:dyDescent="0.35">
      <c r="M716" s="684"/>
      <c r="N716" s="685"/>
      <c r="O716" s="685"/>
    </row>
    <row r="717" spans="13:15" ht="20.149999999999999" customHeight="1" x14ac:dyDescent="0.35">
      <c r="M717" s="684"/>
      <c r="N717" s="685"/>
      <c r="O717" s="685"/>
    </row>
    <row r="718" spans="13:15" ht="20.149999999999999" customHeight="1" x14ac:dyDescent="0.35">
      <c r="M718" s="684"/>
      <c r="N718" s="685"/>
      <c r="O718" s="685"/>
    </row>
    <row r="719" spans="13:15" ht="20.149999999999999" customHeight="1" x14ac:dyDescent="0.35">
      <c r="M719" s="684"/>
      <c r="N719" s="685"/>
      <c r="O719" s="685"/>
    </row>
    <row r="720" spans="13:15" ht="20.149999999999999" customHeight="1" x14ac:dyDescent="0.35">
      <c r="M720" s="684"/>
      <c r="N720" s="685"/>
      <c r="O720" s="685"/>
    </row>
    <row r="721" spans="13:15" ht="20.149999999999999" customHeight="1" x14ac:dyDescent="0.35">
      <c r="M721" s="684"/>
      <c r="N721" s="685"/>
      <c r="O721" s="685"/>
    </row>
    <row r="722" spans="13:15" ht="20.149999999999999" customHeight="1" x14ac:dyDescent="0.35">
      <c r="M722" s="684"/>
      <c r="N722" s="685"/>
      <c r="O722" s="685"/>
    </row>
    <row r="723" spans="13:15" ht="20.149999999999999" customHeight="1" x14ac:dyDescent="0.35">
      <c r="M723" s="684"/>
      <c r="N723" s="685"/>
      <c r="O723" s="685"/>
    </row>
    <row r="724" spans="13:15" ht="20.149999999999999" customHeight="1" x14ac:dyDescent="0.35">
      <c r="M724" s="684"/>
      <c r="N724" s="685"/>
      <c r="O724" s="685"/>
    </row>
    <row r="725" spans="13:15" ht="20.149999999999999" customHeight="1" x14ac:dyDescent="0.35">
      <c r="M725" s="684"/>
      <c r="N725" s="685"/>
      <c r="O725" s="685"/>
    </row>
    <row r="726" spans="13:15" ht="20.149999999999999" customHeight="1" x14ac:dyDescent="0.35">
      <c r="M726" s="684"/>
      <c r="N726" s="685"/>
      <c r="O726" s="685"/>
    </row>
    <row r="727" spans="13:15" ht="20.149999999999999" customHeight="1" x14ac:dyDescent="0.35">
      <c r="M727" s="684"/>
      <c r="N727" s="685"/>
      <c r="O727" s="685"/>
    </row>
    <row r="728" spans="13:15" ht="20.149999999999999" customHeight="1" x14ac:dyDescent="0.35">
      <c r="M728" s="684"/>
      <c r="N728" s="685"/>
      <c r="O728" s="685"/>
    </row>
    <row r="729" spans="13:15" ht="20.149999999999999" customHeight="1" x14ac:dyDescent="0.35">
      <c r="M729" s="684"/>
      <c r="N729" s="685"/>
      <c r="O729" s="685"/>
    </row>
    <row r="730" spans="13:15" ht="20.149999999999999" customHeight="1" x14ac:dyDescent="0.35">
      <c r="M730" s="684"/>
      <c r="N730" s="685"/>
      <c r="O730" s="685"/>
    </row>
    <row r="731" spans="13:15" ht="20.149999999999999" customHeight="1" x14ac:dyDescent="0.35">
      <c r="M731" s="684"/>
      <c r="N731" s="685"/>
      <c r="O731" s="685"/>
    </row>
    <row r="732" spans="13:15" ht="20.149999999999999" customHeight="1" x14ac:dyDescent="0.35">
      <c r="M732" s="684"/>
      <c r="N732" s="685"/>
      <c r="O732" s="685"/>
    </row>
    <row r="733" spans="13:15" ht="20.149999999999999" customHeight="1" x14ac:dyDescent="0.35">
      <c r="M733" s="684"/>
      <c r="N733" s="685"/>
      <c r="O733" s="685"/>
    </row>
    <row r="734" spans="13:15" ht="20.149999999999999" customHeight="1" x14ac:dyDescent="0.35">
      <c r="M734" s="684"/>
      <c r="N734" s="685"/>
      <c r="O734" s="685"/>
    </row>
    <row r="735" spans="13:15" ht="20.149999999999999" customHeight="1" x14ac:dyDescent="0.35">
      <c r="M735" s="684"/>
      <c r="N735" s="685"/>
      <c r="O735" s="685"/>
    </row>
    <row r="736" spans="13:15" ht="20.149999999999999" customHeight="1" x14ac:dyDescent="0.35">
      <c r="M736" s="684"/>
      <c r="N736" s="685"/>
      <c r="O736" s="685"/>
    </row>
    <row r="737" spans="13:15" ht="20.149999999999999" customHeight="1" x14ac:dyDescent="0.35">
      <c r="M737" s="684"/>
      <c r="N737" s="685"/>
      <c r="O737" s="685"/>
    </row>
    <row r="738" spans="13:15" ht="20.149999999999999" customHeight="1" x14ac:dyDescent="0.35">
      <c r="M738" s="684"/>
      <c r="N738" s="685"/>
      <c r="O738" s="685"/>
    </row>
    <row r="739" spans="13:15" ht="20.149999999999999" customHeight="1" x14ac:dyDescent="0.35">
      <c r="M739" s="684"/>
      <c r="N739" s="685"/>
      <c r="O739" s="685"/>
    </row>
    <row r="740" spans="13:15" ht="20.149999999999999" customHeight="1" x14ac:dyDescent="0.35">
      <c r="M740" s="684"/>
      <c r="N740" s="685"/>
      <c r="O740" s="685"/>
    </row>
    <row r="741" spans="13:15" ht="20.149999999999999" customHeight="1" x14ac:dyDescent="0.35">
      <c r="M741" s="684"/>
      <c r="N741" s="685"/>
      <c r="O741" s="685"/>
    </row>
    <row r="742" spans="13:15" ht="20.149999999999999" customHeight="1" x14ac:dyDescent="0.35">
      <c r="M742" s="684"/>
      <c r="N742" s="685"/>
      <c r="O742" s="685"/>
    </row>
    <row r="743" spans="13:15" ht="20.149999999999999" customHeight="1" x14ac:dyDescent="0.35">
      <c r="M743" s="684"/>
      <c r="N743" s="685"/>
      <c r="O743" s="685"/>
    </row>
    <row r="744" spans="13:15" ht="20.149999999999999" customHeight="1" x14ac:dyDescent="0.35">
      <c r="M744" s="684"/>
      <c r="N744" s="685"/>
      <c r="O744" s="685"/>
    </row>
    <row r="745" spans="13:15" ht="20.149999999999999" customHeight="1" x14ac:dyDescent="0.35">
      <c r="M745" s="684"/>
      <c r="N745" s="685"/>
      <c r="O745" s="685"/>
    </row>
    <row r="746" spans="13:15" ht="20.149999999999999" customHeight="1" x14ac:dyDescent="0.35">
      <c r="M746" s="684"/>
      <c r="N746" s="685"/>
      <c r="O746" s="685"/>
    </row>
    <row r="747" spans="13:15" ht="20.149999999999999" customHeight="1" x14ac:dyDescent="0.35">
      <c r="M747" s="684"/>
      <c r="N747" s="685"/>
      <c r="O747" s="685"/>
    </row>
    <row r="748" spans="13:15" ht="20.149999999999999" customHeight="1" x14ac:dyDescent="0.35">
      <c r="M748" s="684"/>
      <c r="N748" s="685"/>
      <c r="O748" s="685"/>
    </row>
    <row r="749" spans="13:15" ht="20.149999999999999" customHeight="1" x14ac:dyDescent="0.35">
      <c r="M749" s="684"/>
      <c r="N749" s="685"/>
      <c r="O749" s="685"/>
    </row>
    <row r="750" spans="13:15" ht="20.149999999999999" customHeight="1" x14ac:dyDescent="0.35">
      <c r="M750" s="684"/>
      <c r="N750" s="685"/>
      <c r="O750" s="685"/>
    </row>
    <row r="751" spans="13:15" ht="20.149999999999999" customHeight="1" x14ac:dyDescent="0.35">
      <c r="M751" s="684"/>
      <c r="N751" s="685"/>
      <c r="O751" s="685"/>
    </row>
    <row r="752" spans="13:15" ht="20.149999999999999" customHeight="1" x14ac:dyDescent="0.35">
      <c r="M752" s="684"/>
      <c r="N752" s="685"/>
      <c r="O752" s="685"/>
    </row>
    <row r="753" spans="13:15" ht="20.149999999999999" customHeight="1" x14ac:dyDescent="0.35">
      <c r="M753" s="684"/>
      <c r="N753" s="685"/>
      <c r="O753" s="685"/>
    </row>
    <row r="754" spans="13:15" ht="20.149999999999999" customHeight="1" x14ac:dyDescent="0.35">
      <c r="M754" s="684"/>
      <c r="N754" s="685"/>
      <c r="O754" s="685"/>
    </row>
    <row r="755" spans="13:15" ht="20.149999999999999" customHeight="1" x14ac:dyDescent="0.35">
      <c r="M755" s="684"/>
      <c r="N755" s="685"/>
      <c r="O755" s="685"/>
    </row>
    <row r="756" spans="13:15" ht="20.149999999999999" customHeight="1" x14ac:dyDescent="0.35">
      <c r="M756" s="684"/>
      <c r="N756" s="685"/>
      <c r="O756" s="685"/>
    </row>
    <row r="757" spans="13:15" ht="20.149999999999999" customHeight="1" x14ac:dyDescent="0.35">
      <c r="M757" s="684"/>
      <c r="N757" s="685"/>
      <c r="O757" s="685"/>
    </row>
    <row r="758" spans="13:15" ht="20.149999999999999" customHeight="1" x14ac:dyDescent="0.35">
      <c r="M758" s="684"/>
      <c r="N758" s="685"/>
      <c r="O758" s="685"/>
    </row>
    <row r="759" spans="13:15" ht="20.149999999999999" customHeight="1" x14ac:dyDescent="0.35">
      <c r="M759" s="684"/>
      <c r="N759" s="685"/>
      <c r="O759" s="685"/>
    </row>
    <row r="760" spans="13:15" ht="20.149999999999999" customHeight="1" x14ac:dyDescent="0.35">
      <c r="M760" s="684"/>
      <c r="N760" s="685"/>
      <c r="O760" s="685"/>
    </row>
    <row r="761" spans="13:15" ht="20.149999999999999" customHeight="1" x14ac:dyDescent="0.35">
      <c r="M761" s="684"/>
      <c r="N761" s="685"/>
      <c r="O761" s="685"/>
    </row>
    <row r="762" spans="13:15" ht="20.149999999999999" customHeight="1" x14ac:dyDescent="0.35">
      <c r="M762" s="684"/>
      <c r="N762" s="685"/>
      <c r="O762" s="685"/>
    </row>
    <row r="763" spans="13:15" ht="20.149999999999999" customHeight="1" x14ac:dyDescent="0.35">
      <c r="M763" s="684"/>
      <c r="N763" s="685"/>
      <c r="O763" s="685"/>
    </row>
    <row r="764" spans="13:15" ht="20.149999999999999" customHeight="1" x14ac:dyDescent="0.35">
      <c r="M764" s="684"/>
      <c r="N764" s="685"/>
      <c r="O764" s="685"/>
    </row>
    <row r="765" spans="13:15" ht="20.149999999999999" customHeight="1" x14ac:dyDescent="0.35">
      <c r="M765" s="684"/>
      <c r="N765" s="685"/>
      <c r="O765" s="685"/>
    </row>
    <row r="766" spans="13:15" ht="20.149999999999999" customHeight="1" x14ac:dyDescent="0.35">
      <c r="M766" s="684"/>
      <c r="N766" s="685"/>
      <c r="O766" s="685"/>
    </row>
    <row r="767" spans="13:15" ht="20.149999999999999" customHeight="1" x14ac:dyDescent="0.35">
      <c r="M767" s="684"/>
      <c r="N767" s="685"/>
      <c r="O767" s="685"/>
    </row>
    <row r="768" spans="13:15" ht="20.149999999999999" customHeight="1" x14ac:dyDescent="0.35">
      <c r="M768" s="684"/>
      <c r="N768" s="685"/>
      <c r="O768" s="685"/>
    </row>
    <row r="769" spans="13:15" ht="20.149999999999999" customHeight="1" x14ac:dyDescent="0.35">
      <c r="M769" s="684"/>
      <c r="N769" s="685"/>
      <c r="O769" s="685"/>
    </row>
    <row r="770" spans="13:15" ht="20.149999999999999" customHeight="1" x14ac:dyDescent="0.35">
      <c r="M770" s="684"/>
      <c r="N770" s="685"/>
      <c r="O770" s="685"/>
    </row>
    <row r="771" spans="13:15" ht="20.149999999999999" customHeight="1" x14ac:dyDescent="0.35">
      <c r="M771" s="684"/>
      <c r="N771" s="685"/>
      <c r="O771" s="685"/>
    </row>
    <row r="772" spans="13:15" ht="20.149999999999999" customHeight="1" x14ac:dyDescent="0.35">
      <c r="M772" s="684"/>
      <c r="N772" s="685"/>
      <c r="O772" s="685"/>
    </row>
    <row r="773" spans="13:15" ht="20.149999999999999" customHeight="1" x14ac:dyDescent="0.35">
      <c r="M773" s="684"/>
      <c r="N773" s="685"/>
      <c r="O773" s="685"/>
    </row>
    <row r="774" spans="13:15" ht="20.149999999999999" customHeight="1" x14ac:dyDescent="0.35">
      <c r="M774" s="684"/>
      <c r="N774" s="685"/>
      <c r="O774" s="685"/>
    </row>
    <row r="775" spans="13:15" ht="20.149999999999999" customHeight="1" x14ac:dyDescent="0.35">
      <c r="M775" s="684"/>
      <c r="N775" s="685"/>
      <c r="O775" s="685"/>
    </row>
    <row r="776" spans="13:15" ht="20.149999999999999" customHeight="1" x14ac:dyDescent="0.35">
      <c r="M776" s="684"/>
      <c r="N776" s="685"/>
      <c r="O776" s="685"/>
    </row>
    <row r="777" spans="13:15" ht="20.149999999999999" customHeight="1" x14ac:dyDescent="0.35">
      <c r="M777" s="684"/>
      <c r="N777" s="685"/>
      <c r="O777" s="685"/>
    </row>
    <row r="778" spans="13:15" ht="20.149999999999999" customHeight="1" x14ac:dyDescent="0.35">
      <c r="M778" s="684"/>
      <c r="N778" s="685"/>
      <c r="O778" s="685"/>
    </row>
    <row r="779" spans="13:15" ht="20.149999999999999" customHeight="1" x14ac:dyDescent="0.35">
      <c r="M779" s="684"/>
      <c r="N779" s="685"/>
      <c r="O779" s="685"/>
    </row>
    <row r="780" spans="13:15" ht="20.149999999999999" customHeight="1" x14ac:dyDescent="0.35">
      <c r="M780" s="684"/>
      <c r="N780" s="685"/>
      <c r="O780" s="685"/>
    </row>
    <row r="781" spans="13:15" ht="20.149999999999999" customHeight="1" x14ac:dyDescent="0.35">
      <c r="M781" s="684"/>
      <c r="N781" s="685"/>
      <c r="O781" s="685"/>
    </row>
    <row r="782" spans="13:15" ht="20.149999999999999" customHeight="1" x14ac:dyDescent="0.35">
      <c r="M782" s="684"/>
      <c r="N782" s="685"/>
      <c r="O782" s="685"/>
    </row>
    <row r="783" spans="13:15" ht="20.149999999999999" customHeight="1" x14ac:dyDescent="0.35">
      <c r="M783" s="684"/>
      <c r="N783" s="685"/>
      <c r="O783" s="685"/>
    </row>
    <row r="784" spans="13:15" ht="20.149999999999999" customHeight="1" x14ac:dyDescent="0.35">
      <c r="M784" s="684"/>
      <c r="N784" s="685"/>
      <c r="O784" s="685"/>
    </row>
    <row r="785" spans="13:15" ht="20.149999999999999" customHeight="1" x14ac:dyDescent="0.35">
      <c r="M785" s="684"/>
      <c r="N785" s="685"/>
      <c r="O785" s="685"/>
    </row>
    <row r="786" spans="13:15" ht="20.149999999999999" customHeight="1" x14ac:dyDescent="0.35">
      <c r="M786" s="684"/>
      <c r="N786" s="685"/>
      <c r="O786" s="685"/>
    </row>
    <row r="787" spans="13:15" ht="20.149999999999999" customHeight="1" x14ac:dyDescent="0.35">
      <c r="M787" s="684"/>
      <c r="N787" s="685"/>
      <c r="O787" s="685"/>
    </row>
    <row r="788" spans="13:15" ht="20.149999999999999" customHeight="1" x14ac:dyDescent="0.35">
      <c r="M788" s="684"/>
      <c r="N788" s="685"/>
      <c r="O788" s="685"/>
    </row>
    <row r="789" spans="13:15" ht="20.149999999999999" customHeight="1" x14ac:dyDescent="0.35">
      <c r="M789" s="684"/>
      <c r="N789" s="685"/>
      <c r="O789" s="685"/>
    </row>
    <row r="790" spans="13:15" ht="20.149999999999999" customHeight="1" x14ac:dyDescent="0.35">
      <c r="M790" s="684"/>
      <c r="N790" s="685"/>
      <c r="O790" s="685"/>
    </row>
    <row r="791" spans="13:15" ht="20.149999999999999" customHeight="1" x14ac:dyDescent="0.35">
      <c r="M791" s="684"/>
      <c r="N791" s="685"/>
      <c r="O791" s="685"/>
    </row>
    <row r="792" spans="13:15" ht="20.149999999999999" customHeight="1" x14ac:dyDescent="0.35">
      <c r="M792" s="684"/>
      <c r="N792" s="685"/>
      <c r="O792" s="685"/>
    </row>
    <row r="793" spans="13:15" ht="20.149999999999999" customHeight="1" x14ac:dyDescent="0.35">
      <c r="M793" s="684"/>
      <c r="N793" s="685"/>
      <c r="O793" s="685"/>
    </row>
    <row r="794" spans="13:15" ht="20.149999999999999" customHeight="1" x14ac:dyDescent="0.35">
      <c r="M794" s="684"/>
      <c r="N794" s="685"/>
      <c r="O794" s="685"/>
    </row>
    <row r="795" spans="13:15" ht="20.149999999999999" customHeight="1" x14ac:dyDescent="0.35">
      <c r="M795" s="684"/>
      <c r="N795" s="685"/>
      <c r="O795" s="685"/>
    </row>
    <row r="796" spans="13:15" ht="20.149999999999999" customHeight="1" x14ac:dyDescent="0.35">
      <c r="M796" s="684"/>
      <c r="N796" s="685"/>
      <c r="O796" s="685"/>
    </row>
    <row r="797" spans="13:15" ht="20.149999999999999" customHeight="1" x14ac:dyDescent="0.35">
      <c r="M797" s="684"/>
      <c r="N797" s="685"/>
      <c r="O797" s="685"/>
    </row>
    <row r="798" spans="13:15" ht="20.149999999999999" customHeight="1" x14ac:dyDescent="0.35">
      <c r="M798" s="684"/>
      <c r="N798" s="685"/>
      <c r="O798" s="685"/>
    </row>
    <row r="799" spans="13:15" ht="20.149999999999999" customHeight="1" x14ac:dyDescent="0.35">
      <c r="M799" s="684"/>
      <c r="N799" s="685"/>
      <c r="O799" s="685"/>
    </row>
    <row r="800" spans="13:15" ht="20.149999999999999" customHeight="1" x14ac:dyDescent="0.35">
      <c r="M800" s="684"/>
      <c r="N800" s="685"/>
      <c r="O800" s="685"/>
    </row>
    <row r="801" spans="13:15" ht="20.149999999999999" customHeight="1" x14ac:dyDescent="0.35">
      <c r="M801" s="684"/>
      <c r="N801" s="685"/>
      <c r="O801" s="685"/>
    </row>
    <row r="802" spans="13:15" ht="20.149999999999999" customHeight="1" x14ac:dyDescent="0.35">
      <c r="M802" s="684"/>
      <c r="N802" s="685"/>
      <c r="O802" s="685"/>
    </row>
    <row r="803" spans="13:15" ht="20.149999999999999" customHeight="1" x14ac:dyDescent="0.35">
      <c r="M803" s="684"/>
      <c r="N803" s="685"/>
      <c r="O803" s="685"/>
    </row>
    <row r="804" spans="13:15" ht="20.149999999999999" customHeight="1" x14ac:dyDescent="0.35">
      <c r="M804" s="684"/>
      <c r="N804" s="685"/>
      <c r="O804" s="685"/>
    </row>
    <row r="805" spans="13:15" ht="20.149999999999999" customHeight="1" x14ac:dyDescent="0.35">
      <c r="M805" s="684"/>
      <c r="N805" s="685"/>
      <c r="O805" s="685"/>
    </row>
    <row r="806" spans="13:15" ht="20.149999999999999" customHeight="1" x14ac:dyDescent="0.35">
      <c r="M806" s="684"/>
      <c r="N806" s="685"/>
      <c r="O806" s="685"/>
    </row>
    <row r="807" spans="13:15" ht="20.149999999999999" customHeight="1" x14ac:dyDescent="0.35">
      <c r="M807" s="684"/>
      <c r="N807" s="685"/>
      <c r="O807" s="685"/>
    </row>
    <row r="808" spans="13:15" ht="20.149999999999999" customHeight="1" x14ac:dyDescent="0.35">
      <c r="M808" s="684"/>
      <c r="N808" s="685"/>
      <c r="O808" s="685"/>
    </row>
    <row r="809" spans="13:15" ht="20.149999999999999" customHeight="1" x14ac:dyDescent="0.35">
      <c r="M809" s="684"/>
      <c r="N809" s="685"/>
      <c r="O809" s="685"/>
    </row>
    <row r="810" spans="13:15" ht="20.149999999999999" customHeight="1" x14ac:dyDescent="0.35">
      <c r="M810" s="684"/>
      <c r="N810" s="685"/>
      <c r="O810" s="685"/>
    </row>
    <row r="811" spans="13:15" ht="20.149999999999999" customHeight="1" x14ac:dyDescent="0.35">
      <c r="M811" s="684"/>
      <c r="N811" s="685"/>
      <c r="O811" s="685"/>
    </row>
    <row r="812" spans="13:15" ht="20.149999999999999" customHeight="1" x14ac:dyDescent="0.35">
      <c r="M812" s="684"/>
      <c r="N812" s="685"/>
      <c r="O812" s="685"/>
    </row>
    <row r="813" spans="13:15" ht="20.149999999999999" customHeight="1" x14ac:dyDescent="0.35">
      <c r="M813" s="684"/>
      <c r="N813" s="685"/>
      <c r="O813" s="685"/>
    </row>
    <row r="814" spans="13:15" ht="20.149999999999999" customHeight="1" x14ac:dyDescent="0.35">
      <c r="M814" s="684"/>
      <c r="N814" s="685"/>
      <c r="O814" s="685"/>
    </row>
    <row r="815" spans="13:15" ht="20.149999999999999" customHeight="1" x14ac:dyDescent="0.35">
      <c r="M815" s="684"/>
      <c r="N815" s="685"/>
      <c r="O815" s="685"/>
    </row>
    <row r="816" spans="13:15" ht="20.149999999999999" customHeight="1" x14ac:dyDescent="0.35">
      <c r="M816" s="684"/>
      <c r="N816" s="685"/>
      <c r="O816" s="685"/>
    </row>
    <row r="817" spans="13:15" ht="20.149999999999999" customHeight="1" x14ac:dyDescent="0.35">
      <c r="M817" s="684"/>
      <c r="N817" s="685"/>
      <c r="O817" s="685"/>
    </row>
    <row r="818" spans="13:15" ht="20.149999999999999" customHeight="1" x14ac:dyDescent="0.35">
      <c r="M818" s="684"/>
      <c r="N818" s="685"/>
      <c r="O818" s="685"/>
    </row>
    <row r="819" spans="13:15" ht="20.149999999999999" customHeight="1" x14ac:dyDescent="0.35">
      <c r="M819" s="684"/>
      <c r="N819" s="685"/>
      <c r="O819" s="685"/>
    </row>
    <row r="820" spans="13:15" ht="20.149999999999999" customHeight="1" x14ac:dyDescent="0.35">
      <c r="M820" s="684"/>
      <c r="N820" s="685"/>
      <c r="O820" s="685"/>
    </row>
    <row r="821" spans="13:15" ht="20.149999999999999" customHeight="1" x14ac:dyDescent="0.35">
      <c r="M821" s="684"/>
      <c r="N821" s="685"/>
      <c r="O821" s="685"/>
    </row>
    <row r="822" spans="13:15" ht="20.149999999999999" customHeight="1" x14ac:dyDescent="0.35">
      <c r="M822" s="684"/>
      <c r="N822" s="685"/>
      <c r="O822" s="685"/>
    </row>
    <row r="823" spans="13:15" ht="20.149999999999999" customHeight="1" x14ac:dyDescent="0.35">
      <c r="M823" s="684"/>
      <c r="N823" s="685"/>
      <c r="O823" s="685"/>
    </row>
    <row r="824" spans="13:15" ht="20.149999999999999" customHeight="1" x14ac:dyDescent="0.35">
      <c r="M824" s="684"/>
      <c r="N824" s="685"/>
      <c r="O824" s="685"/>
    </row>
    <row r="825" spans="13:15" ht="20.149999999999999" customHeight="1" x14ac:dyDescent="0.35">
      <c r="M825" s="684"/>
      <c r="N825" s="685"/>
      <c r="O825" s="685"/>
    </row>
    <row r="826" spans="13:15" ht="20.149999999999999" customHeight="1" x14ac:dyDescent="0.35">
      <c r="M826" s="684"/>
      <c r="N826" s="685"/>
      <c r="O826" s="685"/>
    </row>
    <row r="827" spans="13:15" ht="20.149999999999999" customHeight="1" x14ac:dyDescent="0.35">
      <c r="M827" s="684"/>
      <c r="N827" s="685"/>
      <c r="O827" s="685"/>
    </row>
    <row r="828" spans="13:15" ht="20.149999999999999" customHeight="1" x14ac:dyDescent="0.35">
      <c r="M828" s="684"/>
      <c r="N828" s="685"/>
      <c r="O828" s="685"/>
    </row>
    <row r="829" spans="13:15" ht="20.149999999999999" customHeight="1" x14ac:dyDescent="0.35">
      <c r="M829" s="684"/>
      <c r="N829" s="685"/>
      <c r="O829" s="685"/>
    </row>
    <row r="830" spans="13:15" ht="20.149999999999999" customHeight="1" x14ac:dyDescent="0.35">
      <c r="M830" s="684"/>
      <c r="N830" s="685"/>
      <c r="O830" s="685"/>
    </row>
    <row r="831" spans="13:15" ht="20.149999999999999" customHeight="1" x14ac:dyDescent="0.35">
      <c r="M831" s="684"/>
      <c r="N831" s="685"/>
      <c r="O831" s="685"/>
    </row>
    <row r="832" spans="13:15" ht="20.149999999999999" customHeight="1" x14ac:dyDescent="0.35">
      <c r="M832" s="684"/>
      <c r="N832" s="685"/>
      <c r="O832" s="685"/>
    </row>
    <row r="833" spans="13:15" ht="20.149999999999999" customHeight="1" x14ac:dyDescent="0.35">
      <c r="M833" s="684"/>
      <c r="N833" s="685"/>
      <c r="O833" s="685"/>
    </row>
    <row r="834" spans="13:15" ht="20.149999999999999" customHeight="1" x14ac:dyDescent="0.35">
      <c r="M834" s="684"/>
      <c r="N834" s="685"/>
      <c r="O834" s="685"/>
    </row>
    <row r="835" spans="13:15" ht="20.149999999999999" customHeight="1" x14ac:dyDescent="0.35">
      <c r="M835" s="684"/>
      <c r="N835" s="685"/>
      <c r="O835" s="685"/>
    </row>
    <row r="836" spans="13:15" ht="20.149999999999999" customHeight="1" x14ac:dyDescent="0.35">
      <c r="M836" s="684"/>
      <c r="N836" s="685"/>
      <c r="O836" s="685"/>
    </row>
    <row r="837" spans="13:15" ht="20.149999999999999" customHeight="1" x14ac:dyDescent="0.35">
      <c r="M837" s="684"/>
      <c r="N837" s="685"/>
      <c r="O837" s="685"/>
    </row>
    <row r="838" spans="13:15" ht="20.149999999999999" customHeight="1" x14ac:dyDescent="0.35">
      <c r="M838" s="684"/>
      <c r="N838" s="685"/>
      <c r="O838" s="685"/>
    </row>
    <row r="839" spans="13:15" ht="20.149999999999999" customHeight="1" x14ac:dyDescent="0.35">
      <c r="M839" s="684"/>
      <c r="N839" s="685"/>
      <c r="O839" s="685"/>
    </row>
    <row r="840" spans="13:15" ht="20.149999999999999" customHeight="1" x14ac:dyDescent="0.35">
      <c r="M840" s="684"/>
      <c r="N840" s="685"/>
      <c r="O840" s="685"/>
    </row>
    <row r="841" spans="13:15" ht="20.149999999999999" customHeight="1" x14ac:dyDescent="0.35">
      <c r="M841" s="684"/>
      <c r="N841" s="685"/>
      <c r="O841" s="685"/>
    </row>
    <row r="842" spans="13:15" ht="20.149999999999999" customHeight="1" x14ac:dyDescent="0.35">
      <c r="M842" s="684"/>
      <c r="N842" s="685"/>
      <c r="O842" s="685"/>
    </row>
    <row r="843" spans="13:15" ht="20.149999999999999" customHeight="1" x14ac:dyDescent="0.35">
      <c r="M843" s="684"/>
      <c r="N843" s="685"/>
      <c r="O843" s="685"/>
    </row>
    <row r="844" spans="13:15" ht="20.149999999999999" customHeight="1" x14ac:dyDescent="0.35">
      <c r="M844" s="684"/>
      <c r="N844" s="685"/>
      <c r="O844" s="685"/>
    </row>
    <row r="845" spans="13:15" ht="20.149999999999999" customHeight="1" x14ac:dyDescent="0.35">
      <c r="M845" s="684"/>
      <c r="N845" s="685"/>
      <c r="O845" s="685"/>
    </row>
    <row r="846" spans="13:15" ht="20.149999999999999" customHeight="1" x14ac:dyDescent="0.35">
      <c r="M846" s="684"/>
      <c r="N846" s="685"/>
      <c r="O846" s="685"/>
    </row>
    <row r="847" spans="13:15" ht="20.149999999999999" customHeight="1" x14ac:dyDescent="0.35">
      <c r="M847" s="684"/>
      <c r="N847" s="685"/>
      <c r="O847" s="685"/>
    </row>
    <row r="848" spans="13:15" ht="20.149999999999999" customHeight="1" x14ac:dyDescent="0.35">
      <c r="M848" s="684"/>
      <c r="N848" s="685"/>
      <c r="O848" s="685"/>
    </row>
    <row r="849" spans="13:15" ht="20.149999999999999" customHeight="1" x14ac:dyDescent="0.35">
      <c r="M849" s="684"/>
      <c r="N849" s="685"/>
      <c r="O849" s="685"/>
    </row>
    <row r="850" spans="13:15" ht="20.149999999999999" customHeight="1" x14ac:dyDescent="0.35">
      <c r="M850" s="684"/>
      <c r="N850" s="685"/>
      <c r="O850" s="685"/>
    </row>
    <row r="851" spans="13:15" ht="20.149999999999999" customHeight="1" x14ac:dyDescent="0.35">
      <c r="M851" s="684"/>
      <c r="N851" s="685"/>
      <c r="O851" s="685"/>
    </row>
    <row r="852" spans="13:15" ht="20.149999999999999" customHeight="1" x14ac:dyDescent="0.35">
      <c r="M852" s="684"/>
      <c r="N852" s="685"/>
      <c r="O852" s="685"/>
    </row>
    <row r="853" spans="13:15" ht="20.149999999999999" customHeight="1" x14ac:dyDescent="0.35">
      <c r="M853" s="684"/>
      <c r="N853" s="685"/>
      <c r="O853" s="685"/>
    </row>
    <row r="854" spans="13:15" ht="20.149999999999999" customHeight="1" x14ac:dyDescent="0.35">
      <c r="M854" s="684"/>
      <c r="N854" s="685"/>
      <c r="O854" s="685"/>
    </row>
    <row r="855" spans="13:15" ht="20.149999999999999" customHeight="1" x14ac:dyDescent="0.35">
      <c r="M855" s="684"/>
      <c r="N855" s="685"/>
      <c r="O855" s="685"/>
    </row>
    <row r="856" spans="13:15" ht="20.149999999999999" customHeight="1" x14ac:dyDescent="0.35">
      <c r="M856" s="684"/>
      <c r="N856" s="685"/>
      <c r="O856" s="685"/>
    </row>
    <row r="857" spans="13:15" ht="20.149999999999999" customHeight="1" x14ac:dyDescent="0.35">
      <c r="M857" s="684"/>
      <c r="N857" s="685"/>
      <c r="O857" s="685"/>
    </row>
    <row r="858" spans="13:15" ht="20.149999999999999" customHeight="1" x14ac:dyDescent="0.35">
      <c r="M858" s="684"/>
      <c r="N858" s="685"/>
      <c r="O858" s="685"/>
    </row>
    <row r="859" spans="13:15" ht="20.149999999999999" customHeight="1" x14ac:dyDescent="0.35">
      <c r="M859" s="684"/>
      <c r="N859" s="685"/>
      <c r="O859" s="685"/>
    </row>
    <row r="860" spans="13:15" ht="20.149999999999999" customHeight="1" x14ac:dyDescent="0.35">
      <c r="M860" s="684"/>
      <c r="N860" s="685"/>
      <c r="O860" s="685"/>
    </row>
    <row r="861" spans="13:15" ht="20.149999999999999" customHeight="1" x14ac:dyDescent="0.35">
      <c r="M861" s="684"/>
      <c r="N861" s="685"/>
      <c r="O861" s="685"/>
    </row>
    <row r="862" spans="13:15" ht="20.149999999999999" customHeight="1" x14ac:dyDescent="0.35">
      <c r="M862" s="684"/>
      <c r="N862" s="685"/>
      <c r="O862" s="685"/>
    </row>
    <row r="863" spans="13:15" ht="20.149999999999999" customHeight="1" x14ac:dyDescent="0.35">
      <c r="M863" s="684"/>
      <c r="N863" s="685"/>
      <c r="O863" s="685"/>
    </row>
    <row r="864" spans="13:15" ht="20.149999999999999" customHeight="1" x14ac:dyDescent="0.35">
      <c r="M864" s="684"/>
      <c r="N864" s="685"/>
      <c r="O864" s="685"/>
    </row>
    <row r="865" spans="13:15" ht="20.149999999999999" customHeight="1" x14ac:dyDescent="0.35">
      <c r="M865" s="684"/>
      <c r="N865" s="685"/>
      <c r="O865" s="685"/>
    </row>
    <row r="866" spans="13:15" ht="20.149999999999999" customHeight="1" x14ac:dyDescent="0.35">
      <c r="M866" s="684"/>
      <c r="N866" s="685"/>
      <c r="O866" s="685"/>
    </row>
    <row r="867" spans="13:15" ht="20.149999999999999" customHeight="1" x14ac:dyDescent="0.35">
      <c r="M867" s="684"/>
      <c r="N867" s="685"/>
      <c r="O867" s="685"/>
    </row>
    <row r="868" spans="13:15" ht="20.149999999999999" customHeight="1" x14ac:dyDescent="0.35">
      <c r="M868" s="684"/>
      <c r="N868" s="685"/>
      <c r="O868" s="685"/>
    </row>
    <row r="869" spans="13:15" ht="20.149999999999999" customHeight="1" x14ac:dyDescent="0.35">
      <c r="M869" s="684"/>
      <c r="N869" s="685"/>
      <c r="O869" s="685"/>
    </row>
    <row r="870" spans="13:15" ht="20.149999999999999" customHeight="1" x14ac:dyDescent="0.35">
      <c r="M870" s="684"/>
      <c r="N870" s="685"/>
      <c r="O870" s="685"/>
    </row>
    <row r="871" spans="13:15" ht="20.149999999999999" customHeight="1" x14ac:dyDescent="0.35">
      <c r="M871" s="684"/>
      <c r="N871" s="685"/>
      <c r="O871" s="685"/>
    </row>
    <row r="872" spans="13:15" ht="20.149999999999999" customHeight="1" x14ac:dyDescent="0.35">
      <c r="M872" s="684"/>
      <c r="N872" s="685"/>
      <c r="O872" s="685"/>
    </row>
    <row r="873" spans="13:15" ht="20.149999999999999" customHeight="1" x14ac:dyDescent="0.35">
      <c r="M873" s="684"/>
      <c r="N873" s="685"/>
      <c r="O873" s="685"/>
    </row>
    <row r="874" spans="13:15" ht="20.149999999999999" customHeight="1" x14ac:dyDescent="0.35">
      <c r="M874" s="684"/>
      <c r="N874" s="685"/>
      <c r="O874" s="685"/>
    </row>
    <row r="875" spans="13:15" ht="20.149999999999999" customHeight="1" x14ac:dyDescent="0.35">
      <c r="M875" s="684"/>
      <c r="N875" s="685"/>
      <c r="O875" s="685"/>
    </row>
    <row r="876" spans="13:15" ht="20.149999999999999" customHeight="1" x14ac:dyDescent="0.35">
      <c r="M876" s="684"/>
      <c r="N876" s="685"/>
      <c r="O876" s="685"/>
    </row>
    <row r="877" spans="13:15" ht="20.149999999999999" customHeight="1" x14ac:dyDescent="0.35">
      <c r="M877" s="684"/>
      <c r="N877" s="685"/>
      <c r="O877" s="685"/>
    </row>
    <row r="878" spans="13:15" ht="20.149999999999999" customHeight="1" x14ac:dyDescent="0.35">
      <c r="M878" s="684"/>
      <c r="N878" s="685"/>
      <c r="O878" s="685"/>
    </row>
    <row r="879" spans="13:15" ht="20.149999999999999" customHeight="1" x14ac:dyDescent="0.35">
      <c r="M879" s="684"/>
      <c r="N879" s="685"/>
      <c r="O879" s="685"/>
    </row>
    <row r="880" spans="13:15" ht="20.149999999999999" customHeight="1" x14ac:dyDescent="0.35">
      <c r="M880" s="684"/>
      <c r="N880" s="685"/>
      <c r="O880" s="685"/>
    </row>
    <row r="881" spans="13:15" ht="20.149999999999999" customHeight="1" x14ac:dyDescent="0.35">
      <c r="M881" s="684"/>
      <c r="N881" s="685"/>
      <c r="O881" s="685"/>
    </row>
    <row r="882" spans="13:15" ht="20.149999999999999" customHeight="1" x14ac:dyDescent="0.35">
      <c r="M882" s="684"/>
      <c r="N882" s="685"/>
      <c r="O882" s="685"/>
    </row>
    <row r="883" spans="13:15" ht="20.149999999999999" customHeight="1" x14ac:dyDescent="0.35">
      <c r="M883" s="684"/>
      <c r="N883" s="685"/>
      <c r="O883" s="685"/>
    </row>
    <row r="884" spans="13:15" ht="20.149999999999999" customHeight="1" x14ac:dyDescent="0.35">
      <c r="M884" s="684"/>
      <c r="N884" s="685"/>
      <c r="O884" s="685"/>
    </row>
    <row r="885" spans="13:15" ht="20.149999999999999" customHeight="1" x14ac:dyDescent="0.35">
      <c r="M885" s="684"/>
      <c r="N885" s="685"/>
      <c r="O885" s="685"/>
    </row>
    <row r="886" spans="13:15" ht="20.149999999999999" customHeight="1" x14ac:dyDescent="0.35">
      <c r="M886" s="684"/>
      <c r="N886" s="685"/>
      <c r="O886" s="685"/>
    </row>
    <row r="887" spans="13:15" ht="20.149999999999999" customHeight="1" x14ac:dyDescent="0.35">
      <c r="M887" s="684"/>
      <c r="N887" s="685"/>
      <c r="O887" s="685"/>
    </row>
    <row r="888" spans="13:15" ht="20.149999999999999" customHeight="1" x14ac:dyDescent="0.35">
      <c r="M888" s="684"/>
      <c r="N888" s="685"/>
      <c r="O888" s="685"/>
    </row>
    <row r="889" spans="13:15" ht="20.149999999999999" customHeight="1" x14ac:dyDescent="0.35">
      <c r="M889" s="684"/>
      <c r="N889" s="685"/>
      <c r="O889" s="685"/>
    </row>
    <row r="890" spans="13:15" ht="20.149999999999999" customHeight="1" x14ac:dyDescent="0.35">
      <c r="M890" s="684"/>
      <c r="N890" s="685"/>
      <c r="O890" s="685"/>
    </row>
    <row r="891" spans="13:15" ht="20.149999999999999" customHeight="1" x14ac:dyDescent="0.35">
      <c r="M891" s="684"/>
      <c r="N891" s="685"/>
      <c r="O891" s="685"/>
    </row>
    <row r="892" spans="13:15" ht="20.149999999999999" customHeight="1" x14ac:dyDescent="0.35">
      <c r="M892" s="684"/>
      <c r="N892" s="685"/>
      <c r="O892" s="685"/>
    </row>
    <row r="893" spans="13:15" ht="20.149999999999999" customHeight="1" x14ac:dyDescent="0.35">
      <c r="M893" s="684"/>
      <c r="N893" s="685"/>
      <c r="O893" s="685"/>
    </row>
    <row r="894" spans="13:15" ht="20.149999999999999" customHeight="1" x14ac:dyDescent="0.35">
      <c r="M894" s="684"/>
      <c r="N894" s="685"/>
      <c r="O894" s="685"/>
    </row>
    <row r="895" spans="13:15" ht="20.149999999999999" customHeight="1" x14ac:dyDescent="0.35">
      <c r="M895" s="684"/>
      <c r="N895" s="685"/>
      <c r="O895" s="685"/>
    </row>
    <row r="896" spans="13:15" ht="20.149999999999999" customHeight="1" x14ac:dyDescent="0.35">
      <c r="M896" s="684"/>
      <c r="N896" s="685"/>
      <c r="O896" s="685"/>
    </row>
    <row r="897" spans="13:15" ht="20.149999999999999" customHeight="1" x14ac:dyDescent="0.35">
      <c r="M897" s="684"/>
      <c r="N897" s="685"/>
      <c r="O897" s="685"/>
    </row>
    <row r="898" spans="13:15" ht="20.149999999999999" customHeight="1" x14ac:dyDescent="0.35">
      <c r="M898" s="684"/>
      <c r="N898" s="685"/>
      <c r="O898" s="685"/>
    </row>
    <row r="899" spans="13:15" ht="20.149999999999999" customHeight="1" x14ac:dyDescent="0.35">
      <c r="M899" s="684"/>
      <c r="N899" s="685"/>
      <c r="O899" s="685"/>
    </row>
    <row r="900" spans="13:15" ht="20.149999999999999" customHeight="1" x14ac:dyDescent="0.35">
      <c r="M900" s="684"/>
      <c r="N900" s="685"/>
      <c r="O900" s="685"/>
    </row>
    <row r="901" spans="13:15" ht="20.149999999999999" customHeight="1" x14ac:dyDescent="0.35">
      <c r="M901" s="684"/>
      <c r="N901" s="685"/>
      <c r="O901" s="685"/>
    </row>
    <row r="902" spans="13:15" ht="20.149999999999999" customHeight="1" x14ac:dyDescent="0.35">
      <c r="M902" s="684"/>
      <c r="N902" s="685"/>
      <c r="O902" s="685"/>
    </row>
    <row r="903" spans="13:15" ht="20.149999999999999" customHeight="1" x14ac:dyDescent="0.35">
      <c r="M903" s="684"/>
      <c r="N903" s="685"/>
      <c r="O903" s="685"/>
    </row>
    <row r="904" spans="13:15" ht="20.149999999999999" customHeight="1" x14ac:dyDescent="0.35">
      <c r="M904" s="684"/>
      <c r="N904" s="685"/>
      <c r="O904" s="685"/>
    </row>
    <row r="905" spans="13:15" ht="20.149999999999999" customHeight="1" x14ac:dyDescent="0.35">
      <c r="M905" s="684"/>
      <c r="N905" s="685"/>
      <c r="O905" s="685"/>
    </row>
    <row r="906" spans="13:15" ht="20.149999999999999" customHeight="1" x14ac:dyDescent="0.35">
      <c r="M906" s="684"/>
      <c r="N906" s="685"/>
      <c r="O906" s="685"/>
    </row>
    <row r="907" spans="13:15" ht="20.149999999999999" customHeight="1" x14ac:dyDescent="0.35">
      <c r="M907" s="684"/>
      <c r="N907" s="685"/>
      <c r="O907" s="685"/>
    </row>
    <row r="908" spans="13:15" ht="20.149999999999999" customHeight="1" x14ac:dyDescent="0.35">
      <c r="M908" s="684"/>
      <c r="N908" s="685"/>
      <c r="O908" s="685"/>
    </row>
    <row r="909" spans="13:15" ht="20.149999999999999" customHeight="1" x14ac:dyDescent="0.35">
      <c r="M909" s="684"/>
      <c r="N909" s="685"/>
      <c r="O909" s="685"/>
    </row>
    <row r="910" spans="13:15" ht="20.149999999999999" customHeight="1" x14ac:dyDescent="0.35">
      <c r="M910" s="684"/>
      <c r="N910" s="685"/>
      <c r="O910" s="685"/>
    </row>
    <row r="911" spans="13:15" ht="20.149999999999999" customHeight="1" x14ac:dyDescent="0.35">
      <c r="M911" s="684"/>
      <c r="N911" s="685"/>
      <c r="O911" s="685"/>
    </row>
    <row r="912" spans="13:15" ht="20.149999999999999" customHeight="1" x14ac:dyDescent="0.35">
      <c r="M912" s="684"/>
      <c r="N912" s="685"/>
      <c r="O912" s="685"/>
    </row>
    <row r="913" spans="13:15" ht="20.149999999999999" customHeight="1" x14ac:dyDescent="0.35">
      <c r="M913" s="684"/>
      <c r="N913" s="685"/>
      <c r="O913" s="685"/>
    </row>
    <row r="914" spans="13:15" ht="20.149999999999999" customHeight="1" x14ac:dyDescent="0.35">
      <c r="M914" s="684"/>
      <c r="N914" s="685"/>
      <c r="O914" s="685"/>
    </row>
    <row r="915" spans="13:15" ht="20.149999999999999" customHeight="1" x14ac:dyDescent="0.35">
      <c r="M915" s="684"/>
      <c r="N915" s="685"/>
      <c r="O915" s="685"/>
    </row>
    <row r="916" spans="13:15" ht="20.149999999999999" customHeight="1" x14ac:dyDescent="0.35">
      <c r="M916" s="684"/>
      <c r="N916" s="685"/>
      <c r="O916" s="685"/>
    </row>
    <row r="917" spans="13:15" ht="20.149999999999999" customHeight="1" x14ac:dyDescent="0.35">
      <c r="M917" s="684"/>
      <c r="N917" s="685"/>
      <c r="O917" s="685"/>
    </row>
    <row r="918" spans="13:15" ht="20.149999999999999" customHeight="1" x14ac:dyDescent="0.35">
      <c r="M918" s="684"/>
      <c r="N918" s="685"/>
      <c r="O918" s="685"/>
    </row>
    <row r="919" spans="13:15" ht="20.149999999999999" customHeight="1" x14ac:dyDescent="0.35">
      <c r="M919" s="684"/>
      <c r="N919" s="685"/>
      <c r="O919" s="685"/>
    </row>
    <row r="920" spans="13:15" ht="20.149999999999999" customHeight="1" x14ac:dyDescent="0.35">
      <c r="M920" s="684"/>
      <c r="N920" s="685"/>
      <c r="O920" s="685"/>
    </row>
    <row r="921" spans="13:15" ht="20.149999999999999" customHeight="1" x14ac:dyDescent="0.35">
      <c r="M921" s="684"/>
      <c r="N921" s="685"/>
      <c r="O921" s="685"/>
    </row>
    <row r="922" spans="13:15" ht="20.149999999999999" customHeight="1" x14ac:dyDescent="0.35">
      <c r="M922" s="684"/>
      <c r="N922" s="685"/>
      <c r="O922" s="685"/>
    </row>
    <row r="923" spans="13:15" ht="20.149999999999999" customHeight="1" x14ac:dyDescent="0.35">
      <c r="M923" s="684"/>
      <c r="N923" s="685"/>
      <c r="O923" s="685"/>
    </row>
    <row r="924" spans="13:15" ht="20.149999999999999" customHeight="1" x14ac:dyDescent="0.35">
      <c r="M924" s="684"/>
      <c r="N924" s="685"/>
      <c r="O924" s="685"/>
    </row>
    <row r="925" spans="13:15" ht="20.149999999999999" customHeight="1" x14ac:dyDescent="0.35">
      <c r="M925" s="684"/>
      <c r="N925" s="685"/>
      <c r="O925" s="685"/>
    </row>
    <row r="926" spans="13:15" ht="20.149999999999999" customHeight="1" x14ac:dyDescent="0.35">
      <c r="M926" s="684"/>
      <c r="N926" s="685"/>
      <c r="O926" s="685"/>
    </row>
    <row r="927" spans="13:15" ht="20.149999999999999" customHeight="1" x14ac:dyDescent="0.35">
      <c r="M927" s="684"/>
      <c r="N927" s="685"/>
      <c r="O927" s="685"/>
    </row>
    <row r="928" spans="13:15" ht="20.149999999999999" customHeight="1" x14ac:dyDescent="0.35">
      <c r="M928" s="684"/>
      <c r="N928" s="685"/>
      <c r="O928" s="685"/>
    </row>
    <row r="929" spans="13:15" ht="20.149999999999999" customHeight="1" x14ac:dyDescent="0.35">
      <c r="M929" s="684"/>
      <c r="N929" s="685"/>
      <c r="O929" s="685"/>
    </row>
    <row r="930" spans="13:15" ht="20.149999999999999" customHeight="1" x14ac:dyDescent="0.35">
      <c r="M930" s="684"/>
      <c r="N930" s="685"/>
      <c r="O930" s="685"/>
    </row>
    <row r="931" spans="13:15" ht="20.149999999999999" customHeight="1" x14ac:dyDescent="0.35">
      <c r="M931" s="684"/>
      <c r="N931" s="685"/>
      <c r="O931" s="685"/>
    </row>
    <row r="932" spans="13:15" ht="20.149999999999999" customHeight="1" x14ac:dyDescent="0.35">
      <c r="M932" s="684"/>
      <c r="N932" s="685"/>
      <c r="O932" s="685"/>
    </row>
    <row r="933" spans="13:15" ht="20.149999999999999" customHeight="1" x14ac:dyDescent="0.35">
      <c r="M933" s="684"/>
      <c r="N933" s="685"/>
      <c r="O933" s="685"/>
    </row>
    <row r="934" spans="13:15" ht="20.149999999999999" customHeight="1" x14ac:dyDescent="0.35">
      <c r="M934" s="684"/>
      <c r="N934" s="685"/>
      <c r="O934" s="685"/>
    </row>
    <row r="935" spans="13:15" ht="20.149999999999999" customHeight="1" x14ac:dyDescent="0.35">
      <c r="M935" s="684"/>
      <c r="N935" s="685"/>
      <c r="O935" s="685"/>
    </row>
    <row r="936" spans="13:15" ht="20.149999999999999" customHeight="1" x14ac:dyDescent="0.35">
      <c r="M936" s="684"/>
      <c r="N936" s="685"/>
      <c r="O936" s="685"/>
    </row>
    <row r="937" spans="13:15" ht="20.149999999999999" customHeight="1" x14ac:dyDescent="0.35">
      <c r="M937" s="684"/>
      <c r="N937" s="685"/>
      <c r="O937" s="685"/>
    </row>
    <row r="938" spans="13:15" ht="20.149999999999999" customHeight="1" x14ac:dyDescent="0.35">
      <c r="M938" s="684"/>
      <c r="N938" s="685"/>
      <c r="O938" s="685"/>
    </row>
    <row r="939" spans="13:15" ht="20.149999999999999" customHeight="1" x14ac:dyDescent="0.35">
      <c r="M939" s="684"/>
      <c r="N939" s="685"/>
      <c r="O939" s="685"/>
    </row>
    <row r="940" spans="13:15" ht="20.149999999999999" customHeight="1" x14ac:dyDescent="0.35">
      <c r="M940" s="684"/>
      <c r="N940" s="685"/>
      <c r="O940" s="685"/>
    </row>
    <row r="941" spans="13:15" ht="20.149999999999999" customHeight="1" x14ac:dyDescent="0.35">
      <c r="M941" s="684"/>
      <c r="N941" s="685"/>
      <c r="O941" s="685"/>
    </row>
    <row r="942" spans="13:15" ht="20.149999999999999" customHeight="1" x14ac:dyDescent="0.35">
      <c r="M942" s="684"/>
      <c r="N942" s="685"/>
      <c r="O942" s="685"/>
    </row>
    <row r="943" spans="13:15" ht="20.149999999999999" customHeight="1" x14ac:dyDescent="0.35">
      <c r="M943" s="684"/>
      <c r="N943" s="685"/>
      <c r="O943" s="685"/>
    </row>
    <row r="944" spans="13:15" ht="20.149999999999999" customHeight="1" x14ac:dyDescent="0.35">
      <c r="M944" s="684"/>
      <c r="N944" s="685"/>
      <c r="O944" s="685"/>
    </row>
    <row r="945" spans="13:15" ht="20.149999999999999" customHeight="1" x14ac:dyDescent="0.35">
      <c r="M945" s="684"/>
      <c r="N945" s="685"/>
      <c r="O945" s="685"/>
    </row>
    <row r="946" spans="13:15" ht="20.149999999999999" customHeight="1" x14ac:dyDescent="0.35">
      <c r="M946" s="684"/>
      <c r="N946" s="685"/>
      <c r="O946" s="685"/>
    </row>
    <row r="947" spans="13:15" ht="20.149999999999999" customHeight="1" x14ac:dyDescent="0.35">
      <c r="M947" s="684"/>
      <c r="N947" s="685"/>
      <c r="O947" s="685"/>
    </row>
    <row r="948" spans="13:15" ht="20.149999999999999" customHeight="1" x14ac:dyDescent="0.35">
      <c r="M948" s="684"/>
      <c r="N948" s="685"/>
      <c r="O948" s="685"/>
    </row>
    <row r="949" spans="13:15" ht="20.149999999999999" customHeight="1" x14ac:dyDescent="0.35">
      <c r="M949" s="684"/>
      <c r="N949" s="685"/>
      <c r="O949" s="685"/>
    </row>
    <row r="950" spans="13:15" ht="20.149999999999999" customHeight="1" x14ac:dyDescent="0.35">
      <c r="M950" s="684"/>
      <c r="N950" s="685"/>
      <c r="O950" s="685"/>
    </row>
    <row r="951" spans="13:15" ht="20.149999999999999" customHeight="1" x14ac:dyDescent="0.35">
      <c r="M951" s="684"/>
      <c r="N951" s="685"/>
      <c r="O951" s="685"/>
    </row>
    <row r="952" spans="13:15" ht="20.149999999999999" customHeight="1" x14ac:dyDescent="0.35">
      <c r="M952" s="684"/>
      <c r="N952" s="685"/>
      <c r="O952" s="685"/>
    </row>
  </sheetData>
  <mergeCells count="622">
    <mergeCell ref="G277:H277"/>
    <mergeCell ref="C204:K204"/>
    <mergeCell ref="D248:F248"/>
    <mergeCell ref="C226:J226"/>
    <mergeCell ref="D227:F227"/>
    <mergeCell ref="D229:F229"/>
    <mergeCell ref="G229:H229"/>
    <mergeCell ref="C270:J270"/>
    <mergeCell ref="G274:H274"/>
    <mergeCell ref="C210:K210"/>
    <mergeCell ref="D212:F212"/>
    <mergeCell ref="D213:F213"/>
    <mergeCell ref="D211:F211"/>
    <mergeCell ref="C214:K214"/>
    <mergeCell ref="D215:F215"/>
    <mergeCell ref="D216:F216"/>
    <mergeCell ref="D276:F276"/>
    <mergeCell ref="D206:F206"/>
    <mergeCell ref="C221:K221"/>
    <mergeCell ref="D223:F223"/>
    <mergeCell ref="D224:F224"/>
    <mergeCell ref="C217:K217"/>
    <mergeCell ref="D219:F219"/>
    <mergeCell ref="G233:H233"/>
    <mergeCell ref="N370:N376"/>
    <mergeCell ref="O370:O376"/>
    <mergeCell ref="D371:F371"/>
    <mergeCell ref="D372:F372"/>
    <mergeCell ref="D373:F373"/>
    <mergeCell ref="D374:F374"/>
    <mergeCell ref="D375:F375"/>
    <mergeCell ref="D376:F376"/>
    <mergeCell ref="D279:F279"/>
    <mergeCell ref="O351:O352"/>
    <mergeCell ref="N338:N339"/>
    <mergeCell ref="C293:M293"/>
    <mergeCell ref="D294:F294"/>
    <mergeCell ref="D295:F295"/>
    <mergeCell ref="D296:F296"/>
    <mergeCell ref="G296:H296"/>
    <mergeCell ref="D299:F299"/>
    <mergeCell ref="C307:M307"/>
    <mergeCell ref="D308:F308"/>
    <mergeCell ref="D309:F309"/>
    <mergeCell ref="G309:H309"/>
    <mergeCell ref="C303:M303"/>
    <mergeCell ref="D304:F304"/>
    <mergeCell ref="D305:F305"/>
    <mergeCell ref="N127:N129"/>
    <mergeCell ref="O127:O129"/>
    <mergeCell ref="D128:F128"/>
    <mergeCell ref="D129:F129"/>
    <mergeCell ref="N120:N122"/>
    <mergeCell ref="O120:O122"/>
    <mergeCell ref="D122:F122"/>
    <mergeCell ref="C125:H125"/>
    <mergeCell ref="L127:L134"/>
    <mergeCell ref="N140:N142"/>
    <mergeCell ref="O140:O142"/>
    <mergeCell ref="D142:F142"/>
    <mergeCell ref="C145:H145"/>
    <mergeCell ref="N130:N134"/>
    <mergeCell ref="O130:O134"/>
    <mergeCell ref="D131:F131"/>
    <mergeCell ref="D134:F134"/>
    <mergeCell ref="N147:N149"/>
    <mergeCell ref="O147:O149"/>
    <mergeCell ref="C136:M136"/>
    <mergeCell ref="D137:F137"/>
    <mergeCell ref="N137:N139"/>
    <mergeCell ref="O137:O139"/>
    <mergeCell ref="D143:F143"/>
    <mergeCell ref="D144:F144"/>
    <mergeCell ref="G137:G144"/>
    <mergeCell ref="L137:L144"/>
    <mergeCell ref="M137:M144"/>
    <mergeCell ref="G147:G155"/>
    <mergeCell ref="D154:F154"/>
    <mergeCell ref="C146:M146"/>
    <mergeCell ref="D147:F147"/>
    <mergeCell ref="L147:L155"/>
    <mergeCell ref="O110:O115"/>
    <mergeCell ref="D111:F111"/>
    <mergeCell ref="D112:F112"/>
    <mergeCell ref="D121:F121"/>
    <mergeCell ref="D123:F123"/>
    <mergeCell ref="C118:H118"/>
    <mergeCell ref="N94:N95"/>
    <mergeCell ref="O94:O95"/>
    <mergeCell ref="D95:F95"/>
    <mergeCell ref="N123:N124"/>
    <mergeCell ref="O123:O124"/>
    <mergeCell ref="D124:F124"/>
    <mergeCell ref="G120:G124"/>
    <mergeCell ref="L120:L124"/>
    <mergeCell ref="M120:M124"/>
    <mergeCell ref="D284:F284"/>
    <mergeCell ref="D285:F285"/>
    <mergeCell ref="G285:H285"/>
    <mergeCell ref="D199:F199"/>
    <mergeCell ref="C197:K197"/>
    <mergeCell ref="C92:H92"/>
    <mergeCell ref="N98:N100"/>
    <mergeCell ref="O98:O100"/>
    <mergeCell ref="D99:F99"/>
    <mergeCell ref="D100:F100"/>
    <mergeCell ref="D115:F115"/>
    <mergeCell ref="C101:H101"/>
    <mergeCell ref="C102:M102"/>
    <mergeCell ref="D103:F103"/>
    <mergeCell ref="G103:G107"/>
    <mergeCell ref="N103:N107"/>
    <mergeCell ref="O103:O107"/>
    <mergeCell ref="D104:F104"/>
    <mergeCell ref="D105:F105"/>
    <mergeCell ref="D107:F107"/>
    <mergeCell ref="D106:F106"/>
    <mergeCell ref="L103:L106"/>
    <mergeCell ref="M103:M106"/>
    <mergeCell ref="N110:N115"/>
    <mergeCell ref="C278:M278"/>
    <mergeCell ref="D280:F280"/>
    <mergeCell ref="C93:M93"/>
    <mergeCell ref="D94:F94"/>
    <mergeCell ref="G94:G95"/>
    <mergeCell ref="L94:L95"/>
    <mergeCell ref="M94:M95"/>
    <mergeCell ref="M167:M173"/>
    <mergeCell ref="M174:M175"/>
    <mergeCell ref="D192:F192"/>
    <mergeCell ref="J179:J181"/>
    <mergeCell ref="D179:F179"/>
    <mergeCell ref="D183:F183"/>
    <mergeCell ref="H191:H192"/>
    <mergeCell ref="I191:I192"/>
    <mergeCell ref="J191:J192"/>
    <mergeCell ref="K191:K192"/>
    <mergeCell ref="D138:F138"/>
    <mergeCell ref="D139:F139"/>
    <mergeCell ref="D140:F140"/>
    <mergeCell ref="C126:M126"/>
    <mergeCell ref="D127:F127"/>
    <mergeCell ref="G127:G129"/>
    <mergeCell ref="D180:F180"/>
    <mergeCell ref="G292:H292"/>
    <mergeCell ref="D377:F377"/>
    <mergeCell ref="C369:M369"/>
    <mergeCell ref="D370:F370"/>
    <mergeCell ref="G370:G385"/>
    <mergeCell ref="H370:H385"/>
    <mergeCell ref="I370:I385"/>
    <mergeCell ref="J370:J385"/>
    <mergeCell ref="K370:K385"/>
    <mergeCell ref="L370:L385"/>
    <mergeCell ref="M370:M385"/>
    <mergeCell ref="D378:F378"/>
    <mergeCell ref="D379:F379"/>
    <mergeCell ref="D380:F380"/>
    <mergeCell ref="D381:F381"/>
    <mergeCell ref="D382:F382"/>
    <mergeCell ref="D351:F351"/>
    <mergeCell ref="J351:J352"/>
    <mergeCell ref="C350:M350"/>
    <mergeCell ref="D383:F383"/>
    <mergeCell ref="D385:F385"/>
    <mergeCell ref="D384:F384"/>
    <mergeCell ref="G351:G352"/>
    <mergeCell ref="C297:M297"/>
    <mergeCell ref="D290:F290"/>
    <mergeCell ref="C287:K287"/>
    <mergeCell ref="D289:F289"/>
    <mergeCell ref="D274:F274"/>
    <mergeCell ref="C234:J234"/>
    <mergeCell ref="D235:F235"/>
    <mergeCell ref="D281:F281"/>
    <mergeCell ref="G281:H281"/>
    <mergeCell ref="C282:M282"/>
    <mergeCell ref="D283:F283"/>
    <mergeCell ref="D258:F258"/>
    <mergeCell ref="G258:H258"/>
    <mergeCell ref="C259:J259"/>
    <mergeCell ref="D261:F261"/>
    <mergeCell ref="D262:F262"/>
    <mergeCell ref="G262:H262"/>
    <mergeCell ref="D260:F260"/>
    <mergeCell ref="C263:J263"/>
    <mergeCell ref="D251:F251"/>
    <mergeCell ref="G251:H251"/>
    <mergeCell ref="C252:J252"/>
    <mergeCell ref="D254:F254"/>
    <mergeCell ref="D255:F255"/>
    <mergeCell ref="C416:J416"/>
    <mergeCell ref="C386:J386"/>
    <mergeCell ref="C387:F387"/>
    <mergeCell ref="C388:J388"/>
    <mergeCell ref="C391:J391"/>
    <mergeCell ref="C393:J393"/>
    <mergeCell ref="C402:J402"/>
    <mergeCell ref="C405:J405"/>
    <mergeCell ref="C408:J408"/>
    <mergeCell ref="D395:F395"/>
    <mergeCell ref="D390:F390"/>
    <mergeCell ref="D392:F392"/>
    <mergeCell ref="D396:F396"/>
    <mergeCell ref="D397:F397"/>
    <mergeCell ref="D398:F398"/>
    <mergeCell ref="D406:F406"/>
    <mergeCell ref="D413:F413"/>
    <mergeCell ref="D412:F412"/>
    <mergeCell ref="D389:F389"/>
    <mergeCell ref="D411:F411"/>
    <mergeCell ref="D410:F410"/>
    <mergeCell ref="D409:F409"/>
    <mergeCell ref="D415:F415"/>
    <mergeCell ref="D394:F394"/>
    <mergeCell ref="D407:F407"/>
    <mergeCell ref="D399:F399"/>
    <mergeCell ref="A1:M1"/>
    <mergeCell ref="A2:M2"/>
    <mergeCell ref="B20:F20"/>
    <mergeCell ref="D24:F24"/>
    <mergeCell ref="B21:F21"/>
    <mergeCell ref="D25:F25"/>
    <mergeCell ref="C34:M34"/>
    <mergeCell ref="D35:F35"/>
    <mergeCell ref="D36:F36"/>
    <mergeCell ref="B27:F27"/>
    <mergeCell ref="C28:J28"/>
    <mergeCell ref="D30:F30"/>
    <mergeCell ref="D31:F31"/>
    <mergeCell ref="D32:F32"/>
    <mergeCell ref="E6:H6"/>
    <mergeCell ref="E8:K8"/>
    <mergeCell ref="C29:M29"/>
    <mergeCell ref="E7:H7"/>
    <mergeCell ref="M30:M32"/>
    <mergeCell ref="K351:K352"/>
    <mergeCell ref="K338:K339"/>
    <mergeCell ref="D291:F291"/>
    <mergeCell ref="C317:M317"/>
    <mergeCell ref="D414:F414"/>
    <mergeCell ref="C33:H33"/>
    <mergeCell ref="G30:G32"/>
    <mergeCell ref="D37:F37"/>
    <mergeCell ref="D38:F38"/>
    <mergeCell ref="D39:F39"/>
    <mergeCell ref="C286:J286"/>
    <mergeCell ref="D404:F404"/>
    <mergeCell ref="D401:F401"/>
    <mergeCell ref="D247:F247"/>
    <mergeCell ref="J338:J339"/>
    <mergeCell ref="D403:F403"/>
    <mergeCell ref="G248:H248"/>
    <mergeCell ref="C200:F200"/>
    <mergeCell ref="C230:J230"/>
    <mergeCell ref="C231:J231"/>
    <mergeCell ref="D232:F232"/>
    <mergeCell ref="D233:F233"/>
    <mergeCell ref="C47:H47"/>
    <mergeCell ref="C48:M48"/>
    <mergeCell ref="D49:F49"/>
    <mergeCell ref="G49:G52"/>
    <mergeCell ref="D400:F400"/>
    <mergeCell ref="L30:L32"/>
    <mergeCell ref="C42:M42"/>
    <mergeCell ref="D43:F43"/>
    <mergeCell ref="G43:G46"/>
    <mergeCell ref="L43:L45"/>
    <mergeCell ref="C245:J245"/>
    <mergeCell ref="D81:F81"/>
    <mergeCell ref="D82:F82"/>
    <mergeCell ref="D83:F83"/>
    <mergeCell ref="C53:H53"/>
    <mergeCell ref="L49:L51"/>
    <mergeCell ref="M49:M51"/>
    <mergeCell ref="C54:M54"/>
    <mergeCell ref="D132:F132"/>
    <mergeCell ref="D133:F133"/>
    <mergeCell ref="M127:M134"/>
    <mergeCell ref="G130:G134"/>
    <mergeCell ref="C156:H156"/>
    <mergeCell ref="D141:F141"/>
    <mergeCell ref="N43:N46"/>
    <mergeCell ref="O43:O46"/>
    <mergeCell ref="D44:F44"/>
    <mergeCell ref="D45:F45"/>
    <mergeCell ref="D46:F46"/>
    <mergeCell ref="L35:L39"/>
    <mergeCell ref="O30:O32"/>
    <mergeCell ref="O35:O39"/>
    <mergeCell ref="N30:N32"/>
    <mergeCell ref="N35:N39"/>
    <mergeCell ref="M35:M39"/>
    <mergeCell ref="C41:H41"/>
    <mergeCell ref="G35:G40"/>
    <mergeCell ref="D40:F40"/>
    <mergeCell ref="M43:M45"/>
    <mergeCell ref="O55:O58"/>
    <mergeCell ref="D56:F56"/>
    <mergeCell ref="D57:F57"/>
    <mergeCell ref="D58:F58"/>
    <mergeCell ref="C59:H59"/>
    <mergeCell ref="C60:M60"/>
    <mergeCell ref="D61:F61"/>
    <mergeCell ref="G61:G63"/>
    <mergeCell ref="L61:L63"/>
    <mergeCell ref="M61:M63"/>
    <mergeCell ref="N61:N63"/>
    <mergeCell ref="O61:O63"/>
    <mergeCell ref="D62:F62"/>
    <mergeCell ref="D63:F63"/>
    <mergeCell ref="D55:F55"/>
    <mergeCell ref="G55:G58"/>
    <mergeCell ref="L55:L57"/>
    <mergeCell ref="O49:O52"/>
    <mergeCell ref="D50:F50"/>
    <mergeCell ref="N88:N91"/>
    <mergeCell ref="O88:O91"/>
    <mergeCell ref="C64:H64"/>
    <mergeCell ref="C65:M65"/>
    <mergeCell ref="D66:F66"/>
    <mergeCell ref="G66:G71"/>
    <mergeCell ref="N66:N71"/>
    <mergeCell ref="L74:L77"/>
    <mergeCell ref="M74:M77"/>
    <mergeCell ref="C73:M73"/>
    <mergeCell ref="D74:F74"/>
    <mergeCell ref="G74:G77"/>
    <mergeCell ref="N74:N77"/>
    <mergeCell ref="O74:O77"/>
    <mergeCell ref="D75:F75"/>
    <mergeCell ref="D76:F76"/>
    <mergeCell ref="D77:F77"/>
    <mergeCell ref="C78:H78"/>
    <mergeCell ref="C79:M79"/>
    <mergeCell ref="D80:F80"/>
    <mergeCell ref="G80:G85"/>
    <mergeCell ref="N80:N85"/>
    <mergeCell ref="O80:O85"/>
    <mergeCell ref="O66:O71"/>
    <mergeCell ref="D67:F67"/>
    <mergeCell ref="D68:F68"/>
    <mergeCell ref="D69:F69"/>
    <mergeCell ref="D71:F71"/>
    <mergeCell ref="C72:H72"/>
    <mergeCell ref="D70:F70"/>
    <mergeCell ref="L66:L70"/>
    <mergeCell ref="M66:M70"/>
    <mergeCell ref="N49:N52"/>
    <mergeCell ref="M55:M57"/>
    <mergeCell ref="N55:N58"/>
    <mergeCell ref="D51:F51"/>
    <mergeCell ref="D52:F52"/>
    <mergeCell ref="C86:H86"/>
    <mergeCell ref="M80:M85"/>
    <mergeCell ref="D110:F110"/>
    <mergeCell ref="G110:G115"/>
    <mergeCell ref="C87:M87"/>
    <mergeCell ref="D88:F88"/>
    <mergeCell ref="G88:G91"/>
    <mergeCell ref="L88:L91"/>
    <mergeCell ref="M88:M91"/>
    <mergeCell ref="D89:F89"/>
    <mergeCell ref="D90:F90"/>
    <mergeCell ref="D91:F91"/>
    <mergeCell ref="C96:H96"/>
    <mergeCell ref="D84:F84"/>
    <mergeCell ref="D85:F85"/>
    <mergeCell ref="L80:L85"/>
    <mergeCell ref="M147:M154"/>
    <mergeCell ref="C97:M97"/>
    <mergeCell ref="D98:F98"/>
    <mergeCell ref="G98:G100"/>
    <mergeCell ref="L98:L100"/>
    <mergeCell ref="M98:M100"/>
    <mergeCell ref="C119:M119"/>
    <mergeCell ref="D120:F120"/>
    <mergeCell ref="C135:H135"/>
    <mergeCell ref="D130:F130"/>
    <mergeCell ref="D113:F113"/>
    <mergeCell ref="D114:F114"/>
    <mergeCell ref="D116:F116"/>
    <mergeCell ref="D117:F117"/>
    <mergeCell ref="L110:L117"/>
    <mergeCell ref="M110:M117"/>
    <mergeCell ref="C108:H108"/>
    <mergeCell ref="C109:M109"/>
    <mergeCell ref="D148:F148"/>
    <mergeCell ref="D149:F149"/>
    <mergeCell ref="D150:F150"/>
    <mergeCell ref="C157:M157"/>
    <mergeCell ref="D158:F158"/>
    <mergeCell ref="G158:G164"/>
    <mergeCell ref="L158:L164"/>
    <mergeCell ref="N158:N160"/>
    <mergeCell ref="O158:O160"/>
    <mergeCell ref="D159:F159"/>
    <mergeCell ref="D160:F160"/>
    <mergeCell ref="D161:F161"/>
    <mergeCell ref="N161:N163"/>
    <mergeCell ref="O161:O163"/>
    <mergeCell ref="D162:F162"/>
    <mergeCell ref="D163:F163"/>
    <mergeCell ref="D164:F164"/>
    <mergeCell ref="M158:M163"/>
    <mergeCell ref="N150:N155"/>
    <mergeCell ref="O150:O155"/>
    <mergeCell ref="D151:F151"/>
    <mergeCell ref="D152:F152"/>
    <mergeCell ref="D153:F153"/>
    <mergeCell ref="D155:F155"/>
    <mergeCell ref="O165:Q165"/>
    <mergeCell ref="O166:Q166"/>
    <mergeCell ref="C201:K201"/>
    <mergeCell ref="D202:F202"/>
    <mergeCell ref="D203:F203"/>
    <mergeCell ref="C207:K207"/>
    <mergeCell ref="D208:F208"/>
    <mergeCell ref="D209:F209"/>
    <mergeCell ref="C165:H165"/>
    <mergeCell ref="C166:M166"/>
    <mergeCell ref="D167:F167"/>
    <mergeCell ref="G167:G175"/>
    <mergeCell ref="L167:L175"/>
    <mergeCell ref="N167:N169"/>
    <mergeCell ref="O167:O169"/>
    <mergeCell ref="D168:F168"/>
    <mergeCell ref="D169:F169"/>
    <mergeCell ref="D170:F170"/>
    <mergeCell ref="N170:N175"/>
    <mergeCell ref="O170:O175"/>
    <mergeCell ref="D171:F171"/>
    <mergeCell ref="D174:F174"/>
    <mergeCell ref="D175:F175"/>
    <mergeCell ref="C190:K190"/>
    <mergeCell ref="C176:H176"/>
    <mergeCell ref="I185:I187"/>
    <mergeCell ref="J185:J187"/>
    <mergeCell ref="K185:K187"/>
    <mergeCell ref="C196:F196"/>
    <mergeCell ref="D198:F198"/>
    <mergeCell ref="D205:F205"/>
    <mergeCell ref="C195:J195"/>
    <mergeCell ref="C177:J177"/>
    <mergeCell ref="D181:F181"/>
    <mergeCell ref="K179:K181"/>
    <mergeCell ref="I179:I181"/>
    <mergeCell ref="H179:H181"/>
    <mergeCell ref="H185:H187"/>
    <mergeCell ref="C194:J194"/>
    <mergeCell ref="D191:F191"/>
    <mergeCell ref="D185:F185"/>
    <mergeCell ref="D187:F187"/>
    <mergeCell ref="C178:K178"/>
    <mergeCell ref="C182:K182"/>
    <mergeCell ref="C184:K184"/>
    <mergeCell ref="D186:F186"/>
    <mergeCell ref="C188:K188"/>
    <mergeCell ref="D189:F189"/>
    <mergeCell ref="D220:F220"/>
    <mergeCell ref="D218:F218"/>
    <mergeCell ref="D222:F222"/>
    <mergeCell ref="C249:J249"/>
    <mergeCell ref="D250:F250"/>
    <mergeCell ref="C246:J246"/>
    <mergeCell ref="D237:F237"/>
    <mergeCell ref="G237:H237"/>
    <mergeCell ref="D236:F236"/>
    <mergeCell ref="C238:J238"/>
    <mergeCell ref="D239:F239"/>
    <mergeCell ref="D240:F240"/>
    <mergeCell ref="G240:H240"/>
    <mergeCell ref="C241:J241"/>
    <mergeCell ref="D243:F243"/>
    <mergeCell ref="D244:F244"/>
    <mergeCell ref="G244:H244"/>
    <mergeCell ref="D242:F242"/>
    <mergeCell ref="D228:F228"/>
    <mergeCell ref="C225:J225"/>
    <mergeCell ref="G255:H255"/>
    <mergeCell ref="D253:F253"/>
    <mergeCell ref="C256:J256"/>
    <mergeCell ref="D257:F257"/>
    <mergeCell ref="D264:F264"/>
    <mergeCell ref="D265:F265"/>
    <mergeCell ref="G265:H265"/>
    <mergeCell ref="C266:J266"/>
    <mergeCell ref="D267:F267"/>
    <mergeCell ref="D268:F268"/>
    <mergeCell ref="G268:H268"/>
    <mergeCell ref="C271:I271"/>
    <mergeCell ref="C275:M275"/>
    <mergeCell ref="C269:J269"/>
    <mergeCell ref="D272:F272"/>
    <mergeCell ref="D273:F273"/>
    <mergeCell ref="D318:F318"/>
    <mergeCell ref="D319:F319"/>
    <mergeCell ref="G319:H319"/>
    <mergeCell ref="D300:F300"/>
    <mergeCell ref="C310:M310"/>
    <mergeCell ref="D311:F311"/>
    <mergeCell ref="D312:F312"/>
    <mergeCell ref="G312:H312"/>
    <mergeCell ref="D306:F306"/>
    <mergeCell ref="G306:H306"/>
    <mergeCell ref="G302:H302"/>
    <mergeCell ref="D298:F298"/>
    <mergeCell ref="D301:F301"/>
    <mergeCell ref="D292:F292"/>
    <mergeCell ref="D302:F302"/>
    <mergeCell ref="D277:F277"/>
    <mergeCell ref="D288:F288"/>
    <mergeCell ref="C320:M320"/>
    <mergeCell ref="D321:F321"/>
    <mergeCell ref="D326:F326"/>
    <mergeCell ref="G326:H326"/>
    <mergeCell ref="D322:F322"/>
    <mergeCell ref="D323:F323"/>
    <mergeCell ref="D325:F325"/>
    <mergeCell ref="D324:F324"/>
    <mergeCell ref="C313:M313"/>
    <mergeCell ref="D316:F316"/>
    <mergeCell ref="G316:H316"/>
    <mergeCell ref="D314:F314"/>
    <mergeCell ref="D315:F315"/>
    <mergeCell ref="C327:M327"/>
    <mergeCell ref="D329:F329"/>
    <mergeCell ref="D331:F331"/>
    <mergeCell ref="G331:H331"/>
    <mergeCell ref="D328:F328"/>
    <mergeCell ref="D330:F330"/>
    <mergeCell ref="C334:M334"/>
    <mergeCell ref="D335:F335"/>
    <mergeCell ref="G335:G336"/>
    <mergeCell ref="H335:H336"/>
    <mergeCell ref="I335:I336"/>
    <mergeCell ref="J335:J336"/>
    <mergeCell ref="K335:K336"/>
    <mergeCell ref="L335:L336"/>
    <mergeCell ref="M335:M336"/>
    <mergeCell ref="C333:F333"/>
    <mergeCell ref="C332:J332"/>
    <mergeCell ref="N335:N336"/>
    <mergeCell ref="O335:O336"/>
    <mergeCell ref="D336:F336"/>
    <mergeCell ref="C340:M340"/>
    <mergeCell ref="G341:G342"/>
    <mergeCell ref="H341:H342"/>
    <mergeCell ref="I341:I342"/>
    <mergeCell ref="J341:J342"/>
    <mergeCell ref="K341:K342"/>
    <mergeCell ref="L341:L342"/>
    <mergeCell ref="M341:M342"/>
    <mergeCell ref="N341:N342"/>
    <mergeCell ref="O341:O342"/>
    <mergeCell ref="D339:F339"/>
    <mergeCell ref="H338:H339"/>
    <mergeCell ref="I338:I339"/>
    <mergeCell ref="M338:M339"/>
    <mergeCell ref="L338:L339"/>
    <mergeCell ref="O338:O339"/>
    <mergeCell ref="D338:F338"/>
    <mergeCell ref="D341:F341"/>
    <mergeCell ref="D342:F342"/>
    <mergeCell ref="C337:M337"/>
    <mergeCell ref="G338:G339"/>
    <mergeCell ref="C343:M343"/>
    <mergeCell ref="D344:F344"/>
    <mergeCell ref="G344:G345"/>
    <mergeCell ref="H344:H345"/>
    <mergeCell ref="I344:I345"/>
    <mergeCell ref="J344:J345"/>
    <mergeCell ref="K344:K345"/>
    <mergeCell ref="L344:L345"/>
    <mergeCell ref="M344:M345"/>
    <mergeCell ref="D349:F349"/>
    <mergeCell ref="C353:M353"/>
    <mergeCell ref="D354:F354"/>
    <mergeCell ref="N344:N345"/>
    <mergeCell ref="O344:O345"/>
    <mergeCell ref="D345:F345"/>
    <mergeCell ref="C346:M346"/>
    <mergeCell ref="D347:F347"/>
    <mergeCell ref="G347:G348"/>
    <mergeCell ref="H347:H348"/>
    <mergeCell ref="I347:I348"/>
    <mergeCell ref="J347:J348"/>
    <mergeCell ref="K347:K348"/>
    <mergeCell ref="L347:L348"/>
    <mergeCell ref="M347:M348"/>
    <mergeCell ref="N347:N348"/>
    <mergeCell ref="O347:O348"/>
    <mergeCell ref="D348:F348"/>
    <mergeCell ref="D352:F352"/>
    <mergeCell ref="N351:N352"/>
    <mergeCell ref="H351:H352"/>
    <mergeCell ref="I351:I352"/>
    <mergeCell ref="M351:M352"/>
    <mergeCell ref="L351:L352"/>
    <mergeCell ref="N354:N360"/>
    <mergeCell ref="O354:O360"/>
    <mergeCell ref="D358:F358"/>
    <mergeCell ref="D365:F365"/>
    <mergeCell ref="D364:F364"/>
    <mergeCell ref="D363:F363"/>
    <mergeCell ref="D355:F355"/>
    <mergeCell ref="D356:F356"/>
    <mergeCell ref="D357:F357"/>
    <mergeCell ref="D359:F359"/>
    <mergeCell ref="D360:F360"/>
    <mergeCell ref="D361:F361"/>
    <mergeCell ref="D362:F362"/>
    <mergeCell ref="M354:M368"/>
    <mergeCell ref="D366:F366"/>
    <mergeCell ref="D367:F367"/>
    <mergeCell ref="D368:F368"/>
    <mergeCell ref="G354:G368"/>
    <mergeCell ref="H354:H368"/>
    <mergeCell ref="I354:I368"/>
    <mergeCell ref="J354:J368"/>
    <mergeCell ref="K354:K368"/>
    <mergeCell ref="L354:L368"/>
  </mergeCells>
  <hyperlinks>
    <hyperlink ref="M24" r:id="rId1"/>
    <hyperlink ref="M30" r:id="rId2"/>
    <hyperlink ref="M43" r:id="rId3"/>
    <hyperlink ref="M46" r:id="rId4"/>
    <hyperlink ref="M55" r:id="rId5"/>
    <hyperlink ref="M58" r:id="rId6"/>
    <hyperlink ref="M66" r:id="rId7"/>
    <hyperlink ref="M71" r:id="rId8"/>
    <hyperlink ref="M80" r:id="rId9"/>
    <hyperlink ref="M94" r:id="rId10"/>
    <hyperlink ref="M103" r:id="rId11"/>
    <hyperlink ref="M107" r:id="rId12"/>
    <hyperlink ref="M120" r:id="rId13"/>
    <hyperlink ref="M137" r:id="rId14"/>
    <hyperlink ref="M158" r:id="rId15"/>
    <hyperlink ref="M164" r:id="rId16"/>
    <hyperlink ref="M35" r:id="rId17"/>
    <hyperlink ref="M40" r:id="rId18"/>
    <hyperlink ref="M49" r:id="rId19"/>
    <hyperlink ref="M52" r:id="rId20"/>
    <hyperlink ref="M61" r:id="rId21"/>
    <hyperlink ref="M74" r:id="rId22"/>
    <hyperlink ref="M88" r:id="rId23"/>
    <hyperlink ref="M98" r:id="rId24"/>
    <hyperlink ref="M110" r:id="rId25"/>
    <hyperlink ref="M127" r:id="rId26"/>
    <hyperlink ref="M147" r:id="rId27"/>
    <hyperlink ref="M155" r:id="rId28"/>
    <hyperlink ref="M167" r:id="rId29"/>
    <hyperlink ref="M174" r:id="rId30"/>
    <hyperlink ref="M179" r:id="rId31"/>
    <hyperlink ref="M180" r:id="rId32"/>
    <hyperlink ref="M181" r:id="rId33"/>
    <hyperlink ref="M183" r:id="rId34"/>
    <hyperlink ref="M185" r:id="rId35"/>
    <hyperlink ref="M186" r:id="rId36"/>
    <hyperlink ref="M187" r:id="rId37"/>
    <hyperlink ref="M189" r:id="rId38"/>
    <hyperlink ref="M191" r:id="rId39"/>
    <hyperlink ref="M192" r:id="rId40"/>
    <hyperlink ref="M198" r:id="rId41"/>
    <hyperlink ref="M202" r:id="rId42"/>
    <hyperlink ref="M205" r:id="rId43"/>
    <hyperlink ref="M208" r:id="rId44"/>
    <hyperlink ref="M211" r:id="rId45"/>
    <hyperlink ref="M212" r:id="rId46"/>
    <hyperlink ref="M215" r:id="rId47"/>
    <hyperlink ref="M218" r:id="rId48"/>
    <hyperlink ref="M219" r:id="rId49"/>
    <hyperlink ref="M222" r:id="rId50"/>
    <hyperlink ref="M223" r:id="rId51"/>
    <hyperlink ref="M227" r:id="rId52"/>
    <hyperlink ref="M228" r:id="rId53"/>
    <hyperlink ref="M232" r:id="rId54"/>
    <hyperlink ref="M235" r:id="rId55"/>
    <hyperlink ref="M236" r:id="rId56"/>
    <hyperlink ref="M239" r:id="rId57"/>
    <hyperlink ref="M242" r:id="rId58"/>
    <hyperlink ref="M243" r:id="rId59"/>
    <hyperlink ref="M247" r:id="rId60"/>
    <hyperlink ref="M250" r:id="rId61"/>
    <hyperlink ref="M253" r:id="rId62"/>
    <hyperlink ref="M254" r:id="rId63"/>
    <hyperlink ref="M257" r:id="rId64"/>
    <hyperlink ref="M260" r:id="rId65"/>
    <hyperlink ref="M261" r:id="rId66"/>
    <hyperlink ref="M264" r:id="rId67"/>
    <hyperlink ref="M267" r:id="rId68"/>
    <hyperlink ref="M272" r:id="rId69"/>
    <hyperlink ref="M273" r:id="rId70"/>
    <hyperlink ref="M276" r:id="rId71"/>
    <hyperlink ref="M279" r:id="rId72"/>
    <hyperlink ref="M280" r:id="rId73"/>
    <hyperlink ref="M283" r:id="rId74"/>
    <hyperlink ref="M284" r:id="rId75"/>
    <hyperlink ref="M288" r:id="rId76"/>
    <hyperlink ref="M289" r:id="rId77"/>
    <hyperlink ref="M290" r:id="rId78"/>
    <hyperlink ref="M291" r:id="rId79"/>
    <hyperlink ref="M294" r:id="rId80"/>
    <hyperlink ref="M295" r:id="rId81"/>
    <hyperlink ref="M298" r:id="rId82"/>
    <hyperlink ref="M299" r:id="rId83"/>
    <hyperlink ref="M300" r:id="rId84"/>
    <hyperlink ref="M301" r:id="rId85"/>
    <hyperlink ref="M304" r:id="rId86"/>
    <hyperlink ref="M305" r:id="rId87"/>
    <hyperlink ref="M308" r:id="rId88"/>
    <hyperlink ref="M311" r:id="rId89"/>
    <hyperlink ref="M314" r:id="rId90"/>
    <hyperlink ref="M315" r:id="rId91"/>
    <hyperlink ref="M318" r:id="rId92"/>
    <hyperlink ref="M321" r:id="rId93"/>
    <hyperlink ref="M322" r:id="rId94"/>
    <hyperlink ref="M323" r:id="rId95"/>
    <hyperlink ref="M324" r:id="rId96"/>
    <hyperlink ref="M325" r:id="rId97"/>
    <hyperlink ref="M328" r:id="rId98"/>
    <hyperlink ref="M329" r:id="rId99"/>
    <hyperlink ref="M330" r:id="rId100"/>
    <hyperlink ref="M335" r:id="rId101"/>
    <hyperlink ref="M338" r:id="rId102"/>
    <hyperlink ref="M341" r:id="rId103"/>
    <hyperlink ref="M344" r:id="rId104"/>
    <hyperlink ref="M347" r:id="rId105"/>
    <hyperlink ref="M351" r:id="rId106"/>
    <hyperlink ref="M354" r:id="rId107"/>
    <hyperlink ref="M370" r:id="rId108"/>
  </hyperlinks>
  <pageMargins left="0.39370078740157483" right="0.19685039370078741" top="0.39370078740157483" bottom="0.19685039370078741" header="0.31496062992125984" footer="0.31496062992125984"/>
  <pageSetup paperSize="9" scale="49" firstPageNumber="65" orientation="portrait" useFirstPageNumber="1" verticalDpi="300" r:id="rId109"/>
  <headerFooter>
    <oddFooter>&amp;C&amp;"+,Regular"&amp;12&amp;P</oddFooter>
  </headerFooter>
  <rowBreaks count="1" manualBreakCount="1">
    <brk id="38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846"/>
  <sheetViews>
    <sheetView showGridLines="0" tabSelected="1" view="pageBreakPreview" topLeftCell="A519" zoomScale="90" zoomScaleSheetLayoutView="90" workbookViewId="0">
      <selection activeCell="L540" sqref="L540:L555"/>
    </sheetView>
  </sheetViews>
  <sheetFormatPr defaultColWidth="9.1796875" defaultRowHeight="15" customHeight="1" x14ac:dyDescent="0.35"/>
  <cols>
    <col min="1" max="1" width="4.453125" style="362" customWidth="1"/>
    <col min="2" max="3" width="3.1796875" style="362" customWidth="1"/>
    <col min="4" max="4" width="3.81640625" style="551" customWidth="1"/>
    <col min="5" max="5" width="4.453125" style="362" customWidth="1"/>
    <col min="6" max="6" width="23" style="362" customWidth="1"/>
    <col min="7" max="7" width="3.1796875" style="362" customWidth="1"/>
    <col min="8" max="8" width="2.54296875" style="362" customWidth="1"/>
    <col min="9" max="9" width="65.7265625" style="362" customWidth="1"/>
    <col min="10" max="10" width="10.54296875" style="362" customWidth="1"/>
    <col min="11" max="11" width="13" style="362" customWidth="1"/>
    <col min="12" max="12" width="11.1796875" style="362" customWidth="1"/>
    <col min="13" max="13" width="8.26953125" style="547" customWidth="1"/>
    <col min="14" max="15" width="11" style="362" customWidth="1"/>
    <col min="16" max="16" width="246.26953125" style="355" customWidth="1"/>
    <col min="17" max="17" width="254" style="362" bestFit="1" customWidth="1"/>
    <col min="18" max="16384" width="9.1796875" style="362"/>
  </cols>
  <sheetData>
    <row r="1" spans="1:16" ht="15" customHeight="1" x14ac:dyDescent="0.35">
      <c r="A1" s="1125" t="s">
        <v>207</v>
      </c>
      <c r="B1" s="1125"/>
      <c r="C1" s="1125"/>
      <c r="D1" s="1125"/>
      <c r="E1" s="1125"/>
      <c r="F1" s="1125"/>
      <c r="G1" s="1125"/>
      <c r="H1" s="1125"/>
      <c r="I1" s="1125"/>
      <c r="J1" s="1125"/>
      <c r="K1" s="1125"/>
      <c r="L1" s="1125"/>
      <c r="M1" s="1125"/>
      <c r="N1" s="1125"/>
      <c r="O1" s="429"/>
      <c r="P1" s="354"/>
    </row>
    <row r="2" spans="1:16" ht="15" customHeight="1" x14ac:dyDescent="0.35">
      <c r="A2" s="1125" t="s">
        <v>228</v>
      </c>
      <c r="B2" s="1125"/>
      <c r="C2" s="1125"/>
      <c r="D2" s="1125"/>
      <c r="E2" s="1125"/>
      <c r="F2" s="1125"/>
      <c r="G2" s="1125"/>
      <c r="H2" s="1125"/>
      <c r="I2" s="1125"/>
      <c r="J2" s="1125"/>
      <c r="K2" s="1125"/>
      <c r="L2" s="1125"/>
      <c r="M2" s="1125"/>
      <c r="N2" s="1125"/>
      <c r="O2" s="429"/>
      <c r="P2" s="354"/>
    </row>
    <row r="3" spans="1:16" ht="15" customHeight="1" x14ac:dyDescent="0.35">
      <c r="A3" s="355"/>
      <c r="B3" s="355"/>
      <c r="C3" s="355"/>
      <c r="D3" s="447"/>
      <c r="E3" s="355"/>
      <c r="F3" s="355"/>
      <c r="G3" s="355"/>
      <c r="H3" s="355"/>
      <c r="I3" s="355"/>
      <c r="J3" s="355"/>
      <c r="K3" s="369"/>
      <c r="L3" s="355"/>
      <c r="M3" s="448"/>
      <c r="N3" s="449"/>
      <c r="O3" s="449"/>
    </row>
    <row r="4" spans="1:16" ht="15" customHeight="1" x14ac:dyDescent="0.35">
      <c r="A4" s="367" t="s">
        <v>208</v>
      </c>
      <c r="B4" s="367"/>
      <c r="C4" s="355"/>
      <c r="D4" s="447"/>
      <c r="E4" s="368"/>
      <c r="F4" s="368"/>
      <c r="G4" s="368"/>
      <c r="H4" s="368"/>
      <c r="I4" s="355"/>
      <c r="J4" s="355"/>
      <c r="K4" s="369"/>
      <c r="L4" s="355"/>
      <c r="M4" s="448"/>
      <c r="N4" s="449"/>
      <c r="O4" s="449"/>
    </row>
    <row r="5" spans="1:16" ht="15" customHeight="1" x14ac:dyDescent="0.35">
      <c r="A5" s="355"/>
      <c r="B5" s="355"/>
      <c r="C5" s="355" t="s">
        <v>209</v>
      </c>
      <c r="D5" s="447"/>
      <c r="E5" s="355"/>
      <c r="H5" s="370" t="str">
        <f>PENDIDIKAN!E5</f>
        <v>: Dr. Mai Efdi</v>
      </c>
      <c r="I5" s="354"/>
      <c r="J5" s="354"/>
      <c r="K5" s="354"/>
      <c r="L5" s="354"/>
      <c r="M5" s="450"/>
      <c r="N5" s="354"/>
      <c r="O5" s="354"/>
      <c r="P5" s="354"/>
    </row>
    <row r="6" spans="1:16" ht="15" customHeight="1" x14ac:dyDescent="0.35">
      <c r="A6" s="355"/>
      <c r="B6" s="355"/>
      <c r="C6" s="355" t="s">
        <v>211</v>
      </c>
      <c r="D6" s="447"/>
      <c r="E6" s="355"/>
      <c r="H6" s="355" t="str">
        <f>PENDIDIKAN!E6</f>
        <v>: 197205301999031003</v>
      </c>
      <c r="I6" s="354"/>
      <c r="J6" s="354"/>
      <c r="K6" s="354"/>
      <c r="L6" s="354"/>
      <c r="M6" s="450"/>
      <c r="N6" s="354"/>
      <c r="O6" s="354"/>
      <c r="P6" s="354"/>
    </row>
    <row r="7" spans="1:16" ht="15" customHeight="1" x14ac:dyDescent="0.35">
      <c r="A7" s="355"/>
      <c r="B7" s="355"/>
      <c r="C7" s="355" t="s">
        <v>212</v>
      </c>
      <c r="D7" s="447"/>
      <c r="E7" s="355"/>
      <c r="H7" s="355" t="str">
        <f>PENDIDIKAN!E7</f>
        <v>: Penata Tk. I (Gol. III/d)</v>
      </c>
      <c r="I7" s="354"/>
      <c r="J7" s="354"/>
      <c r="K7" s="354"/>
      <c r="L7" s="354"/>
      <c r="M7" s="450"/>
      <c r="N7" s="354"/>
      <c r="O7" s="354"/>
      <c r="P7" s="354"/>
    </row>
    <row r="8" spans="1:16" ht="15" customHeight="1" x14ac:dyDescent="0.35">
      <c r="A8" s="355"/>
      <c r="B8" s="355"/>
      <c r="C8" s="355" t="s">
        <v>281</v>
      </c>
      <c r="D8" s="447"/>
      <c r="E8" s="355"/>
      <c r="H8" s="355" t="str">
        <f>PENDIDIKAN!E8</f>
        <v>: Ketua Jurusan Kimia Fakultas MIPA</v>
      </c>
      <c r="I8" s="354"/>
      <c r="J8" s="354"/>
      <c r="K8" s="354"/>
      <c r="L8" s="354"/>
      <c r="M8" s="450"/>
      <c r="N8" s="354"/>
      <c r="O8" s="354"/>
      <c r="P8" s="354"/>
    </row>
    <row r="9" spans="1:16" ht="15" customHeight="1" x14ac:dyDescent="0.35">
      <c r="A9" s="355"/>
      <c r="B9" s="355"/>
      <c r="C9" s="355" t="s">
        <v>214</v>
      </c>
      <c r="D9" s="447"/>
      <c r="E9" s="355"/>
      <c r="H9" s="355" t="str">
        <f>PENDIDIKAN!E9</f>
        <v>: Universitas Andalas</v>
      </c>
      <c r="I9" s="354"/>
      <c r="J9" s="354"/>
      <c r="K9" s="354"/>
      <c r="L9" s="354"/>
      <c r="M9" s="450"/>
      <c r="N9" s="354"/>
      <c r="O9" s="354"/>
      <c r="P9" s="354"/>
    </row>
    <row r="10" spans="1:16" ht="15" customHeight="1" x14ac:dyDescent="0.35">
      <c r="A10" s="355"/>
      <c r="B10" s="355"/>
      <c r="C10" s="355"/>
      <c r="D10" s="447"/>
      <c r="E10" s="355"/>
      <c r="H10" s="355"/>
      <c r="I10" s="367"/>
      <c r="J10" s="367"/>
      <c r="K10" s="367"/>
      <c r="L10" s="367"/>
      <c r="M10" s="448"/>
      <c r="N10" s="449"/>
      <c r="O10" s="449"/>
    </row>
    <row r="11" spans="1:16" ht="15" customHeight="1" x14ac:dyDescent="0.35">
      <c r="A11" s="367" t="s">
        <v>215</v>
      </c>
      <c r="B11" s="367"/>
      <c r="C11" s="355"/>
      <c r="D11" s="447"/>
      <c r="E11" s="368"/>
      <c r="H11" s="368"/>
      <c r="I11" s="355"/>
      <c r="J11" s="355"/>
      <c r="K11" s="369"/>
      <c r="L11" s="355"/>
      <c r="M11" s="448"/>
      <c r="N11" s="449"/>
      <c r="O11" s="449"/>
    </row>
    <row r="12" spans="1:16" ht="15" customHeight="1" x14ac:dyDescent="0.35">
      <c r="A12" s="355"/>
      <c r="B12" s="355"/>
      <c r="C12" s="355" t="s">
        <v>216</v>
      </c>
      <c r="D12" s="447"/>
      <c r="E12" s="355"/>
      <c r="H12" s="370" t="str">
        <f>PENDIDIKAN!E12</f>
        <v>: Dr. Zilfa</v>
      </c>
      <c r="I12" s="377"/>
      <c r="J12" s="354"/>
      <c r="K12" s="354"/>
      <c r="L12" s="354"/>
      <c r="M12" s="448"/>
      <c r="N12" s="449"/>
      <c r="O12" s="449"/>
    </row>
    <row r="13" spans="1:16" ht="15" customHeight="1" x14ac:dyDescent="0.35">
      <c r="A13" s="355"/>
      <c r="B13" s="355"/>
      <c r="C13" s="355" t="s">
        <v>217</v>
      </c>
      <c r="D13" s="447"/>
      <c r="E13" s="355"/>
      <c r="H13" s="355" t="str">
        <f>PENDIDIKAN!E13</f>
        <v>: 195807181986032001</v>
      </c>
      <c r="I13" s="367"/>
      <c r="J13" s="367"/>
      <c r="K13" s="367"/>
      <c r="L13" s="367"/>
      <c r="M13" s="448"/>
      <c r="N13" s="449"/>
      <c r="O13" s="449"/>
    </row>
    <row r="14" spans="1:16" ht="15" customHeight="1" x14ac:dyDescent="0.35">
      <c r="A14" s="355"/>
      <c r="B14" s="355"/>
      <c r="C14" s="355" t="s">
        <v>212</v>
      </c>
      <c r="D14" s="447"/>
      <c r="E14" s="355"/>
      <c r="H14" s="355" t="str">
        <f>PENDIDIKAN!E14</f>
        <v>: Pembina Tk. I (Gol. IV/b)</v>
      </c>
      <c r="I14" s="367"/>
      <c r="J14" s="367"/>
      <c r="K14" s="367"/>
      <c r="L14" s="367"/>
      <c r="M14" s="448"/>
      <c r="N14" s="449"/>
      <c r="O14" s="449"/>
    </row>
    <row r="15" spans="1:16" ht="15" customHeight="1" x14ac:dyDescent="0.35">
      <c r="A15" s="355"/>
      <c r="B15" s="355"/>
      <c r="C15" s="355" t="s">
        <v>213</v>
      </c>
      <c r="D15" s="447"/>
      <c r="E15" s="355"/>
      <c r="H15" s="355" t="str">
        <f>PENDIDIKAN!E15</f>
        <v>: Lektor Kepala</v>
      </c>
      <c r="I15" s="367"/>
      <c r="J15" s="367"/>
      <c r="K15" s="367"/>
      <c r="L15" s="367"/>
      <c r="M15" s="448"/>
      <c r="N15" s="449"/>
      <c r="O15" s="449"/>
    </row>
    <row r="16" spans="1:16" ht="15" customHeight="1" x14ac:dyDescent="0.35">
      <c r="A16" s="355"/>
      <c r="B16" s="355"/>
      <c r="C16" s="355" t="s">
        <v>214</v>
      </c>
      <c r="D16" s="447"/>
      <c r="E16" s="355"/>
      <c r="H16" s="355" t="str">
        <f>PENDIDIKAN!E16</f>
        <v>: Jurusan Kimia Fakultas MIPA Universitas Andalas</v>
      </c>
      <c r="I16" s="375"/>
      <c r="J16" s="375"/>
      <c r="K16" s="375"/>
      <c r="L16" s="375"/>
      <c r="M16" s="451"/>
      <c r="N16" s="368"/>
      <c r="O16" s="368"/>
    </row>
    <row r="17" spans="1:16" ht="15" customHeight="1" x14ac:dyDescent="0.35">
      <c r="A17" s="355"/>
      <c r="B17" s="355"/>
      <c r="C17" s="355"/>
      <c r="D17" s="447"/>
      <c r="E17" s="355"/>
      <c r="F17" s="355"/>
      <c r="G17" s="355"/>
      <c r="H17" s="355"/>
      <c r="I17" s="355"/>
      <c r="J17" s="355"/>
      <c r="K17" s="369"/>
      <c r="L17" s="355"/>
      <c r="M17" s="448"/>
      <c r="N17" s="449"/>
      <c r="O17" s="449"/>
    </row>
    <row r="18" spans="1:16" ht="15" customHeight="1" x14ac:dyDescent="0.35">
      <c r="A18" s="375" t="s">
        <v>229</v>
      </c>
      <c r="B18" s="375"/>
      <c r="C18" s="368"/>
      <c r="D18" s="447"/>
      <c r="E18" s="368"/>
      <c r="F18" s="368"/>
      <c r="G18" s="368"/>
      <c r="H18" s="368"/>
      <c r="I18" s="368"/>
      <c r="J18" s="368"/>
      <c r="K18" s="368"/>
      <c r="L18" s="368"/>
      <c r="M18" s="448"/>
      <c r="N18" s="449"/>
      <c r="O18" s="449"/>
    </row>
    <row r="19" spans="1:16" ht="15" customHeight="1" x14ac:dyDescent="0.35">
      <c r="A19" s="377"/>
      <c r="B19" s="377"/>
      <c r="C19" s="378"/>
      <c r="D19" s="452"/>
      <c r="E19" s="378"/>
      <c r="F19" s="378"/>
      <c r="G19" s="378"/>
      <c r="H19" s="378"/>
      <c r="I19" s="378"/>
      <c r="J19" s="378"/>
      <c r="K19" s="379"/>
      <c r="L19" s="370"/>
      <c r="M19" s="448"/>
      <c r="N19" s="449"/>
      <c r="O19" s="449"/>
    </row>
    <row r="20" spans="1:16" ht="46.5" x14ac:dyDescent="0.35">
      <c r="A20" s="380" t="s">
        <v>218</v>
      </c>
      <c r="B20" s="1188" t="s">
        <v>223</v>
      </c>
      <c r="C20" s="1189"/>
      <c r="D20" s="1189"/>
      <c r="E20" s="1189"/>
      <c r="F20" s="1189"/>
      <c r="G20" s="1189"/>
      <c r="H20" s="1189"/>
      <c r="I20" s="1189"/>
      <c r="J20" s="380" t="s">
        <v>461</v>
      </c>
      <c r="K20" s="380" t="s">
        <v>224</v>
      </c>
      <c r="L20" s="380" t="s">
        <v>225</v>
      </c>
      <c r="M20" s="453" t="s">
        <v>226</v>
      </c>
      <c r="N20" s="380" t="s">
        <v>227</v>
      </c>
      <c r="O20" s="454" t="s">
        <v>381</v>
      </c>
      <c r="P20" s="455" t="s">
        <v>462</v>
      </c>
    </row>
    <row r="21" spans="1:16" ht="15" customHeight="1" x14ac:dyDescent="0.35">
      <c r="A21" s="430">
        <v>1</v>
      </c>
      <c r="B21" s="1140">
        <v>2</v>
      </c>
      <c r="C21" s="1141"/>
      <c r="D21" s="1141"/>
      <c r="E21" s="1141"/>
      <c r="F21" s="1141"/>
      <c r="G21" s="1141"/>
      <c r="H21" s="1141"/>
      <c r="I21" s="1141"/>
      <c r="J21" s="430">
        <v>3</v>
      </c>
      <c r="K21" s="380">
        <v>4</v>
      </c>
      <c r="L21" s="430">
        <v>5</v>
      </c>
      <c r="M21" s="388">
        <v>6</v>
      </c>
      <c r="N21" s="430">
        <v>7</v>
      </c>
      <c r="O21" s="430">
        <v>8</v>
      </c>
      <c r="P21" s="430">
        <v>9</v>
      </c>
    </row>
    <row r="22" spans="1:16" ht="25" customHeight="1" x14ac:dyDescent="0.35">
      <c r="A22" s="383" t="s">
        <v>8</v>
      </c>
      <c r="B22" s="1143" t="s">
        <v>183</v>
      </c>
      <c r="C22" s="1144"/>
      <c r="D22" s="1144"/>
      <c r="E22" s="1144"/>
      <c r="F22" s="1144"/>
      <c r="G22" s="1144"/>
      <c r="H22" s="1144"/>
      <c r="I22" s="1145"/>
      <c r="J22" s="413"/>
      <c r="K22" s="396"/>
      <c r="L22" s="404"/>
      <c r="M22" s="456"/>
      <c r="N22" s="388">
        <f>N23+N819+N821+N823+N830</f>
        <v>268.245</v>
      </c>
      <c r="O22" s="457"/>
      <c r="P22" s="361"/>
    </row>
    <row r="23" spans="1:16" s="467" customFormat="1" ht="30" customHeight="1" x14ac:dyDescent="0.35">
      <c r="A23" s="458"/>
      <c r="B23" s="459" t="s">
        <v>10</v>
      </c>
      <c r="C23" s="1190" t="s">
        <v>463</v>
      </c>
      <c r="D23" s="1191"/>
      <c r="E23" s="1191"/>
      <c r="F23" s="1191"/>
      <c r="G23" s="1191"/>
      <c r="H23" s="1191"/>
      <c r="I23" s="1192"/>
      <c r="J23" s="460"/>
      <c r="K23" s="461"/>
      <c r="L23" s="462"/>
      <c r="M23" s="463"/>
      <c r="N23" s="464">
        <f>N24+N693+N818</f>
        <v>268.245</v>
      </c>
      <c r="O23" s="465"/>
      <c r="P23" s="466"/>
    </row>
    <row r="24" spans="1:16" s="467" customFormat="1" ht="30" customHeight="1" x14ac:dyDescent="0.35">
      <c r="A24" s="458"/>
      <c r="B24" s="410"/>
      <c r="C24" s="468">
        <v>1</v>
      </c>
      <c r="D24" s="1185" t="s">
        <v>301</v>
      </c>
      <c r="E24" s="1186"/>
      <c r="F24" s="1186"/>
      <c r="G24" s="1186"/>
      <c r="H24" s="1186"/>
      <c r="I24" s="1187"/>
      <c r="J24" s="469"/>
      <c r="K24" s="470"/>
      <c r="L24" s="471"/>
      <c r="M24" s="472"/>
      <c r="N24" s="473">
        <f>N25+N28+N31</f>
        <v>217.21500000000003</v>
      </c>
      <c r="O24" s="474"/>
      <c r="P24" s="466"/>
    </row>
    <row r="25" spans="1:16" s="467" customFormat="1" ht="30" customHeight="1" x14ac:dyDescent="0.35">
      <c r="A25" s="458"/>
      <c r="B25" s="410"/>
      <c r="C25" s="475"/>
      <c r="D25" s="476" t="s">
        <v>0</v>
      </c>
      <c r="E25" s="1069" t="s">
        <v>464</v>
      </c>
      <c r="F25" s="1070"/>
      <c r="G25" s="1070"/>
      <c r="H25" s="1070"/>
      <c r="I25" s="1071"/>
      <c r="J25" s="477"/>
      <c r="K25" s="381"/>
      <c r="L25" s="382"/>
      <c r="M25" s="478"/>
      <c r="N25" s="479">
        <f>N26+N27</f>
        <v>0</v>
      </c>
      <c r="O25" s="479"/>
      <c r="P25" s="466" t="s">
        <v>465</v>
      </c>
    </row>
    <row r="26" spans="1:16" s="370" customFormat="1" ht="30" customHeight="1" x14ac:dyDescent="0.35">
      <c r="A26" s="480"/>
      <c r="B26" s="481"/>
      <c r="C26" s="475"/>
      <c r="D26" s="482"/>
      <c r="E26" s="483" t="s">
        <v>133</v>
      </c>
      <c r="F26" s="1183" t="s">
        <v>283</v>
      </c>
      <c r="G26" s="1183"/>
      <c r="H26" s="1183"/>
      <c r="I26" s="1183"/>
      <c r="J26" s="484"/>
      <c r="K26" s="485"/>
      <c r="L26" s="483"/>
      <c r="M26" s="486"/>
      <c r="N26" s="487">
        <v>0</v>
      </c>
      <c r="O26" s="487"/>
      <c r="P26" s="466" t="s">
        <v>466</v>
      </c>
    </row>
    <row r="27" spans="1:16" s="370" customFormat="1" ht="30" customHeight="1" x14ac:dyDescent="0.35">
      <c r="A27" s="480"/>
      <c r="B27" s="481"/>
      <c r="C27" s="475"/>
      <c r="D27" s="482"/>
      <c r="E27" s="483" t="s">
        <v>135</v>
      </c>
      <c r="F27" s="1183" t="s">
        <v>134</v>
      </c>
      <c r="G27" s="1183"/>
      <c r="H27" s="1183"/>
      <c r="I27" s="1183"/>
      <c r="J27" s="484"/>
      <c r="K27" s="488"/>
      <c r="L27" s="483"/>
      <c r="M27" s="486"/>
      <c r="N27" s="487">
        <v>0</v>
      </c>
      <c r="O27" s="487"/>
      <c r="P27" s="466" t="s">
        <v>469</v>
      </c>
    </row>
    <row r="28" spans="1:16" s="467" customFormat="1" ht="30" customHeight="1" x14ac:dyDescent="0.35">
      <c r="A28" s="458"/>
      <c r="B28" s="410"/>
      <c r="C28" s="475"/>
      <c r="D28" s="476" t="s">
        <v>21</v>
      </c>
      <c r="E28" s="1069" t="s">
        <v>990</v>
      </c>
      <c r="F28" s="1070"/>
      <c r="G28" s="1070"/>
      <c r="H28" s="1070"/>
      <c r="I28" s="1071"/>
      <c r="J28" s="477"/>
      <c r="K28" s="381"/>
      <c r="L28" s="382"/>
      <c r="M28" s="478"/>
      <c r="N28" s="479">
        <f>N29+N30</f>
        <v>0</v>
      </c>
      <c r="O28" s="479"/>
      <c r="P28" s="466" t="s">
        <v>465</v>
      </c>
    </row>
    <row r="29" spans="1:16" s="370" customFormat="1" ht="30" customHeight="1" x14ac:dyDescent="0.35">
      <c r="A29" s="480"/>
      <c r="B29" s="481"/>
      <c r="C29" s="475"/>
      <c r="D29" s="482"/>
      <c r="E29" s="489" t="s">
        <v>133</v>
      </c>
      <c r="F29" s="1183" t="s">
        <v>136</v>
      </c>
      <c r="G29" s="1183"/>
      <c r="H29" s="1183"/>
      <c r="I29" s="1183"/>
      <c r="J29" s="484"/>
      <c r="K29" s="488"/>
      <c r="L29" s="483"/>
      <c r="M29" s="486"/>
      <c r="N29" s="487">
        <v>0</v>
      </c>
      <c r="O29" s="487"/>
      <c r="P29" s="466" t="s">
        <v>470</v>
      </c>
    </row>
    <row r="30" spans="1:16" s="370" customFormat="1" ht="30" customHeight="1" x14ac:dyDescent="0.35">
      <c r="A30" s="480"/>
      <c r="B30" s="481"/>
      <c r="C30" s="475"/>
      <c r="D30" s="482"/>
      <c r="E30" s="483" t="s">
        <v>135</v>
      </c>
      <c r="F30" s="1183" t="s">
        <v>139</v>
      </c>
      <c r="G30" s="1183"/>
      <c r="H30" s="1183"/>
      <c r="I30" s="1183"/>
      <c r="J30" s="484"/>
      <c r="K30" s="488"/>
      <c r="L30" s="483"/>
      <c r="M30" s="486"/>
      <c r="N30" s="487">
        <v>0</v>
      </c>
      <c r="O30" s="487"/>
      <c r="P30" s="466" t="s">
        <v>472</v>
      </c>
    </row>
    <row r="31" spans="1:16" s="467" customFormat="1" ht="30" customHeight="1" x14ac:dyDescent="0.35">
      <c r="A31" s="458"/>
      <c r="B31" s="481"/>
      <c r="C31" s="475"/>
      <c r="D31" s="476" t="s">
        <v>25</v>
      </c>
      <c r="E31" s="1184" t="s">
        <v>473</v>
      </c>
      <c r="F31" s="1184"/>
      <c r="G31" s="1184"/>
      <c r="H31" s="1184"/>
      <c r="I31" s="1184"/>
      <c r="J31" s="477"/>
      <c r="K31" s="381"/>
      <c r="L31" s="382"/>
      <c r="M31" s="490"/>
      <c r="N31" s="491">
        <f>N32+N393+N426+N507+N556+N557</f>
        <v>217.21500000000003</v>
      </c>
      <c r="O31" s="479"/>
      <c r="P31" s="466" t="s">
        <v>474</v>
      </c>
    </row>
    <row r="32" spans="1:16" s="370" customFormat="1" ht="30" customHeight="1" x14ac:dyDescent="0.35">
      <c r="A32" s="480"/>
      <c r="B32" s="481"/>
      <c r="C32" s="492"/>
      <c r="D32" s="493"/>
      <c r="E32" s="483" t="s">
        <v>133</v>
      </c>
      <c r="F32" s="1183" t="s">
        <v>379</v>
      </c>
      <c r="G32" s="1183"/>
      <c r="H32" s="1183"/>
      <c r="I32" s="1183"/>
      <c r="J32" s="484"/>
      <c r="K32" s="488"/>
      <c r="L32" s="483"/>
      <c r="M32" s="486"/>
      <c r="N32" s="494">
        <f>SUM(N33:N392)</f>
        <v>125.98</v>
      </c>
      <c r="O32" s="487"/>
      <c r="P32" s="466" t="s">
        <v>475</v>
      </c>
    </row>
    <row r="33" spans="1:17" ht="50.25" customHeight="1" x14ac:dyDescent="0.35">
      <c r="A33" s="358"/>
      <c r="B33" s="427"/>
      <c r="C33" s="359"/>
      <c r="D33" s="360"/>
      <c r="E33" s="1164" t="s">
        <v>133</v>
      </c>
      <c r="F33" s="700" t="s">
        <v>503</v>
      </c>
      <c r="G33" s="701" t="s">
        <v>210</v>
      </c>
      <c r="H33" s="1144" t="s">
        <v>679</v>
      </c>
      <c r="I33" s="1145"/>
      <c r="J33" s="1101">
        <v>2021</v>
      </c>
      <c r="K33" s="1101" t="s">
        <v>378</v>
      </c>
      <c r="L33" s="1101">
        <v>1</v>
      </c>
      <c r="M33" s="1158">
        <f>(20.82+21)/2</f>
        <v>20.91</v>
      </c>
      <c r="N33" s="1167">
        <f>L33*M33</f>
        <v>20.91</v>
      </c>
      <c r="O33" s="1101"/>
      <c r="P33" s="361" t="s">
        <v>442</v>
      </c>
    </row>
    <row r="34" spans="1:17" ht="21" customHeight="1" x14ac:dyDescent="0.35">
      <c r="A34" s="358"/>
      <c r="B34" s="427"/>
      <c r="C34" s="359"/>
      <c r="D34" s="360"/>
      <c r="E34" s="1165"/>
      <c r="F34" s="700" t="s">
        <v>471</v>
      </c>
      <c r="G34" s="701" t="s">
        <v>210</v>
      </c>
      <c r="H34" s="1036" t="s">
        <v>923</v>
      </c>
      <c r="I34" s="1037"/>
      <c r="J34" s="1102"/>
      <c r="K34" s="1102"/>
      <c r="L34" s="1102"/>
      <c r="M34" s="1159"/>
      <c r="N34" s="1168"/>
      <c r="O34" s="1102"/>
      <c r="P34" s="361" t="s">
        <v>442</v>
      </c>
    </row>
    <row r="35" spans="1:17" ht="21" customHeight="1" x14ac:dyDescent="0.35">
      <c r="A35" s="358"/>
      <c r="B35" s="427"/>
      <c r="C35" s="359"/>
      <c r="D35" s="360"/>
      <c r="E35" s="1165"/>
      <c r="F35" s="700" t="s">
        <v>476</v>
      </c>
      <c r="G35" s="701" t="s">
        <v>210</v>
      </c>
      <c r="H35" s="1036" t="s">
        <v>603</v>
      </c>
      <c r="I35" s="1037"/>
      <c r="J35" s="1102"/>
      <c r="K35" s="1102"/>
      <c r="L35" s="1102"/>
      <c r="M35" s="1159"/>
      <c r="N35" s="1168"/>
      <c r="O35" s="1102"/>
      <c r="P35" s="361" t="s">
        <v>442</v>
      </c>
    </row>
    <row r="36" spans="1:17" ht="21" customHeight="1" x14ac:dyDescent="0.35">
      <c r="A36" s="358"/>
      <c r="B36" s="427"/>
      <c r="C36" s="359"/>
      <c r="D36" s="360"/>
      <c r="E36" s="1165"/>
      <c r="F36" s="700" t="s">
        <v>477</v>
      </c>
      <c r="G36" s="701" t="s">
        <v>210</v>
      </c>
      <c r="H36" s="1036">
        <v>14</v>
      </c>
      <c r="I36" s="1037"/>
      <c r="J36" s="1102"/>
      <c r="K36" s="1102"/>
      <c r="L36" s="1102"/>
      <c r="M36" s="1159"/>
      <c r="N36" s="1168"/>
      <c r="O36" s="1102"/>
      <c r="P36" s="361" t="s">
        <v>442</v>
      </c>
    </row>
    <row r="37" spans="1:17" ht="21" customHeight="1" x14ac:dyDescent="0.35">
      <c r="A37" s="358"/>
      <c r="B37" s="427"/>
      <c r="C37" s="359"/>
      <c r="D37" s="360"/>
      <c r="E37" s="1165"/>
      <c r="F37" s="700" t="s">
        <v>478</v>
      </c>
      <c r="G37" s="701" t="s">
        <v>210</v>
      </c>
      <c r="H37" s="1170">
        <v>2</v>
      </c>
      <c r="I37" s="1037"/>
      <c r="J37" s="1102"/>
      <c r="K37" s="1102"/>
      <c r="L37" s="1102"/>
      <c r="M37" s="1159"/>
      <c r="N37" s="1168"/>
      <c r="O37" s="1102"/>
      <c r="P37" s="361" t="s">
        <v>479</v>
      </c>
    </row>
    <row r="38" spans="1:17" ht="21" customHeight="1" x14ac:dyDescent="0.35">
      <c r="A38" s="358"/>
      <c r="B38" s="427"/>
      <c r="C38" s="359"/>
      <c r="D38" s="360"/>
      <c r="E38" s="1165"/>
      <c r="F38" s="700" t="s">
        <v>480</v>
      </c>
      <c r="G38" s="701" t="s">
        <v>210</v>
      </c>
      <c r="H38" s="1036">
        <v>2021</v>
      </c>
      <c r="I38" s="1037"/>
      <c r="J38" s="1102"/>
      <c r="K38" s="1102"/>
      <c r="L38" s="1102"/>
      <c r="M38" s="1159"/>
      <c r="N38" s="1168"/>
      <c r="O38" s="1102"/>
      <c r="P38" s="361" t="s">
        <v>442</v>
      </c>
    </row>
    <row r="39" spans="1:17" ht="21" customHeight="1" x14ac:dyDescent="0.35">
      <c r="A39" s="358"/>
      <c r="B39" s="427"/>
      <c r="C39" s="359"/>
      <c r="D39" s="360"/>
      <c r="E39" s="1165"/>
      <c r="F39" s="700" t="s">
        <v>481</v>
      </c>
      <c r="G39" s="701" t="s">
        <v>210</v>
      </c>
      <c r="H39" s="1036" t="s">
        <v>680</v>
      </c>
      <c r="I39" s="1037"/>
      <c r="J39" s="1102"/>
      <c r="K39" s="1102"/>
      <c r="L39" s="1102"/>
      <c r="M39" s="1159"/>
      <c r="N39" s="1168"/>
      <c r="O39" s="1102"/>
      <c r="P39" s="361" t="s">
        <v>442</v>
      </c>
    </row>
    <row r="40" spans="1:17" ht="21" customHeight="1" x14ac:dyDescent="0.35">
      <c r="A40" s="358"/>
      <c r="B40" s="427"/>
      <c r="C40" s="359"/>
      <c r="D40" s="360"/>
      <c r="E40" s="1165"/>
      <c r="F40" s="700" t="s">
        <v>482</v>
      </c>
      <c r="G40" s="701" t="s">
        <v>210</v>
      </c>
      <c r="H40" s="1036" t="s">
        <v>677</v>
      </c>
      <c r="I40" s="1037"/>
      <c r="J40" s="1102"/>
      <c r="K40" s="1102"/>
      <c r="L40" s="1102"/>
      <c r="M40" s="1159"/>
      <c r="N40" s="1168"/>
      <c r="O40" s="1102"/>
      <c r="P40" s="361" t="s">
        <v>442</v>
      </c>
    </row>
    <row r="41" spans="1:17" ht="21" customHeight="1" x14ac:dyDescent="0.35">
      <c r="A41" s="358"/>
      <c r="B41" s="427"/>
      <c r="C41" s="359"/>
      <c r="D41" s="360"/>
      <c r="E41" s="1165"/>
      <c r="F41" s="700" t="s">
        <v>467</v>
      </c>
      <c r="G41" s="701" t="s">
        <v>210</v>
      </c>
      <c r="H41" s="1036" t="s">
        <v>606</v>
      </c>
      <c r="I41" s="1037"/>
      <c r="J41" s="1102"/>
      <c r="K41" s="1102"/>
      <c r="L41" s="1102"/>
      <c r="M41" s="1159"/>
      <c r="N41" s="1168"/>
      <c r="O41" s="1102"/>
      <c r="P41" s="361" t="s">
        <v>442</v>
      </c>
    </row>
    <row r="42" spans="1:17" ht="21" customHeight="1" x14ac:dyDescent="0.35">
      <c r="A42" s="358"/>
      <c r="B42" s="427"/>
      <c r="C42" s="359"/>
      <c r="D42" s="360"/>
      <c r="E42" s="1165"/>
      <c r="F42" s="700" t="s">
        <v>483</v>
      </c>
      <c r="G42" s="701" t="s">
        <v>210</v>
      </c>
      <c r="H42" s="1171" t="s">
        <v>681</v>
      </c>
      <c r="I42" s="1037"/>
      <c r="J42" s="1102"/>
      <c r="K42" s="1102"/>
      <c r="L42" s="1102"/>
      <c r="M42" s="1159"/>
      <c r="N42" s="1168"/>
      <c r="O42" s="1102"/>
      <c r="P42" s="361" t="s">
        <v>934</v>
      </c>
    </row>
    <row r="43" spans="1:17" ht="21" customHeight="1" x14ac:dyDescent="0.35">
      <c r="A43" s="358"/>
      <c r="B43" s="427"/>
      <c r="C43" s="359"/>
      <c r="D43" s="360"/>
      <c r="E43" s="1165"/>
      <c r="F43" s="700" t="s">
        <v>484</v>
      </c>
      <c r="G43" s="701" t="s">
        <v>210</v>
      </c>
      <c r="H43" s="1171" t="s">
        <v>682</v>
      </c>
      <c r="I43" s="1037"/>
      <c r="J43" s="1102"/>
      <c r="K43" s="1102"/>
      <c r="L43" s="1102"/>
      <c r="M43" s="1159"/>
      <c r="N43" s="1168"/>
      <c r="O43" s="1102"/>
      <c r="P43" s="361" t="s">
        <v>485</v>
      </c>
    </row>
    <row r="44" spans="1:17" ht="30.75" customHeight="1" x14ac:dyDescent="0.35">
      <c r="A44" s="358"/>
      <c r="B44" s="427"/>
      <c r="C44" s="359"/>
      <c r="D44" s="360"/>
      <c r="E44" s="1165"/>
      <c r="F44" s="700" t="s">
        <v>393</v>
      </c>
      <c r="G44" s="701" t="s">
        <v>210</v>
      </c>
      <c r="H44" s="1171" t="s">
        <v>683</v>
      </c>
      <c r="I44" s="1037"/>
      <c r="J44" s="1102"/>
      <c r="K44" s="1102"/>
      <c r="L44" s="1102"/>
      <c r="M44" s="1159"/>
      <c r="N44" s="1168"/>
      <c r="O44" s="1102"/>
      <c r="P44" s="361" t="s">
        <v>486</v>
      </c>
    </row>
    <row r="45" spans="1:17" ht="21" customHeight="1" x14ac:dyDescent="0.35">
      <c r="A45" s="358"/>
      <c r="B45" s="427"/>
      <c r="C45" s="359"/>
      <c r="D45" s="360"/>
      <c r="E45" s="1165"/>
      <c r="F45" s="700" t="s">
        <v>487</v>
      </c>
      <c r="G45" s="701" t="s">
        <v>210</v>
      </c>
      <c r="H45" s="1036" t="s">
        <v>652</v>
      </c>
      <c r="I45" s="1037"/>
      <c r="J45" s="1102"/>
      <c r="K45" s="1102"/>
      <c r="L45" s="1102"/>
      <c r="M45" s="1159"/>
      <c r="N45" s="1168"/>
      <c r="O45" s="1102"/>
      <c r="P45" s="361" t="s">
        <v>488</v>
      </c>
    </row>
    <row r="46" spans="1:17" ht="31" x14ac:dyDescent="0.35">
      <c r="A46" s="358"/>
      <c r="B46" s="427"/>
      <c r="C46" s="359"/>
      <c r="D46" s="360"/>
      <c r="E46" s="1165"/>
      <c r="F46" s="700" t="s">
        <v>489</v>
      </c>
      <c r="G46" s="701" t="s">
        <v>210</v>
      </c>
      <c r="H46" s="1170" t="s">
        <v>542</v>
      </c>
      <c r="I46" s="1037"/>
      <c r="J46" s="1102"/>
      <c r="K46" s="1102"/>
      <c r="L46" s="1102"/>
      <c r="M46" s="1159"/>
      <c r="N46" s="1168"/>
      <c r="O46" s="1102"/>
      <c r="P46" s="361" t="s">
        <v>490</v>
      </c>
    </row>
    <row r="47" spans="1:17" ht="33" customHeight="1" x14ac:dyDescent="0.35">
      <c r="A47" s="358"/>
      <c r="B47" s="427"/>
      <c r="C47" s="359"/>
      <c r="D47" s="360"/>
      <c r="E47" s="1165"/>
      <c r="F47" s="700" t="s">
        <v>376</v>
      </c>
      <c r="G47" s="701" t="s">
        <v>210</v>
      </c>
      <c r="H47" s="1171" t="s">
        <v>1060</v>
      </c>
      <c r="I47" s="1037"/>
      <c r="J47" s="1102"/>
      <c r="K47" s="1102"/>
      <c r="L47" s="1102"/>
      <c r="M47" s="1159"/>
      <c r="N47" s="1168"/>
      <c r="O47" s="1102"/>
      <c r="P47" s="361" t="s">
        <v>468</v>
      </c>
    </row>
    <row r="48" spans="1:17" ht="36.75" customHeight="1" x14ac:dyDescent="0.35">
      <c r="A48" s="358"/>
      <c r="B48" s="427"/>
      <c r="C48" s="359"/>
      <c r="D48" s="360"/>
      <c r="E48" s="1165"/>
      <c r="F48" s="700" t="s">
        <v>491</v>
      </c>
      <c r="G48" s="701"/>
      <c r="H48" s="1171" t="s">
        <v>1109</v>
      </c>
      <c r="I48" s="1037"/>
      <c r="J48" s="1102"/>
      <c r="K48" s="1102"/>
      <c r="L48" s="1102"/>
      <c r="M48" s="1159"/>
      <c r="N48" s="1168"/>
      <c r="O48" s="1102"/>
      <c r="P48" s="361" t="s">
        <v>492</v>
      </c>
      <c r="Q48" s="495" t="s">
        <v>493</v>
      </c>
    </row>
    <row r="49" spans="1:16" ht="38.25" customHeight="1" x14ac:dyDescent="0.35">
      <c r="A49" s="358"/>
      <c r="B49" s="427"/>
      <c r="C49" s="359"/>
      <c r="D49" s="360"/>
      <c r="E49" s="1165"/>
      <c r="F49" s="700" t="s">
        <v>494</v>
      </c>
      <c r="G49" s="701" t="s">
        <v>210</v>
      </c>
      <c r="H49" s="1171" t="s">
        <v>611</v>
      </c>
      <c r="I49" s="1037"/>
      <c r="J49" s="1102"/>
      <c r="K49" s="1102"/>
      <c r="L49" s="1102"/>
      <c r="M49" s="1159"/>
      <c r="N49" s="1168"/>
      <c r="O49" s="1102"/>
      <c r="P49" s="361" t="s">
        <v>495</v>
      </c>
    </row>
    <row r="50" spans="1:16" ht="46.5" x14ac:dyDescent="0.35">
      <c r="A50" s="358"/>
      <c r="B50" s="427"/>
      <c r="C50" s="359"/>
      <c r="D50" s="360"/>
      <c r="E50" s="1165"/>
      <c r="F50" s="700" t="s">
        <v>496</v>
      </c>
      <c r="G50" s="701" t="s">
        <v>210</v>
      </c>
      <c r="H50" s="1170" t="s">
        <v>542</v>
      </c>
      <c r="I50" s="1037"/>
      <c r="J50" s="1102"/>
      <c r="K50" s="1102"/>
      <c r="L50" s="1102"/>
      <c r="M50" s="1159"/>
      <c r="N50" s="1168"/>
      <c r="O50" s="1102"/>
      <c r="P50" s="361" t="s">
        <v>497</v>
      </c>
    </row>
    <row r="51" spans="1:16" ht="31" x14ac:dyDescent="0.35">
      <c r="A51" s="358"/>
      <c r="B51" s="427"/>
      <c r="C51" s="359"/>
      <c r="D51" s="360"/>
      <c r="E51" s="1165"/>
      <c r="F51" s="700" t="s">
        <v>498</v>
      </c>
      <c r="G51" s="701" t="s">
        <v>210</v>
      </c>
      <c r="H51" s="1036" t="s">
        <v>499</v>
      </c>
      <c r="I51" s="1037"/>
      <c r="J51" s="1102"/>
      <c r="K51" s="1102"/>
      <c r="L51" s="1102"/>
      <c r="M51" s="1159"/>
      <c r="N51" s="1168"/>
      <c r="O51" s="1102"/>
      <c r="P51" s="361" t="s">
        <v>500</v>
      </c>
    </row>
    <row r="52" spans="1:16" ht="31" x14ac:dyDescent="0.35">
      <c r="A52" s="358"/>
      <c r="B52" s="427"/>
      <c r="C52" s="359"/>
      <c r="D52" s="360"/>
      <c r="E52" s="1166"/>
      <c r="F52" s="700" t="s">
        <v>501</v>
      </c>
      <c r="G52" s="701" t="s">
        <v>210</v>
      </c>
      <c r="H52" s="1170" t="s">
        <v>542</v>
      </c>
      <c r="I52" s="1037"/>
      <c r="J52" s="1161"/>
      <c r="K52" s="1161"/>
      <c r="L52" s="1161"/>
      <c r="M52" s="1160"/>
      <c r="N52" s="1169"/>
      <c r="O52" s="1161"/>
      <c r="P52" s="361" t="s">
        <v>502</v>
      </c>
    </row>
    <row r="53" spans="1:16" ht="50.25" customHeight="1" x14ac:dyDescent="0.35">
      <c r="A53" s="358"/>
      <c r="B53" s="427"/>
      <c r="C53" s="359"/>
      <c r="D53" s="360"/>
      <c r="E53" s="1164" t="s">
        <v>135</v>
      </c>
      <c r="F53" s="700" t="s">
        <v>503</v>
      </c>
      <c r="G53" s="701" t="s">
        <v>210</v>
      </c>
      <c r="H53" s="1144" t="s">
        <v>561</v>
      </c>
      <c r="I53" s="1145"/>
      <c r="J53" s="1101">
        <v>2021</v>
      </c>
      <c r="K53" s="1101" t="s">
        <v>378</v>
      </c>
      <c r="L53" s="1101">
        <v>1</v>
      </c>
      <c r="M53" s="1158">
        <f>(20.94+21)/2</f>
        <v>20.97</v>
      </c>
      <c r="N53" s="1101">
        <f>L53*M53</f>
        <v>20.97</v>
      </c>
      <c r="O53" s="1101"/>
      <c r="P53" s="361" t="s">
        <v>442</v>
      </c>
    </row>
    <row r="54" spans="1:16" ht="37.5" customHeight="1" x14ac:dyDescent="0.35">
      <c r="A54" s="358"/>
      <c r="B54" s="427"/>
      <c r="C54" s="359"/>
      <c r="D54" s="360"/>
      <c r="E54" s="1165"/>
      <c r="F54" s="700" t="s">
        <v>471</v>
      </c>
      <c r="G54" s="701" t="s">
        <v>210</v>
      </c>
      <c r="H54" s="1036" t="s">
        <v>817</v>
      </c>
      <c r="I54" s="1037"/>
      <c r="J54" s="1102"/>
      <c r="K54" s="1102"/>
      <c r="L54" s="1102"/>
      <c r="M54" s="1159"/>
      <c r="N54" s="1102"/>
      <c r="O54" s="1102"/>
      <c r="P54" s="361" t="s">
        <v>442</v>
      </c>
    </row>
    <row r="55" spans="1:16" ht="21" customHeight="1" x14ac:dyDescent="0.35">
      <c r="A55" s="358"/>
      <c r="B55" s="427"/>
      <c r="C55" s="359"/>
      <c r="D55" s="360"/>
      <c r="E55" s="1165"/>
      <c r="F55" s="700" t="s">
        <v>476</v>
      </c>
      <c r="G55" s="701" t="s">
        <v>210</v>
      </c>
      <c r="H55" s="1036" t="s">
        <v>562</v>
      </c>
      <c r="I55" s="1037"/>
      <c r="J55" s="1102"/>
      <c r="K55" s="1102"/>
      <c r="L55" s="1102"/>
      <c r="M55" s="1159"/>
      <c r="N55" s="1102"/>
      <c r="O55" s="1102"/>
      <c r="P55" s="361" t="s">
        <v>442</v>
      </c>
    </row>
    <row r="56" spans="1:16" ht="21" customHeight="1" x14ac:dyDescent="0.35">
      <c r="A56" s="358"/>
      <c r="B56" s="427"/>
      <c r="C56" s="359"/>
      <c r="D56" s="360"/>
      <c r="E56" s="1165"/>
      <c r="F56" s="700" t="s">
        <v>477</v>
      </c>
      <c r="G56" s="701" t="s">
        <v>210</v>
      </c>
      <c r="H56" s="1036">
        <v>226</v>
      </c>
      <c r="I56" s="1037"/>
      <c r="J56" s="1102"/>
      <c r="K56" s="1102"/>
      <c r="L56" s="1102"/>
      <c r="M56" s="1159"/>
      <c r="N56" s="1102"/>
      <c r="O56" s="1102"/>
      <c r="P56" s="361" t="s">
        <v>442</v>
      </c>
    </row>
    <row r="57" spans="1:16" ht="21" customHeight="1" x14ac:dyDescent="0.35">
      <c r="A57" s="358"/>
      <c r="B57" s="427"/>
      <c r="C57" s="359"/>
      <c r="D57" s="360"/>
      <c r="E57" s="1165"/>
      <c r="F57" s="700" t="s">
        <v>478</v>
      </c>
      <c r="G57" s="701" t="s">
        <v>210</v>
      </c>
      <c r="H57" s="1170" t="s">
        <v>542</v>
      </c>
      <c r="I57" s="1037"/>
      <c r="J57" s="1102"/>
      <c r="K57" s="1102"/>
      <c r="L57" s="1102"/>
      <c r="M57" s="1159"/>
      <c r="N57" s="1102"/>
      <c r="O57" s="1102"/>
      <c r="P57" s="361" t="s">
        <v>479</v>
      </c>
    </row>
    <row r="58" spans="1:16" ht="21" customHeight="1" x14ac:dyDescent="0.35">
      <c r="A58" s="358"/>
      <c r="B58" s="427"/>
      <c r="C58" s="359"/>
      <c r="D58" s="360"/>
      <c r="E58" s="1165"/>
      <c r="F58" s="700" t="s">
        <v>480</v>
      </c>
      <c r="G58" s="701" t="s">
        <v>210</v>
      </c>
      <c r="H58" s="1036">
        <v>2021</v>
      </c>
      <c r="I58" s="1037"/>
      <c r="J58" s="1102"/>
      <c r="K58" s="1102"/>
      <c r="L58" s="1102"/>
      <c r="M58" s="1159"/>
      <c r="N58" s="1102"/>
      <c r="O58" s="1102"/>
      <c r="P58" s="361" t="s">
        <v>442</v>
      </c>
    </row>
    <row r="59" spans="1:16" ht="21" customHeight="1" x14ac:dyDescent="0.35">
      <c r="A59" s="358"/>
      <c r="B59" s="427"/>
      <c r="C59" s="359"/>
      <c r="D59" s="360"/>
      <c r="E59" s="1165"/>
      <c r="F59" s="700" t="s">
        <v>481</v>
      </c>
      <c r="G59" s="701" t="s">
        <v>210</v>
      </c>
      <c r="H59" s="1036" t="s">
        <v>563</v>
      </c>
      <c r="I59" s="1037"/>
      <c r="J59" s="1102"/>
      <c r="K59" s="1102"/>
      <c r="L59" s="1102"/>
      <c r="M59" s="1159"/>
      <c r="N59" s="1102"/>
      <c r="O59" s="1102"/>
      <c r="P59" s="361" t="s">
        <v>442</v>
      </c>
    </row>
    <row r="60" spans="1:16" ht="21" customHeight="1" x14ac:dyDescent="0.35">
      <c r="A60" s="358"/>
      <c r="B60" s="427"/>
      <c r="C60" s="359"/>
      <c r="D60" s="360"/>
      <c r="E60" s="1165"/>
      <c r="F60" s="700" t="s">
        <v>482</v>
      </c>
      <c r="G60" s="701" t="s">
        <v>210</v>
      </c>
      <c r="H60" s="1036" t="s">
        <v>564</v>
      </c>
      <c r="I60" s="1037"/>
      <c r="J60" s="1102"/>
      <c r="K60" s="1102"/>
      <c r="L60" s="1102"/>
      <c r="M60" s="1159"/>
      <c r="N60" s="1102"/>
      <c r="O60" s="1102"/>
      <c r="P60" s="361" t="s">
        <v>442</v>
      </c>
    </row>
    <row r="61" spans="1:16" ht="21" customHeight="1" x14ac:dyDescent="0.35">
      <c r="A61" s="358"/>
      <c r="B61" s="427"/>
      <c r="C61" s="359"/>
      <c r="D61" s="360"/>
      <c r="E61" s="1165"/>
      <c r="F61" s="700" t="s">
        <v>467</v>
      </c>
      <c r="G61" s="701" t="s">
        <v>210</v>
      </c>
      <c r="H61" s="1036" t="s">
        <v>565</v>
      </c>
      <c r="I61" s="1037"/>
      <c r="J61" s="1102"/>
      <c r="K61" s="1102"/>
      <c r="L61" s="1102"/>
      <c r="M61" s="1159"/>
      <c r="N61" s="1102"/>
      <c r="O61" s="1102"/>
      <c r="P61" s="361" t="s">
        <v>442</v>
      </c>
    </row>
    <row r="62" spans="1:16" ht="21" customHeight="1" x14ac:dyDescent="0.35">
      <c r="A62" s="358"/>
      <c r="B62" s="427"/>
      <c r="C62" s="359"/>
      <c r="D62" s="360"/>
      <c r="E62" s="1165"/>
      <c r="F62" s="700" t="s">
        <v>483</v>
      </c>
      <c r="G62" s="701" t="s">
        <v>210</v>
      </c>
      <c r="H62" s="1171" t="s">
        <v>938</v>
      </c>
      <c r="I62" s="1037"/>
      <c r="J62" s="1102"/>
      <c r="K62" s="1102"/>
      <c r="L62" s="1102"/>
      <c r="M62" s="1159"/>
      <c r="N62" s="1102"/>
      <c r="O62" s="1102"/>
      <c r="P62" s="361" t="s">
        <v>934</v>
      </c>
    </row>
    <row r="63" spans="1:16" ht="33" customHeight="1" x14ac:dyDescent="0.35">
      <c r="A63" s="358"/>
      <c r="B63" s="427"/>
      <c r="C63" s="359"/>
      <c r="D63" s="360"/>
      <c r="E63" s="1165"/>
      <c r="F63" s="700" t="s">
        <v>484</v>
      </c>
      <c r="G63" s="701" t="s">
        <v>210</v>
      </c>
      <c r="H63" s="1171" t="s">
        <v>937</v>
      </c>
      <c r="I63" s="1037"/>
      <c r="J63" s="1102"/>
      <c r="K63" s="1102"/>
      <c r="L63" s="1102"/>
      <c r="M63" s="1159"/>
      <c r="N63" s="1102"/>
      <c r="O63" s="1102"/>
      <c r="P63" s="361" t="s">
        <v>485</v>
      </c>
    </row>
    <row r="64" spans="1:16" ht="35.25" customHeight="1" x14ac:dyDescent="0.35">
      <c r="A64" s="358"/>
      <c r="B64" s="427"/>
      <c r="C64" s="359"/>
      <c r="D64" s="360"/>
      <c r="E64" s="1165"/>
      <c r="F64" s="700" t="s">
        <v>393</v>
      </c>
      <c r="G64" s="701" t="s">
        <v>210</v>
      </c>
      <c r="H64" s="1171" t="s">
        <v>963</v>
      </c>
      <c r="I64" s="1037"/>
      <c r="J64" s="1102"/>
      <c r="K64" s="1102"/>
      <c r="L64" s="1102"/>
      <c r="M64" s="1159"/>
      <c r="N64" s="1102"/>
      <c r="O64" s="1102"/>
      <c r="P64" s="361" t="s">
        <v>486</v>
      </c>
    </row>
    <row r="65" spans="1:17" ht="21" customHeight="1" x14ac:dyDescent="0.35">
      <c r="A65" s="358"/>
      <c r="B65" s="427"/>
      <c r="C65" s="359"/>
      <c r="D65" s="360"/>
      <c r="E65" s="1165"/>
      <c r="F65" s="700" t="s">
        <v>487</v>
      </c>
      <c r="G65" s="701" t="s">
        <v>210</v>
      </c>
      <c r="H65" s="1036" t="s">
        <v>566</v>
      </c>
      <c r="I65" s="1037"/>
      <c r="J65" s="1102"/>
      <c r="K65" s="1102"/>
      <c r="L65" s="1102"/>
      <c r="M65" s="1159"/>
      <c r="N65" s="1102"/>
      <c r="O65" s="1102"/>
      <c r="P65" s="361" t="s">
        <v>488</v>
      </c>
    </row>
    <row r="66" spans="1:17" ht="31" x14ac:dyDescent="0.35">
      <c r="A66" s="358"/>
      <c r="B66" s="427"/>
      <c r="C66" s="359"/>
      <c r="D66" s="360"/>
      <c r="E66" s="1165"/>
      <c r="F66" s="700" t="s">
        <v>489</v>
      </c>
      <c r="G66" s="701" t="s">
        <v>210</v>
      </c>
      <c r="H66" s="1170" t="s">
        <v>961</v>
      </c>
      <c r="I66" s="1037"/>
      <c r="J66" s="1102"/>
      <c r="K66" s="1102"/>
      <c r="L66" s="1102"/>
      <c r="M66" s="1159"/>
      <c r="N66" s="1102"/>
      <c r="O66" s="1102"/>
      <c r="P66" s="361" t="s">
        <v>490</v>
      </c>
    </row>
    <row r="67" spans="1:17" ht="33" customHeight="1" x14ac:dyDescent="0.35">
      <c r="A67" s="358"/>
      <c r="B67" s="427"/>
      <c r="C67" s="359"/>
      <c r="D67" s="360"/>
      <c r="E67" s="1165"/>
      <c r="F67" s="700" t="s">
        <v>376</v>
      </c>
      <c r="G67" s="701" t="s">
        <v>210</v>
      </c>
      <c r="H67" s="1171" t="s">
        <v>1061</v>
      </c>
      <c r="I67" s="1037"/>
      <c r="J67" s="1102"/>
      <c r="K67" s="1102"/>
      <c r="L67" s="1102"/>
      <c r="M67" s="1159"/>
      <c r="N67" s="1102"/>
      <c r="O67" s="1102"/>
      <c r="P67" s="361" t="s">
        <v>468</v>
      </c>
    </row>
    <row r="68" spans="1:17" ht="36.75" customHeight="1" x14ac:dyDescent="0.35">
      <c r="A68" s="358"/>
      <c r="B68" s="427"/>
      <c r="C68" s="359"/>
      <c r="D68" s="360"/>
      <c r="E68" s="1165"/>
      <c r="F68" s="700" t="s">
        <v>491</v>
      </c>
      <c r="G68" s="701"/>
      <c r="H68" s="1171" t="s">
        <v>1110</v>
      </c>
      <c r="I68" s="1037"/>
      <c r="J68" s="1102"/>
      <c r="K68" s="1102"/>
      <c r="L68" s="1102"/>
      <c r="M68" s="1159"/>
      <c r="N68" s="1102"/>
      <c r="O68" s="1102"/>
      <c r="P68" s="361" t="s">
        <v>492</v>
      </c>
      <c r="Q68" s="495" t="s">
        <v>493</v>
      </c>
    </row>
    <row r="69" spans="1:17" ht="38.25" customHeight="1" x14ac:dyDescent="0.35">
      <c r="A69" s="358"/>
      <c r="B69" s="427"/>
      <c r="C69" s="359"/>
      <c r="D69" s="360"/>
      <c r="E69" s="1165"/>
      <c r="F69" s="700" t="s">
        <v>494</v>
      </c>
      <c r="G69" s="701" t="s">
        <v>210</v>
      </c>
      <c r="H69" s="1171" t="s">
        <v>567</v>
      </c>
      <c r="I69" s="1037"/>
      <c r="J69" s="1102"/>
      <c r="K69" s="1102"/>
      <c r="L69" s="1102"/>
      <c r="M69" s="1159"/>
      <c r="N69" s="1102"/>
      <c r="O69" s="1102"/>
      <c r="P69" s="361" t="s">
        <v>495</v>
      </c>
    </row>
    <row r="70" spans="1:17" ht="46.5" x14ac:dyDescent="0.35">
      <c r="A70" s="358"/>
      <c r="B70" s="427"/>
      <c r="C70" s="359"/>
      <c r="D70" s="360"/>
      <c r="E70" s="1165"/>
      <c r="F70" s="700" t="s">
        <v>496</v>
      </c>
      <c r="G70" s="701" t="s">
        <v>210</v>
      </c>
      <c r="H70" s="1170" t="s">
        <v>542</v>
      </c>
      <c r="I70" s="1037"/>
      <c r="J70" s="1102"/>
      <c r="K70" s="1102"/>
      <c r="L70" s="1102"/>
      <c r="M70" s="1159"/>
      <c r="N70" s="1102"/>
      <c r="O70" s="1102"/>
      <c r="P70" s="361" t="s">
        <v>497</v>
      </c>
    </row>
    <row r="71" spans="1:17" ht="31" x14ac:dyDescent="0.35">
      <c r="A71" s="358"/>
      <c r="B71" s="427"/>
      <c r="C71" s="359"/>
      <c r="D71" s="360"/>
      <c r="E71" s="1165"/>
      <c r="F71" s="700" t="s">
        <v>498</v>
      </c>
      <c r="G71" s="701" t="s">
        <v>210</v>
      </c>
      <c r="H71" s="1036" t="s">
        <v>499</v>
      </c>
      <c r="I71" s="1037"/>
      <c r="J71" s="1102"/>
      <c r="K71" s="1102"/>
      <c r="L71" s="1102"/>
      <c r="M71" s="1159"/>
      <c r="N71" s="1102"/>
      <c r="O71" s="1102"/>
      <c r="P71" s="361" t="s">
        <v>500</v>
      </c>
    </row>
    <row r="72" spans="1:17" ht="31" x14ac:dyDescent="0.35">
      <c r="A72" s="358"/>
      <c r="B72" s="427"/>
      <c r="C72" s="359"/>
      <c r="D72" s="360"/>
      <c r="E72" s="1166"/>
      <c r="F72" s="700" t="s">
        <v>501</v>
      </c>
      <c r="G72" s="701" t="s">
        <v>210</v>
      </c>
      <c r="H72" s="1170" t="s">
        <v>542</v>
      </c>
      <c r="I72" s="1037"/>
      <c r="J72" s="1161"/>
      <c r="K72" s="1161"/>
      <c r="L72" s="1161"/>
      <c r="M72" s="1160"/>
      <c r="N72" s="1161"/>
      <c r="O72" s="1161"/>
      <c r="P72" s="361" t="s">
        <v>502</v>
      </c>
    </row>
    <row r="73" spans="1:17" ht="50.25" customHeight="1" x14ac:dyDescent="0.35">
      <c r="A73" s="358"/>
      <c r="B73" s="427"/>
      <c r="C73" s="359"/>
      <c r="D73" s="360"/>
      <c r="E73" s="1164" t="s">
        <v>137</v>
      </c>
      <c r="F73" s="700" t="s">
        <v>503</v>
      </c>
      <c r="G73" s="701" t="s">
        <v>210</v>
      </c>
      <c r="H73" s="1144" t="s">
        <v>568</v>
      </c>
      <c r="I73" s="1145"/>
      <c r="J73" s="1101">
        <v>2018</v>
      </c>
      <c r="K73" s="1101" t="s">
        <v>378</v>
      </c>
      <c r="L73" s="1101">
        <v>1</v>
      </c>
      <c r="M73" s="1158">
        <f>(19.26+19.5)/2</f>
        <v>19.380000000000003</v>
      </c>
      <c r="N73" s="1101">
        <f>L73*M73</f>
        <v>19.380000000000003</v>
      </c>
      <c r="O73" s="1101"/>
      <c r="P73" s="361" t="s">
        <v>442</v>
      </c>
    </row>
    <row r="74" spans="1:17" ht="21" customHeight="1" x14ac:dyDescent="0.35">
      <c r="A74" s="358"/>
      <c r="B74" s="427"/>
      <c r="C74" s="359"/>
      <c r="D74" s="360"/>
      <c r="E74" s="1165"/>
      <c r="F74" s="700" t="s">
        <v>471</v>
      </c>
      <c r="G74" s="701" t="s">
        <v>210</v>
      </c>
      <c r="H74" s="1036" t="s">
        <v>924</v>
      </c>
      <c r="I74" s="1037"/>
      <c r="J74" s="1102"/>
      <c r="K74" s="1102"/>
      <c r="L74" s="1102"/>
      <c r="M74" s="1159"/>
      <c r="N74" s="1102"/>
      <c r="O74" s="1102"/>
      <c r="P74" s="361" t="s">
        <v>442</v>
      </c>
    </row>
    <row r="75" spans="1:17" ht="21" customHeight="1" x14ac:dyDescent="0.35">
      <c r="A75" s="358"/>
      <c r="B75" s="427"/>
      <c r="C75" s="359"/>
      <c r="D75" s="360"/>
      <c r="E75" s="1165"/>
      <c r="F75" s="700" t="s">
        <v>476</v>
      </c>
      <c r="G75" s="701" t="s">
        <v>210</v>
      </c>
      <c r="H75" s="1036" t="s">
        <v>569</v>
      </c>
      <c r="I75" s="1037"/>
      <c r="J75" s="1102"/>
      <c r="K75" s="1102"/>
      <c r="L75" s="1102"/>
      <c r="M75" s="1159"/>
      <c r="N75" s="1102"/>
      <c r="O75" s="1102"/>
      <c r="P75" s="361" t="s">
        <v>442</v>
      </c>
    </row>
    <row r="76" spans="1:17" ht="21" customHeight="1" x14ac:dyDescent="0.35">
      <c r="A76" s="358"/>
      <c r="B76" s="427"/>
      <c r="C76" s="359"/>
      <c r="D76" s="360"/>
      <c r="E76" s="1165"/>
      <c r="F76" s="700" t="s">
        <v>477</v>
      </c>
      <c r="G76" s="701" t="s">
        <v>210</v>
      </c>
      <c r="H76" s="1036">
        <v>34</v>
      </c>
      <c r="I76" s="1037"/>
      <c r="J76" s="1102"/>
      <c r="K76" s="1102"/>
      <c r="L76" s="1102"/>
      <c r="M76" s="1159"/>
      <c r="N76" s="1102"/>
      <c r="O76" s="1102"/>
      <c r="P76" s="361" t="s">
        <v>442</v>
      </c>
    </row>
    <row r="77" spans="1:17" ht="21" customHeight="1" x14ac:dyDescent="0.35">
      <c r="A77" s="358"/>
      <c r="B77" s="427"/>
      <c r="C77" s="359"/>
      <c r="D77" s="360"/>
      <c r="E77" s="1165"/>
      <c r="F77" s="700" t="s">
        <v>478</v>
      </c>
      <c r="G77" s="701" t="s">
        <v>210</v>
      </c>
      <c r="H77" s="1170">
        <v>2</v>
      </c>
      <c r="I77" s="1037"/>
      <c r="J77" s="1102"/>
      <c r="K77" s="1102"/>
      <c r="L77" s="1102"/>
      <c r="M77" s="1159"/>
      <c r="N77" s="1102"/>
      <c r="O77" s="1102"/>
      <c r="P77" s="361" t="s">
        <v>479</v>
      </c>
    </row>
    <row r="78" spans="1:17" ht="21" customHeight="1" x14ac:dyDescent="0.35">
      <c r="A78" s="358"/>
      <c r="B78" s="427"/>
      <c r="C78" s="359"/>
      <c r="D78" s="360"/>
      <c r="E78" s="1165"/>
      <c r="F78" s="700" t="s">
        <v>480</v>
      </c>
      <c r="G78" s="701" t="s">
        <v>210</v>
      </c>
      <c r="H78" s="1036">
        <v>2018</v>
      </c>
      <c r="I78" s="1037"/>
      <c r="J78" s="1102"/>
      <c r="K78" s="1102"/>
      <c r="L78" s="1102"/>
      <c r="M78" s="1159"/>
      <c r="N78" s="1102"/>
      <c r="O78" s="1102"/>
      <c r="P78" s="361" t="s">
        <v>442</v>
      </c>
    </row>
    <row r="79" spans="1:17" ht="21" customHeight="1" x14ac:dyDescent="0.35">
      <c r="A79" s="358"/>
      <c r="B79" s="427"/>
      <c r="C79" s="359"/>
      <c r="D79" s="360"/>
      <c r="E79" s="1165"/>
      <c r="F79" s="700" t="s">
        <v>481</v>
      </c>
      <c r="G79" s="701" t="s">
        <v>210</v>
      </c>
      <c r="H79" s="1036" t="s">
        <v>570</v>
      </c>
      <c r="I79" s="1037"/>
      <c r="J79" s="1102"/>
      <c r="K79" s="1102"/>
      <c r="L79" s="1102"/>
      <c r="M79" s="1159"/>
      <c r="N79" s="1102"/>
      <c r="O79" s="1102"/>
      <c r="P79" s="361" t="s">
        <v>442</v>
      </c>
    </row>
    <row r="80" spans="1:17" ht="21" customHeight="1" x14ac:dyDescent="0.35">
      <c r="A80" s="358"/>
      <c r="B80" s="427"/>
      <c r="C80" s="359"/>
      <c r="D80" s="360"/>
      <c r="E80" s="1165"/>
      <c r="F80" s="700" t="s">
        <v>482</v>
      </c>
      <c r="G80" s="701" t="s">
        <v>210</v>
      </c>
      <c r="H80" s="1036" t="s">
        <v>571</v>
      </c>
      <c r="I80" s="1037"/>
      <c r="J80" s="1102"/>
      <c r="K80" s="1102"/>
      <c r="L80" s="1102"/>
      <c r="M80" s="1159"/>
      <c r="N80" s="1102"/>
      <c r="O80" s="1102"/>
      <c r="P80" s="361" t="s">
        <v>442</v>
      </c>
    </row>
    <row r="81" spans="1:17" ht="21" customHeight="1" x14ac:dyDescent="0.35">
      <c r="A81" s="358"/>
      <c r="B81" s="427"/>
      <c r="C81" s="359"/>
      <c r="D81" s="360"/>
      <c r="E81" s="1165"/>
      <c r="F81" s="700" t="s">
        <v>467</v>
      </c>
      <c r="G81" s="701" t="s">
        <v>210</v>
      </c>
      <c r="H81" s="1036" t="s">
        <v>572</v>
      </c>
      <c r="I81" s="1037"/>
      <c r="J81" s="1102"/>
      <c r="K81" s="1102"/>
      <c r="L81" s="1102"/>
      <c r="M81" s="1159"/>
      <c r="N81" s="1102"/>
      <c r="O81" s="1102"/>
      <c r="P81" s="361" t="s">
        <v>442</v>
      </c>
    </row>
    <row r="82" spans="1:17" ht="21" customHeight="1" x14ac:dyDescent="0.35">
      <c r="A82" s="358"/>
      <c r="B82" s="427"/>
      <c r="C82" s="359"/>
      <c r="D82" s="360"/>
      <c r="E82" s="1165"/>
      <c r="F82" s="700" t="s">
        <v>483</v>
      </c>
      <c r="G82" s="701" t="s">
        <v>210</v>
      </c>
      <c r="H82" s="1036" t="s">
        <v>573</v>
      </c>
      <c r="I82" s="1037"/>
      <c r="J82" s="1102"/>
      <c r="K82" s="1102"/>
      <c r="L82" s="1102"/>
      <c r="M82" s="1159"/>
      <c r="N82" s="1102"/>
      <c r="O82" s="1102"/>
      <c r="P82" s="361" t="s">
        <v>934</v>
      </c>
    </row>
    <row r="83" spans="1:17" ht="21" customHeight="1" x14ac:dyDescent="0.35">
      <c r="A83" s="358"/>
      <c r="B83" s="427"/>
      <c r="C83" s="359"/>
      <c r="D83" s="360"/>
      <c r="E83" s="1165"/>
      <c r="F83" s="700" t="s">
        <v>484</v>
      </c>
      <c r="G83" s="701" t="s">
        <v>210</v>
      </c>
      <c r="H83" s="1171" t="s">
        <v>574</v>
      </c>
      <c r="I83" s="1037"/>
      <c r="J83" s="1102"/>
      <c r="K83" s="1102"/>
      <c r="L83" s="1102"/>
      <c r="M83" s="1159"/>
      <c r="N83" s="1102"/>
      <c r="O83" s="1102"/>
      <c r="P83" s="361" t="s">
        <v>485</v>
      </c>
    </row>
    <row r="84" spans="1:17" ht="21" customHeight="1" x14ac:dyDescent="0.35">
      <c r="A84" s="358"/>
      <c r="B84" s="427"/>
      <c r="C84" s="359"/>
      <c r="D84" s="360"/>
      <c r="E84" s="1165"/>
      <c r="F84" s="700" t="s">
        <v>393</v>
      </c>
      <c r="G84" s="701" t="s">
        <v>210</v>
      </c>
      <c r="H84" s="1171" t="s">
        <v>575</v>
      </c>
      <c r="I84" s="1037"/>
      <c r="J84" s="1102"/>
      <c r="K84" s="1102"/>
      <c r="L84" s="1102"/>
      <c r="M84" s="1159"/>
      <c r="N84" s="1102"/>
      <c r="O84" s="1102"/>
      <c r="P84" s="361" t="s">
        <v>486</v>
      </c>
    </row>
    <row r="85" spans="1:17" ht="21" customHeight="1" x14ac:dyDescent="0.35">
      <c r="A85" s="358"/>
      <c r="B85" s="427"/>
      <c r="C85" s="359"/>
      <c r="D85" s="360"/>
      <c r="E85" s="1165"/>
      <c r="F85" s="700" t="s">
        <v>487</v>
      </c>
      <c r="G85" s="701" t="s">
        <v>210</v>
      </c>
      <c r="H85" s="1036" t="s">
        <v>576</v>
      </c>
      <c r="I85" s="1037"/>
      <c r="J85" s="1102"/>
      <c r="K85" s="1102"/>
      <c r="L85" s="1102"/>
      <c r="M85" s="1159"/>
      <c r="N85" s="1102"/>
      <c r="O85" s="1102"/>
      <c r="P85" s="361" t="s">
        <v>488</v>
      </c>
    </row>
    <row r="86" spans="1:17" ht="31" x14ac:dyDescent="0.35">
      <c r="A86" s="358"/>
      <c r="B86" s="427"/>
      <c r="C86" s="359"/>
      <c r="D86" s="360"/>
      <c r="E86" s="1165"/>
      <c r="F86" s="700" t="s">
        <v>489</v>
      </c>
      <c r="G86" s="701" t="s">
        <v>210</v>
      </c>
      <c r="H86" s="1170" t="s">
        <v>542</v>
      </c>
      <c r="I86" s="1037"/>
      <c r="J86" s="1102"/>
      <c r="K86" s="1102"/>
      <c r="L86" s="1102"/>
      <c r="M86" s="1159"/>
      <c r="N86" s="1102"/>
      <c r="O86" s="1102"/>
      <c r="P86" s="361" t="s">
        <v>490</v>
      </c>
    </row>
    <row r="87" spans="1:17" ht="34.5" customHeight="1" x14ac:dyDescent="0.35">
      <c r="A87" s="358"/>
      <c r="B87" s="427"/>
      <c r="C87" s="359"/>
      <c r="D87" s="360"/>
      <c r="E87" s="1165"/>
      <c r="F87" s="700" t="s">
        <v>376</v>
      </c>
      <c r="G87" s="701" t="s">
        <v>210</v>
      </c>
      <c r="H87" s="1171" t="s">
        <v>1062</v>
      </c>
      <c r="I87" s="1037"/>
      <c r="J87" s="1102"/>
      <c r="K87" s="1102"/>
      <c r="L87" s="1102"/>
      <c r="M87" s="1159"/>
      <c r="N87" s="1102"/>
      <c r="O87" s="1102"/>
      <c r="P87" s="361" t="s">
        <v>468</v>
      </c>
    </row>
    <row r="88" spans="1:17" ht="36.75" customHeight="1" x14ac:dyDescent="0.35">
      <c r="A88" s="358"/>
      <c r="B88" s="427"/>
      <c r="C88" s="359"/>
      <c r="D88" s="360"/>
      <c r="E88" s="1165"/>
      <c r="F88" s="700" t="s">
        <v>491</v>
      </c>
      <c r="G88" s="701"/>
      <c r="H88" s="1171" t="s">
        <v>1111</v>
      </c>
      <c r="I88" s="1037"/>
      <c r="J88" s="1102"/>
      <c r="K88" s="1102"/>
      <c r="L88" s="1102"/>
      <c r="M88" s="1159"/>
      <c r="N88" s="1102"/>
      <c r="O88" s="1102"/>
      <c r="P88" s="361" t="s">
        <v>492</v>
      </c>
      <c r="Q88" s="495" t="s">
        <v>493</v>
      </c>
    </row>
    <row r="89" spans="1:17" ht="38.25" customHeight="1" x14ac:dyDescent="0.35">
      <c r="A89" s="358"/>
      <c r="B89" s="427"/>
      <c r="C89" s="359"/>
      <c r="D89" s="360"/>
      <c r="E89" s="1165"/>
      <c r="F89" s="700" t="s">
        <v>494</v>
      </c>
      <c r="G89" s="701" t="s">
        <v>210</v>
      </c>
      <c r="H89" s="1171" t="s">
        <v>577</v>
      </c>
      <c r="I89" s="1037"/>
      <c r="J89" s="1102"/>
      <c r="K89" s="1102"/>
      <c r="L89" s="1102"/>
      <c r="M89" s="1159"/>
      <c r="N89" s="1102"/>
      <c r="O89" s="1102"/>
      <c r="P89" s="361" t="s">
        <v>495</v>
      </c>
    </row>
    <row r="90" spans="1:17" ht="46.5" x14ac:dyDescent="0.35">
      <c r="A90" s="358"/>
      <c r="B90" s="427"/>
      <c r="C90" s="359"/>
      <c r="D90" s="360"/>
      <c r="E90" s="1165"/>
      <c r="F90" s="700" t="s">
        <v>496</v>
      </c>
      <c r="G90" s="701" t="s">
        <v>210</v>
      </c>
      <c r="H90" s="1170" t="s">
        <v>542</v>
      </c>
      <c r="I90" s="1037"/>
      <c r="J90" s="1102"/>
      <c r="K90" s="1102"/>
      <c r="L90" s="1102"/>
      <c r="M90" s="1159"/>
      <c r="N90" s="1102"/>
      <c r="O90" s="1102"/>
      <c r="P90" s="361" t="s">
        <v>497</v>
      </c>
    </row>
    <row r="91" spans="1:17" ht="31" x14ac:dyDescent="0.35">
      <c r="A91" s="358"/>
      <c r="B91" s="427"/>
      <c r="C91" s="359"/>
      <c r="D91" s="360"/>
      <c r="E91" s="1165"/>
      <c r="F91" s="700" t="s">
        <v>498</v>
      </c>
      <c r="G91" s="701" t="s">
        <v>210</v>
      </c>
      <c r="H91" s="1036" t="s">
        <v>584</v>
      </c>
      <c r="I91" s="1037"/>
      <c r="J91" s="1102"/>
      <c r="K91" s="1102"/>
      <c r="L91" s="1102"/>
      <c r="M91" s="1159"/>
      <c r="N91" s="1102"/>
      <c r="O91" s="1102"/>
      <c r="P91" s="361" t="s">
        <v>500</v>
      </c>
    </row>
    <row r="92" spans="1:17" ht="31" x14ac:dyDescent="0.35">
      <c r="A92" s="358"/>
      <c r="B92" s="427"/>
      <c r="C92" s="359"/>
      <c r="D92" s="360"/>
      <c r="E92" s="1166"/>
      <c r="F92" s="700" t="s">
        <v>501</v>
      </c>
      <c r="G92" s="701" t="s">
        <v>210</v>
      </c>
      <c r="H92" s="1170" t="s">
        <v>542</v>
      </c>
      <c r="I92" s="1037"/>
      <c r="J92" s="1161"/>
      <c r="K92" s="1161"/>
      <c r="L92" s="1161"/>
      <c r="M92" s="1160"/>
      <c r="N92" s="1161"/>
      <c r="O92" s="1161"/>
      <c r="P92" s="361" t="s">
        <v>502</v>
      </c>
    </row>
    <row r="93" spans="1:17" ht="50.25" customHeight="1" x14ac:dyDescent="0.35">
      <c r="A93" s="358"/>
      <c r="B93" s="427"/>
      <c r="C93" s="359"/>
      <c r="D93" s="360"/>
      <c r="E93" s="1164" t="s">
        <v>292</v>
      </c>
      <c r="F93" s="700" t="s">
        <v>503</v>
      </c>
      <c r="G93" s="701" t="s">
        <v>210</v>
      </c>
      <c r="H93" s="1144" t="s">
        <v>578</v>
      </c>
      <c r="I93" s="1145"/>
      <c r="J93" s="1101">
        <v>2017</v>
      </c>
      <c r="K93" s="1101" t="s">
        <v>378</v>
      </c>
      <c r="L93" s="1101">
        <v>1</v>
      </c>
      <c r="M93" s="1158">
        <f>(13.96+14)/2</f>
        <v>13.98</v>
      </c>
      <c r="N93" s="1101">
        <f>L93*M93</f>
        <v>13.98</v>
      </c>
      <c r="O93" s="1101"/>
      <c r="P93" s="361" t="s">
        <v>442</v>
      </c>
    </row>
    <row r="94" spans="1:17" ht="37.5" customHeight="1" x14ac:dyDescent="0.35">
      <c r="A94" s="358"/>
      <c r="B94" s="427"/>
      <c r="C94" s="359"/>
      <c r="D94" s="360"/>
      <c r="E94" s="1165"/>
      <c r="F94" s="700" t="s">
        <v>471</v>
      </c>
      <c r="G94" s="701" t="s">
        <v>210</v>
      </c>
      <c r="H94" s="1036" t="s">
        <v>925</v>
      </c>
      <c r="I94" s="1037"/>
      <c r="J94" s="1102"/>
      <c r="K94" s="1102"/>
      <c r="L94" s="1102"/>
      <c r="M94" s="1159"/>
      <c r="N94" s="1102"/>
      <c r="O94" s="1102"/>
      <c r="P94" s="361" t="s">
        <v>442</v>
      </c>
    </row>
    <row r="95" spans="1:17" ht="21" customHeight="1" x14ac:dyDescent="0.35">
      <c r="A95" s="358"/>
      <c r="B95" s="427"/>
      <c r="C95" s="359"/>
      <c r="D95" s="360"/>
      <c r="E95" s="1165"/>
      <c r="F95" s="700" t="s">
        <v>476</v>
      </c>
      <c r="G95" s="701" t="s">
        <v>210</v>
      </c>
      <c r="H95" s="1036" t="s">
        <v>544</v>
      </c>
      <c r="I95" s="1037"/>
      <c r="J95" s="1102"/>
      <c r="K95" s="1102"/>
      <c r="L95" s="1102"/>
      <c r="M95" s="1159"/>
      <c r="N95" s="1102"/>
      <c r="O95" s="1102"/>
      <c r="P95" s="361" t="s">
        <v>442</v>
      </c>
    </row>
    <row r="96" spans="1:17" ht="21" customHeight="1" x14ac:dyDescent="0.35">
      <c r="A96" s="358"/>
      <c r="B96" s="427"/>
      <c r="C96" s="359"/>
      <c r="D96" s="360"/>
      <c r="E96" s="1165"/>
      <c r="F96" s="700" t="s">
        <v>477</v>
      </c>
      <c r="G96" s="701" t="s">
        <v>210</v>
      </c>
      <c r="H96" s="1036">
        <v>9</v>
      </c>
      <c r="I96" s="1037"/>
      <c r="J96" s="1102"/>
      <c r="K96" s="1102"/>
      <c r="L96" s="1102"/>
      <c r="M96" s="1159"/>
      <c r="N96" s="1102"/>
      <c r="O96" s="1102"/>
      <c r="P96" s="361" t="s">
        <v>442</v>
      </c>
    </row>
    <row r="97" spans="1:17" ht="21" customHeight="1" x14ac:dyDescent="0.35">
      <c r="A97" s="358"/>
      <c r="B97" s="427"/>
      <c r="C97" s="359"/>
      <c r="D97" s="360"/>
      <c r="E97" s="1165"/>
      <c r="F97" s="700" t="s">
        <v>478</v>
      </c>
      <c r="G97" s="701" t="s">
        <v>210</v>
      </c>
      <c r="H97" s="1170">
        <v>5</v>
      </c>
      <c r="I97" s="1037"/>
      <c r="J97" s="1102"/>
      <c r="K97" s="1102"/>
      <c r="L97" s="1102"/>
      <c r="M97" s="1159"/>
      <c r="N97" s="1102"/>
      <c r="O97" s="1102"/>
      <c r="P97" s="361" t="s">
        <v>479</v>
      </c>
    </row>
    <row r="98" spans="1:17" ht="21" customHeight="1" x14ac:dyDescent="0.35">
      <c r="A98" s="358"/>
      <c r="B98" s="427"/>
      <c r="C98" s="359"/>
      <c r="D98" s="360"/>
      <c r="E98" s="1165"/>
      <c r="F98" s="700" t="s">
        <v>480</v>
      </c>
      <c r="G98" s="701" t="s">
        <v>210</v>
      </c>
      <c r="H98" s="1036">
        <v>2017</v>
      </c>
      <c r="I98" s="1037"/>
      <c r="J98" s="1102"/>
      <c r="K98" s="1102"/>
      <c r="L98" s="1102"/>
      <c r="M98" s="1159"/>
      <c r="N98" s="1102"/>
      <c r="O98" s="1102"/>
      <c r="P98" s="361" t="s">
        <v>442</v>
      </c>
    </row>
    <row r="99" spans="1:17" ht="21" customHeight="1" x14ac:dyDescent="0.35">
      <c r="A99" s="358"/>
      <c r="B99" s="427"/>
      <c r="C99" s="359"/>
      <c r="D99" s="360"/>
      <c r="E99" s="1165"/>
      <c r="F99" s="700" t="s">
        <v>481</v>
      </c>
      <c r="G99" s="701" t="s">
        <v>210</v>
      </c>
      <c r="H99" s="1200" t="s">
        <v>579</v>
      </c>
      <c r="I99" s="1037"/>
      <c r="J99" s="1102"/>
      <c r="K99" s="1102"/>
      <c r="L99" s="1102"/>
      <c r="M99" s="1159"/>
      <c r="N99" s="1102"/>
      <c r="O99" s="1102"/>
      <c r="P99" s="361" t="s">
        <v>442</v>
      </c>
    </row>
    <row r="100" spans="1:17" ht="21" customHeight="1" x14ac:dyDescent="0.35">
      <c r="A100" s="358"/>
      <c r="B100" s="427"/>
      <c r="C100" s="359"/>
      <c r="D100" s="360"/>
      <c r="E100" s="1165"/>
      <c r="F100" s="700" t="s">
        <v>482</v>
      </c>
      <c r="G100" s="701" t="s">
        <v>210</v>
      </c>
      <c r="H100" s="1036" t="s">
        <v>580</v>
      </c>
      <c r="I100" s="1037"/>
      <c r="J100" s="1102"/>
      <c r="K100" s="1102"/>
      <c r="L100" s="1102"/>
      <c r="M100" s="1159"/>
      <c r="N100" s="1102"/>
      <c r="O100" s="1102"/>
      <c r="P100" s="361" t="s">
        <v>442</v>
      </c>
    </row>
    <row r="101" spans="1:17" ht="21" customHeight="1" x14ac:dyDescent="0.35">
      <c r="A101" s="358"/>
      <c r="B101" s="427"/>
      <c r="C101" s="359"/>
      <c r="D101" s="360"/>
      <c r="E101" s="1165"/>
      <c r="F101" s="700" t="s">
        <v>467</v>
      </c>
      <c r="G101" s="701" t="s">
        <v>210</v>
      </c>
      <c r="H101" s="1036" t="s">
        <v>543</v>
      </c>
      <c r="I101" s="1037"/>
      <c r="J101" s="1102"/>
      <c r="K101" s="1102"/>
      <c r="L101" s="1102"/>
      <c r="M101" s="1159"/>
      <c r="N101" s="1102"/>
      <c r="O101" s="1102"/>
      <c r="P101" s="361" t="s">
        <v>442</v>
      </c>
    </row>
    <row r="102" spans="1:17" ht="21" customHeight="1" x14ac:dyDescent="0.35">
      <c r="A102" s="358"/>
      <c r="B102" s="427"/>
      <c r="C102" s="359"/>
      <c r="D102" s="360"/>
      <c r="E102" s="1165"/>
      <c r="F102" s="700" t="s">
        <v>483</v>
      </c>
      <c r="G102" s="701" t="s">
        <v>210</v>
      </c>
      <c r="H102" s="1170" t="s">
        <v>542</v>
      </c>
      <c r="I102" s="1037"/>
      <c r="J102" s="1102"/>
      <c r="K102" s="1102"/>
      <c r="L102" s="1102"/>
      <c r="M102" s="1159"/>
      <c r="N102" s="1102"/>
      <c r="O102" s="1102"/>
      <c r="P102" s="361" t="s">
        <v>934</v>
      </c>
    </row>
    <row r="103" spans="1:17" ht="35.25" customHeight="1" x14ac:dyDescent="0.35">
      <c r="A103" s="358"/>
      <c r="B103" s="427"/>
      <c r="C103" s="359"/>
      <c r="D103" s="360"/>
      <c r="E103" s="1165"/>
      <c r="F103" s="700" t="s">
        <v>484</v>
      </c>
      <c r="G103" s="701" t="s">
        <v>210</v>
      </c>
      <c r="H103" s="1171" t="s">
        <v>581</v>
      </c>
      <c r="I103" s="1037"/>
      <c r="J103" s="1102"/>
      <c r="K103" s="1102"/>
      <c r="L103" s="1102"/>
      <c r="M103" s="1159"/>
      <c r="N103" s="1102"/>
      <c r="O103" s="1102"/>
      <c r="P103" s="361" t="s">
        <v>485</v>
      </c>
    </row>
    <row r="104" spans="1:17" ht="66.75" customHeight="1" x14ac:dyDescent="0.35">
      <c r="A104" s="358"/>
      <c r="B104" s="427"/>
      <c r="C104" s="359"/>
      <c r="D104" s="360"/>
      <c r="E104" s="1165"/>
      <c r="F104" s="700" t="s">
        <v>393</v>
      </c>
      <c r="G104" s="701" t="s">
        <v>210</v>
      </c>
      <c r="H104" s="1171" t="s">
        <v>582</v>
      </c>
      <c r="I104" s="1037"/>
      <c r="J104" s="1102"/>
      <c r="K104" s="1102"/>
      <c r="L104" s="1102"/>
      <c r="M104" s="1159"/>
      <c r="N104" s="1102"/>
      <c r="O104" s="1102"/>
      <c r="P104" s="361" t="s">
        <v>486</v>
      </c>
    </row>
    <row r="105" spans="1:17" ht="21" customHeight="1" x14ac:dyDescent="0.35">
      <c r="A105" s="358"/>
      <c r="B105" s="427"/>
      <c r="C105" s="359"/>
      <c r="D105" s="360"/>
      <c r="E105" s="1165"/>
      <c r="F105" s="700" t="s">
        <v>487</v>
      </c>
      <c r="G105" s="701" t="s">
        <v>210</v>
      </c>
      <c r="H105" s="1036" t="s">
        <v>583</v>
      </c>
      <c r="I105" s="1037"/>
      <c r="J105" s="1102"/>
      <c r="K105" s="1102"/>
      <c r="L105" s="1102"/>
      <c r="M105" s="1159"/>
      <c r="N105" s="1102"/>
      <c r="O105" s="1102"/>
      <c r="P105" s="361" t="s">
        <v>488</v>
      </c>
    </row>
    <row r="106" spans="1:17" ht="31" x14ac:dyDescent="0.35">
      <c r="A106" s="358"/>
      <c r="B106" s="427"/>
      <c r="C106" s="359"/>
      <c r="D106" s="360"/>
      <c r="E106" s="1165"/>
      <c r="F106" s="700" t="s">
        <v>489</v>
      </c>
      <c r="G106" s="701" t="s">
        <v>210</v>
      </c>
      <c r="H106" s="1170" t="s">
        <v>542</v>
      </c>
      <c r="I106" s="1037"/>
      <c r="J106" s="1102"/>
      <c r="K106" s="1102"/>
      <c r="L106" s="1102"/>
      <c r="M106" s="1159"/>
      <c r="N106" s="1102"/>
      <c r="O106" s="1102"/>
      <c r="P106" s="361" t="s">
        <v>490</v>
      </c>
    </row>
    <row r="107" spans="1:17" ht="36.75" customHeight="1" x14ac:dyDescent="0.35">
      <c r="A107" s="358"/>
      <c r="B107" s="427"/>
      <c r="C107" s="359"/>
      <c r="D107" s="360"/>
      <c r="E107" s="1165"/>
      <c r="F107" s="700" t="s">
        <v>376</v>
      </c>
      <c r="G107" s="701" t="s">
        <v>210</v>
      </c>
      <c r="H107" s="1171" t="s">
        <v>1063</v>
      </c>
      <c r="I107" s="1037"/>
      <c r="J107" s="1102"/>
      <c r="K107" s="1102"/>
      <c r="L107" s="1102"/>
      <c r="M107" s="1159"/>
      <c r="N107" s="1102"/>
      <c r="O107" s="1102"/>
      <c r="P107" s="361" t="s">
        <v>468</v>
      </c>
    </row>
    <row r="108" spans="1:17" ht="36.75" customHeight="1" x14ac:dyDescent="0.35">
      <c r="A108" s="358"/>
      <c r="B108" s="427"/>
      <c r="C108" s="359"/>
      <c r="D108" s="360"/>
      <c r="E108" s="1165"/>
      <c r="F108" s="700" t="s">
        <v>491</v>
      </c>
      <c r="G108" s="701"/>
      <c r="H108" s="1171" t="s">
        <v>1112</v>
      </c>
      <c r="I108" s="1037"/>
      <c r="J108" s="1102"/>
      <c r="K108" s="1102"/>
      <c r="L108" s="1102"/>
      <c r="M108" s="1159"/>
      <c r="N108" s="1102"/>
      <c r="O108" s="1102"/>
      <c r="P108" s="361" t="s">
        <v>492</v>
      </c>
      <c r="Q108" s="495" t="s">
        <v>493</v>
      </c>
    </row>
    <row r="109" spans="1:17" ht="38.25" customHeight="1" x14ac:dyDescent="0.35">
      <c r="A109" s="358"/>
      <c r="B109" s="427"/>
      <c r="C109" s="359"/>
      <c r="D109" s="360"/>
      <c r="E109" s="1165"/>
      <c r="F109" s="700" t="s">
        <v>494</v>
      </c>
      <c r="G109" s="701" t="s">
        <v>210</v>
      </c>
      <c r="H109" s="1171" t="s">
        <v>545</v>
      </c>
      <c r="I109" s="1037"/>
      <c r="J109" s="1102"/>
      <c r="K109" s="1102"/>
      <c r="L109" s="1102"/>
      <c r="M109" s="1159"/>
      <c r="N109" s="1102"/>
      <c r="O109" s="1102"/>
      <c r="P109" s="361" t="s">
        <v>495</v>
      </c>
    </row>
    <row r="110" spans="1:17" ht="46.5" x14ac:dyDescent="0.35">
      <c r="A110" s="358"/>
      <c r="B110" s="427"/>
      <c r="C110" s="359"/>
      <c r="D110" s="360"/>
      <c r="E110" s="1165"/>
      <c r="F110" s="700" t="s">
        <v>496</v>
      </c>
      <c r="G110" s="701" t="s">
        <v>210</v>
      </c>
      <c r="H110" s="1170" t="s">
        <v>542</v>
      </c>
      <c r="I110" s="1037"/>
      <c r="J110" s="1102"/>
      <c r="K110" s="1102"/>
      <c r="L110" s="1102"/>
      <c r="M110" s="1159"/>
      <c r="N110" s="1102"/>
      <c r="O110" s="1102"/>
      <c r="P110" s="361" t="s">
        <v>497</v>
      </c>
    </row>
    <row r="111" spans="1:17" ht="31" x14ac:dyDescent="0.35">
      <c r="A111" s="358"/>
      <c r="B111" s="427"/>
      <c r="C111" s="359"/>
      <c r="D111" s="360"/>
      <c r="E111" s="1165"/>
      <c r="F111" s="700" t="s">
        <v>498</v>
      </c>
      <c r="G111" s="701" t="s">
        <v>210</v>
      </c>
      <c r="H111" s="1036" t="s">
        <v>584</v>
      </c>
      <c r="I111" s="1037"/>
      <c r="J111" s="1102"/>
      <c r="K111" s="1102"/>
      <c r="L111" s="1102"/>
      <c r="M111" s="1159"/>
      <c r="N111" s="1102"/>
      <c r="O111" s="1102"/>
      <c r="P111" s="361" t="s">
        <v>500</v>
      </c>
    </row>
    <row r="112" spans="1:17" ht="31" x14ac:dyDescent="0.35">
      <c r="A112" s="358"/>
      <c r="B112" s="427"/>
      <c r="C112" s="359"/>
      <c r="D112" s="360"/>
      <c r="E112" s="1166"/>
      <c r="F112" s="700" t="s">
        <v>501</v>
      </c>
      <c r="G112" s="701" t="s">
        <v>210</v>
      </c>
      <c r="H112" s="1170" t="s">
        <v>542</v>
      </c>
      <c r="I112" s="1037"/>
      <c r="J112" s="1161"/>
      <c r="K112" s="1161"/>
      <c r="L112" s="1161"/>
      <c r="M112" s="1160"/>
      <c r="N112" s="1161"/>
      <c r="O112" s="1161"/>
      <c r="P112" s="361" t="s">
        <v>502</v>
      </c>
    </row>
    <row r="113" spans="1:17" ht="50.25" customHeight="1" x14ac:dyDescent="0.35">
      <c r="A113" s="358"/>
      <c r="B113" s="427"/>
      <c r="C113" s="359"/>
      <c r="D113" s="360"/>
      <c r="E113" s="1164" t="s">
        <v>293</v>
      </c>
      <c r="F113" s="700" t="s">
        <v>503</v>
      </c>
      <c r="G113" s="701" t="s">
        <v>210</v>
      </c>
      <c r="H113" s="1144" t="s">
        <v>684</v>
      </c>
      <c r="I113" s="1145"/>
      <c r="J113" s="1101">
        <v>2015</v>
      </c>
      <c r="K113" s="1101" t="s">
        <v>378</v>
      </c>
      <c r="L113" s="1101">
        <v>1</v>
      </c>
      <c r="M113" s="1158">
        <f>(7.12+6.8)/2</f>
        <v>6.96</v>
      </c>
      <c r="N113" s="1167">
        <f>L113*M113</f>
        <v>6.96</v>
      </c>
      <c r="O113" s="1101"/>
      <c r="P113" s="361" t="s">
        <v>442</v>
      </c>
    </row>
    <row r="114" spans="1:17" ht="21" customHeight="1" x14ac:dyDescent="0.35">
      <c r="A114" s="358"/>
      <c r="B114" s="427"/>
      <c r="C114" s="359"/>
      <c r="D114" s="360"/>
      <c r="E114" s="1165"/>
      <c r="F114" s="700" t="s">
        <v>471</v>
      </c>
      <c r="G114" s="701" t="s">
        <v>210</v>
      </c>
      <c r="H114" s="1036" t="s">
        <v>926</v>
      </c>
      <c r="I114" s="1037"/>
      <c r="J114" s="1102"/>
      <c r="K114" s="1102"/>
      <c r="L114" s="1102"/>
      <c r="M114" s="1159"/>
      <c r="N114" s="1168"/>
      <c r="O114" s="1102"/>
      <c r="P114" s="361" t="s">
        <v>442</v>
      </c>
    </row>
    <row r="115" spans="1:17" ht="21" customHeight="1" x14ac:dyDescent="0.35">
      <c r="A115" s="358"/>
      <c r="B115" s="427"/>
      <c r="C115" s="359"/>
      <c r="D115" s="360"/>
      <c r="E115" s="1165"/>
      <c r="F115" s="700" t="s">
        <v>476</v>
      </c>
      <c r="G115" s="701" t="s">
        <v>210</v>
      </c>
      <c r="H115" s="1036" t="s">
        <v>685</v>
      </c>
      <c r="I115" s="1037"/>
      <c r="J115" s="1102"/>
      <c r="K115" s="1102"/>
      <c r="L115" s="1102"/>
      <c r="M115" s="1159"/>
      <c r="N115" s="1168"/>
      <c r="O115" s="1102"/>
      <c r="P115" s="361" t="s">
        <v>442</v>
      </c>
    </row>
    <row r="116" spans="1:17" ht="21" customHeight="1" x14ac:dyDescent="0.35">
      <c r="A116" s="358"/>
      <c r="B116" s="427"/>
      <c r="C116" s="359"/>
      <c r="D116" s="360"/>
      <c r="E116" s="1165"/>
      <c r="F116" s="700" t="s">
        <v>477</v>
      </c>
      <c r="G116" s="701" t="s">
        <v>210</v>
      </c>
      <c r="H116" s="1036">
        <v>7</v>
      </c>
      <c r="I116" s="1037"/>
      <c r="J116" s="1102"/>
      <c r="K116" s="1102"/>
      <c r="L116" s="1102"/>
      <c r="M116" s="1159"/>
      <c r="N116" s="1168"/>
      <c r="O116" s="1102"/>
      <c r="P116" s="361" t="s">
        <v>442</v>
      </c>
    </row>
    <row r="117" spans="1:17" ht="21" customHeight="1" x14ac:dyDescent="0.35">
      <c r="A117" s="358"/>
      <c r="B117" s="427"/>
      <c r="C117" s="359"/>
      <c r="D117" s="360"/>
      <c r="E117" s="1165"/>
      <c r="F117" s="700" t="s">
        <v>478</v>
      </c>
      <c r="G117" s="701" t="s">
        <v>210</v>
      </c>
      <c r="H117" s="1170">
        <v>9</v>
      </c>
      <c r="I117" s="1037"/>
      <c r="J117" s="1102"/>
      <c r="K117" s="1102"/>
      <c r="L117" s="1102"/>
      <c r="M117" s="1159"/>
      <c r="N117" s="1168"/>
      <c r="O117" s="1102"/>
      <c r="P117" s="361" t="s">
        <v>479</v>
      </c>
    </row>
    <row r="118" spans="1:17" ht="21" customHeight="1" x14ac:dyDescent="0.35">
      <c r="A118" s="358"/>
      <c r="B118" s="427"/>
      <c r="C118" s="359"/>
      <c r="D118" s="360"/>
      <c r="E118" s="1165"/>
      <c r="F118" s="700" t="s">
        <v>480</v>
      </c>
      <c r="G118" s="701" t="s">
        <v>210</v>
      </c>
      <c r="H118" s="1036">
        <v>2015</v>
      </c>
      <c r="I118" s="1037"/>
      <c r="J118" s="1102"/>
      <c r="K118" s="1102"/>
      <c r="L118" s="1102"/>
      <c r="M118" s="1159"/>
      <c r="N118" s="1168"/>
      <c r="O118" s="1102"/>
      <c r="P118" s="361" t="s">
        <v>442</v>
      </c>
    </row>
    <row r="119" spans="1:17" ht="21" customHeight="1" x14ac:dyDescent="0.35">
      <c r="A119" s="358"/>
      <c r="B119" s="427"/>
      <c r="C119" s="359"/>
      <c r="D119" s="360"/>
      <c r="E119" s="1165"/>
      <c r="F119" s="700" t="s">
        <v>481</v>
      </c>
      <c r="G119" s="701" t="s">
        <v>210</v>
      </c>
      <c r="H119" s="1036" t="s">
        <v>686</v>
      </c>
      <c r="I119" s="1037"/>
      <c r="J119" s="1102"/>
      <c r="K119" s="1102"/>
      <c r="L119" s="1102"/>
      <c r="M119" s="1159"/>
      <c r="N119" s="1168"/>
      <c r="O119" s="1102"/>
      <c r="P119" s="361" t="s">
        <v>442</v>
      </c>
    </row>
    <row r="120" spans="1:17" ht="21" customHeight="1" x14ac:dyDescent="0.35">
      <c r="A120" s="358"/>
      <c r="B120" s="427"/>
      <c r="C120" s="359"/>
      <c r="D120" s="360"/>
      <c r="E120" s="1165"/>
      <c r="F120" s="700" t="s">
        <v>482</v>
      </c>
      <c r="G120" s="701" t="s">
        <v>210</v>
      </c>
      <c r="H120" s="1036" t="s">
        <v>687</v>
      </c>
      <c r="I120" s="1037"/>
      <c r="J120" s="1102"/>
      <c r="K120" s="1102"/>
      <c r="L120" s="1102"/>
      <c r="M120" s="1159"/>
      <c r="N120" s="1168"/>
      <c r="O120" s="1102"/>
      <c r="P120" s="361" t="s">
        <v>442</v>
      </c>
    </row>
    <row r="121" spans="1:17" ht="21" customHeight="1" x14ac:dyDescent="0.35">
      <c r="A121" s="358"/>
      <c r="B121" s="427"/>
      <c r="C121" s="359"/>
      <c r="D121" s="360"/>
      <c r="E121" s="1165"/>
      <c r="F121" s="700" t="s">
        <v>467</v>
      </c>
      <c r="G121" s="701" t="s">
        <v>210</v>
      </c>
      <c r="H121" s="1036" t="s">
        <v>688</v>
      </c>
      <c r="I121" s="1037"/>
      <c r="J121" s="1102"/>
      <c r="K121" s="1102"/>
      <c r="L121" s="1102"/>
      <c r="M121" s="1159"/>
      <c r="N121" s="1168"/>
      <c r="O121" s="1102"/>
      <c r="P121" s="361" t="s">
        <v>442</v>
      </c>
    </row>
    <row r="122" spans="1:17" ht="21" customHeight="1" x14ac:dyDescent="0.35">
      <c r="A122" s="358"/>
      <c r="B122" s="427"/>
      <c r="C122" s="359"/>
      <c r="D122" s="360"/>
      <c r="E122" s="1165"/>
      <c r="F122" s="700" t="s">
        <v>483</v>
      </c>
      <c r="G122" s="701" t="s">
        <v>210</v>
      </c>
      <c r="H122" s="1170" t="s">
        <v>542</v>
      </c>
      <c r="I122" s="1037"/>
      <c r="J122" s="1102"/>
      <c r="K122" s="1102"/>
      <c r="L122" s="1102"/>
      <c r="M122" s="1159"/>
      <c r="N122" s="1168"/>
      <c r="O122" s="1102"/>
      <c r="P122" s="361" t="s">
        <v>934</v>
      </c>
    </row>
    <row r="123" spans="1:17" ht="35.25" customHeight="1" x14ac:dyDescent="0.35">
      <c r="A123" s="358"/>
      <c r="B123" s="427"/>
      <c r="C123" s="359"/>
      <c r="D123" s="360"/>
      <c r="E123" s="1165"/>
      <c r="F123" s="700" t="s">
        <v>484</v>
      </c>
      <c r="G123" s="701" t="s">
        <v>210</v>
      </c>
      <c r="H123" s="1171" t="s">
        <v>689</v>
      </c>
      <c r="I123" s="1037"/>
      <c r="J123" s="1102"/>
      <c r="K123" s="1102"/>
      <c r="L123" s="1102"/>
      <c r="M123" s="1159"/>
      <c r="N123" s="1168"/>
      <c r="O123" s="1102"/>
      <c r="P123" s="361" t="s">
        <v>485</v>
      </c>
    </row>
    <row r="124" spans="1:17" ht="52.5" customHeight="1" x14ac:dyDescent="0.35">
      <c r="A124" s="358"/>
      <c r="B124" s="427"/>
      <c r="C124" s="359"/>
      <c r="D124" s="360"/>
      <c r="E124" s="1165"/>
      <c r="F124" s="700" t="s">
        <v>393</v>
      </c>
      <c r="G124" s="701" t="s">
        <v>210</v>
      </c>
      <c r="H124" s="1171" t="s">
        <v>690</v>
      </c>
      <c r="I124" s="1037"/>
      <c r="J124" s="1102"/>
      <c r="K124" s="1102"/>
      <c r="L124" s="1102"/>
      <c r="M124" s="1159"/>
      <c r="N124" s="1168"/>
      <c r="O124" s="1102"/>
      <c r="P124" s="361" t="s">
        <v>486</v>
      </c>
    </row>
    <row r="125" spans="1:17" ht="21" customHeight="1" x14ac:dyDescent="0.35">
      <c r="A125" s="358"/>
      <c r="B125" s="427"/>
      <c r="C125" s="359"/>
      <c r="D125" s="360"/>
      <c r="E125" s="1165"/>
      <c r="F125" s="700" t="s">
        <v>487</v>
      </c>
      <c r="G125" s="701" t="s">
        <v>210</v>
      </c>
      <c r="H125" s="1036" t="s">
        <v>691</v>
      </c>
      <c r="I125" s="1037"/>
      <c r="J125" s="1102"/>
      <c r="K125" s="1102"/>
      <c r="L125" s="1102"/>
      <c r="M125" s="1159"/>
      <c r="N125" s="1168"/>
      <c r="O125" s="1102"/>
      <c r="P125" s="361" t="s">
        <v>488</v>
      </c>
    </row>
    <row r="126" spans="1:17" ht="31" x14ac:dyDescent="0.35">
      <c r="A126" s="358"/>
      <c r="B126" s="427"/>
      <c r="C126" s="359"/>
      <c r="D126" s="360"/>
      <c r="E126" s="1165"/>
      <c r="F126" s="700" t="s">
        <v>489</v>
      </c>
      <c r="G126" s="701" t="s">
        <v>210</v>
      </c>
      <c r="H126" s="1170" t="s">
        <v>542</v>
      </c>
      <c r="I126" s="1037"/>
      <c r="J126" s="1102"/>
      <c r="K126" s="1102"/>
      <c r="L126" s="1102"/>
      <c r="M126" s="1159"/>
      <c r="N126" s="1168"/>
      <c r="O126" s="1102"/>
      <c r="P126" s="361" t="s">
        <v>490</v>
      </c>
    </row>
    <row r="127" spans="1:17" ht="34.5" customHeight="1" x14ac:dyDescent="0.35">
      <c r="A127" s="358"/>
      <c r="B127" s="427"/>
      <c r="C127" s="359"/>
      <c r="D127" s="360"/>
      <c r="E127" s="1165"/>
      <c r="F127" s="700" t="s">
        <v>376</v>
      </c>
      <c r="G127" s="701" t="s">
        <v>210</v>
      </c>
      <c r="H127" s="1171" t="s">
        <v>1064</v>
      </c>
      <c r="I127" s="1037"/>
      <c r="J127" s="1102"/>
      <c r="K127" s="1102"/>
      <c r="L127" s="1102"/>
      <c r="M127" s="1159"/>
      <c r="N127" s="1168"/>
      <c r="O127" s="1102"/>
      <c r="P127" s="361" t="s">
        <v>468</v>
      </c>
    </row>
    <row r="128" spans="1:17" ht="36.75" customHeight="1" x14ac:dyDescent="0.35">
      <c r="A128" s="358"/>
      <c r="B128" s="427"/>
      <c r="C128" s="359"/>
      <c r="D128" s="360"/>
      <c r="E128" s="1165"/>
      <c r="F128" s="700" t="s">
        <v>491</v>
      </c>
      <c r="G128" s="701"/>
      <c r="H128" s="1171" t="s">
        <v>1113</v>
      </c>
      <c r="I128" s="1037"/>
      <c r="J128" s="1102"/>
      <c r="K128" s="1102"/>
      <c r="L128" s="1102"/>
      <c r="M128" s="1159"/>
      <c r="N128" s="1168"/>
      <c r="O128" s="1102"/>
      <c r="P128" s="361" t="s">
        <v>492</v>
      </c>
      <c r="Q128" s="495" t="s">
        <v>493</v>
      </c>
    </row>
    <row r="129" spans="1:16" ht="38.25" customHeight="1" x14ac:dyDescent="0.35">
      <c r="A129" s="358"/>
      <c r="B129" s="427"/>
      <c r="C129" s="359"/>
      <c r="D129" s="360"/>
      <c r="E129" s="1165"/>
      <c r="F129" s="700" t="s">
        <v>494</v>
      </c>
      <c r="G129" s="701" t="s">
        <v>210</v>
      </c>
      <c r="H129" s="1171" t="s">
        <v>692</v>
      </c>
      <c r="I129" s="1037"/>
      <c r="J129" s="1102"/>
      <c r="K129" s="1102"/>
      <c r="L129" s="1102"/>
      <c r="M129" s="1159"/>
      <c r="N129" s="1168"/>
      <c r="O129" s="1102"/>
      <c r="P129" s="361" t="s">
        <v>495</v>
      </c>
    </row>
    <row r="130" spans="1:16" ht="46.5" x14ac:dyDescent="0.35">
      <c r="A130" s="358"/>
      <c r="B130" s="427"/>
      <c r="C130" s="359"/>
      <c r="D130" s="360"/>
      <c r="E130" s="1165"/>
      <c r="F130" s="700" t="s">
        <v>496</v>
      </c>
      <c r="G130" s="701" t="s">
        <v>210</v>
      </c>
      <c r="H130" s="1170" t="s">
        <v>542</v>
      </c>
      <c r="I130" s="1037"/>
      <c r="J130" s="1102"/>
      <c r="K130" s="1102"/>
      <c r="L130" s="1102"/>
      <c r="M130" s="1159"/>
      <c r="N130" s="1168"/>
      <c r="O130" s="1102"/>
      <c r="P130" s="361" t="s">
        <v>497</v>
      </c>
    </row>
    <row r="131" spans="1:16" ht="31" x14ac:dyDescent="0.35">
      <c r="A131" s="358"/>
      <c r="B131" s="427"/>
      <c r="C131" s="359"/>
      <c r="D131" s="360"/>
      <c r="E131" s="1165"/>
      <c r="F131" s="700" t="s">
        <v>498</v>
      </c>
      <c r="G131" s="701" t="s">
        <v>210</v>
      </c>
      <c r="H131" s="1036" t="s">
        <v>584</v>
      </c>
      <c r="I131" s="1037"/>
      <c r="J131" s="1102"/>
      <c r="K131" s="1102"/>
      <c r="L131" s="1102"/>
      <c r="M131" s="1159"/>
      <c r="N131" s="1168"/>
      <c r="O131" s="1102"/>
      <c r="P131" s="361" t="s">
        <v>500</v>
      </c>
    </row>
    <row r="132" spans="1:16" ht="31" x14ac:dyDescent="0.35">
      <c r="A132" s="358"/>
      <c r="B132" s="427"/>
      <c r="C132" s="359"/>
      <c r="D132" s="360"/>
      <c r="E132" s="1166"/>
      <c r="F132" s="700" t="s">
        <v>501</v>
      </c>
      <c r="G132" s="701" t="s">
        <v>210</v>
      </c>
      <c r="H132" s="1170" t="s">
        <v>542</v>
      </c>
      <c r="I132" s="1037"/>
      <c r="J132" s="1161"/>
      <c r="K132" s="1161"/>
      <c r="L132" s="1161"/>
      <c r="M132" s="1160"/>
      <c r="N132" s="1169"/>
      <c r="O132" s="1161"/>
      <c r="P132" s="361" t="s">
        <v>502</v>
      </c>
    </row>
    <row r="133" spans="1:16" ht="39.75" customHeight="1" x14ac:dyDescent="0.35">
      <c r="A133" s="358"/>
      <c r="B133" s="427"/>
      <c r="C133" s="359"/>
      <c r="D133" s="360"/>
      <c r="E133" s="1164" t="s">
        <v>296</v>
      </c>
      <c r="F133" s="700" t="s">
        <v>503</v>
      </c>
      <c r="G133" s="701" t="s">
        <v>210</v>
      </c>
      <c r="H133" s="1144" t="s">
        <v>694</v>
      </c>
      <c r="I133" s="1145"/>
      <c r="J133" s="1101">
        <v>2015</v>
      </c>
      <c r="K133" s="1101" t="s">
        <v>378</v>
      </c>
      <c r="L133" s="1101">
        <v>1</v>
      </c>
      <c r="M133" s="1158">
        <f>(7.04+6.9)/2</f>
        <v>6.9700000000000006</v>
      </c>
      <c r="N133" s="1167">
        <f>L133*M133</f>
        <v>6.9700000000000006</v>
      </c>
      <c r="O133" s="1101"/>
      <c r="P133" s="361" t="s">
        <v>442</v>
      </c>
    </row>
    <row r="134" spans="1:16" ht="21" customHeight="1" x14ac:dyDescent="0.35">
      <c r="A134" s="358"/>
      <c r="B134" s="427"/>
      <c r="C134" s="359"/>
      <c r="D134" s="360"/>
      <c r="E134" s="1165"/>
      <c r="F134" s="700" t="s">
        <v>471</v>
      </c>
      <c r="G134" s="701" t="s">
        <v>210</v>
      </c>
      <c r="H134" s="1174" t="s">
        <v>927</v>
      </c>
      <c r="I134" s="1175"/>
      <c r="J134" s="1102"/>
      <c r="K134" s="1102"/>
      <c r="L134" s="1102"/>
      <c r="M134" s="1159"/>
      <c r="N134" s="1168"/>
      <c r="O134" s="1102"/>
      <c r="P134" s="361" t="s">
        <v>442</v>
      </c>
    </row>
    <row r="135" spans="1:16" ht="21" customHeight="1" x14ac:dyDescent="0.35">
      <c r="A135" s="358"/>
      <c r="B135" s="427"/>
      <c r="C135" s="359"/>
      <c r="D135" s="360"/>
      <c r="E135" s="1165"/>
      <c r="F135" s="700" t="s">
        <v>476</v>
      </c>
      <c r="G135" s="701" t="s">
        <v>210</v>
      </c>
      <c r="H135" s="1036" t="s">
        <v>685</v>
      </c>
      <c r="I135" s="1037"/>
      <c r="J135" s="1102"/>
      <c r="K135" s="1102"/>
      <c r="L135" s="1102"/>
      <c r="M135" s="1159"/>
      <c r="N135" s="1168"/>
      <c r="O135" s="1102"/>
      <c r="P135" s="361" t="s">
        <v>442</v>
      </c>
    </row>
    <row r="136" spans="1:16" ht="21" customHeight="1" x14ac:dyDescent="0.35">
      <c r="A136" s="358"/>
      <c r="B136" s="427"/>
      <c r="C136" s="359"/>
      <c r="D136" s="360"/>
      <c r="E136" s="1165"/>
      <c r="F136" s="700" t="s">
        <v>477</v>
      </c>
      <c r="G136" s="701" t="s">
        <v>210</v>
      </c>
      <c r="H136" s="1036">
        <v>7</v>
      </c>
      <c r="I136" s="1037"/>
      <c r="J136" s="1102"/>
      <c r="K136" s="1102"/>
      <c r="L136" s="1102"/>
      <c r="M136" s="1159"/>
      <c r="N136" s="1168"/>
      <c r="O136" s="1102"/>
      <c r="P136" s="361" t="s">
        <v>442</v>
      </c>
    </row>
    <row r="137" spans="1:16" ht="21" customHeight="1" x14ac:dyDescent="0.35">
      <c r="A137" s="358"/>
      <c r="B137" s="427"/>
      <c r="C137" s="359"/>
      <c r="D137" s="360"/>
      <c r="E137" s="1165"/>
      <c r="F137" s="700" t="s">
        <v>478</v>
      </c>
      <c r="G137" s="701" t="s">
        <v>210</v>
      </c>
      <c r="H137" s="1170">
        <v>9</v>
      </c>
      <c r="I137" s="1037"/>
      <c r="J137" s="1102"/>
      <c r="K137" s="1102"/>
      <c r="L137" s="1102"/>
      <c r="M137" s="1159"/>
      <c r="N137" s="1168"/>
      <c r="O137" s="1102"/>
      <c r="P137" s="361" t="s">
        <v>479</v>
      </c>
    </row>
    <row r="138" spans="1:16" ht="21" customHeight="1" x14ac:dyDescent="0.35">
      <c r="A138" s="358"/>
      <c r="B138" s="427"/>
      <c r="C138" s="359"/>
      <c r="D138" s="360"/>
      <c r="E138" s="1165"/>
      <c r="F138" s="700" t="s">
        <v>480</v>
      </c>
      <c r="G138" s="701" t="s">
        <v>210</v>
      </c>
      <c r="H138" s="1036">
        <v>2015</v>
      </c>
      <c r="I138" s="1037"/>
      <c r="J138" s="1102"/>
      <c r="K138" s="1102"/>
      <c r="L138" s="1102"/>
      <c r="M138" s="1159"/>
      <c r="N138" s="1168"/>
      <c r="O138" s="1102"/>
      <c r="P138" s="361" t="s">
        <v>442</v>
      </c>
    </row>
    <row r="139" spans="1:16" ht="21" customHeight="1" x14ac:dyDescent="0.35">
      <c r="A139" s="358"/>
      <c r="B139" s="427"/>
      <c r="C139" s="359"/>
      <c r="D139" s="360"/>
      <c r="E139" s="1165"/>
      <c r="F139" s="700" t="s">
        <v>481</v>
      </c>
      <c r="G139" s="701" t="s">
        <v>210</v>
      </c>
      <c r="H139" s="1036" t="s">
        <v>693</v>
      </c>
      <c r="I139" s="1037"/>
      <c r="J139" s="1102"/>
      <c r="K139" s="1102"/>
      <c r="L139" s="1102"/>
      <c r="M139" s="1159"/>
      <c r="N139" s="1168"/>
      <c r="O139" s="1102"/>
      <c r="P139" s="361" t="s">
        <v>442</v>
      </c>
    </row>
    <row r="140" spans="1:16" ht="21" customHeight="1" x14ac:dyDescent="0.35">
      <c r="A140" s="358"/>
      <c r="B140" s="427"/>
      <c r="C140" s="359"/>
      <c r="D140" s="360"/>
      <c r="E140" s="1165"/>
      <c r="F140" s="700" t="s">
        <v>482</v>
      </c>
      <c r="G140" s="701" t="s">
        <v>210</v>
      </c>
      <c r="H140" s="1036" t="s">
        <v>687</v>
      </c>
      <c r="I140" s="1037"/>
      <c r="J140" s="1102"/>
      <c r="K140" s="1102"/>
      <c r="L140" s="1102"/>
      <c r="M140" s="1159"/>
      <c r="N140" s="1168"/>
      <c r="O140" s="1102"/>
      <c r="P140" s="361" t="s">
        <v>442</v>
      </c>
    </row>
    <row r="141" spans="1:16" ht="21" customHeight="1" x14ac:dyDescent="0.35">
      <c r="A141" s="358"/>
      <c r="B141" s="427"/>
      <c r="C141" s="359"/>
      <c r="D141" s="360"/>
      <c r="E141" s="1165"/>
      <c r="F141" s="700" t="s">
        <v>467</v>
      </c>
      <c r="G141" s="701" t="s">
        <v>210</v>
      </c>
      <c r="H141" s="1036" t="s">
        <v>688</v>
      </c>
      <c r="I141" s="1037"/>
      <c r="J141" s="1102"/>
      <c r="K141" s="1102"/>
      <c r="L141" s="1102"/>
      <c r="M141" s="1159"/>
      <c r="N141" s="1168"/>
      <c r="O141" s="1102"/>
      <c r="P141" s="361" t="s">
        <v>442</v>
      </c>
    </row>
    <row r="142" spans="1:16" ht="21" customHeight="1" x14ac:dyDescent="0.35">
      <c r="A142" s="358"/>
      <c r="B142" s="427"/>
      <c r="C142" s="359"/>
      <c r="D142" s="360"/>
      <c r="E142" s="1165"/>
      <c r="F142" s="700" t="s">
        <v>483</v>
      </c>
      <c r="G142" s="701" t="s">
        <v>210</v>
      </c>
      <c r="H142" s="1170" t="s">
        <v>542</v>
      </c>
      <c r="I142" s="1037"/>
      <c r="J142" s="1102"/>
      <c r="K142" s="1102"/>
      <c r="L142" s="1102"/>
      <c r="M142" s="1159"/>
      <c r="N142" s="1168"/>
      <c r="O142" s="1102"/>
      <c r="P142" s="361" t="s">
        <v>934</v>
      </c>
    </row>
    <row r="143" spans="1:16" ht="32.25" customHeight="1" x14ac:dyDescent="0.35">
      <c r="A143" s="358"/>
      <c r="B143" s="427"/>
      <c r="C143" s="359"/>
      <c r="D143" s="360"/>
      <c r="E143" s="1165"/>
      <c r="F143" s="700" t="s">
        <v>484</v>
      </c>
      <c r="G143" s="701" t="s">
        <v>210</v>
      </c>
      <c r="H143" s="1171" t="s">
        <v>689</v>
      </c>
      <c r="I143" s="1037"/>
      <c r="J143" s="1102"/>
      <c r="K143" s="1102"/>
      <c r="L143" s="1102"/>
      <c r="M143" s="1159"/>
      <c r="N143" s="1168"/>
      <c r="O143" s="1102"/>
      <c r="P143" s="361" t="s">
        <v>485</v>
      </c>
    </row>
    <row r="144" spans="1:16" ht="52.5" customHeight="1" x14ac:dyDescent="0.35">
      <c r="A144" s="358"/>
      <c r="B144" s="427"/>
      <c r="C144" s="359"/>
      <c r="D144" s="360"/>
      <c r="E144" s="1165"/>
      <c r="F144" s="700" t="s">
        <v>393</v>
      </c>
      <c r="G144" s="701" t="s">
        <v>210</v>
      </c>
      <c r="H144" s="1171" t="s">
        <v>695</v>
      </c>
      <c r="I144" s="1037"/>
      <c r="J144" s="1102"/>
      <c r="K144" s="1102"/>
      <c r="L144" s="1102"/>
      <c r="M144" s="1159"/>
      <c r="N144" s="1168"/>
      <c r="O144" s="1102"/>
      <c r="P144" s="361" t="s">
        <v>486</v>
      </c>
    </row>
    <row r="145" spans="1:17" ht="21" customHeight="1" x14ac:dyDescent="0.35">
      <c r="A145" s="358"/>
      <c r="B145" s="427"/>
      <c r="C145" s="359"/>
      <c r="D145" s="360"/>
      <c r="E145" s="1165"/>
      <c r="F145" s="700" t="s">
        <v>487</v>
      </c>
      <c r="G145" s="701" t="s">
        <v>210</v>
      </c>
      <c r="H145" s="1036" t="s">
        <v>691</v>
      </c>
      <c r="I145" s="1037"/>
      <c r="J145" s="1102"/>
      <c r="K145" s="1102"/>
      <c r="L145" s="1102"/>
      <c r="M145" s="1159"/>
      <c r="N145" s="1168"/>
      <c r="O145" s="1102"/>
      <c r="P145" s="361" t="s">
        <v>488</v>
      </c>
    </row>
    <row r="146" spans="1:17" ht="31" x14ac:dyDescent="0.35">
      <c r="A146" s="358"/>
      <c r="B146" s="427"/>
      <c r="C146" s="359"/>
      <c r="D146" s="360"/>
      <c r="E146" s="1165"/>
      <c r="F146" s="700" t="s">
        <v>489</v>
      </c>
      <c r="G146" s="701" t="s">
        <v>210</v>
      </c>
      <c r="H146" s="1170" t="s">
        <v>542</v>
      </c>
      <c r="I146" s="1037"/>
      <c r="J146" s="1102"/>
      <c r="K146" s="1102"/>
      <c r="L146" s="1102"/>
      <c r="M146" s="1159"/>
      <c r="N146" s="1168"/>
      <c r="O146" s="1102"/>
      <c r="P146" s="361" t="s">
        <v>490</v>
      </c>
    </row>
    <row r="147" spans="1:17" ht="36.75" customHeight="1" x14ac:dyDescent="0.35">
      <c r="A147" s="358"/>
      <c r="B147" s="427"/>
      <c r="C147" s="359"/>
      <c r="D147" s="360"/>
      <c r="E147" s="1165"/>
      <c r="F147" s="700" t="s">
        <v>376</v>
      </c>
      <c r="G147" s="701" t="s">
        <v>210</v>
      </c>
      <c r="H147" s="1171" t="s">
        <v>1065</v>
      </c>
      <c r="I147" s="1037"/>
      <c r="J147" s="1102"/>
      <c r="K147" s="1102"/>
      <c r="L147" s="1102"/>
      <c r="M147" s="1159"/>
      <c r="N147" s="1168"/>
      <c r="O147" s="1102"/>
      <c r="P147" s="361" t="s">
        <v>468</v>
      </c>
    </row>
    <row r="148" spans="1:17" ht="36.75" customHeight="1" x14ac:dyDescent="0.35">
      <c r="A148" s="358"/>
      <c r="B148" s="427"/>
      <c r="C148" s="359"/>
      <c r="D148" s="360"/>
      <c r="E148" s="1165"/>
      <c r="F148" s="700" t="s">
        <v>491</v>
      </c>
      <c r="G148" s="701"/>
      <c r="H148" s="1171" t="s">
        <v>1114</v>
      </c>
      <c r="I148" s="1037"/>
      <c r="J148" s="1102"/>
      <c r="K148" s="1102"/>
      <c r="L148" s="1102"/>
      <c r="M148" s="1159"/>
      <c r="N148" s="1168"/>
      <c r="O148" s="1102"/>
      <c r="P148" s="361" t="s">
        <v>492</v>
      </c>
      <c r="Q148" s="495" t="s">
        <v>493</v>
      </c>
    </row>
    <row r="149" spans="1:17" ht="38.25" customHeight="1" x14ac:dyDescent="0.35">
      <c r="A149" s="358"/>
      <c r="B149" s="427"/>
      <c r="C149" s="359"/>
      <c r="D149" s="360"/>
      <c r="E149" s="1165"/>
      <c r="F149" s="700" t="s">
        <v>494</v>
      </c>
      <c r="G149" s="701" t="s">
        <v>210</v>
      </c>
      <c r="H149" s="1171" t="s">
        <v>593</v>
      </c>
      <c r="I149" s="1037"/>
      <c r="J149" s="1102"/>
      <c r="K149" s="1102"/>
      <c r="L149" s="1102"/>
      <c r="M149" s="1159"/>
      <c r="N149" s="1168"/>
      <c r="O149" s="1102"/>
      <c r="P149" s="361" t="s">
        <v>495</v>
      </c>
    </row>
    <row r="150" spans="1:17" ht="46.5" x14ac:dyDescent="0.35">
      <c r="A150" s="358"/>
      <c r="B150" s="427"/>
      <c r="C150" s="359"/>
      <c r="D150" s="360"/>
      <c r="E150" s="1165"/>
      <c r="F150" s="700" t="s">
        <v>496</v>
      </c>
      <c r="G150" s="701" t="s">
        <v>210</v>
      </c>
      <c r="H150" s="1170" t="s">
        <v>542</v>
      </c>
      <c r="I150" s="1037"/>
      <c r="J150" s="1102"/>
      <c r="K150" s="1102"/>
      <c r="L150" s="1102"/>
      <c r="M150" s="1159"/>
      <c r="N150" s="1168"/>
      <c r="O150" s="1102"/>
      <c r="P150" s="361" t="s">
        <v>497</v>
      </c>
    </row>
    <row r="151" spans="1:17" ht="31" x14ac:dyDescent="0.35">
      <c r="A151" s="358"/>
      <c r="B151" s="427"/>
      <c r="C151" s="359"/>
      <c r="D151" s="360"/>
      <c r="E151" s="1165"/>
      <c r="F151" s="700" t="s">
        <v>498</v>
      </c>
      <c r="G151" s="701" t="s">
        <v>210</v>
      </c>
      <c r="H151" s="1036" t="s">
        <v>584</v>
      </c>
      <c r="I151" s="1037"/>
      <c r="J151" s="1102"/>
      <c r="K151" s="1102"/>
      <c r="L151" s="1102"/>
      <c r="M151" s="1159"/>
      <c r="N151" s="1168"/>
      <c r="O151" s="1102"/>
      <c r="P151" s="361" t="s">
        <v>500</v>
      </c>
    </row>
    <row r="152" spans="1:17" ht="31" x14ac:dyDescent="0.35">
      <c r="A152" s="358"/>
      <c r="B152" s="427"/>
      <c r="C152" s="359"/>
      <c r="D152" s="360"/>
      <c r="E152" s="1166"/>
      <c r="F152" s="700" t="s">
        <v>501</v>
      </c>
      <c r="G152" s="701" t="s">
        <v>210</v>
      </c>
      <c r="H152" s="1170" t="s">
        <v>542</v>
      </c>
      <c r="I152" s="1037"/>
      <c r="J152" s="1161"/>
      <c r="K152" s="1161"/>
      <c r="L152" s="1161"/>
      <c r="M152" s="1160"/>
      <c r="N152" s="1169"/>
      <c r="O152" s="1161"/>
      <c r="P152" s="361" t="s">
        <v>502</v>
      </c>
    </row>
    <row r="153" spans="1:17" ht="44.25" customHeight="1" x14ac:dyDescent="0.35">
      <c r="A153" s="358"/>
      <c r="B153" s="427"/>
      <c r="C153" s="359"/>
      <c r="D153" s="360"/>
      <c r="E153" s="1164" t="s">
        <v>299</v>
      </c>
      <c r="F153" s="700" t="s">
        <v>503</v>
      </c>
      <c r="G153" s="701" t="s">
        <v>210</v>
      </c>
      <c r="H153" s="1144" t="s">
        <v>585</v>
      </c>
      <c r="I153" s="1145"/>
      <c r="J153" s="1101">
        <v>2016</v>
      </c>
      <c r="K153" s="1101" t="s">
        <v>378</v>
      </c>
      <c r="L153" s="1101">
        <v>1</v>
      </c>
      <c r="M153" s="1158">
        <f>(2.33+2.3)/2</f>
        <v>2.3149999999999999</v>
      </c>
      <c r="N153" s="1167">
        <f>L153*M153</f>
        <v>2.3149999999999999</v>
      </c>
      <c r="O153" s="1101"/>
      <c r="P153" s="361" t="s">
        <v>442</v>
      </c>
    </row>
    <row r="154" spans="1:17" ht="37.5" customHeight="1" x14ac:dyDescent="0.35">
      <c r="A154" s="358"/>
      <c r="B154" s="427"/>
      <c r="C154" s="359"/>
      <c r="D154" s="360"/>
      <c r="E154" s="1165"/>
      <c r="F154" s="700" t="s">
        <v>471</v>
      </c>
      <c r="G154" s="701" t="s">
        <v>210</v>
      </c>
      <c r="H154" s="1036" t="s">
        <v>928</v>
      </c>
      <c r="I154" s="1037"/>
      <c r="J154" s="1102"/>
      <c r="K154" s="1102"/>
      <c r="L154" s="1102"/>
      <c r="M154" s="1159"/>
      <c r="N154" s="1168"/>
      <c r="O154" s="1102"/>
      <c r="P154" s="361" t="s">
        <v>442</v>
      </c>
    </row>
    <row r="155" spans="1:17" ht="35.25" customHeight="1" x14ac:dyDescent="0.35">
      <c r="A155" s="358"/>
      <c r="B155" s="427"/>
      <c r="C155" s="359"/>
      <c r="D155" s="360"/>
      <c r="E155" s="1165"/>
      <c r="F155" s="700" t="s">
        <v>476</v>
      </c>
      <c r="G155" s="701" t="s">
        <v>210</v>
      </c>
      <c r="H155" s="1036" t="s">
        <v>586</v>
      </c>
      <c r="I155" s="1037"/>
      <c r="J155" s="1102"/>
      <c r="K155" s="1102"/>
      <c r="L155" s="1102"/>
      <c r="M155" s="1159"/>
      <c r="N155" s="1168"/>
      <c r="O155" s="1102"/>
      <c r="P155" s="361" t="s">
        <v>442</v>
      </c>
    </row>
    <row r="156" spans="1:17" ht="21" customHeight="1" x14ac:dyDescent="0.35">
      <c r="A156" s="358"/>
      <c r="B156" s="427"/>
      <c r="C156" s="359"/>
      <c r="D156" s="360"/>
      <c r="E156" s="1165"/>
      <c r="F156" s="700" t="s">
        <v>477</v>
      </c>
      <c r="G156" s="701" t="s">
        <v>210</v>
      </c>
      <c r="H156" s="1036">
        <v>7</v>
      </c>
      <c r="I156" s="1037"/>
      <c r="J156" s="1102"/>
      <c r="K156" s="1102"/>
      <c r="L156" s="1102"/>
      <c r="M156" s="1159"/>
      <c r="N156" s="1168"/>
      <c r="O156" s="1102"/>
      <c r="P156" s="361" t="s">
        <v>442</v>
      </c>
    </row>
    <row r="157" spans="1:17" ht="21" customHeight="1" x14ac:dyDescent="0.35">
      <c r="A157" s="358"/>
      <c r="B157" s="427"/>
      <c r="C157" s="359"/>
      <c r="D157" s="360"/>
      <c r="E157" s="1165"/>
      <c r="F157" s="700" t="s">
        <v>478</v>
      </c>
      <c r="G157" s="701" t="s">
        <v>210</v>
      </c>
      <c r="H157" s="1170">
        <v>6</v>
      </c>
      <c r="I157" s="1037"/>
      <c r="J157" s="1102"/>
      <c r="K157" s="1102"/>
      <c r="L157" s="1102"/>
      <c r="M157" s="1159"/>
      <c r="N157" s="1168"/>
      <c r="O157" s="1102"/>
      <c r="P157" s="361" t="s">
        <v>479</v>
      </c>
    </row>
    <row r="158" spans="1:17" ht="21" customHeight="1" x14ac:dyDescent="0.35">
      <c r="A158" s="358"/>
      <c r="B158" s="427"/>
      <c r="C158" s="359"/>
      <c r="D158" s="360"/>
      <c r="E158" s="1165"/>
      <c r="F158" s="700" t="s">
        <v>480</v>
      </c>
      <c r="G158" s="701" t="s">
        <v>210</v>
      </c>
      <c r="H158" s="1036">
        <v>2016</v>
      </c>
      <c r="I158" s="1037"/>
      <c r="J158" s="1102"/>
      <c r="K158" s="1102"/>
      <c r="L158" s="1102"/>
      <c r="M158" s="1159"/>
      <c r="N158" s="1168"/>
      <c r="O158" s="1102"/>
      <c r="P158" s="361" t="s">
        <v>442</v>
      </c>
    </row>
    <row r="159" spans="1:17" ht="21" customHeight="1" x14ac:dyDescent="0.35">
      <c r="A159" s="358"/>
      <c r="B159" s="427"/>
      <c r="C159" s="359"/>
      <c r="D159" s="360"/>
      <c r="E159" s="1165"/>
      <c r="F159" s="700" t="s">
        <v>481</v>
      </c>
      <c r="G159" s="701" t="s">
        <v>210</v>
      </c>
      <c r="H159" s="1170" t="s">
        <v>587</v>
      </c>
      <c r="I159" s="1037"/>
      <c r="J159" s="1102"/>
      <c r="K159" s="1102"/>
      <c r="L159" s="1102"/>
      <c r="M159" s="1159"/>
      <c r="N159" s="1168"/>
      <c r="O159" s="1102"/>
      <c r="P159" s="361" t="s">
        <v>442</v>
      </c>
    </row>
    <row r="160" spans="1:17" ht="21" customHeight="1" x14ac:dyDescent="0.35">
      <c r="A160" s="358"/>
      <c r="B160" s="427"/>
      <c r="C160" s="359"/>
      <c r="D160" s="360"/>
      <c r="E160" s="1165"/>
      <c r="F160" s="700" t="s">
        <v>482</v>
      </c>
      <c r="G160" s="701" t="s">
        <v>210</v>
      </c>
      <c r="H160" s="1036" t="s">
        <v>588</v>
      </c>
      <c r="I160" s="1037"/>
      <c r="J160" s="1102"/>
      <c r="K160" s="1102"/>
      <c r="L160" s="1102"/>
      <c r="M160" s="1159"/>
      <c r="N160" s="1168"/>
      <c r="O160" s="1102"/>
      <c r="P160" s="361" t="s">
        <v>442</v>
      </c>
    </row>
    <row r="161" spans="1:17" ht="21" customHeight="1" x14ac:dyDescent="0.35">
      <c r="A161" s="358"/>
      <c r="B161" s="427"/>
      <c r="C161" s="359"/>
      <c r="D161" s="360"/>
      <c r="E161" s="1165"/>
      <c r="F161" s="700" t="s">
        <v>467</v>
      </c>
      <c r="G161" s="701" t="s">
        <v>210</v>
      </c>
      <c r="H161" s="1036" t="s">
        <v>589</v>
      </c>
      <c r="I161" s="1037"/>
      <c r="J161" s="1102"/>
      <c r="K161" s="1102"/>
      <c r="L161" s="1102"/>
      <c r="M161" s="1159"/>
      <c r="N161" s="1168"/>
      <c r="O161" s="1102"/>
      <c r="P161" s="361" t="s">
        <v>442</v>
      </c>
    </row>
    <row r="162" spans="1:17" ht="21" customHeight="1" x14ac:dyDescent="0.35">
      <c r="A162" s="358"/>
      <c r="B162" s="427"/>
      <c r="C162" s="359"/>
      <c r="D162" s="360"/>
      <c r="E162" s="1165"/>
      <c r="F162" s="700" t="s">
        <v>483</v>
      </c>
      <c r="G162" s="701" t="s">
        <v>210</v>
      </c>
      <c r="H162" s="1170" t="s">
        <v>542</v>
      </c>
      <c r="I162" s="1037"/>
      <c r="J162" s="1102"/>
      <c r="K162" s="1102"/>
      <c r="L162" s="1102"/>
      <c r="M162" s="1159"/>
      <c r="N162" s="1168"/>
      <c r="O162" s="1102"/>
      <c r="P162" s="361" t="s">
        <v>934</v>
      </c>
    </row>
    <row r="163" spans="1:17" ht="21.75" customHeight="1" x14ac:dyDescent="0.35">
      <c r="A163" s="358"/>
      <c r="B163" s="427"/>
      <c r="C163" s="359"/>
      <c r="D163" s="360"/>
      <c r="E163" s="1165"/>
      <c r="F163" s="700" t="s">
        <v>484</v>
      </c>
      <c r="G163" s="701" t="s">
        <v>210</v>
      </c>
      <c r="H163" s="1171" t="s">
        <v>590</v>
      </c>
      <c r="I163" s="1037"/>
      <c r="J163" s="1102"/>
      <c r="K163" s="1102"/>
      <c r="L163" s="1102"/>
      <c r="M163" s="1159"/>
      <c r="N163" s="1168"/>
      <c r="O163" s="1102"/>
      <c r="P163" s="361" t="s">
        <v>485</v>
      </c>
    </row>
    <row r="164" spans="1:17" ht="21.75" customHeight="1" x14ac:dyDescent="0.35">
      <c r="A164" s="358"/>
      <c r="B164" s="427"/>
      <c r="C164" s="359"/>
      <c r="D164" s="360"/>
      <c r="E164" s="1165"/>
      <c r="F164" s="700" t="s">
        <v>393</v>
      </c>
      <c r="G164" s="701" t="s">
        <v>210</v>
      </c>
      <c r="H164" s="1171" t="s">
        <v>591</v>
      </c>
      <c r="I164" s="1037"/>
      <c r="J164" s="1102"/>
      <c r="K164" s="1102"/>
      <c r="L164" s="1102"/>
      <c r="M164" s="1159"/>
      <c r="N164" s="1168"/>
      <c r="O164" s="1102"/>
      <c r="P164" s="361" t="s">
        <v>486</v>
      </c>
    </row>
    <row r="165" spans="1:17" ht="21" customHeight="1" x14ac:dyDescent="0.35">
      <c r="A165" s="358"/>
      <c r="B165" s="427"/>
      <c r="C165" s="359"/>
      <c r="D165" s="360"/>
      <c r="E165" s="1165"/>
      <c r="F165" s="700" t="s">
        <v>487</v>
      </c>
      <c r="G165" s="701" t="s">
        <v>210</v>
      </c>
      <c r="H165" s="1036" t="s">
        <v>592</v>
      </c>
      <c r="I165" s="1037"/>
      <c r="J165" s="1102"/>
      <c r="K165" s="1102"/>
      <c r="L165" s="1102"/>
      <c r="M165" s="1159"/>
      <c r="N165" s="1168"/>
      <c r="O165" s="1102"/>
      <c r="P165" s="361" t="s">
        <v>488</v>
      </c>
    </row>
    <row r="166" spans="1:17" ht="31" x14ac:dyDescent="0.35">
      <c r="A166" s="358"/>
      <c r="B166" s="427"/>
      <c r="C166" s="359"/>
      <c r="D166" s="360"/>
      <c r="E166" s="1165"/>
      <c r="F166" s="700" t="s">
        <v>489</v>
      </c>
      <c r="G166" s="701" t="s">
        <v>210</v>
      </c>
      <c r="H166" s="1170" t="s">
        <v>542</v>
      </c>
      <c r="I166" s="1037"/>
      <c r="J166" s="1102"/>
      <c r="K166" s="1102"/>
      <c r="L166" s="1102"/>
      <c r="M166" s="1159"/>
      <c r="N166" s="1168"/>
      <c r="O166" s="1102"/>
      <c r="P166" s="361" t="s">
        <v>490</v>
      </c>
    </row>
    <row r="167" spans="1:17" ht="34.5" customHeight="1" x14ac:dyDescent="0.35">
      <c r="A167" s="358"/>
      <c r="B167" s="427"/>
      <c r="C167" s="359"/>
      <c r="D167" s="360"/>
      <c r="E167" s="1165"/>
      <c r="F167" s="700" t="s">
        <v>376</v>
      </c>
      <c r="G167" s="701" t="s">
        <v>210</v>
      </c>
      <c r="H167" s="1171" t="s">
        <v>1066</v>
      </c>
      <c r="I167" s="1037"/>
      <c r="J167" s="1102"/>
      <c r="K167" s="1102"/>
      <c r="L167" s="1102"/>
      <c r="M167" s="1159"/>
      <c r="N167" s="1168"/>
      <c r="O167" s="1102"/>
      <c r="P167" s="361" t="s">
        <v>468</v>
      </c>
    </row>
    <row r="168" spans="1:17" ht="36.75" customHeight="1" x14ac:dyDescent="0.35">
      <c r="A168" s="358"/>
      <c r="B168" s="427"/>
      <c r="C168" s="359"/>
      <c r="D168" s="360"/>
      <c r="E168" s="1165"/>
      <c r="F168" s="700" t="s">
        <v>491</v>
      </c>
      <c r="G168" s="701"/>
      <c r="H168" s="1171" t="s">
        <v>1115</v>
      </c>
      <c r="I168" s="1037"/>
      <c r="J168" s="1102"/>
      <c r="K168" s="1102"/>
      <c r="L168" s="1102"/>
      <c r="M168" s="1159"/>
      <c r="N168" s="1168"/>
      <c r="O168" s="1102"/>
      <c r="P168" s="361" t="s">
        <v>492</v>
      </c>
      <c r="Q168" s="495" t="s">
        <v>493</v>
      </c>
    </row>
    <row r="169" spans="1:17" ht="38.25" customHeight="1" x14ac:dyDescent="0.35">
      <c r="A169" s="358"/>
      <c r="B169" s="427"/>
      <c r="C169" s="359"/>
      <c r="D169" s="360"/>
      <c r="E169" s="1165"/>
      <c r="F169" s="700" t="s">
        <v>494</v>
      </c>
      <c r="G169" s="701" t="s">
        <v>210</v>
      </c>
      <c r="H169" s="1171" t="s">
        <v>593</v>
      </c>
      <c r="I169" s="1037"/>
      <c r="J169" s="1102"/>
      <c r="K169" s="1102"/>
      <c r="L169" s="1102"/>
      <c r="M169" s="1159"/>
      <c r="N169" s="1168"/>
      <c r="O169" s="1102"/>
      <c r="P169" s="361" t="s">
        <v>495</v>
      </c>
    </row>
    <row r="170" spans="1:17" ht="46.5" x14ac:dyDescent="0.35">
      <c r="A170" s="358"/>
      <c r="B170" s="427"/>
      <c r="C170" s="359"/>
      <c r="D170" s="360"/>
      <c r="E170" s="1165"/>
      <c r="F170" s="700" t="s">
        <v>496</v>
      </c>
      <c r="G170" s="701" t="s">
        <v>210</v>
      </c>
      <c r="H170" s="1170" t="s">
        <v>542</v>
      </c>
      <c r="I170" s="1037"/>
      <c r="J170" s="1102"/>
      <c r="K170" s="1102"/>
      <c r="L170" s="1102"/>
      <c r="M170" s="1159"/>
      <c r="N170" s="1168"/>
      <c r="O170" s="1102"/>
      <c r="P170" s="361" t="s">
        <v>497</v>
      </c>
    </row>
    <row r="171" spans="1:17" ht="31" x14ac:dyDescent="0.35">
      <c r="A171" s="358"/>
      <c r="B171" s="427"/>
      <c r="C171" s="359"/>
      <c r="D171" s="360"/>
      <c r="E171" s="1165"/>
      <c r="F171" s="700" t="s">
        <v>498</v>
      </c>
      <c r="G171" s="701" t="s">
        <v>210</v>
      </c>
      <c r="H171" s="1036" t="s">
        <v>584</v>
      </c>
      <c r="I171" s="1037"/>
      <c r="J171" s="1102"/>
      <c r="K171" s="1102"/>
      <c r="L171" s="1102"/>
      <c r="M171" s="1159"/>
      <c r="N171" s="1168"/>
      <c r="O171" s="1102"/>
      <c r="P171" s="361" t="s">
        <v>500</v>
      </c>
    </row>
    <row r="172" spans="1:17" ht="31" x14ac:dyDescent="0.35">
      <c r="A172" s="358"/>
      <c r="B172" s="427"/>
      <c r="C172" s="359"/>
      <c r="D172" s="360"/>
      <c r="E172" s="1166"/>
      <c r="F172" s="700" t="s">
        <v>501</v>
      </c>
      <c r="G172" s="701" t="s">
        <v>210</v>
      </c>
      <c r="H172" s="1170" t="s">
        <v>542</v>
      </c>
      <c r="I172" s="1037"/>
      <c r="J172" s="1161"/>
      <c r="K172" s="1161"/>
      <c r="L172" s="1161"/>
      <c r="M172" s="1160"/>
      <c r="N172" s="1169"/>
      <c r="O172" s="1161"/>
      <c r="P172" s="361" t="s">
        <v>502</v>
      </c>
    </row>
    <row r="173" spans="1:17" ht="65.25" customHeight="1" x14ac:dyDescent="0.35">
      <c r="A173" s="358"/>
      <c r="B173" s="427"/>
      <c r="C173" s="359"/>
      <c r="D173" s="360"/>
      <c r="E173" s="1164" t="s">
        <v>728</v>
      </c>
      <c r="F173" s="700" t="s">
        <v>503</v>
      </c>
      <c r="G173" s="701" t="s">
        <v>210</v>
      </c>
      <c r="H173" s="1144" t="s">
        <v>594</v>
      </c>
      <c r="I173" s="1145"/>
      <c r="J173" s="1101">
        <v>2019</v>
      </c>
      <c r="K173" s="1101" t="s">
        <v>378</v>
      </c>
      <c r="L173" s="1101">
        <v>1</v>
      </c>
      <c r="M173" s="1158">
        <f>(6.42+6.6)/2</f>
        <v>6.51</v>
      </c>
      <c r="N173" s="1167">
        <f>L173*M173</f>
        <v>6.51</v>
      </c>
      <c r="O173" s="1101"/>
      <c r="P173" s="361" t="s">
        <v>442</v>
      </c>
    </row>
    <row r="174" spans="1:17" ht="21" customHeight="1" x14ac:dyDescent="0.35">
      <c r="A174" s="358"/>
      <c r="B174" s="427"/>
      <c r="C174" s="359"/>
      <c r="D174" s="360"/>
      <c r="E174" s="1165"/>
      <c r="F174" s="700" t="s">
        <v>471</v>
      </c>
      <c r="G174" s="701" t="s">
        <v>210</v>
      </c>
      <c r="H174" s="1036" t="s">
        <v>940</v>
      </c>
      <c r="I174" s="1037"/>
      <c r="J174" s="1102"/>
      <c r="K174" s="1102"/>
      <c r="L174" s="1102"/>
      <c r="M174" s="1159"/>
      <c r="N174" s="1168"/>
      <c r="O174" s="1102"/>
      <c r="P174" s="361" t="s">
        <v>442</v>
      </c>
    </row>
    <row r="175" spans="1:17" ht="21" customHeight="1" x14ac:dyDescent="0.35">
      <c r="A175" s="358"/>
      <c r="B175" s="427"/>
      <c r="C175" s="359"/>
      <c r="D175" s="360"/>
      <c r="E175" s="1165"/>
      <c r="F175" s="700" t="s">
        <v>476</v>
      </c>
      <c r="G175" s="701" t="s">
        <v>210</v>
      </c>
      <c r="H175" s="1036" t="s">
        <v>596</v>
      </c>
      <c r="I175" s="1037"/>
      <c r="J175" s="1102"/>
      <c r="K175" s="1102"/>
      <c r="L175" s="1102"/>
      <c r="M175" s="1159"/>
      <c r="N175" s="1168"/>
      <c r="O175" s="1102"/>
      <c r="P175" s="361" t="s">
        <v>442</v>
      </c>
    </row>
    <row r="176" spans="1:17" ht="21" customHeight="1" x14ac:dyDescent="0.35">
      <c r="A176" s="358"/>
      <c r="B176" s="427"/>
      <c r="C176" s="359"/>
      <c r="D176" s="360"/>
      <c r="E176" s="1165"/>
      <c r="F176" s="700" t="s">
        <v>477</v>
      </c>
      <c r="G176" s="701" t="s">
        <v>210</v>
      </c>
      <c r="H176" s="1036">
        <v>23</v>
      </c>
      <c r="I176" s="1037"/>
      <c r="J176" s="1102"/>
      <c r="K176" s="1102"/>
      <c r="L176" s="1102"/>
      <c r="M176" s="1159"/>
      <c r="N176" s="1168"/>
      <c r="O176" s="1102"/>
      <c r="P176" s="361" t="s">
        <v>442</v>
      </c>
    </row>
    <row r="177" spans="1:17" ht="21" customHeight="1" x14ac:dyDescent="0.35">
      <c r="A177" s="358"/>
      <c r="B177" s="427"/>
      <c r="C177" s="359"/>
      <c r="D177" s="360"/>
      <c r="E177" s="1165"/>
      <c r="F177" s="700" t="s">
        <v>478</v>
      </c>
      <c r="G177" s="701" t="s">
        <v>210</v>
      </c>
      <c r="H177" s="1170">
        <v>2</v>
      </c>
      <c r="I177" s="1037"/>
      <c r="J177" s="1102"/>
      <c r="K177" s="1102"/>
      <c r="L177" s="1102"/>
      <c r="M177" s="1159"/>
      <c r="N177" s="1168"/>
      <c r="O177" s="1102"/>
      <c r="P177" s="361" t="s">
        <v>479</v>
      </c>
    </row>
    <row r="178" spans="1:17" ht="21" customHeight="1" x14ac:dyDescent="0.35">
      <c r="A178" s="358"/>
      <c r="B178" s="427"/>
      <c r="C178" s="359"/>
      <c r="D178" s="360"/>
      <c r="E178" s="1165"/>
      <c r="F178" s="700" t="s">
        <v>480</v>
      </c>
      <c r="G178" s="701" t="s">
        <v>210</v>
      </c>
      <c r="H178" s="1036">
        <v>2019</v>
      </c>
      <c r="I178" s="1037"/>
      <c r="J178" s="1102"/>
      <c r="K178" s="1102"/>
      <c r="L178" s="1102"/>
      <c r="M178" s="1159"/>
      <c r="N178" s="1168"/>
      <c r="O178" s="1102"/>
      <c r="P178" s="361" t="s">
        <v>442</v>
      </c>
    </row>
    <row r="179" spans="1:17" ht="21" customHeight="1" x14ac:dyDescent="0.35">
      <c r="A179" s="358"/>
      <c r="B179" s="427"/>
      <c r="C179" s="359"/>
      <c r="D179" s="360"/>
      <c r="E179" s="1165"/>
      <c r="F179" s="700" t="s">
        <v>481</v>
      </c>
      <c r="G179" s="701" t="s">
        <v>210</v>
      </c>
      <c r="H179" s="1036" t="s">
        <v>595</v>
      </c>
      <c r="I179" s="1037"/>
      <c r="J179" s="1102"/>
      <c r="K179" s="1102"/>
      <c r="L179" s="1102"/>
      <c r="M179" s="1159"/>
      <c r="N179" s="1168"/>
      <c r="O179" s="1102"/>
      <c r="P179" s="361" t="s">
        <v>442</v>
      </c>
    </row>
    <row r="180" spans="1:17" ht="21" customHeight="1" x14ac:dyDescent="0.35">
      <c r="A180" s="358"/>
      <c r="B180" s="427"/>
      <c r="C180" s="359"/>
      <c r="D180" s="360"/>
      <c r="E180" s="1165"/>
      <c r="F180" s="700" t="s">
        <v>482</v>
      </c>
      <c r="G180" s="701" t="s">
        <v>210</v>
      </c>
      <c r="H180" s="1036" t="s">
        <v>597</v>
      </c>
      <c r="I180" s="1037"/>
      <c r="J180" s="1102"/>
      <c r="K180" s="1102"/>
      <c r="L180" s="1102"/>
      <c r="M180" s="1159"/>
      <c r="N180" s="1168"/>
      <c r="O180" s="1102"/>
      <c r="P180" s="361" t="s">
        <v>442</v>
      </c>
    </row>
    <row r="181" spans="1:17" ht="21" customHeight="1" x14ac:dyDescent="0.35">
      <c r="A181" s="358"/>
      <c r="B181" s="427"/>
      <c r="C181" s="359"/>
      <c r="D181" s="360"/>
      <c r="E181" s="1165"/>
      <c r="F181" s="700" t="s">
        <v>467</v>
      </c>
      <c r="G181" s="701" t="s">
        <v>210</v>
      </c>
      <c r="H181" s="1036" t="s">
        <v>598</v>
      </c>
      <c r="I181" s="1037"/>
      <c r="J181" s="1102"/>
      <c r="K181" s="1102"/>
      <c r="L181" s="1102"/>
      <c r="M181" s="1159"/>
      <c r="N181" s="1168"/>
      <c r="O181" s="1102"/>
      <c r="P181" s="361" t="s">
        <v>442</v>
      </c>
    </row>
    <row r="182" spans="1:17" ht="21" customHeight="1" x14ac:dyDescent="0.35">
      <c r="A182" s="358"/>
      <c r="B182" s="427"/>
      <c r="C182" s="359"/>
      <c r="D182" s="360"/>
      <c r="E182" s="1165"/>
      <c r="F182" s="700" t="s">
        <v>483</v>
      </c>
      <c r="G182" s="701" t="s">
        <v>210</v>
      </c>
      <c r="H182" s="1170" t="s">
        <v>542</v>
      </c>
      <c r="I182" s="1037"/>
      <c r="J182" s="1102"/>
      <c r="K182" s="1102"/>
      <c r="L182" s="1102"/>
      <c r="M182" s="1159"/>
      <c r="N182" s="1168"/>
      <c r="O182" s="1102"/>
      <c r="P182" s="361" t="s">
        <v>934</v>
      </c>
    </row>
    <row r="183" spans="1:17" ht="35.25" customHeight="1" x14ac:dyDescent="0.35">
      <c r="A183" s="358"/>
      <c r="B183" s="427"/>
      <c r="C183" s="359"/>
      <c r="D183" s="360"/>
      <c r="E183" s="1165"/>
      <c r="F183" s="700" t="s">
        <v>484</v>
      </c>
      <c r="G183" s="701" t="s">
        <v>210</v>
      </c>
      <c r="H183" s="1171" t="s">
        <v>599</v>
      </c>
      <c r="I183" s="1037"/>
      <c r="J183" s="1102"/>
      <c r="K183" s="1102"/>
      <c r="L183" s="1102"/>
      <c r="M183" s="1159"/>
      <c r="N183" s="1168"/>
      <c r="O183" s="1102"/>
      <c r="P183" s="361" t="s">
        <v>485</v>
      </c>
    </row>
    <row r="184" spans="1:17" ht="33.75" customHeight="1" x14ac:dyDescent="0.35">
      <c r="A184" s="358"/>
      <c r="B184" s="427"/>
      <c r="C184" s="359"/>
      <c r="D184" s="360"/>
      <c r="E184" s="1165"/>
      <c r="F184" s="700" t="s">
        <v>393</v>
      </c>
      <c r="G184" s="701" t="s">
        <v>210</v>
      </c>
      <c r="H184" s="1181" t="s">
        <v>1127</v>
      </c>
      <c r="I184" s="1163"/>
      <c r="J184" s="1102"/>
      <c r="K184" s="1102"/>
      <c r="L184" s="1102"/>
      <c r="M184" s="1159"/>
      <c r="N184" s="1168"/>
      <c r="O184" s="1102"/>
      <c r="P184" s="361" t="s">
        <v>486</v>
      </c>
    </row>
    <row r="185" spans="1:17" ht="21" customHeight="1" x14ac:dyDescent="0.35">
      <c r="A185" s="358"/>
      <c r="B185" s="427"/>
      <c r="C185" s="359"/>
      <c r="D185" s="360"/>
      <c r="E185" s="1165"/>
      <c r="F185" s="700" t="s">
        <v>487</v>
      </c>
      <c r="G185" s="701" t="s">
        <v>210</v>
      </c>
      <c r="H185" s="1036" t="s">
        <v>600</v>
      </c>
      <c r="I185" s="1037"/>
      <c r="J185" s="1102"/>
      <c r="K185" s="1102"/>
      <c r="L185" s="1102"/>
      <c r="M185" s="1159"/>
      <c r="N185" s="1168"/>
      <c r="O185" s="1102"/>
      <c r="P185" s="361" t="s">
        <v>488</v>
      </c>
    </row>
    <row r="186" spans="1:17" ht="31" x14ac:dyDescent="0.35">
      <c r="A186" s="358"/>
      <c r="B186" s="427"/>
      <c r="C186" s="359"/>
      <c r="D186" s="360"/>
      <c r="E186" s="1165"/>
      <c r="F186" s="700" t="s">
        <v>489</v>
      </c>
      <c r="G186" s="701" t="s">
        <v>210</v>
      </c>
      <c r="H186" s="1170" t="s">
        <v>542</v>
      </c>
      <c r="I186" s="1037"/>
      <c r="J186" s="1102"/>
      <c r="K186" s="1102"/>
      <c r="L186" s="1102"/>
      <c r="M186" s="1159"/>
      <c r="N186" s="1168"/>
      <c r="O186" s="1102"/>
      <c r="P186" s="361" t="s">
        <v>490</v>
      </c>
    </row>
    <row r="187" spans="1:17" ht="36" customHeight="1" x14ac:dyDescent="0.35">
      <c r="A187" s="358"/>
      <c r="B187" s="427"/>
      <c r="C187" s="359"/>
      <c r="D187" s="360"/>
      <c r="E187" s="1165"/>
      <c r="F187" s="700" t="s">
        <v>376</v>
      </c>
      <c r="G187" s="701" t="s">
        <v>210</v>
      </c>
      <c r="H187" s="1171" t="s">
        <v>1067</v>
      </c>
      <c r="I187" s="1037"/>
      <c r="J187" s="1102"/>
      <c r="K187" s="1102"/>
      <c r="L187" s="1102"/>
      <c r="M187" s="1159"/>
      <c r="N187" s="1168"/>
      <c r="O187" s="1102"/>
      <c r="P187" s="361" t="s">
        <v>468</v>
      </c>
    </row>
    <row r="188" spans="1:17" ht="36.75" customHeight="1" x14ac:dyDescent="0.35">
      <c r="A188" s="358"/>
      <c r="B188" s="427"/>
      <c r="C188" s="359"/>
      <c r="D188" s="360"/>
      <c r="E188" s="1165"/>
      <c r="F188" s="700" t="s">
        <v>491</v>
      </c>
      <c r="G188" s="701"/>
      <c r="H188" s="1171" t="s">
        <v>1116</v>
      </c>
      <c r="I188" s="1037"/>
      <c r="J188" s="1102"/>
      <c r="K188" s="1102"/>
      <c r="L188" s="1102"/>
      <c r="M188" s="1159"/>
      <c r="N188" s="1168"/>
      <c r="O188" s="1102"/>
      <c r="P188" s="361" t="s">
        <v>492</v>
      </c>
      <c r="Q188" s="495" t="s">
        <v>493</v>
      </c>
    </row>
    <row r="189" spans="1:17" ht="38.25" customHeight="1" x14ac:dyDescent="0.35">
      <c r="A189" s="358"/>
      <c r="B189" s="427"/>
      <c r="C189" s="359"/>
      <c r="D189" s="360"/>
      <c r="E189" s="1165"/>
      <c r="F189" s="700" t="s">
        <v>494</v>
      </c>
      <c r="G189" s="701" t="s">
        <v>210</v>
      </c>
      <c r="H189" s="1171" t="s">
        <v>601</v>
      </c>
      <c r="I189" s="1037"/>
      <c r="J189" s="1102"/>
      <c r="K189" s="1102"/>
      <c r="L189" s="1102"/>
      <c r="M189" s="1159"/>
      <c r="N189" s="1168"/>
      <c r="O189" s="1102"/>
      <c r="P189" s="361" t="s">
        <v>495</v>
      </c>
    </row>
    <row r="190" spans="1:17" ht="46.5" x14ac:dyDescent="0.35">
      <c r="A190" s="358"/>
      <c r="B190" s="427"/>
      <c r="C190" s="359"/>
      <c r="D190" s="360"/>
      <c r="E190" s="1165"/>
      <c r="F190" s="700" t="s">
        <v>496</v>
      </c>
      <c r="G190" s="701" t="s">
        <v>210</v>
      </c>
      <c r="H190" s="1170" t="s">
        <v>542</v>
      </c>
      <c r="I190" s="1037"/>
      <c r="J190" s="1102"/>
      <c r="K190" s="1102"/>
      <c r="L190" s="1102"/>
      <c r="M190" s="1159"/>
      <c r="N190" s="1168"/>
      <c r="O190" s="1102"/>
      <c r="P190" s="361" t="s">
        <v>497</v>
      </c>
    </row>
    <row r="191" spans="1:17" ht="31" x14ac:dyDescent="0.35">
      <c r="A191" s="358"/>
      <c r="B191" s="427"/>
      <c r="C191" s="359"/>
      <c r="D191" s="360"/>
      <c r="E191" s="1165"/>
      <c r="F191" s="700" t="s">
        <v>498</v>
      </c>
      <c r="G191" s="701" t="s">
        <v>210</v>
      </c>
      <c r="H191" s="1036" t="s">
        <v>584</v>
      </c>
      <c r="I191" s="1037"/>
      <c r="J191" s="1102"/>
      <c r="K191" s="1102"/>
      <c r="L191" s="1102"/>
      <c r="M191" s="1159"/>
      <c r="N191" s="1168"/>
      <c r="O191" s="1102"/>
      <c r="P191" s="361" t="s">
        <v>500</v>
      </c>
    </row>
    <row r="192" spans="1:17" ht="31" x14ac:dyDescent="0.35">
      <c r="A192" s="358"/>
      <c r="B192" s="427"/>
      <c r="C192" s="359"/>
      <c r="D192" s="360"/>
      <c r="E192" s="1166"/>
      <c r="F192" s="700" t="s">
        <v>501</v>
      </c>
      <c r="G192" s="701" t="s">
        <v>210</v>
      </c>
      <c r="H192" s="1170" t="s">
        <v>542</v>
      </c>
      <c r="I192" s="1037"/>
      <c r="J192" s="1161"/>
      <c r="K192" s="1161"/>
      <c r="L192" s="1161"/>
      <c r="M192" s="1160"/>
      <c r="N192" s="1169"/>
      <c r="O192" s="1161"/>
      <c r="P192" s="361" t="s">
        <v>502</v>
      </c>
    </row>
    <row r="193" spans="1:17" ht="65.25" customHeight="1" x14ac:dyDescent="0.35">
      <c r="A193" s="358"/>
      <c r="B193" s="427"/>
      <c r="C193" s="359"/>
      <c r="D193" s="360"/>
      <c r="E193" s="1164" t="s">
        <v>621</v>
      </c>
      <c r="F193" s="700" t="s">
        <v>503</v>
      </c>
      <c r="G193" s="701" t="s">
        <v>210</v>
      </c>
      <c r="H193" s="1144" t="s">
        <v>602</v>
      </c>
      <c r="I193" s="1145"/>
      <c r="J193" s="1101">
        <v>2019</v>
      </c>
      <c r="K193" s="1101" t="s">
        <v>378</v>
      </c>
      <c r="L193" s="1101">
        <v>1</v>
      </c>
      <c r="M193" s="1158">
        <f>(3.41+3.45)/2</f>
        <v>3.43</v>
      </c>
      <c r="N193" s="1167">
        <f>L193*M193</f>
        <v>3.43</v>
      </c>
      <c r="O193" s="1101"/>
      <c r="P193" s="361" t="s">
        <v>442</v>
      </c>
    </row>
    <row r="194" spans="1:17" ht="21.75" customHeight="1" x14ac:dyDescent="0.35">
      <c r="A194" s="358"/>
      <c r="B194" s="427"/>
      <c r="C194" s="359"/>
      <c r="D194" s="360"/>
      <c r="E194" s="1165"/>
      <c r="F194" s="700" t="s">
        <v>471</v>
      </c>
      <c r="G194" s="701" t="s">
        <v>210</v>
      </c>
      <c r="H194" s="1036" t="s">
        <v>929</v>
      </c>
      <c r="I194" s="1037"/>
      <c r="J194" s="1102"/>
      <c r="K194" s="1102"/>
      <c r="L194" s="1102"/>
      <c r="M194" s="1159"/>
      <c r="N194" s="1168"/>
      <c r="O194" s="1102"/>
      <c r="P194" s="361" t="s">
        <v>442</v>
      </c>
    </row>
    <row r="195" spans="1:17" ht="21.75" customHeight="1" x14ac:dyDescent="0.35">
      <c r="A195" s="358"/>
      <c r="B195" s="427"/>
      <c r="C195" s="359"/>
      <c r="D195" s="360"/>
      <c r="E195" s="1165"/>
      <c r="F195" s="700" t="s">
        <v>476</v>
      </c>
      <c r="G195" s="701" t="s">
        <v>210</v>
      </c>
      <c r="H195" s="1036" t="s">
        <v>603</v>
      </c>
      <c r="I195" s="1037"/>
      <c r="J195" s="1102"/>
      <c r="K195" s="1102"/>
      <c r="L195" s="1102"/>
      <c r="M195" s="1159"/>
      <c r="N195" s="1168"/>
      <c r="O195" s="1102"/>
      <c r="P195" s="361" t="s">
        <v>442</v>
      </c>
    </row>
    <row r="196" spans="1:17" ht="21" customHeight="1" x14ac:dyDescent="0.35">
      <c r="A196" s="358"/>
      <c r="B196" s="427"/>
      <c r="C196" s="359"/>
      <c r="D196" s="360"/>
      <c r="E196" s="1165"/>
      <c r="F196" s="700" t="s">
        <v>477</v>
      </c>
      <c r="G196" s="701" t="s">
        <v>210</v>
      </c>
      <c r="H196" s="1036">
        <v>12</v>
      </c>
      <c r="I196" s="1037"/>
      <c r="J196" s="1102"/>
      <c r="K196" s="1102"/>
      <c r="L196" s="1102"/>
      <c r="M196" s="1159"/>
      <c r="N196" s="1168"/>
      <c r="O196" s="1102"/>
      <c r="P196" s="361" t="s">
        <v>442</v>
      </c>
    </row>
    <row r="197" spans="1:17" ht="21" customHeight="1" x14ac:dyDescent="0.35">
      <c r="A197" s="358"/>
      <c r="B197" s="427"/>
      <c r="C197" s="359"/>
      <c r="D197" s="360"/>
      <c r="E197" s="1165"/>
      <c r="F197" s="700" t="s">
        <v>478</v>
      </c>
      <c r="G197" s="701" t="s">
        <v>210</v>
      </c>
      <c r="H197" s="1170">
        <v>4</v>
      </c>
      <c r="I197" s="1037"/>
      <c r="J197" s="1102"/>
      <c r="K197" s="1102"/>
      <c r="L197" s="1102"/>
      <c r="M197" s="1159"/>
      <c r="N197" s="1168"/>
      <c r="O197" s="1102"/>
      <c r="P197" s="361" t="s">
        <v>479</v>
      </c>
    </row>
    <row r="198" spans="1:17" ht="21" customHeight="1" x14ac:dyDescent="0.35">
      <c r="A198" s="358"/>
      <c r="B198" s="427"/>
      <c r="C198" s="359"/>
      <c r="D198" s="360"/>
      <c r="E198" s="1165"/>
      <c r="F198" s="700" t="s">
        <v>480</v>
      </c>
      <c r="G198" s="701" t="s">
        <v>210</v>
      </c>
      <c r="H198" s="1036">
        <v>2019</v>
      </c>
      <c r="I198" s="1037"/>
      <c r="J198" s="1102"/>
      <c r="K198" s="1102"/>
      <c r="L198" s="1102"/>
      <c r="M198" s="1159"/>
      <c r="N198" s="1168"/>
      <c r="O198" s="1102"/>
      <c r="P198" s="361" t="s">
        <v>442</v>
      </c>
    </row>
    <row r="199" spans="1:17" ht="21" customHeight="1" x14ac:dyDescent="0.35">
      <c r="A199" s="358"/>
      <c r="B199" s="427"/>
      <c r="C199" s="359"/>
      <c r="D199" s="360"/>
      <c r="E199" s="1165"/>
      <c r="F199" s="700" t="s">
        <v>481</v>
      </c>
      <c r="G199" s="701" t="s">
        <v>210</v>
      </c>
      <c r="H199" s="1036" t="s">
        <v>604</v>
      </c>
      <c r="I199" s="1037"/>
      <c r="J199" s="1102"/>
      <c r="K199" s="1102"/>
      <c r="L199" s="1102"/>
      <c r="M199" s="1159"/>
      <c r="N199" s="1168"/>
      <c r="O199" s="1102"/>
      <c r="P199" s="361" t="s">
        <v>442</v>
      </c>
    </row>
    <row r="200" spans="1:17" ht="21" customHeight="1" x14ac:dyDescent="0.35">
      <c r="A200" s="358"/>
      <c r="B200" s="427"/>
      <c r="C200" s="359"/>
      <c r="D200" s="360"/>
      <c r="E200" s="1165"/>
      <c r="F200" s="700" t="s">
        <v>482</v>
      </c>
      <c r="G200" s="701" t="s">
        <v>210</v>
      </c>
      <c r="H200" s="1036" t="s">
        <v>605</v>
      </c>
      <c r="I200" s="1037"/>
      <c r="J200" s="1102"/>
      <c r="K200" s="1102"/>
      <c r="L200" s="1102"/>
      <c r="M200" s="1159"/>
      <c r="N200" s="1168"/>
      <c r="O200" s="1102"/>
      <c r="P200" s="361" t="s">
        <v>442</v>
      </c>
    </row>
    <row r="201" spans="1:17" ht="21" customHeight="1" x14ac:dyDescent="0.35">
      <c r="A201" s="358"/>
      <c r="B201" s="427"/>
      <c r="C201" s="359"/>
      <c r="D201" s="360"/>
      <c r="E201" s="1165"/>
      <c r="F201" s="700" t="s">
        <v>467</v>
      </c>
      <c r="G201" s="701" t="s">
        <v>210</v>
      </c>
      <c r="H201" s="1036" t="s">
        <v>606</v>
      </c>
      <c r="I201" s="1037"/>
      <c r="J201" s="1102"/>
      <c r="K201" s="1102"/>
      <c r="L201" s="1102"/>
      <c r="M201" s="1159"/>
      <c r="N201" s="1168"/>
      <c r="O201" s="1102"/>
      <c r="P201" s="361" t="s">
        <v>442</v>
      </c>
    </row>
    <row r="202" spans="1:17" ht="21" customHeight="1" x14ac:dyDescent="0.35">
      <c r="A202" s="358"/>
      <c r="B202" s="427"/>
      <c r="C202" s="359"/>
      <c r="D202" s="360"/>
      <c r="E202" s="1165"/>
      <c r="F202" s="700" t="s">
        <v>483</v>
      </c>
      <c r="G202" s="701" t="s">
        <v>210</v>
      </c>
      <c r="H202" s="1171" t="s">
        <v>607</v>
      </c>
      <c r="I202" s="1037"/>
      <c r="J202" s="1102"/>
      <c r="K202" s="1102"/>
      <c r="L202" s="1102"/>
      <c r="M202" s="1159"/>
      <c r="N202" s="1168"/>
      <c r="O202" s="1102"/>
      <c r="P202" s="361" t="s">
        <v>934</v>
      </c>
    </row>
    <row r="203" spans="1:17" ht="21" customHeight="1" x14ac:dyDescent="0.35">
      <c r="A203" s="358"/>
      <c r="B203" s="427"/>
      <c r="C203" s="359"/>
      <c r="D203" s="360"/>
      <c r="E203" s="1165"/>
      <c r="F203" s="700" t="s">
        <v>484</v>
      </c>
      <c r="G203" s="701" t="s">
        <v>210</v>
      </c>
      <c r="H203" s="1171" t="s">
        <v>608</v>
      </c>
      <c r="I203" s="1037"/>
      <c r="J203" s="1102"/>
      <c r="K203" s="1102"/>
      <c r="L203" s="1102"/>
      <c r="M203" s="1159"/>
      <c r="N203" s="1168"/>
      <c r="O203" s="1102"/>
      <c r="P203" s="361" t="s">
        <v>485</v>
      </c>
    </row>
    <row r="204" spans="1:17" ht="31.5" customHeight="1" x14ac:dyDescent="0.35">
      <c r="A204" s="358"/>
      <c r="B204" s="427"/>
      <c r="C204" s="359"/>
      <c r="D204" s="360"/>
      <c r="E204" s="1165"/>
      <c r="F204" s="700" t="s">
        <v>393</v>
      </c>
      <c r="G204" s="701" t="s">
        <v>210</v>
      </c>
      <c r="H204" s="1171" t="s">
        <v>609</v>
      </c>
      <c r="I204" s="1037"/>
      <c r="J204" s="1102"/>
      <c r="K204" s="1102"/>
      <c r="L204" s="1102"/>
      <c r="M204" s="1159"/>
      <c r="N204" s="1168"/>
      <c r="O204" s="1102"/>
      <c r="P204" s="361" t="s">
        <v>486</v>
      </c>
    </row>
    <row r="205" spans="1:17" ht="21" customHeight="1" x14ac:dyDescent="0.35">
      <c r="A205" s="358"/>
      <c r="B205" s="427"/>
      <c r="C205" s="359"/>
      <c r="D205" s="360"/>
      <c r="E205" s="1165"/>
      <c r="F205" s="700" t="s">
        <v>487</v>
      </c>
      <c r="G205" s="701" t="s">
        <v>210</v>
      </c>
      <c r="H205" s="1036" t="s">
        <v>610</v>
      </c>
      <c r="I205" s="1037"/>
      <c r="J205" s="1102"/>
      <c r="K205" s="1102"/>
      <c r="L205" s="1102"/>
      <c r="M205" s="1159"/>
      <c r="N205" s="1168"/>
      <c r="O205" s="1102"/>
      <c r="P205" s="361" t="s">
        <v>488</v>
      </c>
    </row>
    <row r="206" spans="1:17" ht="31" x14ac:dyDescent="0.35">
      <c r="A206" s="358"/>
      <c r="B206" s="427"/>
      <c r="C206" s="359"/>
      <c r="D206" s="360"/>
      <c r="E206" s="1165"/>
      <c r="F206" s="700" t="s">
        <v>489</v>
      </c>
      <c r="G206" s="701" t="s">
        <v>210</v>
      </c>
      <c r="H206" s="1170" t="s">
        <v>542</v>
      </c>
      <c r="I206" s="1037"/>
      <c r="J206" s="1102"/>
      <c r="K206" s="1102"/>
      <c r="L206" s="1102"/>
      <c r="M206" s="1159"/>
      <c r="N206" s="1168"/>
      <c r="O206" s="1102"/>
      <c r="P206" s="361" t="s">
        <v>490</v>
      </c>
    </row>
    <row r="207" spans="1:17" ht="31.5" customHeight="1" x14ac:dyDescent="0.35">
      <c r="A207" s="358"/>
      <c r="B207" s="427"/>
      <c r="C207" s="359"/>
      <c r="D207" s="360"/>
      <c r="E207" s="1165"/>
      <c r="F207" s="700" t="s">
        <v>376</v>
      </c>
      <c r="G207" s="701" t="s">
        <v>210</v>
      </c>
      <c r="H207" s="1171" t="s">
        <v>1068</v>
      </c>
      <c r="I207" s="1037"/>
      <c r="J207" s="1102"/>
      <c r="K207" s="1102"/>
      <c r="L207" s="1102"/>
      <c r="M207" s="1159"/>
      <c r="N207" s="1168"/>
      <c r="O207" s="1102"/>
      <c r="P207" s="361" t="s">
        <v>468</v>
      </c>
    </row>
    <row r="208" spans="1:17" ht="36.75" customHeight="1" x14ac:dyDescent="0.35">
      <c r="A208" s="358"/>
      <c r="B208" s="427"/>
      <c r="C208" s="359"/>
      <c r="D208" s="360"/>
      <c r="E208" s="1165"/>
      <c r="F208" s="700" t="s">
        <v>491</v>
      </c>
      <c r="G208" s="701"/>
      <c r="H208" s="1171" t="s">
        <v>1117</v>
      </c>
      <c r="I208" s="1037"/>
      <c r="J208" s="1102"/>
      <c r="K208" s="1102"/>
      <c r="L208" s="1102"/>
      <c r="M208" s="1159"/>
      <c r="N208" s="1168"/>
      <c r="O208" s="1102"/>
      <c r="P208" s="361" t="s">
        <v>492</v>
      </c>
      <c r="Q208" s="495" t="s">
        <v>493</v>
      </c>
    </row>
    <row r="209" spans="1:16" ht="38.25" customHeight="1" x14ac:dyDescent="0.35">
      <c r="A209" s="358"/>
      <c r="B209" s="427"/>
      <c r="C209" s="359"/>
      <c r="D209" s="360"/>
      <c r="E209" s="1165"/>
      <c r="F209" s="700" t="s">
        <v>494</v>
      </c>
      <c r="G209" s="701" t="s">
        <v>210</v>
      </c>
      <c r="H209" s="1171" t="s">
        <v>611</v>
      </c>
      <c r="I209" s="1037"/>
      <c r="J209" s="1102"/>
      <c r="K209" s="1102"/>
      <c r="L209" s="1102"/>
      <c r="M209" s="1159"/>
      <c r="N209" s="1168"/>
      <c r="O209" s="1102"/>
      <c r="P209" s="361" t="s">
        <v>495</v>
      </c>
    </row>
    <row r="210" spans="1:16" ht="46.5" x14ac:dyDescent="0.35">
      <c r="A210" s="358"/>
      <c r="B210" s="427"/>
      <c r="C210" s="359"/>
      <c r="D210" s="360"/>
      <c r="E210" s="1165"/>
      <c r="F210" s="700" t="s">
        <v>496</v>
      </c>
      <c r="G210" s="701" t="s">
        <v>210</v>
      </c>
      <c r="H210" s="1170" t="s">
        <v>542</v>
      </c>
      <c r="I210" s="1037"/>
      <c r="J210" s="1102"/>
      <c r="K210" s="1102"/>
      <c r="L210" s="1102"/>
      <c r="M210" s="1159"/>
      <c r="N210" s="1168"/>
      <c r="O210" s="1102"/>
      <c r="P210" s="361" t="s">
        <v>497</v>
      </c>
    </row>
    <row r="211" spans="1:16" ht="31" x14ac:dyDescent="0.35">
      <c r="A211" s="358"/>
      <c r="B211" s="427"/>
      <c r="C211" s="359"/>
      <c r="D211" s="360"/>
      <c r="E211" s="1165"/>
      <c r="F211" s="700" t="s">
        <v>498</v>
      </c>
      <c r="G211" s="701" t="s">
        <v>210</v>
      </c>
      <c r="H211" s="1036" t="s">
        <v>584</v>
      </c>
      <c r="I211" s="1037"/>
      <c r="J211" s="1102"/>
      <c r="K211" s="1102"/>
      <c r="L211" s="1102"/>
      <c r="M211" s="1159"/>
      <c r="N211" s="1168"/>
      <c r="O211" s="1102"/>
      <c r="P211" s="361" t="s">
        <v>500</v>
      </c>
    </row>
    <row r="212" spans="1:16" ht="31" x14ac:dyDescent="0.35">
      <c r="A212" s="358"/>
      <c r="B212" s="427"/>
      <c r="C212" s="359"/>
      <c r="D212" s="360"/>
      <c r="E212" s="1166"/>
      <c r="F212" s="700" t="s">
        <v>501</v>
      </c>
      <c r="G212" s="701" t="s">
        <v>210</v>
      </c>
      <c r="H212" s="1170" t="s">
        <v>542</v>
      </c>
      <c r="I212" s="1037"/>
      <c r="J212" s="1161"/>
      <c r="K212" s="1161"/>
      <c r="L212" s="1161"/>
      <c r="M212" s="1160"/>
      <c r="N212" s="1169"/>
      <c r="O212" s="1161"/>
      <c r="P212" s="361" t="s">
        <v>502</v>
      </c>
    </row>
    <row r="213" spans="1:16" ht="50.25" customHeight="1" x14ac:dyDescent="0.35">
      <c r="A213" s="358"/>
      <c r="B213" s="427"/>
      <c r="C213" s="359"/>
      <c r="D213" s="360"/>
      <c r="E213" s="1164" t="s">
        <v>630</v>
      </c>
      <c r="F213" s="700" t="s">
        <v>503</v>
      </c>
      <c r="G213" s="701" t="s">
        <v>210</v>
      </c>
      <c r="H213" s="1144" t="s">
        <v>612</v>
      </c>
      <c r="I213" s="1145"/>
      <c r="J213" s="1101">
        <v>2020</v>
      </c>
      <c r="K213" s="1101" t="s">
        <v>378</v>
      </c>
      <c r="L213" s="1101">
        <v>1</v>
      </c>
      <c r="M213" s="1158">
        <f>(3.49+3.4)/2</f>
        <v>3.4450000000000003</v>
      </c>
      <c r="N213" s="1167">
        <f>L213*M213</f>
        <v>3.4450000000000003</v>
      </c>
      <c r="O213" s="1101"/>
      <c r="P213" s="361" t="s">
        <v>442</v>
      </c>
    </row>
    <row r="214" spans="1:16" ht="37.5" customHeight="1" x14ac:dyDescent="0.35">
      <c r="A214" s="358"/>
      <c r="B214" s="427"/>
      <c r="C214" s="359"/>
      <c r="D214" s="360"/>
      <c r="E214" s="1165"/>
      <c r="F214" s="700" t="s">
        <v>471</v>
      </c>
      <c r="G214" s="701" t="s">
        <v>210</v>
      </c>
      <c r="H214" s="1036" t="s">
        <v>930</v>
      </c>
      <c r="I214" s="1037"/>
      <c r="J214" s="1102"/>
      <c r="K214" s="1102"/>
      <c r="L214" s="1102"/>
      <c r="M214" s="1159"/>
      <c r="N214" s="1168"/>
      <c r="O214" s="1102"/>
      <c r="P214" s="361" t="s">
        <v>442</v>
      </c>
    </row>
    <row r="215" spans="1:16" ht="35.25" customHeight="1" x14ac:dyDescent="0.35">
      <c r="A215" s="358"/>
      <c r="B215" s="427"/>
      <c r="C215" s="359"/>
      <c r="D215" s="360"/>
      <c r="E215" s="1165"/>
      <c r="F215" s="700" t="s">
        <v>476</v>
      </c>
      <c r="G215" s="701" t="s">
        <v>210</v>
      </c>
      <c r="H215" s="1036" t="s">
        <v>613</v>
      </c>
      <c r="I215" s="1037"/>
      <c r="J215" s="1102"/>
      <c r="K215" s="1102"/>
      <c r="L215" s="1102"/>
      <c r="M215" s="1159"/>
      <c r="N215" s="1168"/>
      <c r="O215" s="1102"/>
      <c r="P215" s="361" t="s">
        <v>442</v>
      </c>
    </row>
    <row r="216" spans="1:16" ht="21" customHeight="1" x14ac:dyDescent="0.35">
      <c r="A216" s="358"/>
      <c r="B216" s="427"/>
      <c r="C216" s="359"/>
      <c r="D216" s="360"/>
      <c r="E216" s="1165"/>
      <c r="F216" s="700" t="s">
        <v>477</v>
      </c>
      <c r="G216" s="701" t="s">
        <v>210</v>
      </c>
      <c r="H216" s="1036">
        <v>10</v>
      </c>
      <c r="I216" s="1037"/>
      <c r="J216" s="1102"/>
      <c r="K216" s="1102"/>
      <c r="L216" s="1102"/>
      <c r="M216" s="1159"/>
      <c r="N216" s="1168"/>
      <c r="O216" s="1102"/>
      <c r="P216" s="361" t="s">
        <v>442</v>
      </c>
    </row>
    <row r="217" spans="1:16" ht="21" customHeight="1" x14ac:dyDescent="0.35">
      <c r="A217" s="358"/>
      <c r="B217" s="427"/>
      <c r="C217" s="359"/>
      <c r="D217" s="360"/>
      <c r="E217" s="1165"/>
      <c r="F217" s="700" t="s">
        <v>478</v>
      </c>
      <c r="G217" s="701" t="s">
        <v>210</v>
      </c>
      <c r="H217" s="1170">
        <v>3</v>
      </c>
      <c r="I217" s="1037"/>
      <c r="J217" s="1102"/>
      <c r="K217" s="1102"/>
      <c r="L217" s="1102"/>
      <c r="M217" s="1159"/>
      <c r="N217" s="1168"/>
      <c r="O217" s="1102"/>
      <c r="P217" s="361" t="s">
        <v>479</v>
      </c>
    </row>
    <row r="218" spans="1:16" ht="21" customHeight="1" x14ac:dyDescent="0.35">
      <c r="A218" s="358"/>
      <c r="B218" s="427"/>
      <c r="C218" s="359"/>
      <c r="D218" s="360"/>
      <c r="E218" s="1165"/>
      <c r="F218" s="700" t="s">
        <v>480</v>
      </c>
      <c r="G218" s="701" t="s">
        <v>210</v>
      </c>
      <c r="H218" s="1036">
        <v>2020</v>
      </c>
      <c r="I218" s="1037"/>
      <c r="J218" s="1102"/>
      <c r="K218" s="1102"/>
      <c r="L218" s="1102"/>
      <c r="M218" s="1159"/>
      <c r="N218" s="1168"/>
      <c r="O218" s="1102"/>
      <c r="P218" s="361" t="s">
        <v>442</v>
      </c>
    </row>
    <row r="219" spans="1:16" ht="21" customHeight="1" x14ac:dyDescent="0.35">
      <c r="A219" s="358"/>
      <c r="B219" s="427"/>
      <c r="C219" s="359"/>
      <c r="D219" s="360"/>
      <c r="E219" s="1165"/>
      <c r="F219" s="700" t="s">
        <v>481</v>
      </c>
      <c r="G219" s="701" t="s">
        <v>210</v>
      </c>
      <c r="H219" s="1036" t="s">
        <v>614</v>
      </c>
      <c r="I219" s="1037"/>
      <c r="J219" s="1102"/>
      <c r="K219" s="1102"/>
      <c r="L219" s="1102"/>
      <c r="M219" s="1159"/>
      <c r="N219" s="1168"/>
      <c r="O219" s="1102"/>
      <c r="P219" s="361" t="s">
        <v>442</v>
      </c>
    </row>
    <row r="220" spans="1:16" ht="21" customHeight="1" x14ac:dyDescent="0.35">
      <c r="A220" s="358"/>
      <c r="B220" s="427"/>
      <c r="C220" s="359"/>
      <c r="D220" s="360"/>
      <c r="E220" s="1165"/>
      <c r="F220" s="700" t="s">
        <v>482</v>
      </c>
      <c r="G220" s="701" t="s">
        <v>210</v>
      </c>
      <c r="H220" s="1036" t="s">
        <v>615</v>
      </c>
      <c r="I220" s="1037"/>
      <c r="J220" s="1102"/>
      <c r="K220" s="1102"/>
      <c r="L220" s="1102"/>
      <c r="M220" s="1159"/>
      <c r="N220" s="1168"/>
      <c r="O220" s="1102"/>
      <c r="P220" s="361" t="s">
        <v>442</v>
      </c>
    </row>
    <row r="221" spans="1:16" ht="21" customHeight="1" x14ac:dyDescent="0.35">
      <c r="A221" s="358"/>
      <c r="B221" s="427"/>
      <c r="C221" s="359"/>
      <c r="D221" s="360"/>
      <c r="E221" s="1165"/>
      <c r="F221" s="700" t="s">
        <v>467</v>
      </c>
      <c r="G221" s="701" t="s">
        <v>210</v>
      </c>
      <c r="H221" s="1036" t="s">
        <v>613</v>
      </c>
      <c r="I221" s="1037"/>
      <c r="J221" s="1102"/>
      <c r="K221" s="1102"/>
      <c r="L221" s="1102"/>
      <c r="M221" s="1159"/>
      <c r="N221" s="1168"/>
      <c r="O221" s="1102"/>
      <c r="P221" s="361" t="s">
        <v>442</v>
      </c>
    </row>
    <row r="222" spans="1:16" ht="21" customHeight="1" x14ac:dyDescent="0.35">
      <c r="A222" s="358"/>
      <c r="B222" s="427"/>
      <c r="C222" s="359"/>
      <c r="D222" s="360"/>
      <c r="E222" s="1165"/>
      <c r="F222" s="700" t="s">
        <v>483</v>
      </c>
      <c r="G222" s="701" t="s">
        <v>210</v>
      </c>
      <c r="H222" s="1171" t="s">
        <v>616</v>
      </c>
      <c r="I222" s="1037"/>
      <c r="J222" s="1102"/>
      <c r="K222" s="1102"/>
      <c r="L222" s="1102"/>
      <c r="M222" s="1159"/>
      <c r="N222" s="1168"/>
      <c r="O222" s="1102"/>
      <c r="P222" s="361" t="s">
        <v>934</v>
      </c>
    </row>
    <row r="223" spans="1:16" ht="33.75" customHeight="1" x14ac:dyDescent="0.35">
      <c r="A223" s="358"/>
      <c r="B223" s="427"/>
      <c r="C223" s="359"/>
      <c r="D223" s="360"/>
      <c r="E223" s="1165"/>
      <c r="F223" s="700" t="s">
        <v>484</v>
      </c>
      <c r="G223" s="701" t="s">
        <v>210</v>
      </c>
      <c r="H223" s="1171" t="s">
        <v>617</v>
      </c>
      <c r="I223" s="1037"/>
      <c r="J223" s="1102"/>
      <c r="K223" s="1102"/>
      <c r="L223" s="1102"/>
      <c r="M223" s="1159"/>
      <c r="N223" s="1168"/>
      <c r="O223" s="1102"/>
      <c r="P223" s="361" t="s">
        <v>485</v>
      </c>
    </row>
    <row r="224" spans="1:16" ht="33.75" customHeight="1" x14ac:dyDescent="0.35">
      <c r="A224" s="358"/>
      <c r="B224" s="427"/>
      <c r="C224" s="359"/>
      <c r="D224" s="360"/>
      <c r="E224" s="1165"/>
      <c r="F224" s="700" t="s">
        <v>393</v>
      </c>
      <c r="G224" s="701" t="s">
        <v>210</v>
      </c>
      <c r="H224" s="1171" t="s">
        <v>618</v>
      </c>
      <c r="I224" s="1037"/>
      <c r="J224" s="1102"/>
      <c r="K224" s="1102"/>
      <c r="L224" s="1102"/>
      <c r="M224" s="1159"/>
      <c r="N224" s="1168"/>
      <c r="O224" s="1102"/>
      <c r="P224" s="361" t="s">
        <v>486</v>
      </c>
    </row>
    <row r="225" spans="1:17" ht="21" customHeight="1" x14ac:dyDescent="0.35">
      <c r="A225" s="358"/>
      <c r="B225" s="427"/>
      <c r="C225" s="359"/>
      <c r="D225" s="360"/>
      <c r="E225" s="1165"/>
      <c r="F225" s="700" t="s">
        <v>487</v>
      </c>
      <c r="G225" s="701" t="s">
        <v>210</v>
      </c>
      <c r="H225" s="1036" t="s">
        <v>619</v>
      </c>
      <c r="I225" s="1037"/>
      <c r="J225" s="1102"/>
      <c r="K225" s="1102"/>
      <c r="L225" s="1102"/>
      <c r="M225" s="1159"/>
      <c r="N225" s="1168"/>
      <c r="O225" s="1102"/>
      <c r="P225" s="361" t="s">
        <v>488</v>
      </c>
    </row>
    <row r="226" spans="1:17" ht="31" x14ac:dyDescent="0.35">
      <c r="A226" s="358"/>
      <c r="B226" s="427"/>
      <c r="C226" s="359"/>
      <c r="D226" s="360"/>
      <c r="E226" s="1165"/>
      <c r="F226" s="700" t="s">
        <v>489</v>
      </c>
      <c r="G226" s="701" t="s">
        <v>210</v>
      </c>
      <c r="H226" s="1170" t="s">
        <v>542</v>
      </c>
      <c r="I226" s="1037"/>
      <c r="J226" s="1102"/>
      <c r="K226" s="1102"/>
      <c r="L226" s="1102"/>
      <c r="M226" s="1159"/>
      <c r="N226" s="1168"/>
      <c r="O226" s="1102"/>
      <c r="P226" s="361" t="s">
        <v>490</v>
      </c>
    </row>
    <row r="227" spans="1:17" ht="37.5" customHeight="1" x14ac:dyDescent="0.35">
      <c r="A227" s="358"/>
      <c r="B227" s="427"/>
      <c r="C227" s="359"/>
      <c r="D227" s="360"/>
      <c r="E227" s="1165"/>
      <c r="F227" s="700" t="s">
        <v>376</v>
      </c>
      <c r="G227" s="701" t="s">
        <v>210</v>
      </c>
      <c r="H227" s="1171" t="s">
        <v>1069</v>
      </c>
      <c r="I227" s="1037"/>
      <c r="J227" s="1102"/>
      <c r="K227" s="1102"/>
      <c r="L227" s="1102"/>
      <c r="M227" s="1159"/>
      <c r="N227" s="1168"/>
      <c r="O227" s="1102"/>
      <c r="P227" s="361" t="s">
        <v>468</v>
      </c>
    </row>
    <row r="228" spans="1:17" ht="36.75" customHeight="1" x14ac:dyDescent="0.35">
      <c r="A228" s="358"/>
      <c r="B228" s="427"/>
      <c r="C228" s="359"/>
      <c r="D228" s="360"/>
      <c r="E228" s="1165"/>
      <c r="F228" s="700" t="s">
        <v>491</v>
      </c>
      <c r="G228" s="701"/>
      <c r="H228" s="1171" t="s">
        <v>1118</v>
      </c>
      <c r="I228" s="1037"/>
      <c r="J228" s="1102"/>
      <c r="K228" s="1102"/>
      <c r="L228" s="1102"/>
      <c r="M228" s="1159"/>
      <c r="N228" s="1168"/>
      <c r="O228" s="1102"/>
      <c r="P228" s="361" t="s">
        <v>492</v>
      </c>
      <c r="Q228" s="495" t="s">
        <v>493</v>
      </c>
    </row>
    <row r="229" spans="1:17" ht="38.25" customHeight="1" x14ac:dyDescent="0.35">
      <c r="A229" s="358"/>
      <c r="B229" s="427"/>
      <c r="C229" s="359"/>
      <c r="D229" s="360"/>
      <c r="E229" s="1165"/>
      <c r="F229" s="700" t="s">
        <v>494</v>
      </c>
      <c r="G229" s="701" t="s">
        <v>210</v>
      </c>
      <c r="H229" s="1171" t="s">
        <v>620</v>
      </c>
      <c r="I229" s="1037"/>
      <c r="J229" s="1102"/>
      <c r="K229" s="1102"/>
      <c r="L229" s="1102"/>
      <c r="M229" s="1159"/>
      <c r="N229" s="1168"/>
      <c r="O229" s="1102"/>
      <c r="P229" s="361" t="s">
        <v>495</v>
      </c>
    </row>
    <row r="230" spans="1:17" ht="46.5" x14ac:dyDescent="0.35">
      <c r="A230" s="358"/>
      <c r="B230" s="427"/>
      <c r="C230" s="359"/>
      <c r="D230" s="360"/>
      <c r="E230" s="1165"/>
      <c r="F230" s="700" t="s">
        <v>496</v>
      </c>
      <c r="G230" s="701" t="s">
        <v>210</v>
      </c>
      <c r="H230" s="1170" t="s">
        <v>542</v>
      </c>
      <c r="I230" s="1037"/>
      <c r="J230" s="1102"/>
      <c r="K230" s="1102"/>
      <c r="L230" s="1102"/>
      <c r="M230" s="1159"/>
      <c r="N230" s="1168"/>
      <c r="O230" s="1102"/>
      <c r="P230" s="361" t="s">
        <v>497</v>
      </c>
    </row>
    <row r="231" spans="1:17" ht="31" x14ac:dyDescent="0.35">
      <c r="A231" s="358"/>
      <c r="B231" s="427"/>
      <c r="C231" s="359"/>
      <c r="D231" s="360"/>
      <c r="E231" s="1165"/>
      <c r="F231" s="700" t="s">
        <v>498</v>
      </c>
      <c r="G231" s="701" t="s">
        <v>210</v>
      </c>
      <c r="H231" s="1036" t="s">
        <v>584</v>
      </c>
      <c r="I231" s="1037"/>
      <c r="J231" s="1102"/>
      <c r="K231" s="1102"/>
      <c r="L231" s="1102"/>
      <c r="M231" s="1159"/>
      <c r="N231" s="1168"/>
      <c r="O231" s="1102"/>
      <c r="P231" s="361" t="s">
        <v>500</v>
      </c>
    </row>
    <row r="232" spans="1:17" ht="31" x14ac:dyDescent="0.35">
      <c r="A232" s="358"/>
      <c r="B232" s="427"/>
      <c r="C232" s="359"/>
      <c r="D232" s="360"/>
      <c r="E232" s="1166"/>
      <c r="F232" s="700" t="s">
        <v>501</v>
      </c>
      <c r="G232" s="701" t="s">
        <v>210</v>
      </c>
      <c r="H232" s="1170" t="s">
        <v>542</v>
      </c>
      <c r="I232" s="1037"/>
      <c r="J232" s="1161"/>
      <c r="K232" s="1161"/>
      <c r="L232" s="1161"/>
      <c r="M232" s="1160"/>
      <c r="N232" s="1169"/>
      <c r="O232" s="1161"/>
      <c r="P232" s="361" t="s">
        <v>502</v>
      </c>
    </row>
    <row r="233" spans="1:17" ht="36" customHeight="1" x14ac:dyDescent="0.35">
      <c r="A233" s="358"/>
      <c r="B233" s="427"/>
      <c r="C233" s="359"/>
      <c r="D233" s="360"/>
      <c r="E233" s="1164" t="s">
        <v>634</v>
      </c>
      <c r="F233" s="700" t="s">
        <v>503</v>
      </c>
      <c r="G233" s="701" t="s">
        <v>210</v>
      </c>
      <c r="H233" s="1144" t="s">
        <v>622</v>
      </c>
      <c r="I233" s="1145"/>
      <c r="J233" s="1101">
        <v>2020</v>
      </c>
      <c r="K233" s="1101" t="s">
        <v>378</v>
      </c>
      <c r="L233" s="1101">
        <v>1</v>
      </c>
      <c r="M233" s="1158">
        <f>(2.36+2.3)/2</f>
        <v>2.33</v>
      </c>
      <c r="N233" s="1167">
        <f>L233*M233</f>
        <v>2.33</v>
      </c>
      <c r="O233" s="1101"/>
      <c r="P233" s="361" t="s">
        <v>442</v>
      </c>
    </row>
    <row r="234" spans="1:17" ht="21" customHeight="1" x14ac:dyDescent="0.35">
      <c r="A234" s="358"/>
      <c r="B234" s="427"/>
      <c r="C234" s="359"/>
      <c r="D234" s="360"/>
      <c r="E234" s="1165"/>
      <c r="F234" s="700" t="s">
        <v>471</v>
      </c>
      <c r="G234" s="701" t="s">
        <v>210</v>
      </c>
      <c r="H234" s="1036" t="s">
        <v>931</v>
      </c>
      <c r="I234" s="1037"/>
      <c r="J234" s="1102"/>
      <c r="K234" s="1102"/>
      <c r="L234" s="1102"/>
      <c r="M234" s="1159"/>
      <c r="N234" s="1168"/>
      <c r="O234" s="1102"/>
      <c r="P234" s="361" t="s">
        <v>442</v>
      </c>
    </row>
    <row r="235" spans="1:17" ht="21" customHeight="1" x14ac:dyDescent="0.35">
      <c r="A235" s="358"/>
      <c r="B235" s="427"/>
      <c r="C235" s="359"/>
      <c r="D235" s="360"/>
      <c r="E235" s="1165"/>
      <c r="F235" s="700" t="s">
        <v>476</v>
      </c>
      <c r="G235" s="701" t="s">
        <v>210</v>
      </c>
      <c r="H235" s="1036" t="s">
        <v>623</v>
      </c>
      <c r="I235" s="1037"/>
      <c r="J235" s="1102"/>
      <c r="K235" s="1102"/>
      <c r="L235" s="1102"/>
      <c r="M235" s="1159"/>
      <c r="N235" s="1168"/>
      <c r="O235" s="1102"/>
      <c r="P235" s="361" t="s">
        <v>442</v>
      </c>
    </row>
    <row r="236" spans="1:17" ht="21" customHeight="1" x14ac:dyDescent="0.35">
      <c r="A236" s="358"/>
      <c r="B236" s="427"/>
      <c r="C236" s="359"/>
      <c r="D236" s="360"/>
      <c r="E236" s="1165"/>
      <c r="F236" s="700" t="s">
        <v>477</v>
      </c>
      <c r="G236" s="701" t="s">
        <v>210</v>
      </c>
      <c r="H236" s="1036">
        <v>12</v>
      </c>
      <c r="I236" s="1037"/>
      <c r="J236" s="1102"/>
      <c r="K236" s="1102"/>
      <c r="L236" s="1102"/>
      <c r="M236" s="1159"/>
      <c r="N236" s="1168"/>
      <c r="O236" s="1102"/>
      <c r="P236" s="361" t="s">
        <v>442</v>
      </c>
    </row>
    <row r="237" spans="1:17" ht="21" customHeight="1" x14ac:dyDescent="0.35">
      <c r="A237" s="358"/>
      <c r="B237" s="427"/>
      <c r="C237" s="359"/>
      <c r="D237" s="360"/>
      <c r="E237" s="1165"/>
      <c r="F237" s="700" t="s">
        <v>478</v>
      </c>
      <c r="G237" s="701" t="s">
        <v>210</v>
      </c>
      <c r="H237" s="1170">
        <v>5</v>
      </c>
      <c r="I237" s="1037"/>
      <c r="J237" s="1102"/>
      <c r="K237" s="1102"/>
      <c r="L237" s="1102"/>
      <c r="M237" s="1159"/>
      <c r="N237" s="1168"/>
      <c r="O237" s="1102"/>
      <c r="P237" s="361" t="s">
        <v>479</v>
      </c>
    </row>
    <row r="238" spans="1:17" ht="21" customHeight="1" x14ac:dyDescent="0.35">
      <c r="A238" s="358"/>
      <c r="B238" s="427"/>
      <c r="C238" s="359"/>
      <c r="D238" s="360"/>
      <c r="E238" s="1165"/>
      <c r="F238" s="700" t="s">
        <v>480</v>
      </c>
      <c r="G238" s="701" t="s">
        <v>210</v>
      </c>
      <c r="H238" s="1036">
        <v>2020</v>
      </c>
      <c r="I238" s="1037"/>
      <c r="J238" s="1102"/>
      <c r="K238" s="1102"/>
      <c r="L238" s="1102"/>
      <c r="M238" s="1159"/>
      <c r="N238" s="1168"/>
      <c r="O238" s="1102"/>
      <c r="P238" s="361" t="s">
        <v>442</v>
      </c>
    </row>
    <row r="239" spans="1:17" ht="21" customHeight="1" x14ac:dyDescent="0.35">
      <c r="A239" s="358"/>
      <c r="B239" s="427"/>
      <c r="C239" s="359"/>
      <c r="D239" s="360"/>
      <c r="E239" s="1165"/>
      <c r="F239" s="700" t="s">
        <v>481</v>
      </c>
      <c r="G239" s="701" t="s">
        <v>210</v>
      </c>
      <c r="H239" s="1036" t="s">
        <v>624</v>
      </c>
      <c r="I239" s="1037"/>
      <c r="J239" s="1102"/>
      <c r="K239" s="1102"/>
      <c r="L239" s="1102"/>
      <c r="M239" s="1159"/>
      <c r="N239" s="1168"/>
      <c r="O239" s="1102"/>
      <c r="P239" s="361" t="s">
        <v>442</v>
      </c>
    </row>
    <row r="240" spans="1:17" ht="21" customHeight="1" x14ac:dyDescent="0.35">
      <c r="A240" s="358"/>
      <c r="B240" s="427"/>
      <c r="C240" s="359"/>
      <c r="D240" s="360"/>
      <c r="E240" s="1165"/>
      <c r="F240" s="700" t="s">
        <v>482</v>
      </c>
      <c r="G240" s="701" t="s">
        <v>210</v>
      </c>
      <c r="H240" s="1036" t="s">
        <v>625</v>
      </c>
      <c r="I240" s="1037"/>
      <c r="J240" s="1102"/>
      <c r="K240" s="1102"/>
      <c r="L240" s="1102"/>
      <c r="M240" s="1159"/>
      <c r="N240" s="1168"/>
      <c r="O240" s="1102"/>
      <c r="P240" s="361" t="s">
        <v>442</v>
      </c>
    </row>
    <row r="241" spans="1:17" ht="21" customHeight="1" x14ac:dyDescent="0.35">
      <c r="A241" s="358"/>
      <c r="B241" s="427"/>
      <c r="C241" s="359"/>
      <c r="D241" s="360"/>
      <c r="E241" s="1165"/>
      <c r="F241" s="700" t="s">
        <v>467</v>
      </c>
      <c r="G241" s="701" t="s">
        <v>210</v>
      </c>
      <c r="H241" s="1036" t="s">
        <v>626</v>
      </c>
      <c r="I241" s="1037"/>
      <c r="J241" s="1102"/>
      <c r="K241" s="1102"/>
      <c r="L241" s="1102"/>
      <c r="M241" s="1159"/>
      <c r="N241" s="1168"/>
      <c r="O241" s="1102"/>
      <c r="P241" s="361" t="s">
        <v>442</v>
      </c>
    </row>
    <row r="242" spans="1:17" ht="21" customHeight="1" x14ac:dyDescent="0.35">
      <c r="A242" s="358"/>
      <c r="B242" s="427"/>
      <c r="C242" s="359"/>
      <c r="D242" s="360"/>
      <c r="E242" s="1165"/>
      <c r="F242" s="700" t="s">
        <v>483</v>
      </c>
      <c r="G242" s="701" t="s">
        <v>210</v>
      </c>
      <c r="H242" s="1182" t="s">
        <v>542</v>
      </c>
      <c r="I242" s="1037"/>
      <c r="J242" s="1102"/>
      <c r="K242" s="1102"/>
      <c r="L242" s="1102"/>
      <c r="M242" s="1159"/>
      <c r="N242" s="1168"/>
      <c r="O242" s="1102"/>
      <c r="P242" s="361" t="s">
        <v>934</v>
      </c>
    </row>
    <row r="243" spans="1:17" ht="21" customHeight="1" x14ac:dyDescent="0.35">
      <c r="A243" s="358"/>
      <c r="B243" s="427"/>
      <c r="C243" s="359"/>
      <c r="D243" s="360"/>
      <c r="E243" s="1165"/>
      <c r="F243" s="700" t="s">
        <v>484</v>
      </c>
      <c r="G243" s="701" t="s">
        <v>210</v>
      </c>
      <c r="H243" s="1171" t="s">
        <v>627</v>
      </c>
      <c r="I243" s="1037"/>
      <c r="J243" s="1102"/>
      <c r="K243" s="1102"/>
      <c r="L243" s="1102"/>
      <c r="M243" s="1159"/>
      <c r="N243" s="1168"/>
      <c r="O243" s="1102"/>
      <c r="P243" s="361" t="s">
        <v>485</v>
      </c>
    </row>
    <row r="244" spans="1:17" ht="36.75" customHeight="1" x14ac:dyDescent="0.35">
      <c r="A244" s="358"/>
      <c r="B244" s="427"/>
      <c r="C244" s="359"/>
      <c r="D244" s="360"/>
      <c r="E244" s="1165"/>
      <c r="F244" s="700" t="s">
        <v>393</v>
      </c>
      <c r="G244" s="701" t="s">
        <v>210</v>
      </c>
      <c r="H244" s="1171" t="s">
        <v>628</v>
      </c>
      <c r="I244" s="1037"/>
      <c r="J244" s="1102"/>
      <c r="K244" s="1102"/>
      <c r="L244" s="1102"/>
      <c r="M244" s="1159"/>
      <c r="N244" s="1168"/>
      <c r="O244" s="1102"/>
      <c r="P244" s="361" t="s">
        <v>486</v>
      </c>
    </row>
    <row r="245" spans="1:17" ht="21" customHeight="1" x14ac:dyDescent="0.35">
      <c r="A245" s="358"/>
      <c r="B245" s="427"/>
      <c r="C245" s="359"/>
      <c r="D245" s="360"/>
      <c r="E245" s="1165"/>
      <c r="F245" s="700" t="s">
        <v>487</v>
      </c>
      <c r="G245" s="701" t="s">
        <v>210</v>
      </c>
      <c r="H245" s="1036" t="s">
        <v>583</v>
      </c>
      <c r="I245" s="1037"/>
      <c r="J245" s="1102"/>
      <c r="K245" s="1102"/>
      <c r="L245" s="1102"/>
      <c r="M245" s="1159"/>
      <c r="N245" s="1168"/>
      <c r="O245" s="1102"/>
      <c r="P245" s="361" t="s">
        <v>488</v>
      </c>
    </row>
    <row r="246" spans="1:17" ht="31" x14ac:dyDescent="0.35">
      <c r="A246" s="358"/>
      <c r="B246" s="427"/>
      <c r="C246" s="359"/>
      <c r="D246" s="360"/>
      <c r="E246" s="1165"/>
      <c r="F246" s="700" t="s">
        <v>489</v>
      </c>
      <c r="G246" s="701" t="s">
        <v>210</v>
      </c>
      <c r="H246" s="1170" t="s">
        <v>542</v>
      </c>
      <c r="I246" s="1037"/>
      <c r="J246" s="1102"/>
      <c r="K246" s="1102"/>
      <c r="L246" s="1102"/>
      <c r="M246" s="1159"/>
      <c r="N246" s="1168"/>
      <c r="O246" s="1102"/>
      <c r="P246" s="361" t="s">
        <v>490</v>
      </c>
    </row>
    <row r="247" spans="1:17" ht="40.5" customHeight="1" x14ac:dyDescent="0.35">
      <c r="A247" s="358"/>
      <c r="B247" s="427"/>
      <c r="C247" s="359"/>
      <c r="D247" s="360"/>
      <c r="E247" s="1165"/>
      <c r="F247" s="700" t="s">
        <v>376</v>
      </c>
      <c r="G247" s="701" t="s">
        <v>210</v>
      </c>
      <c r="H247" s="1171" t="s">
        <v>1070</v>
      </c>
      <c r="I247" s="1037"/>
      <c r="J247" s="1102"/>
      <c r="K247" s="1102"/>
      <c r="L247" s="1102"/>
      <c r="M247" s="1159"/>
      <c r="N247" s="1168"/>
      <c r="O247" s="1102"/>
      <c r="P247" s="361" t="s">
        <v>468</v>
      </c>
    </row>
    <row r="248" spans="1:17" ht="36.75" customHeight="1" x14ac:dyDescent="0.35">
      <c r="A248" s="358"/>
      <c r="B248" s="427"/>
      <c r="C248" s="359"/>
      <c r="D248" s="360"/>
      <c r="E248" s="1165"/>
      <c r="F248" s="700" t="s">
        <v>491</v>
      </c>
      <c r="G248" s="701"/>
      <c r="H248" s="1171" t="s">
        <v>1119</v>
      </c>
      <c r="I248" s="1037"/>
      <c r="J248" s="1102"/>
      <c r="K248" s="1102"/>
      <c r="L248" s="1102"/>
      <c r="M248" s="1159"/>
      <c r="N248" s="1168"/>
      <c r="O248" s="1102"/>
      <c r="P248" s="361" t="s">
        <v>492</v>
      </c>
      <c r="Q248" s="495" t="s">
        <v>493</v>
      </c>
    </row>
    <row r="249" spans="1:17" ht="38.25" customHeight="1" x14ac:dyDescent="0.35">
      <c r="A249" s="358"/>
      <c r="B249" s="427"/>
      <c r="C249" s="359"/>
      <c r="D249" s="360"/>
      <c r="E249" s="1165"/>
      <c r="F249" s="700" t="s">
        <v>494</v>
      </c>
      <c r="G249" s="701" t="s">
        <v>210</v>
      </c>
      <c r="H249" s="1171" t="s">
        <v>629</v>
      </c>
      <c r="I249" s="1037"/>
      <c r="J249" s="1102"/>
      <c r="K249" s="1102"/>
      <c r="L249" s="1102"/>
      <c r="M249" s="1159"/>
      <c r="N249" s="1168"/>
      <c r="O249" s="1102"/>
      <c r="P249" s="361" t="s">
        <v>495</v>
      </c>
    </row>
    <row r="250" spans="1:17" ht="46.5" x14ac:dyDescent="0.35">
      <c r="A250" s="358"/>
      <c r="B250" s="427"/>
      <c r="C250" s="359"/>
      <c r="D250" s="360"/>
      <c r="E250" s="1165"/>
      <c r="F250" s="700" t="s">
        <v>496</v>
      </c>
      <c r="G250" s="701" t="s">
        <v>210</v>
      </c>
      <c r="H250" s="1170" t="s">
        <v>542</v>
      </c>
      <c r="I250" s="1037"/>
      <c r="J250" s="1102"/>
      <c r="K250" s="1102"/>
      <c r="L250" s="1102"/>
      <c r="M250" s="1159"/>
      <c r="N250" s="1168"/>
      <c r="O250" s="1102"/>
      <c r="P250" s="361" t="s">
        <v>497</v>
      </c>
    </row>
    <row r="251" spans="1:17" ht="31" x14ac:dyDescent="0.35">
      <c r="A251" s="358"/>
      <c r="B251" s="427"/>
      <c r="C251" s="359"/>
      <c r="D251" s="360"/>
      <c r="E251" s="1165"/>
      <c r="F251" s="700" t="s">
        <v>498</v>
      </c>
      <c r="G251" s="701" t="s">
        <v>210</v>
      </c>
      <c r="H251" s="1036" t="s">
        <v>584</v>
      </c>
      <c r="I251" s="1037"/>
      <c r="J251" s="1102"/>
      <c r="K251" s="1102"/>
      <c r="L251" s="1102"/>
      <c r="M251" s="1159"/>
      <c r="N251" s="1168"/>
      <c r="O251" s="1102"/>
      <c r="P251" s="361" t="s">
        <v>500</v>
      </c>
    </row>
    <row r="252" spans="1:17" ht="31" x14ac:dyDescent="0.35">
      <c r="A252" s="358"/>
      <c r="B252" s="427"/>
      <c r="C252" s="359"/>
      <c r="D252" s="360"/>
      <c r="E252" s="1166"/>
      <c r="F252" s="700" t="s">
        <v>501</v>
      </c>
      <c r="G252" s="701" t="s">
        <v>210</v>
      </c>
      <c r="H252" s="1170" t="s">
        <v>542</v>
      </c>
      <c r="I252" s="1037"/>
      <c r="J252" s="1161"/>
      <c r="K252" s="1161"/>
      <c r="L252" s="1161"/>
      <c r="M252" s="1160"/>
      <c r="N252" s="1169"/>
      <c r="O252" s="1161"/>
      <c r="P252" s="361" t="s">
        <v>502</v>
      </c>
    </row>
    <row r="253" spans="1:17" ht="50.25" customHeight="1" x14ac:dyDescent="0.35">
      <c r="A253" s="358"/>
      <c r="B253" s="427"/>
      <c r="C253" s="359"/>
      <c r="D253" s="360"/>
      <c r="E253" s="1164" t="s">
        <v>644</v>
      </c>
      <c r="F253" s="700" t="s">
        <v>503</v>
      </c>
      <c r="G253" s="701" t="s">
        <v>210</v>
      </c>
      <c r="H253" s="1144" t="s">
        <v>631</v>
      </c>
      <c r="I253" s="1145"/>
      <c r="J253" s="1101">
        <v>2020</v>
      </c>
      <c r="K253" s="1101" t="s">
        <v>378</v>
      </c>
      <c r="L253" s="1101">
        <v>1</v>
      </c>
      <c r="M253" s="1158">
        <f>(1.79+1.7)/2</f>
        <v>1.7450000000000001</v>
      </c>
      <c r="N253" s="1167">
        <f>L253*M253</f>
        <v>1.7450000000000001</v>
      </c>
      <c r="O253" s="1101"/>
      <c r="P253" s="361" t="s">
        <v>442</v>
      </c>
    </row>
    <row r="254" spans="1:17" ht="37.5" customHeight="1" x14ac:dyDescent="0.35">
      <c r="A254" s="358"/>
      <c r="B254" s="427"/>
      <c r="C254" s="359"/>
      <c r="D254" s="360"/>
      <c r="E254" s="1165"/>
      <c r="F254" s="700" t="s">
        <v>471</v>
      </c>
      <c r="G254" s="701" t="s">
        <v>210</v>
      </c>
      <c r="H254" s="1036" t="s">
        <v>632</v>
      </c>
      <c r="I254" s="1037"/>
      <c r="J254" s="1102"/>
      <c r="K254" s="1102"/>
      <c r="L254" s="1102"/>
      <c r="M254" s="1159"/>
      <c r="N254" s="1168"/>
      <c r="O254" s="1102"/>
      <c r="P254" s="361" t="s">
        <v>442</v>
      </c>
    </row>
    <row r="255" spans="1:17" ht="21" customHeight="1" x14ac:dyDescent="0.35">
      <c r="A255" s="358"/>
      <c r="B255" s="427"/>
      <c r="C255" s="359"/>
      <c r="D255" s="360"/>
      <c r="E255" s="1165"/>
      <c r="F255" s="700" t="s">
        <v>476</v>
      </c>
      <c r="G255" s="701" t="s">
        <v>210</v>
      </c>
      <c r="H255" s="1036" t="s">
        <v>562</v>
      </c>
      <c r="I255" s="1037"/>
      <c r="J255" s="1102"/>
      <c r="K255" s="1102"/>
      <c r="L255" s="1102"/>
      <c r="M255" s="1159"/>
      <c r="N255" s="1168"/>
      <c r="O255" s="1102"/>
      <c r="P255" s="361" t="s">
        <v>442</v>
      </c>
    </row>
    <row r="256" spans="1:17" ht="21" customHeight="1" x14ac:dyDescent="0.35">
      <c r="A256" s="358"/>
      <c r="B256" s="427"/>
      <c r="C256" s="359"/>
      <c r="D256" s="360"/>
      <c r="E256" s="1165"/>
      <c r="F256" s="700" t="s">
        <v>477</v>
      </c>
      <c r="G256" s="701" t="s">
        <v>210</v>
      </c>
      <c r="H256" s="1036">
        <v>197</v>
      </c>
      <c r="I256" s="1037"/>
      <c r="J256" s="1102"/>
      <c r="K256" s="1102"/>
      <c r="L256" s="1102"/>
      <c r="M256" s="1159"/>
      <c r="N256" s="1168"/>
      <c r="O256" s="1102"/>
      <c r="P256" s="361" t="s">
        <v>442</v>
      </c>
    </row>
    <row r="257" spans="1:17" ht="21" customHeight="1" x14ac:dyDescent="0.35">
      <c r="A257" s="358"/>
      <c r="B257" s="427"/>
      <c r="C257" s="359"/>
      <c r="D257" s="360"/>
      <c r="E257" s="1165"/>
      <c r="F257" s="700" t="s">
        <v>478</v>
      </c>
      <c r="G257" s="701" t="s">
        <v>210</v>
      </c>
      <c r="H257" s="1170" t="s">
        <v>542</v>
      </c>
      <c r="I257" s="1037"/>
      <c r="J257" s="1102"/>
      <c r="K257" s="1102"/>
      <c r="L257" s="1102"/>
      <c r="M257" s="1159"/>
      <c r="N257" s="1168"/>
      <c r="O257" s="1102"/>
      <c r="P257" s="361" t="s">
        <v>479</v>
      </c>
    </row>
    <row r="258" spans="1:17" ht="21" customHeight="1" x14ac:dyDescent="0.35">
      <c r="A258" s="358"/>
      <c r="B258" s="427"/>
      <c r="C258" s="359"/>
      <c r="D258" s="360"/>
      <c r="E258" s="1165"/>
      <c r="F258" s="700" t="s">
        <v>480</v>
      </c>
      <c r="G258" s="701" t="s">
        <v>210</v>
      </c>
      <c r="H258" s="1036">
        <v>2020</v>
      </c>
      <c r="I258" s="1037"/>
      <c r="J258" s="1102"/>
      <c r="K258" s="1102"/>
      <c r="L258" s="1102"/>
      <c r="M258" s="1159"/>
      <c r="N258" s="1168"/>
      <c r="O258" s="1102"/>
      <c r="P258" s="361" t="s">
        <v>442</v>
      </c>
    </row>
    <row r="259" spans="1:17" ht="21" customHeight="1" x14ac:dyDescent="0.35">
      <c r="A259" s="358"/>
      <c r="B259" s="427"/>
      <c r="C259" s="359"/>
      <c r="D259" s="360"/>
      <c r="E259" s="1165"/>
      <c r="F259" s="700" t="s">
        <v>481</v>
      </c>
      <c r="G259" s="701" t="s">
        <v>210</v>
      </c>
      <c r="H259" s="1036" t="s">
        <v>633</v>
      </c>
      <c r="I259" s="1037"/>
      <c r="J259" s="1102"/>
      <c r="K259" s="1102"/>
      <c r="L259" s="1102"/>
      <c r="M259" s="1159"/>
      <c r="N259" s="1168"/>
      <c r="O259" s="1102"/>
      <c r="P259" s="361" t="s">
        <v>442</v>
      </c>
    </row>
    <row r="260" spans="1:17" ht="21" customHeight="1" x14ac:dyDescent="0.35">
      <c r="A260" s="358"/>
      <c r="B260" s="427"/>
      <c r="C260" s="359"/>
      <c r="D260" s="360"/>
      <c r="E260" s="1165"/>
      <c r="F260" s="700" t="s">
        <v>482</v>
      </c>
      <c r="G260" s="701" t="s">
        <v>210</v>
      </c>
      <c r="H260" s="1036" t="s">
        <v>564</v>
      </c>
      <c r="I260" s="1037"/>
      <c r="J260" s="1102"/>
      <c r="K260" s="1102"/>
      <c r="L260" s="1102"/>
      <c r="M260" s="1159"/>
      <c r="N260" s="1168"/>
      <c r="O260" s="1102"/>
      <c r="P260" s="361" t="s">
        <v>442</v>
      </c>
    </row>
    <row r="261" spans="1:17" ht="21" customHeight="1" x14ac:dyDescent="0.35">
      <c r="A261" s="358"/>
      <c r="B261" s="427"/>
      <c r="C261" s="359"/>
      <c r="D261" s="360"/>
      <c r="E261" s="1165"/>
      <c r="F261" s="700" t="s">
        <v>467</v>
      </c>
      <c r="G261" s="701" t="s">
        <v>210</v>
      </c>
      <c r="H261" s="1036" t="s">
        <v>565</v>
      </c>
      <c r="I261" s="1037"/>
      <c r="J261" s="1102"/>
      <c r="K261" s="1102"/>
      <c r="L261" s="1102"/>
      <c r="M261" s="1159"/>
      <c r="N261" s="1168"/>
      <c r="O261" s="1102"/>
      <c r="P261" s="361" t="s">
        <v>442</v>
      </c>
    </row>
    <row r="262" spans="1:17" ht="21" customHeight="1" x14ac:dyDescent="0.35">
      <c r="A262" s="358"/>
      <c r="B262" s="427"/>
      <c r="C262" s="359"/>
      <c r="D262" s="360"/>
      <c r="E262" s="1165"/>
      <c r="F262" s="700" t="s">
        <v>483</v>
      </c>
      <c r="G262" s="701" t="s">
        <v>210</v>
      </c>
      <c r="H262" s="1171" t="s">
        <v>919</v>
      </c>
      <c r="I262" s="1037"/>
      <c r="J262" s="1102"/>
      <c r="K262" s="1102"/>
      <c r="L262" s="1102"/>
      <c r="M262" s="1159"/>
      <c r="N262" s="1168"/>
      <c r="O262" s="1102"/>
      <c r="P262" s="361" t="s">
        <v>934</v>
      </c>
    </row>
    <row r="263" spans="1:17" ht="37.5" customHeight="1" x14ac:dyDescent="0.35">
      <c r="A263" s="358"/>
      <c r="B263" s="427"/>
      <c r="C263" s="359"/>
      <c r="D263" s="360"/>
      <c r="E263" s="1165"/>
      <c r="F263" s="700" t="s">
        <v>484</v>
      </c>
      <c r="G263" s="701" t="s">
        <v>210</v>
      </c>
      <c r="H263" s="1171" t="s">
        <v>920</v>
      </c>
      <c r="I263" s="1037"/>
      <c r="J263" s="1102"/>
      <c r="K263" s="1102"/>
      <c r="L263" s="1102"/>
      <c r="M263" s="1159"/>
      <c r="N263" s="1168"/>
      <c r="O263" s="1102"/>
      <c r="P263" s="361" t="s">
        <v>485</v>
      </c>
    </row>
    <row r="264" spans="1:17" ht="33" customHeight="1" x14ac:dyDescent="0.35">
      <c r="A264" s="358"/>
      <c r="B264" s="427"/>
      <c r="C264" s="359"/>
      <c r="D264" s="360"/>
      <c r="E264" s="1165"/>
      <c r="F264" s="700" t="s">
        <v>393</v>
      </c>
      <c r="G264" s="701" t="s">
        <v>210</v>
      </c>
      <c r="H264" s="1182" t="s">
        <v>964</v>
      </c>
      <c r="I264" s="1037"/>
      <c r="J264" s="1102"/>
      <c r="K264" s="1102"/>
      <c r="L264" s="1102"/>
      <c r="M264" s="1159"/>
      <c r="N264" s="1168"/>
      <c r="O264" s="1102"/>
      <c r="P264" s="361" t="s">
        <v>486</v>
      </c>
    </row>
    <row r="265" spans="1:17" ht="21" customHeight="1" x14ac:dyDescent="0.35">
      <c r="A265" s="358"/>
      <c r="B265" s="427"/>
      <c r="C265" s="359"/>
      <c r="D265" s="360"/>
      <c r="E265" s="1165"/>
      <c r="F265" s="700" t="s">
        <v>487</v>
      </c>
      <c r="G265" s="701" t="s">
        <v>210</v>
      </c>
      <c r="H265" s="1036" t="s">
        <v>566</v>
      </c>
      <c r="I265" s="1037"/>
      <c r="J265" s="1102"/>
      <c r="K265" s="1102"/>
      <c r="L265" s="1102"/>
      <c r="M265" s="1159"/>
      <c r="N265" s="1168"/>
      <c r="O265" s="1102"/>
      <c r="P265" s="361" t="s">
        <v>488</v>
      </c>
    </row>
    <row r="266" spans="1:17" ht="31" x14ac:dyDescent="0.35">
      <c r="A266" s="358"/>
      <c r="B266" s="427"/>
      <c r="C266" s="359"/>
      <c r="D266" s="360"/>
      <c r="E266" s="1165"/>
      <c r="F266" s="700" t="s">
        <v>489</v>
      </c>
      <c r="G266" s="701" t="s">
        <v>210</v>
      </c>
      <c r="H266" s="1170" t="s">
        <v>961</v>
      </c>
      <c r="I266" s="1037"/>
      <c r="J266" s="1102"/>
      <c r="K266" s="1102"/>
      <c r="L266" s="1102"/>
      <c r="M266" s="1159"/>
      <c r="N266" s="1168"/>
      <c r="O266" s="1102"/>
      <c r="P266" s="361" t="s">
        <v>490</v>
      </c>
    </row>
    <row r="267" spans="1:17" ht="38.25" customHeight="1" x14ac:dyDescent="0.35">
      <c r="A267" s="358"/>
      <c r="B267" s="427"/>
      <c r="C267" s="359"/>
      <c r="D267" s="360"/>
      <c r="E267" s="1165"/>
      <c r="F267" s="700" t="s">
        <v>376</v>
      </c>
      <c r="G267" s="701" t="s">
        <v>210</v>
      </c>
      <c r="H267" s="1171" t="s">
        <v>1071</v>
      </c>
      <c r="I267" s="1037"/>
      <c r="J267" s="1102"/>
      <c r="K267" s="1102"/>
      <c r="L267" s="1102"/>
      <c r="M267" s="1159"/>
      <c r="N267" s="1168"/>
      <c r="O267" s="1102"/>
      <c r="P267" s="361" t="s">
        <v>468</v>
      </c>
    </row>
    <row r="268" spans="1:17" ht="36.75" customHeight="1" x14ac:dyDescent="0.35">
      <c r="A268" s="358"/>
      <c r="B268" s="427"/>
      <c r="C268" s="359"/>
      <c r="D268" s="360"/>
      <c r="E268" s="1165"/>
      <c r="F268" s="700" t="s">
        <v>491</v>
      </c>
      <c r="G268" s="701"/>
      <c r="H268" s="1171" t="s">
        <v>1120</v>
      </c>
      <c r="I268" s="1037"/>
      <c r="J268" s="1102"/>
      <c r="K268" s="1102"/>
      <c r="L268" s="1102"/>
      <c r="M268" s="1159"/>
      <c r="N268" s="1168"/>
      <c r="O268" s="1102"/>
      <c r="P268" s="361" t="s">
        <v>492</v>
      </c>
      <c r="Q268" s="495" t="s">
        <v>493</v>
      </c>
    </row>
    <row r="269" spans="1:17" ht="38.25" customHeight="1" x14ac:dyDescent="0.35">
      <c r="A269" s="358"/>
      <c r="B269" s="427"/>
      <c r="C269" s="359"/>
      <c r="D269" s="360"/>
      <c r="E269" s="1165"/>
      <c r="F269" s="700" t="s">
        <v>494</v>
      </c>
      <c r="G269" s="701" t="s">
        <v>210</v>
      </c>
      <c r="H269" s="1171" t="s">
        <v>567</v>
      </c>
      <c r="I269" s="1037"/>
      <c r="J269" s="1102"/>
      <c r="K269" s="1102"/>
      <c r="L269" s="1102"/>
      <c r="M269" s="1159"/>
      <c r="N269" s="1168"/>
      <c r="O269" s="1102"/>
      <c r="P269" s="361" t="s">
        <v>495</v>
      </c>
    </row>
    <row r="270" spans="1:17" ht="46.5" x14ac:dyDescent="0.35">
      <c r="A270" s="358"/>
      <c r="B270" s="427"/>
      <c r="C270" s="359"/>
      <c r="D270" s="360"/>
      <c r="E270" s="1165"/>
      <c r="F270" s="700" t="s">
        <v>496</v>
      </c>
      <c r="G270" s="701" t="s">
        <v>210</v>
      </c>
      <c r="H270" s="1170" t="s">
        <v>542</v>
      </c>
      <c r="I270" s="1037"/>
      <c r="J270" s="1102"/>
      <c r="K270" s="1102"/>
      <c r="L270" s="1102"/>
      <c r="M270" s="1159"/>
      <c r="N270" s="1168"/>
      <c r="O270" s="1102"/>
      <c r="P270" s="361" t="s">
        <v>497</v>
      </c>
    </row>
    <row r="271" spans="1:17" ht="31" x14ac:dyDescent="0.35">
      <c r="A271" s="358"/>
      <c r="B271" s="427"/>
      <c r="C271" s="359"/>
      <c r="D271" s="360"/>
      <c r="E271" s="1165"/>
      <c r="F271" s="700" t="s">
        <v>498</v>
      </c>
      <c r="G271" s="701" t="s">
        <v>210</v>
      </c>
      <c r="H271" s="1036" t="s">
        <v>584</v>
      </c>
      <c r="I271" s="1037"/>
      <c r="J271" s="1102"/>
      <c r="K271" s="1102"/>
      <c r="L271" s="1102"/>
      <c r="M271" s="1159"/>
      <c r="N271" s="1168"/>
      <c r="O271" s="1102"/>
      <c r="P271" s="361" t="s">
        <v>500</v>
      </c>
    </row>
    <row r="272" spans="1:17" ht="31" x14ac:dyDescent="0.35">
      <c r="A272" s="358"/>
      <c r="B272" s="427"/>
      <c r="C272" s="359"/>
      <c r="D272" s="360"/>
      <c r="E272" s="1166"/>
      <c r="F272" s="700" t="s">
        <v>501</v>
      </c>
      <c r="G272" s="701" t="s">
        <v>210</v>
      </c>
      <c r="H272" s="1170" t="s">
        <v>542</v>
      </c>
      <c r="I272" s="1037"/>
      <c r="J272" s="1161"/>
      <c r="K272" s="1161"/>
      <c r="L272" s="1161"/>
      <c r="M272" s="1160"/>
      <c r="N272" s="1169"/>
      <c r="O272" s="1161"/>
      <c r="P272" s="361" t="s">
        <v>502</v>
      </c>
    </row>
    <row r="273" spans="1:17" ht="38.25" customHeight="1" x14ac:dyDescent="0.35">
      <c r="A273" s="358"/>
      <c r="B273" s="427"/>
      <c r="C273" s="359"/>
      <c r="D273" s="360"/>
      <c r="E273" s="1164" t="s">
        <v>654</v>
      </c>
      <c r="F273" s="700" t="s">
        <v>503</v>
      </c>
      <c r="G273" s="701" t="s">
        <v>210</v>
      </c>
      <c r="H273" s="1144" t="s">
        <v>635</v>
      </c>
      <c r="I273" s="1145"/>
      <c r="J273" s="1101">
        <v>2020</v>
      </c>
      <c r="K273" s="1101" t="s">
        <v>378</v>
      </c>
      <c r="L273" s="1101">
        <v>1</v>
      </c>
      <c r="M273" s="1158">
        <f>(3.22+3.2)/2</f>
        <v>3.21</v>
      </c>
      <c r="N273" s="1167">
        <f>L273*M273</f>
        <v>3.21</v>
      </c>
      <c r="O273" s="1101"/>
      <c r="P273" s="361" t="s">
        <v>442</v>
      </c>
    </row>
    <row r="274" spans="1:17" ht="21" customHeight="1" x14ac:dyDescent="0.35">
      <c r="A274" s="358"/>
      <c r="B274" s="427"/>
      <c r="C274" s="359"/>
      <c r="D274" s="360"/>
      <c r="E274" s="1165"/>
      <c r="F274" s="700" t="s">
        <v>471</v>
      </c>
      <c r="G274" s="701" t="s">
        <v>210</v>
      </c>
      <c r="H274" s="1036" t="s">
        <v>932</v>
      </c>
      <c r="I274" s="1037"/>
      <c r="J274" s="1102"/>
      <c r="K274" s="1102"/>
      <c r="L274" s="1102"/>
      <c r="M274" s="1159"/>
      <c r="N274" s="1168"/>
      <c r="O274" s="1102"/>
      <c r="P274" s="361" t="s">
        <v>442</v>
      </c>
    </row>
    <row r="275" spans="1:17" ht="21" customHeight="1" x14ac:dyDescent="0.35">
      <c r="A275" s="358"/>
      <c r="B275" s="427"/>
      <c r="C275" s="359"/>
      <c r="D275" s="360"/>
      <c r="E275" s="1165"/>
      <c r="F275" s="700" t="s">
        <v>476</v>
      </c>
      <c r="G275" s="701" t="s">
        <v>210</v>
      </c>
      <c r="H275" s="1036" t="s">
        <v>636</v>
      </c>
      <c r="I275" s="1037"/>
      <c r="J275" s="1102"/>
      <c r="K275" s="1102"/>
      <c r="L275" s="1102"/>
      <c r="M275" s="1159"/>
      <c r="N275" s="1168"/>
      <c r="O275" s="1102"/>
      <c r="P275" s="361" t="s">
        <v>442</v>
      </c>
    </row>
    <row r="276" spans="1:17" ht="21" customHeight="1" x14ac:dyDescent="0.35">
      <c r="A276" s="358"/>
      <c r="B276" s="427"/>
      <c r="C276" s="359"/>
      <c r="D276" s="360"/>
      <c r="E276" s="1165"/>
      <c r="F276" s="700" t="s">
        <v>477</v>
      </c>
      <c r="G276" s="701" t="s">
        <v>210</v>
      </c>
      <c r="H276" s="1036">
        <v>11</v>
      </c>
      <c r="I276" s="1037"/>
      <c r="J276" s="1102"/>
      <c r="K276" s="1102"/>
      <c r="L276" s="1102"/>
      <c r="M276" s="1159"/>
      <c r="N276" s="1168"/>
      <c r="O276" s="1102"/>
      <c r="P276" s="361" t="s">
        <v>442</v>
      </c>
    </row>
    <row r="277" spans="1:17" ht="21" customHeight="1" x14ac:dyDescent="0.35">
      <c r="A277" s="358"/>
      <c r="B277" s="427"/>
      <c r="C277" s="359"/>
      <c r="D277" s="360"/>
      <c r="E277" s="1165"/>
      <c r="F277" s="700" t="s">
        <v>478</v>
      </c>
      <c r="G277" s="701" t="s">
        <v>210</v>
      </c>
      <c r="H277" s="1170">
        <v>3</v>
      </c>
      <c r="I277" s="1037"/>
      <c r="J277" s="1102"/>
      <c r="K277" s="1102"/>
      <c r="L277" s="1102"/>
      <c r="M277" s="1159"/>
      <c r="N277" s="1168"/>
      <c r="O277" s="1102"/>
      <c r="P277" s="361" t="s">
        <v>479</v>
      </c>
    </row>
    <row r="278" spans="1:17" ht="21" customHeight="1" x14ac:dyDescent="0.35">
      <c r="A278" s="358"/>
      <c r="B278" s="427"/>
      <c r="C278" s="359"/>
      <c r="D278" s="360"/>
      <c r="E278" s="1165"/>
      <c r="F278" s="700" t="s">
        <v>480</v>
      </c>
      <c r="G278" s="701" t="s">
        <v>210</v>
      </c>
      <c r="H278" s="1036">
        <v>2020</v>
      </c>
      <c r="I278" s="1037"/>
      <c r="J278" s="1102"/>
      <c r="K278" s="1102"/>
      <c r="L278" s="1102"/>
      <c r="M278" s="1159"/>
      <c r="N278" s="1168"/>
      <c r="O278" s="1102"/>
      <c r="P278" s="361" t="s">
        <v>442</v>
      </c>
    </row>
    <row r="279" spans="1:17" ht="21" customHeight="1" x14ac:dyDescent="0.35">
      <c r="A279" s="358"/>
      <c r="B279" s="427"/>
      <c r="C279" s="359"/>
      <c r="D279" s="360"/>
      <c r="E279" s="1165"/>
      <c r="F279" s="700" t="s">
        <v>481</v>
      </c>
      <c r="G279" s="701" t="s">
        <v>210</v>
      </c>
      <c r="H279" s="1179" t="s">
        <v>639</v>
      </c>
      <c r="I279" s="1037"/>
      <c r="J279" s="1102"/>
      <c r="K279" s="1102"/>
      <c r="L279" s="1102"/>
      <c r="M279" s="1159"/>
      <c r="N279" s="1168"/>
      <c r="O279" s="1102"/>
      <c r="P279" s="361" t="s">
        <v>442</v>
      </c>
    </row>
    <row r="280" spans="1:17" ht="21" customHeight="1" x14ac:dyDescent="0.35">
      <c r="A280" s="358"/>
      <c r="B280" s="427"/>
      <c r="C280" s="359"/>
      <c r="D280" s="360"/>
      <c r="E280" s="1165"/>
      <c r="F280" s="700" t="s">
        <v>482</v>
      </c>
      <c r="G280" s="701" t="s">
        <v>210</v>
      </c>
      <c r="H280" s="1036" t="s">
        <v>640</v>
      </c>
      <c r="I280" s="1037"/>
      <c r="J280" s="1102"/>
      <c r="K280" s="1102"/>
      <c r="L280" s="1102"/>
      <c r="M280" s="1159"/>
      <c r="N280" s="1168"/>
      <c r="O280" s="1102"/>
      <c r="P280" s="361" t="s">
        <v>442</v>
      </c>
    </row>
    <row r="281" spans="1:17" ht="21" customHeight="1" x14ac:dyDescent="0.35">
      <c r="A281" s="358"/>
      <c r="B281" s="427"/>
      <c r="C281" s="359"/>
      <c r="D281" s="360"/>
      <c r="E281" s="1165"/>
      <c r="F281" s="700" t="s">
        <v>467</v>
      </c>
      <c r="G281" s="701" t="s">
        <v>210</v>
      </c>
      <c r="H281" s="1036" t="s">
        <v>641</v>
      </c>
      <c r="I281" s="1037"/>
      <c r="J281" s="1102"/>
      <c r="K281" s="1102"/>
      <c r="L281" s="1102"/>
      <c r="M281" s="1159"/>
      <c r="N281" s="1168"/>
      <c r="O281" s="1102"/>
      <c r="P281" s="361" t="s">
        <v>442</v>
      </c>
    </row>
    <row r="282" spans="1:17" ht="21" customHeight="1" x14ac:dyDescent="0.35">
      <c r="A282" s="358"/>
      <c r="B282" s="427"/>
      <c r="C282" s="359"/>
      <c r="D282" s="360"/>
      <c r="E282" s="1165"/>
      <c r="F282" s="700" t="s">
        <v>483</v>
      </c>
      <c r="G282" s="701" t="s">
        <v>210</v>
      </c>
      <c r="H282" s="1170" t="s">
        <v>542</v>
      </c>
      <c r="I282" s="1037"/>
      <c r="J282" s="1102"/>
      <c r="K282" s="1102"/>
      <c r="L282" s="1102"/>
      <c r="M282" s="1159"/>
      <c r="N282" s="1168"/>
      <c r="O282" s="1102"/>
      <c r="P282" s="361" t="s">
        <v>934</v>
      </c>
    </row>
    <row r="283" spans="1:17" ht="21" customHeight="1" x14ac:dyDescent="0.35">
      <c r="A283" s="358"/>
      <c r="B283" s="427"/>
      <c r="C283" s="359"/>
      <c r="D283" s="360"/>
      <c r="E283" s="1165"/>
      <c r="F283" s="700" t="s">
        <v>484</v>
      </c>
      <c r="G283" s="701" t="s">
        <v>210</v>
      </c>
      <c r="H283" s="1171" t="s">
        <v>637</v>
      </c>
      <c r="I283" s="1037"/>
      <c r="J283" s="1102"/>
      <c r="K283" s="1102"/>
      <c r="L283" s="1102"/>
      <c r="M283" s="1159"/>
      <c r="N283" s="1168"/>
      <c r="O283" s="1102"/>
      <c r="P283" s="361" t="s">
        <v>485</v>
      </c>
    </row>
    <row r="284" spans="1:17" ht="49.5" customHeight="1" x14ac:dyDescent="0.35">
      <c r="A284" s="358"/>
      <c r="B284" s="427"/>
      <c r="C284" s="359"/>
      <c r="D284" s="360"/>
      <c r="E284" s="1165"/>
      <c r="F284" s="700" t="s">
        <v>393</v>
      </c>
      <c r="G284" s="701" t="s">
        <v>210</v>
      </c>
      <c r="H284" s="1171" t="s">
        <v>638</v>
      </c>
      <c r="I284" s="1037"/>
      <c r="J284" s="1102"/>
      <c r="K284" s="1102"/>
      <c r="L284" s="1102"/>
      <c r="M284" s="1159"/>
      <c r="N284" s="1168"/>
      <c r="O284" s="1102"/>
      <c r="P284" s="361" t="s">
        <v>486</v>
      </c>
    </row>
    <row r="285" spans="1:17" ht="21" customHeight="1" x14ac:dyDescent="0.35">
      <c r="A285" s="358"/>
      <c r="B285" s="427"/>
      <c r="C285" s="359"/>
      <c r="D285" s="360"/>
      <c r="E285" s="1165"/>
      <c r="F285" s="700" t="s">
        <v>487</v>
      </c>
      <c r="G285" s="701" t="s">
        <v>210</v>
      </c>
      <c r="H285" s="1036" t="s">
        <v>642</v>
      </c>
      <c r="I285" s="1037"/>
      <c r="J285" s="1102"/>
      <c r="K285" s="1102"/>
      <c r="L285" s="1102"/>
      <c r="M285" s="1159"/>
      <c r="N285" s="1168"/>
      <c r="O285" s="1102"/>
      <c r="P285" s="361" t="s">
        <v>488</v>
      </c>
    </row>
    <row r="286" spans="1:17" ht="31" x14ac:dyDescent="0.35">
      <c r="A286" s="358"/>
      <c r="B286" s="427"/>
      <c r="C286" s="359"/>
      <c r="D286" s="360"/>
      <c r="E286" s="1165"/>
      <c r="F286" s="700" t="s">
        <v>489</v>
      </c>
      <c r="G286" s="701" t="s">
        <v>210</v>
      </c>
      <c r="H286" s="1170" t="s">
        <v>542</v>
      </c>
      <c r="I286" s="1037"/>
      <c r="J286" s="1102"/>
      <c r="K286" s="1102"/>
      <c r="L286" s="1102"/>
      <c r="M286" s="1159"/>
      <c r="N286" s="1168"/>
      <c r="O286" s="1102"/>
      <c r="P286" s="361" t="s">
        <v>490</v>
      </c>
    </row>
    <row r="287" spans="1:17" ht="36.75" customHeight="1" x14ac:dyDescent="0.35">
      <c r="A287" s="358"/>
      <c r="B287" s="427"/>
      <c r="C287" s="359"/>
      <c r="D287" s="360"/>
      <c r="E287" s="1165"/>
      <c r="F287" s="700" t="s">
        <v>376</v>
      </c>
      <c r="G287" s="701" t="s">
        <v>210</v>
      </c>
      <c r="H287" s="1171" t="s">
        <v>1072</v>
      </c>
      <c r="I287" s="1037"/>
      <c r="J287" s="1102"/>
      <c r="K287" s="1102"/>
      <c r="L287" s="1102"/>
      <c r="M287" s="1159"/>
      <c r="N287" s="1168"/>
      <c r="O287" s="1102"/>
      <c r="P287" s="361" t="s">
        <v>468</v>
      </c>
    </row>
    <row r="288" spans="1:17" ht="36.75" customHeight="1" x14ac:dyDescent="0.35">
      <c r="A288" s="358"/>
      <c r="B288" s="427"/>
      <c r="C288" s="359"/>
      <c r="D288" s="360"/>
      <c r="E288" s="1165"/>
      <c r="F288" s="700" t="s">
        <v>491</v>
      </c>
      <c r="G288" s="701"/>
      <c r="H288" s="1171" t="s">
        <v>1121</v>
      </c>
      <c r="I288" s="1037"/>
      <c r="J288" s="1102"/>
      <c r="K288" s="1102"/>
      <c r="L288" s="1102"/>
      <c r="M288" s="1159"/>
      <c r="N288" s="1168"/>
      <c r="O288" s="1102"/>
      <c r="P288" s="361" t="s">
        <v>492</v>
      </c>
      <c r="Q288" s="495" t="s">
        <v>493</v>
      </c>
    </row>
    <row r="289" spans="1:16" ht="38.25" customHeight="1" x14ac:dyDescent="0.35">
      <c r="A289" s="358"/>
      <c r="B289" s="427"/>
      <c r="C289" s="359"/>
      <c r="D289" s="360"/>
      <c r="E289" s="1165"/>
      <c r="F289" s="700" t="s">
        <v>494</v>
      </c>
      <c r="G289" s="701" t="s">
        <v>210</v>
      </c>
      <c r="H289" s="1171" t="s">
        <v>643</v>
      </c>
      <c r="I289" s="1037"/>
      <c r="J289" s="1102"/>
      <c r="K289" s="1102"/>
      <c r="L289" s="1102"/>
      <c r="M289" s="1159"/>
      <c r="N289" s="1168"/>
      <c r="O289" s="1102"/>
      <c r="P289" s="361" t="s">
        <v>495</v>
      </c>
    </row>
    <row r="290" spans="1:16" ht="46.5" x14ac:dyDescent="0.35">
      <c r="A290" s="358"/>
      <c r="B290" s="427"/>
      <c r="C290" s="359"/>
      <c r="D290" s="360"/>
      <c r="E290" s="1165"/>
      <c r="F290" s="700" t="s">
        <v>496</v>
      </c>
      <c r="G290" s="701" t="s">
        <v>210</v>
      </c>
      <c r="H290" s="1170" t="s">
        <v>542</v>
      </c>
      <c r="I290" s="1037"/>
      <c r="J290" s="1102"/>
      <c r="K290" s="1102"/>
      <c r="L290" s="1102"/>
      <c r="M290" s="1159"/>
      <c r="N290" s="1168"/>
      <c r="O290" s="1102"/>
      <c r="P290" s="361" t="s">
        <v>497</v>
      </c>
    </row>
    <row r="291" spans="1:16" ht="31" x14ac:dyDescent="0.35">
      <c r="A291" s="358"/>
      <c r="B291" s="427"/>
      <c r="C291" s="359"/>
      <c r="D291" s="360"/>
      <c r="E291" s="1165"/>
      <c r="F291" s="700" t="s">
        <v>498</v>
      </c>
      <c r="G291" s="701" t="s">
        <v>210</v>
      </c>
      <c r="H291" s="1036" t="s">
        <v>584</v>
      </c>
      <c r="I291" s="1037"/>
      <c r="J291" s="1102"/>
      <c r="K291" s="1102"/>
      <c r="L291" s="1102"/>
      <c r="M291" s="1159"/>
      <c r="N291" s="1168"/>
      <c r="O291" s="1102"/>
      <c r="P291" s="361" t="s">
        <v>500</v>
      </c>
    </row>
    <row r="292" spans="1:16" ht="31" x14ac:dyDescent="0.35">
      <c r="A292" s="358"/>
      <c r="B292" s="427"/>
      <c r="C292" s="359"/>
      <c r="D292" s="360"/>
      <c r="E292" s="1166"/>
      <c r="F292" s="700" t="s">
        <v>501</v>
      </c>
      <c r="G292" s="701" t="s">
        <v>210</v>
      </c>
      <c r="H292" s="1170" t="s">
        <v>542</v>
      </c>
      <c r="I292" s="1037"/>
      <c r="J292" s="1161"/>
      <c r="K292" s="1161"/>
      <c r="L292" s="1161"/>
      <c r="M292" s="1160"/>
      <c r="N292" s="1169"/>
      <c r="O292" s="1161"/>
      <c r="P292" s="361" t="s">
        <v>502</v>
      </c>
    </row>
    <row r="293" spans="1:16" ht="50.25" customHeight="1" x14ac:dyDescent="0.35">
      <c r="A293" s="358"/>
      <c r="B293" s="427"/>
      <c r="C293" s="359"/>
      <c r="D293" s="360"/>
      <c r="E293" s="1164" t="s">
        <v>548</v>
      </c>
      <c r="F293" s="700" t="s">
        <v>503</v>
      </c>
      <c r="G293" s="701" t="s">
        <v>210</v>
      </c>
      <c r="H293" s="1144" t="s">
        <v>645</v>
      </c>
      <c r="I293" s="1145"/>
      <c r="J293" s="1101">
        <v>2020</v>
      </c>
      <c r="K293" s="1101" t="s">
        <v>378</v>
      </c>
      <c r="L293" s="1101">
        <v>1</v>
      </c>
      <c r="M293" s="1158">
        <f>(4.71+4.7)/2</f>
        <v>4.7050000000000001</v>
      </c>
      <c r="N293" s="1167">
        <f>L293*M293</f>
        <v>4.7050000000000001</v>
      </c>
      <c r="O293" s="1101"/>
      <c r="P293" s="361" t="s">
        <v>442</v>
      </c>
    </row>
    <row r="294" spans="1:16" ht="21" customHeight="1" x14ac:dyDescent="0.35">
      <c r="A294" s="358"/>
      <c r="B294" s="427"/>
      <c r="C294" s="359"/>
      <c r="D294" s="360"/>
      <c r="E294" s="1165"/>
      <c r="F294" s="700" t="s">
        <v>471</v>
      </c>
      <c r="G294" s="701" t="s">
        <v>210</v>
      </c>
      <c r="H294" s="1036" t="s">
        <v>646</v>
      </c>
      <c r="I294" s="1037"/>
      <c r="J294" s="1102"/>
      <c r="K294" s="1102"/>
      <c r="L294" s="1102"/>
      <c r="M294" s="1159"/>
      <c r="N294" s="1168"/>
      <c r="O294" s="1102"/>
      <c r="P294" s="361" t="s">
        <v>442</v>
      </c>
    </row>
    <row r="295" spans="1:16" ht="21" customHeight="1" x14ac:dyDescent="0.35">
      <c r="A295" s="358"/>
      <c r="B295" s="427"/>
      <c r="C295" s="359"/>
      <c r="D295" s="360"/>
      <c r="E295" s="1165"/>
      <c r="F295" s="700" t="s">
        <v>476</v>
      </c>
      <c r="G295" s="701" t="s">
        <v>210</v>
      </c>
      <c r="H295" s="1036" t="s">
        <v>647</v>
      </c>
      <c r="I295" s="1037"/>
      <c r="J295" s="1102"/>
      <c r="K295" s="1102"/>
      <c r="L295" s="1102"/>
      <c r="M295" s="1159"/>
      <c r="N295" s="1168"/>
      <c r="O295" s="1102"/>
      <c r="P295" s="361" t="s">
        <v>442</v>
      </c>
    </row>
    <row r="296" spans="1:16" ht="21" customHeight="1" x14ac:dyDescent="0.35">
      <c r="A296" s="358"/>
      <c r="B296" s="427"/>
      <c r="C296" s="359"/>
      <c r="D296" s="360"/>
      <c r="E296" s="1165"/>
      <c r="F296" s="700" t="s">
        <v>477</v>
      </c>
      <c r="G296" s="701" t="s">
        <v>210</v>
      </c>
      <c r="H296" s="1036">
        <v>17</v>
      </c>
      <c r="I296" s="1037"/>
      <c r="J296" s="1102"/>
      <c r="K296" s="1102"/>
      <c r="L296" s="1102"/>
      <c r="M296" s="1159"/>
      <c r="N296" s="1168"/>
      <c r="O296" s="1102"/>
      <c r="P296" s="361" t="s">
        <v>442</v>
      </c>
    </row>
    <row r="297" spans="1:16" ht="21" customHeight="1" x14ac:dyDescent="0.35">
      <c r="A297" s="358"/>
      <c r="B297" s="427"/>
      <c r="C297" s="359"/>
      <c r="D297" s="360"/>
      <c r="E297" s="1165"/>
      <c r="F297" s="700" t="s">
        <v>478</v>
      </c>
      <c r="G297" s="701" t="s">
        <v>210</v>
      </c>
      <c r="H297" s="1170">
        <v>10</v>
      </c>
      <c r="I297" s="1037"/>
      <c r="J297" s="1102"/>
      <c r="K297" s="1102"/>
      <c r="L297" s="1102"/>
      <c r="M297" s="1159"/>
      <c r="N297" s="1168"/>
      <c r="O297" s="1102"/>
      <c r="P297" s="361" t="s">
        <v>479</v>
      </c>
    </row>
    <row r="298" spans="1:16" ht="21" customHeight="1" x14ac:dyDescent="0.35">
      <c r="A298" s="358"/>
      <c r="B298" s="427"/>
      <c r="C298" s="359"/>
      <c r="D298" s="360"/>
      <c r="E298" s="1165"/>
      <c r="F298" s="700" t="s">
        <v>480</v>
      </c>
      <c r="G298" s="701" t="s">
        <v>210</v>
      </c>
      <c r="H298" s="1036">
        <v>2020</v>
      </c>
      <c r="I298" s="1037"/>
      <c r="J298" s="1102"/>
      <c r="K298" s="1102"/>
      <c r="L298" s="1102"/>
      <c r="M298" s="1159"/>
      <c r="N298" s="1168"/>
      <c r="O298" s="1102"/>
      <c r="P298" s="361" t="s">
        <v>442</v>
      </c>
    </row>
    <row r="299" spans="1:16" ht="21" customHeight="1" x14ac:dyDescent="0.35">
      <c r="A299" s="358"/>
      <c r="B299" s="427"/>
      <c r="C299" s="359"/>
      <c r="D299" s="360"/>
      <c r="E299" s="1165"/>
      <c r="F299" s="700" t="s">
        <v>481</v>
      </c>
      <c r="G299" s="701" t="s">
        <v>210</v>
      </c>
      <c r="H299" s="1176" t="s">
        <v>648</v>
      </c>
      <c r="I299" s="1037"/>
      <c r="J299" s="1102"/>
      <c r="K299" s="1102"/>
      <c r="L299" s="1102"/>
      <c r="M299" s="1159"/>
      <c r="N299" s="1168"/>
      <c r="O299" s="1102"/>
      <c r="P299" s="361" t="s">
        <v>442</v>
      </c>
    </row>
    <row r="300" spans="1:16" ht="21" customHeight="1" x14ac:dyDescent="0.35">
      <c r="A300" s="358"/>
      <c r="B300" s="427"/>
      <c r="C300" s="359"/>
      <c r="D300" s="360"/>
      <c r="E300" s="1165"/>
      <c r="F300" s="700" t="s">
        <v>482</v>
      </c>
      <c r="G300" s="701" t="s">
        <v>210</v>
      </c>
      <c r="H300" s="1036" t="s">
        <v>649</v>
      </c>
      <c r="I300" s="1037"/>
      <c r="J300" s="1102"/>
      <c r="K300" s="1102"/>
      <c r="L300" s="1102"/>
      <c r="M300" s="1159"/>
      <c r="N300" s="1168"/>
      <c r="O300" s="1102"/>
      <c r="P300" s="361" t="s">
        <v>442</v>
      </c>
    </row>
    <row r="301" spans="1:16" ht="21" customHeight="1" x14ac:dyDescent="0.35">
      <c r="A301" s="358"/>
      <c r="B301" s="427"/>
      <c r="C301" s="359"/>
      <c r="D301" s="360"/>
      <c r="E301" s="1165"/>
      <c r="F301" s="700" t="s">
        <v>467</v>
      </c>
      <c r="G301" s="701" t="s">
        <v>210</v>
      </c>
      <c r="H301" s="1036" t="s">
        <v>650</v>
      </c>
      <c r="I301" s="1037"/>
      <c r="J301" s="1102"/>
      <c r="K301" s="1102"/>
      <c r="L301" s="1102"/>
      <c r="M301" s="1159"/>
      <c r="N301" s="1168"/>
      <c r="O301" s="1102"/>
      <c r="P301" s="361" t="s">
        <v>442</v>
      </c>
    </row>
    <row r="302" spans="1:16" ht="20.25" customHeight="1" x14ac:dyDescent="0.35">
      <c r="A302" s="358"/>
      <c r="B302" s="427"/>
      <c r="C302" s="359"/>
      <c r="D302" s="360"/>
      <c r="E302" s="1165"/>
      <c r="F302" s="700" t="s">
        <v>483</v>
      </c>
      <c r="G302" s="701" t="s">
        <v>210</v>
      </c>
      <c r="H302" s="1177" t="s">
        <v>965</v>
      </c>
      <c r="I302" s="1180"/>
      <c r="J302" s="1102"/>
      <c r="K302" s="1102"/>
      <c r="L302" s="1102"/>
      <c r="M302" s="1159"/>
      <c r="N302" s="1168"/>
      <c r="O302" s="1102"/>
      <c r="P302" s="361" t="s">
        <v>934</v>
      </c>
    </row>
    <row r="303" spans="1:16" ht="30.75" customHeight="1" x14ac:dyDescent="0.35">
      <c r="A303" s="358"/>
      <c r="B303" s="427"/>
      <c r="C303" s="359"/>
      <c r="D303" s="360"/>
      <c r="E303" s="1165"/>
      <c r="F303" s="700" t="s">
        <v>484</v>
      </c>
      <c r="G303" s="701" t="s">
        <v>210</v>
      </c>
      <c r="H303" s="1171" t="s">
        <v>651</v>
      </c>
      <c r="I303" s="1037"/>
      <c r="J303" s="1102"/>
      <c r="K303" s="1102"/>
      <c r="L303" s="1102"/>
      <c r="M303" s="1159"/>
      <c r="N303" s="1168"/>
      <c r="O303" s="1102"/>
      <c r="P303" s="361" t="s">
        <v>485</v>
      </c>
    </row>
    <row r="304" spans="1:16" ht="35.25" customHeight="1" x14ac:dyDescent="0.35">
      <c r="A304" s="358"/>
      <c r="B304" s="427"/>
      <c r="C304" s="359"/>
      <c r="D304" s="360"/>
      <c r="E304" s="1165"/>
      <c r="F304" s="700" t="s">
        <v>393</v>
      </c>
      <c r="G304" s="701" t="s">
        <v>210</v>
      </c>
      <c r="H304" s="1181" t="s">
        <v>1128</v>
      </c>
      <c r="I304" s="1163"/>
      <c r="J304" s="1102"/>
      <c r="K304" s="1102"/>
      <c r="L304" s="1102"/>
      <c r="M304" s="1159"/>
      <c r="N304" s="1168"/>
      <c r="O304" s="1102"/>
      <c r="P304" s="361" t="s">
        <v>486</v>
      </c>
    </row>
    <row r="305" spans="1:17" ht="21" customHeight="1" x14ac:dyDescent="0.35">
      <c r="A305" s="358"/>
      <c r="B305" s="427"/>
      <c r="C305" s="359"/>
      <c r="D305" s="360"/>
      <c r="E305" s="1165"/>
      <c r="F305" s="700" t="s">
        <v>487</v>
      </c>
      <c r="G305" s="701" t="s">
        <v>210</v>
      </c>
      <c r="H305" s="1036" t="s">
        <v>652</v>
      </c>
      <c r="I305" s="1037"/>
      <c r="J305" s="1102"/>
      <c r="K305" s="1102"/>
      <c r="L305" s="1102"/>
      <c r="M305" s="1159"/>
      <c r="N305" s="1168"/>
      <c r="O305" s="1102"/>
      <c r="P305" s="361" t="s">
        <v>488</v>
      </c>
    </row>
    <row r="306" spans="1:17" ht="31" x14ac:dyDescent="0.35">
      <c r="A306" s="358"/>
      <c r="B306" s="427"/>
      <c r="C306" s="359"/>
      <c r="D306" s="360"/>
      <c r="E306" s="1165"/>
      <c r="F306" s="700" t="s">
        <v>489</v>
      </c>
      <c r="G306" s="701" t="s">
        <v>210</v>
      </c>
      <c r="H306" s="1170" t="s">
        <v>542</v>
      </c>
      <c r="I306" s="1037"/>
      <c r="J306" s="1102"/>
      <c r="K306" s="1102"/>
      <c r="L306" s="1102"/>
      <c r="M306" s="1159"/>
      <c r="N306" s="1168"/>
      <c r="O306" s="1102"/>
      <c r="P306" s="361" t="s">
        <v>490</v>
      </c>
    </row>
    <row r="307" spans="1:17" ht="38.25" customHeight="1" x14ac:dyDescent="0.35">
      <c r="A307" s="358"/>
      <c r="B307" s="427"/>
      <c r="C307" s="359"/>
      <c r="D307" s="360"/>
      <c r="E307" s="1165"/>
      <c r="F307" s="700" t="s">
        <v>376</v>
      </c>
      <c r="G307" s="701" t="s">
        <v>210</v>
      </c>
      <c r="H307" s="1171" t="s">
        <v>1073</v>
      </c>
      <c r="I307" s="1037"/>
      <c r="J307" s="1102"/>
      <c r="K307" s="1102"/>
      <c r="L307" s="1102"/>
      <c r="M307" s="1159"/>
      <c r="N307" s="1168"/>
      <c r="O307" s="1102"/>
      <c r="P307" s="361" t="s">
        <v>468</v>
      </c>
    </row>
    <row r="308" spans="1:17" ht="36.75" customHeight="1" x14ac:dyDescent="0.35">
      <c r="A308" s="358"/>
      <c r="B308" s="427"/>
      <c r="C308" s="359"/>
      <c r="D308" s="360"/>
      <c r="E308" s="1165"/>
      <c r="F308" s="700" t="s">
        <v>491</v>
      </c>
      <c r="G308" s="701"/>
      <c r="H308" s="1171" t="s">
        <v>1122</v>
      </c>
      <c r="I308" s="1037"/>
      <c r="J308" s="1102"/>
      <c r="K308" s="1102"/>
      <c r="L308" s="1102"/>
      <c r="M308" s="1159"/>
      <c r="N308" s="1168"/>
      <c r="O308" s="1102"/>
      <c r="P308" s="361" t="s">
        <v>492</v>
      </c>
      <c r="Q308" s="495" t="s">
        <v>493</v>
      </c>
    </row>
    <row r="309" spans="1:17" ht="38.25" customHeight="1" x14ac:dyDescent="0.35">
      <c r="A309" s="358"/>
      <c r="B309" s="427"/>
      <c r="C309" s="359"/>
      <c r="D309" s="360"/>
      <c r="E309" s="1165"/>
      <c r="F309" s="700" t="s">
        <v>494</v>
      </c>
      <c r="G309" s="701" t="s">
        <v>210</v>
      </c>
      <c r="H309" s="1171" t="s">
        <v>653</v>
      </c>
      <c r="I309" s="1037"/>
      <c r="J309" s="1102"/>
      <c r="K309" s="1102"/>
      <c r="L309" s="1102"/>
      <c r="M309" s="1159"/>
      <c r="N309" s="1168"/>
      <c r="O309" s="1102"/>
      <c r="P309" s="361" t="s">
        <v>495</v>
      </c>
    </row>
    <row r="310" spans="1:17" ht="46.5" x14ac:dyDescent="0.35">
      <c r="A310" s="358"/>
      <c r="B310" s="427"/>
      <c r="C310" s="359"/>
      <c r="D310" s="360"/>
      <c r="E310" s="1165"/>
      <c r="F310" s="700" t="s">
        <v>496</v>
      </c>
      <c r="G310" s="701" t="s">
        <v>210</v>
      </c>
      <c r="H310" s="1170" t="s">
        <v>542</v>
      </c>
      <c r="I310" s="1037"/>
      <c r="J310" s="1102"/>
      <c r="K310" s="1102"/>
      <c r="L310" s="1102"/>
      <c r="M310" s="1159"/>
      <c r="N310" s="1168"/>
      <c r="O310" s="1102"/>
      <c r="P310" s="361" t="s">
        <v>497</v>
      </c>
    </row>
    <row r="311" spans="1:17" ht="31" x14ac:dyDescent="0.35">
      <c r="A311" s="358"/>
      <c r="B311" s="427"/>
      <c r="C311" s="359"/>
      <c r="D311" s="360"/>
      <c r="E311" s="1165"/>
      <c r="F311" s="700" t="s">
        <v>498</v>
      </c>
      <c r="G311" s="701" t="s">
        <v>210</v>
      </c>
      <c r="H311" s="1036" t="s">
        <v>584</v>
      </c>
      <c r="I311" s="1037"/>
      <c r="J311" s="1102"/>
      <c r="K311" s="1102"/>
      <c r="L311" s="1102"/>
      <c r="M311" s="1159"/>
      <c r="N311" s="1168"/>
      <c r="O311" s="1102"/>
      <c r="P311" s="361" t="s">
        <v>500</v>
      </c>
    </row>
    <row r="312" spans="1:17" ht="31" x14ac:dyDescent="0.35">
      <c r="A312" s="358"/>
      <c r="B312" s="427"/>
      <c r="C312" s="359"/>
      <c r="D312" s="360"/>
      <c r="E312" s="1166"/>
      <c r="F312" s="700" t="s">
        <v>501</v>
      </c>
      <c r="G312" s="701" t="s">
        <v>210</v>
      </c>
      <c r="H312" s="1170" t="s">
        <v>542</v>
      </c>
      <c r="I312" s="1037"/>
      <c r="J312" s="1161"/>
      <c r="K312" s="1161"/>
      <c r="L312" s="1161"/>
      <c r="M312" s="1160"/>
      <c r="N312" s="1169"/>
      <c r="O312" s="1161"/>
      <c r="P312" s="361" t="s">
        <v>502</v>
      </c>
    </row>
    <row r="313" spans="1:17" ht="50.25" customHeight="1" x14ac:dyDescent="0.35">
      <c r="A313" s="358"/>
      <c r="B313" s="427"/>
      <c r="C313" s="359"/>
      <c r="D313" s="360"/>
      <c r="E313" s="1164" t="s">
        <v>549</v>
      </c>
      <c r="F313" s="700" t="s">
        <v>503</v>
      </c>
      <c r="G313" s="701" t="s">
        <v>210</v>
      </c>
      <c r="H313" s="1144" t="s">
        <v>655</v>
      </c>
      <c r="I313" s="1145"/>
      <c r="J313" s="1101">
        <v>2020</v>
      </c>
      <c r="K313" s="1101" t="s">
        <v>378</v>
      </c>
      <c r="L313" s="1101">
        <v>1</v>
      </c>
      <c r="M313" s="1158">
        <f>(2.54+2.6)/2</f>
        <v>2.5700000000000003</v>
      </c>
      <c r="N313" s="1167">
        <f>L313*M313</f>
        <v>2.5700000000000003</v>
      </c>
      <c r="O313" s="1101"/>
      <c r="P313" s="361" t="s">
        <v>442</v>
      </c>
    </row>
    <row r="314" spans="1:17" ht="37.5" customHeight="1" x14ac:dyDescent="0.35">
      <c r="A314" s="358"/>
      <c r="B314" s="427"/>
      <c r="C314" s="359"/>
      <c r="D314" s="360"/>
      <c r="E314" s="1165"/>
      <c r="F314" s="700" t="s">
        <v>471</v>
      </c>
      <c r="G314" s="701" t="s">
        <v>210</v>
      </c>
      <c r="H314" s="1036" t="s">
        <v>656</v>
      </c>
      <c r="I314" s="1037"/>
      <c r="J314" s="1102"/>
      <c r="K314" s="1102"/>
      <c r="L314" s="1102"/>
      <c r="M314" s="1159"/>
      <c r="N314" s="1168"/>
      <c r="O314" s="1102"/>
      <c r="P314" s="361" t="s">
        <v>442</v>
      </c>
    </row>
    <row r="315" spans="1:17" ht="21" customHeight="1" x14ac:dyDescent="0.35">
      <c r="A315" s="358"/>
      <c r="B315" s="427"/>
      <c r="C315" s="359"/>
      <c r="D315" s="360"/>
      <c r="E315" s="1165"/>
      <c r="F315" s="700" t="s">
        <v>476</v>
      </c>
      <c r="G315" s="701" t="s">
        <v>210</v>
      </c>
      <c r="H315" s="1036" t="s">
        <v>657</v>
      </c>
      <c r="I315" s="1037"/>
      <c r="J315" s="1102"/>
      <c r="K315" s="1102"/>
      <c r="L315" s="1102"/>
      <c r="M315" s="1159"/>
      <c r="N315" s="1168"/>
      <c r="O315" s="1102"/>
      <c r="P315" s="361" t="s">
        <v>442</v>
      </c>
    </row>
    <row r="316" spans="1:17" ht="21" customHeight="1" x14ac:dyDescent="0.35">
      <c r="A316" s="358"/>
      <c r="B316" s="427"/>
      <c r="C316" s="359"/>
      <c r="D316" s="360"/>
      <c r="E316" s="1165"/>
      <c r="F316" s="700" t="s">
        <v>477</v>
      </c>
      <c r="G316" s="701" t="s">
        <v>210</v>
      </c>
      <c r="H316" s="1036">
        <v>8</v>
      </c>
      <c r="I316" s="1037"/>
      <c r="J316" s="1102"/>
      <c r="K316" s="1102"/>
      <c r="L316" s="1102"/>
      <c r="M316" s="1159"/>
      <c r="N316" s="1168"/>
      <c r="O316" s="1102"/>
      <c r="P316" s="361" t="s">
        <v>442</v>
      </c>
    </row>
    <row r="317" spans="1:17" ht="21" customHeight="1" x14ac:dyDescent="0.35">
      <c r="A317" s="358"/>
      <c r="B317" s="427"/>
      <c r="C317" s="359"/>
      <c r="D317" s="360"/>
      <c r="E317" s="1165"/>
      <c r="F317" s="700" t="s">
        <v>478</v>
      </c>
      <c r="G317" s="701" t="s">
        <v>210</v>
      </c>
      <c r="H317" s="1170">
        <v>5</v>
      </c>
      <c r="I317" s="1037"/>
      <c r="J317" s="1102"/>
      <c r="K317" s="1102"/>
      <c r="L317" s="1102"/>
      <c r="M317" s="1159"/>
      <c r="N317" s="1168"/>
      <c r="O317" s="1102"/>
      <c r="P317" s="361" t="s">
        <v>479</v>
      </c>
    </row>
    <row r="318" spans="1:17" ht="21" customHeight="1" x14ac:dyDescent="0.35">
      <c r="A318" s="358"/>
      <c r="B318" s="427"/>
      <c r="C318" s="359"/>
      <c r="D318" s="360"/>
      <c r="E318" s="1165"/>
      <c r="F318" s="700" t="s">
        <v>480</v>
      </c>
      <c r="G318" s="701" t="s">
        <v>210</v>
      </c>
      <c r="H318" s="1036">
        <v>2020</v>
      </c>
      <c r="I318" s="1037"/>
      <c r="J318" s="1102"/>
      <c r="K318" s="1102"/>
      <c r="L318" s="1102"/>
      <c r="M318" s="1159"/>
      <c r="N318" s="1168"/>
      <c r="O318" s="1102"/>
      <c r="P318" s="361" t="s">
        <v>442</v>
      </c>
    </row>
    <row r="319" spans="1:17" ht="21" customHeight="1" x14ac:dyDescent="0.35">
      <c r="A319" s="358"/>
      <c r="B319" s="427"/>
      <c r="C319" s="359"/>
      <c r="D319" s="360"/>
      <c r="E319" s="1165"/>
      <c r="F319" s="700" t="s">
        <v>481</v>
      </c>
      <c r="G319" s="701" t="s">
        <v>210</v>
      </c>
      <c r="H319" s="1179" t="s">
        <v>547</v>
      </c>
      <c r="I319" s="1037"/>
      <c r="J319" s="1102"/>
      <c r="K319" s="1102"/>
      <c r="L319" s="1102"/>
      <c r="M319" s="1159"/>
      <c r="N319" s="1168"/>
      <c r="O319" s="1102"/>
      <c r="P319" s="361" t="s">
        <v>442</v>
      </c>
    </row>
    <row r="320" spans="1:17" ht="21" customHeight="1" x14ac:dyDescent="0.35">
      <c r="A320" s="358"/>
      <c r="B320" s="427"/>
      <c r="C320" s="359"/>
      <c r="D320" s="360"/>
      <c r="E320" s="1165"/>
      <c r="F320" s="700" t="s">
        <v>482</v>
      </c>
      <c r="G320" s="701" t="s">
        <v>210</v>
      </c>
      <c r="H320" s="1036" t="s">
        <v>658</v>
      </c>
      <c r="I320" s="1037"/>
      <c r="J320" s="1102"/>
      <c r="K320" s="1102"/>
      <c r="L320" s="1102"/>
      <c r="M320" s="1159"/>
      <c r="N320" s="1168"/>
      <c r="O320" s="1102"/>
      <c r="P320" s="361" t="s">
        <v>442</v>
      </c>
    </row>
    <row r="321" spans="1:17" ht="21" customHeight="1" x14ac:dyDescent="0.35">
      <c r="A321" s="358"/>
      <c r="B321" s="427"/>
      <c r="C321" s="359"/>
      <c r="D321" s="360"/>
      <c r="E321" s="1165"/>
      <c r="F321" s="700" t="s">
        <v>467</v>
      </c>
      <c r="G321" s="701" t="s">
        <v>210</v>
      </c>
      <c r="H321" s="1036" t="s">
        <v>659</v>
      </c>
      <c r="I321" s="1037"/>
      <c r="J321" s="1102"/>
      <c r="K321" s="1102"/>
      <c r="L321" s="1102"/>
      <c r="M321" s="1159"/>
      <c r="N321" s="1168"/>
      <c r="O321" s="1102"/>
      <c r="P321" s="361" t="s">
        <v>442</v>
      </c>
    </row>
    <row r="322" spans="1:17" ht="21" customHeight="1" x14ac:dyDescent="0.35">
      <c r="A322" s="358"/>
      <c r="B322" s="427"/>
      <c r="C322" s="359"/>
      <c r="D322" s="360"/>
      <c r="E322" s="1165"/>
      <c r="F322" s="700" t="s">
        <v>483</v>
      </c>
      <c r="G322" s="701" t="s">
        <v>210</v>
      </c>
      <c r="H322" s="1204" t="s">
        <v>660</v>
      </c>
      <c r="I322" s="1180"/>
      <c r="J322" s="1102"/>
      <c r="K322" s="1102"/>
      <c r="L322" s="1102"/>
      <c r="M322" s="1159"/>
      <c r="N322" s="1168"/>
      <c r="O322" s="1102"/>
      <c r="P322" s="361" t="s">
        <v>934</v>
      </c>
    </row>
    <row r="323" spans="1:17" ht="38.25" customHeight="1" x14ac:dyDescent="0.35">
      <c r="A323" s="358"/>
      <c r="B323" s="427"/>
      <c r="C323" s="359"/>
      <c r="D323" s="360"/>
      <c r="E323" s="1165"/>
      <c r="F323" s="700" t="s">
        <v>484</v>
      </c>
      <c r="G323" s="701" t="s">
        <v>210</v>
      </c>
      <c r="H323" s="1171" t="s">
        <v>661</v>
      </c>
      <c r="I323" s="1037"/>
      <c r="J323" s="1102"/>
      <c r="K323" s="1102"/>
      <c r="L323" s="1102"/>
      <c r="M323" s="1159"/>
      <c r="N323" s="1168"/>
      <c r="O323" s="1102"/>
      <c r="P323" s="361" t="s">
        <v>485</v>
      </c>
    </row>
    <row r="324" spans="1:17" ht="78" customHeight="1" x14ac:dyDescent="0.35">
      <c r="A324" s="358"/>
      <c r="B324" s="427"/>
      <c r="C324" s="359"/>
      <c r="D324" s="360"/>
      <c r="E324" s="1165"/>
      <c r="F324" s="700" t="s">
        <v>393</v>
      </c>
      <c r="G324" s="701" t="s">
        <v>210</v>
      </c>
      <c r="H324" s="1181" t="s">
        <v>966</v>
      </c>
      <c r="I324" s="1163"/>
      <c r="J324" s="1102"/>
      <c r="K324" s="1102"/>
      <c r="L324" s="1102"/>
      <c r="M324" s="1159"/>
      <c r="N324" s="1168"/>
      <c r="O324" s="1102"/>
      <c r="P324" s="361" t="s">
        <v>486</v>
      </c>
    </row>
    <row r="325" spans="1:17" ht="21" customHeight="1" x14ac:dyDescent="0.35">
      <c r="A325" s="358"/>
      <c r="B325" s="427"/>
      <c r="C325" s="359"/>
      <c r="D325" s="360"/>
      <c r="E325" s="1165"/>
      <c r="F325" s="700" t="s">
        <v>487</v>
      </c>
      <c r="G325" s="701" t="s">
        <v>210</v>
      </c>
      <c r="H325" s="1036" t="s">
        <v>662</v>
      </c>
      <c r="I325" s="1037"/>
      <c r="J325" s="1102"/>
      <c r="K325" s="1102"/>
      <c r="L325" s="1102"/>
      <c r="M325" s="1159"/>
      <c r="N325" s="1168"/>
      <c r="O325" s="1102"/>
      <c r="P325" s="361" t="s">
        <v>488</v>
      </c>
    </row>
    <row r="326" spans="1:17" ht="31" x14ac:dyDescent="0.35">
      <c r="A326" s="358"/>
      <c r="B326" s="427"/>
      <c r="C326" s="359"/>
      <c r="D326" s="360"/>
      <c r="E326" s="1165"/>
      <c r="F326" s="700" t="s">
        <v>489</v>
      </c>
      <c r="G326" s="701" t="s">
        <v>210</v>
      </c>
      <c r="H326" s="1170" t="s">
        <v>542</v>
      </c>
      <c r="I326" s="1037"/>
      <c r="J326" s="1102"/>
      <c r="K326" s="1102"/>
      <c r="L326" s="1102"/>
      <c r="M326" s="1159"/>
      <c r="N326" s="1168"/>
      <c r="O326" s="1102"/>
      <c r="P326" s="361" t="s">
        <v>490</v>
      </c>
    </row>
    <row r="327" spans="1:17" ht="38.25" customHeight="1" x14ac:dyDescent="0.35">
      <c r="A327" s="358"/>
      <c r="B327" s="427"/>
      <c r="C327" s="359"/>
      <c r="D327" s="360"/>
      <c r="E327" s="1165"/>
      <c r="F327" s="700" t="s">
        <v>376</v>
      </c>
      <c r="G327" s="701" t="s">
        <v>210</v>
      </c>
      <c r="H327" s="1171" t="s">
        <v>1074</v>
      </c>
      <c r="I327" s="1037"/>
      <c r="J327" s="1102"/>
      <c r="K327" s="1102"/>
      <c r="L327" s="1102"/>
      <c r="M327" s="1159"/>
      <c r="N327" s="1168"/>
      <c r="O327" s="1102"/>
      <c r="P327" s="361" t="s">
        <v>468</v>
      </c>
    </row>
    <row r="328" spans="1:17" ht="36.75" customHeight="1" x14ac:dyDescent="0.35">
      <c r="A328" s="358"/>
      <c r="B328" s="427"/>
      <c r="C328" s="359"/>
      <c r="D328" s="360"/>
      <c r="E328" s="1165"/>
      <c r="F328" s="700" t="s">
        <v>491</v>
      </c>
      <c r="G328" s="701"/>
      <c r="H328" s="1171" t="s">
        <v>1123</v>
      </c>
      <c r="I328" s="1037"/>
      <c r="J328" s="1102"/>
      <c r="K328" s="1102"/>
      <c r="L328" s="1102"/>
      <c r="M328" s="1159"/>
      <c r="N328" s="1168"/>
      <c r="O328" s="1102"/>
      <c r="P328" s="361" t="s">
        <v>492</v>
      </c>
      <c r="Q328" s="495" t="s">
        <v>493</v>
      </c>
    </row>
    <row r="329" spans="1:17" ht="38.25" customHeight="1" x14ac:dyDescent="0.35">
      <c r="A329" s="358"/>
      <c r="B329" s="427"/>
      <c r="C329" s="359"/>
      <c r="D329" s="360"/>
      <c r="E329" s="1165"/>
      <c r="F329" s="700" t="s">
        <v>494</v>
      </c>
      <c r="G329" s="701" t="s">
        <v>210</v>
      </c>
      <c r="H329" s="1171" t="s">
        <v>663</v>
      </c>
      <c r="I329" s="1037"/>
      <c r="J329" s="1102"/>
      <c r="K329" s="1102"/>
      <c r="L329" s="1102"/>
      <c r="M329" s="1159"/>
      <c r="N329" s="1168"/>
      <c r="O329" s="1102"/>
      <c r="P329" s="361" t="s">
        <v>495</v>
      </c>
    </row>
    <row r="330" spans="1:17" ht="46.5" x14ac:dyDescent="0.35">
      <c r="A330" s="358"/>
      <c r="B330" s="427"/>
      <c r="C330" s="359"/>
      <c r="D330" s="360"/>
      <c r="E330" s="1165"/>
      <c r="F330" s="700" t="s">
        <v>496</v>
      </c>
      <c r="G330" s="701" t="s">
        <v>210</v>
      </c>
      <c r="H330" s="1170" t="s">
        <v>542</v>
      </c>
      <c r="I330" s="1037"/>
      <c r="J330" s="1102"/>
      <c r="K330" s="1102"/>
      <c r="L330" s="1102"/>
      <c r="M330" s="1159"/>
      <c r="N330" s="1168"/>
      <c r="O330" s="1102"/>
      <c r="P330" s="361" t="s">
        <v>497</v>
      </c>
    </row>
    <row r="331" spans="1:17" ht="31" x14ac:dyDescent="0.35">
      <c r="A331" s="358"/>
      <c r="B331" s="427"/>
      <c r="C331" s="359"/>
      <c r="D331" s="360"/>
      <c r="E331" s="1165"/>
      <c r="F331" s="700" t="s">
        <v>498</v>
      </c>
      <c r="G331" s="701" t="s">
        <v>210</v>
      </c>
      <c r="H331" s="1036" t="s">
        <v>584</v>
      </c>
      <c r="I331" s="1037"/>
      <c r="J331" s="1102"/>
      <c r="K331" s="1102"/>
      <c r="L331" s="1102"/>
      <c r="M331" s="1159"/>
      <c r="N331" s="1168"/>
      <c r="O331" s="1102"/>
      <c r="P331" s="361" t="s">
        <v>500</v>
      </c>
    </row>
    <row r="332" spans="1:17" ht="31" x14ac:dyDescent="0.35">
      <c r="A332" s="358"/>
      <c r="B332" s="427"/>
      <c r="C332" s="359"/>
      <c r="D332" s="360"/>
      <c r="E332" s="1166"/>
      <c r="F332" s="700" t="s">
        <v>501</v>
      </c>
      <c r="G332" s="701" t="s">
        <v>210</v>
      </c>
      <c r="H332" s="1170" t="s">
        <v>542</v>
      </c>
      <c r="I332" s="1037"/>
      <c r="J332" s="1161"/>
      <c r="K332" s="1161"/>
      <c r="L332" s="1161"/>
      <c r="M332" s="1160"/>
      <c r="N332" s="1169"/>
      <c r="O332" s="1161"/>
      <c r="P332" s="361" t="s">
        <v>502</v>
      </c>
    </row>
    <row r="333" spans="1:17" ht="42.75" customHeight="1" x14ac:dyDescent="0.35">
      <c r="A333" s="358"/>
      <c r="B333" s="427"/>
      <c r="C333" s="359"/>
      <c r="D333" s="360"/>
      <c r="E333" s="1164" t="s">
        <v>550</v>
      </c>
      <c r="F333" s="700" t="s">
        <v>503</v>
      </c>
      <c r="G333" s="701" t="s">
        <v>210</v>
      </c>
      <c r="H333" s="1144" t="s">
        <v>664</v>
      </c>
      <c r="I333" s="1145"/>
      <c r="J333" s="1101">
        <v>2021</v>
      </c>
      <c r="K333" s="1101" t="s">
        <v>378</v>
      </c>
      <c r="L333" s="1101">
        <v>1</v>
      </c>
      <c r="M333" s="1158">
        <f>(1.91+1.9)/2</f>
        <v>1.9049999999999998</v>
      </c>
      <c r="N333" s="1167">
        <f>L333*M333</f>
        <v>1.9049999999999998</v>
      </c>
      <c r="O333" s="1101"/>
      <c r="P333" s="361" t="s">
        <v>442</v>
      </c>
    </row>
    <row r="334" spans="1:17" ht="37.5" customHeight="1" x14ac:dyDescent="0.35">
      <c r="A334" s="358"/>
      <c r="B334" s="427"/>
      <c r="C334" s="359"/>
      <c r="D334" s="360"/>
      <c r="E334" s="1165"/>
      <c r="F334" s="700" t="s">
        <v>471</v>
      </c>
      <c r="G334" s="701" t="s">
        <v>210</v>
      </c>
      <c r="H334" s="1036" t="s">
        <v>665</v>
      </c>
      <c r="I334" s="1037"/>
      <c r="J334" s="1102"/>
      <c r="K334" s="1102"/>
      <c r="L334" s="1102"/>
      <c r="M334" s="1159"/>
      <c r="N334" s="1168"/>
      <c r="O334" s="1102"/>
      <c r="P334" s="361" t="s">
        <v>442</v>
      </c>
    </row>
    <row r="335" spans="1:17" ht="21" customHeight="1" x14ac:dyDescent="0.35">
      <c r="A335" s="358"/>
      <c r="B335" s="427"/>
      <c r="C335" s="359"/>
      <c r="D335" s="360"/>
      <c r="E335" s="1165"/>
      <c r="F335" s="700" t="s">
        <v>476</v>
      </c>
      <c r="G335" s="701" t="s">
        <v>210</v>
      </c>
      <c r="H335" s="1036" t="s">
        <v>666</v>
      </c>
      <c r="I335" s="1037"/>
      <c r="J335" s="1102"/>
      <c r="K335" s="1102"/>
      <c r="L335" s="1102"/>
      <c r="M335" s="1159"/>
      <c r="N335" s="1168"/>
      <c r="O335" s="1102"/>
      <c r="P335" s="361" t="s">
        <v>442</v>
      </c>
    </row>
    <row r="336" spans="1:17" ht="21" customHeight="1" x14ac:dyDescent="0.35">
      <c r="A336" s="358"/>
      <c r="B336" s="427"/>
      <c r="C336" s="359"/>
      <c r="D336" s="360"/>
      <c r="E336" s="1165"/>
      <c r="F336" s="700" t="s">
        <v>477</v>
      </c>
      <c r="G336" s="701" t="s">
        <v>210</v>
      </c>
      <c r="H336" s="1036">
        <v>97</v>
      </c>
      <c r="I336" s="1037"/>
      <c r="J336" s="1102"/>
      <c r="K336" s="1102"/>
      <c r="L336" s="1102"/>
      <c r="M336" s="1159"/>
      <c r="N336" s="1168"/>
      <c r="O336" s="1102"/>
      <c r="P336" s="361" t="s">
        <v>442</v>
      </c>
    </row>
    <row r="337" spans="1:17" ht="21" customHeight="1" x14ac:dyDescent="0.35">
      <c r="A337" s="358"/>
      <c r="B337" s="427"/>
      <c r="C337" s="359"/>
      <c r="D337" s="360"/>
      <c r="E337" s="1165"/>
      <c r="F337" s="700" t="s">
        <v>478</v>
      </c>
      <c r="G337" s="701" t="s">
        <v>210</v>
      </c>
      <c r="H337" s="1170" t="s">
        <v>542</v>
      </c>
      <c r="I337" s="1037"/>
      <c r="J337" s="1102"/>
      <c r="K337" s="1102"/>
      <c r="L337" s="1102"/>
      <c r="M337" s="1159"/>
      <c r="N337" s="1168"/>
      <c r="O337" s="1102"/>
      <c r="P337" s="361" t="s">
        <v>479</v>
      </c>
    </row>
    <row r="338" spans="1:17" ht="21" customHeight="1" x14ac:dyDescent="0.35">
      <c r="A338" s="358"/>
      <c r="B338" s="427"/>
      <c r="C338" s="359"/>
      <c r="D338" s="360"/>
      <c r="E338" s="1165"/>
      <c r="F338" s="700" t="s">
        <v>480</v>
      </c>
      <c r="G338" s="701" t="s">
        <v>210</v>
      </c>
      <c r="H338" s="1036">
        <v>2021</v>
      </c>
      <c r="I338" s="1037"/>
      <c r="J338" s="1102"/>
      <c r="K338" s="1102"/>
      <c r="L338" s="1102"/>
      <c r="M338" s="1159"/>
      <c r="N338" s="1168"/>
      <c r="O338" s="1102"/>
      <c r="P338" s="361" t="s">
        <v>442</v>
      </c>
    </row>
    <row r="339" spans="1:17" ht="21" customHeight="1" x14ac:dyDescent="0.35">
      <c r="A339" s="358"/>
      <c r="B339" s="427"/>
      <c r="C339" s="359"/>
      <c r="D339" s="360"/>
      <c r="E339" s="1165"/>
      <c r="F339" s="700" t="s">
        <v>481</v>
      </c>
      <c r="G339" s="701" t="s">
        <v>210</v>
      </c>
      <c r="H339" s="1176" t="s">
        <v>667</v>
      </c>
      <c r="I339" s="1037"/>
      <c r="J339" s="1102"/>
      <c r="K339" s="1102"/>
      <c r="L339" s="1102"/>
      <c r="M339" s="1159"/>
      <c r="N339" s="1168"/>
      <c r="O339" s="1102"/>
      <c r="P339" s="361" t="s">
        <v>442</v>
      </c>
    </row>
    <row r="340" spans="1:17" ht="21" customHeight="1" x14ac:dyDescent="0.35">
      <c r="A340" s="358"/>
      <c r="B340" s="427"/>
      <c r="C340" s="359"/>
      <c r="D340" s="360"/>
      <c r="E340" s="1165"/>
      <c r="F340" s="700" t="s">
        <v>482</v>
      </c>
      <c r="G340" s="701" t="s">
        <v>210</v>
      </c>
      <c r="H340" s="1036" t="s">
        <v>668</v>
      </c>
      <c r="I340" s="1037"/>
      <c r="J340" s="1102"/>
      <c r="K340" s="1102"/>
      <c r="L340" s="1102"/>
      <c r="M340" s="1159"/>
      <c r="N340" s="1168"/>
      <c r="O340" s="1102"/>
      <c r="P340" s="361" t="s">
        <v>442</v>
      </c>
    </row>
    <row r="341" spans="1:17" ht="21" customHeight="1" x14ac:dyDescent="0.35">
      <c r="A341" s="358"/>
      <c r="B341" s="427"/>
      <c r="C341" s="359"/>
      <c r="D341" s="360"/>
      <c r="E341" s="1165"/>
      <c r="F341" s="700" t="s">
        <v>467</v>
      </c>
      <c r="G341" s="701" t="s">
        <v>210</v>
      </c>
      <c r="H341" s="1174" t="s">
        <v>669</v>
      </c>
      <c r="I341" s="1175"/>
      <c r="J341" s="1102"/>
      <c r="K341" s="1102"/>
      <c r="L341" s="1102"/>
      <c r="M341" s="1159"/>
      <c r="N341" s="1168"/>
      <c r="O341" s="1102"/>
      <c r="P341" s="361" t="s">
        <v>442</v>
      </c>
    </row>
    <row r="342" spans="1:17" ht="21" customHeight="1" x14ac:dyDescent="0.35">
      <c r="A342" s="358"/>
      <c r="B342" s="427"/>
      <c r="C342" s="359"/>
      <c r="D342" s="360"/>
      <c r="E342" s="1165"/>
      <c r="F342" s="700" t="s">
        <v>483</v>
      </c>
      <c r="G342" s="701" t="s">
        <v>210</v>
      </c>
      <c r="H342" s="1177" t="s">
        <v>670</v>
      </c>
      <c r="I342" s="1175"/>
      <c r="J342" s="1102"/>
      <c r="K342" s="1102"/>
      <c r="L342" s="1102"/>
      <c r="M342" s="1159"/>
      <c r="N342" s="1168"/>
      <c r="O342" s="1102"/>
      <c r="P342" s="361" t="s">
        <v>934</v>
      </c>
    </row>
    <row r="343" spans="1:17" ht="38.25" customHeight="1" x14ac:dyDescent="0.35">
      <c r="A343" s="358"/>
      <c r="B343" s="427"/>
      <c r="C343" s="359"/>
      <c r="D343" s="360"/>
      <c r="E343" s="1165"/>
      <c r="F343" s="700" t="s">
        <v>484</v>
      </c>
      <c r="G343" s="701" t="s">
        <v>210</v>
      </c>
      <c r="H343" s="1171" t="s">
        <v>671</v>
      </c>
      <c r="I343" s="1037"/>
      <c r="J343" s="1102"/>
      <c r="K343" s="1102"/>
      <c r="L343" s="1102"/>
      <c r="M343" s="1159"/>
      <c r="N343" s="1168"/>
      <c r="O343" s="1102"/>
      <c r="P343" s="361" t="s">
        <v>485</v>
      </c>
    </row>
    <row r="344" spans="1:17" ht="81" customHeight="1" x14ac:dyDescent="0.35">
      <c r="A344" s="358"/>
      <c r="B344" s="427"/>
      <c r="C344" s="359"/>
      <c r="D344" s="360"/>
      <c r="E344" s="1165"/>
      <c r="F344" s="700" t="s">
        <v>393</v>
      </c>
      <c r="G344" s="701" t="s">
        <v>210</v>
      </c>
      <c r="H344" s="1181" t="s">
        <v>967</v>
      </c>
      <c r="I344" s="1163"/>
      <c r="J344" s="1102"/>
      <c r="K344" s="1102"/>
      <c r="L344" s="1102"/>
      <c r="M344" s="1159"/>
      <c r="N344" s="1168"/>
      <c r="O344" s="1102"/>
      <c r="P344" s="361" t="s">
        <v>486</v>
      </c>
    </row>
    <row r="345" spans="1:17" ht="21" customHeight="1" x14ac:dyDescent="0.35">
      <c r="A345" s="358"/>
      <c r="B345" s="427"/>
      <c r="C345" s="359"/>
      <c r="D345" s="360"/>
      <c r="E345" s="1165"/>
      <c r="F345" s="700" t="s">
        <v>487</v>
      </c>
      <c r="G345" s="701" t="s">
        <v>210</v>
      </c>
      <c r="H345" s="1036" t="s">
        <v>672</v>
      </c>
      <c r="I345" s="1037"/>
      <c r="J345" s="1102"/>
      <c r="K345" s="1102"/>
      <c r="L345" s="1102"/>
      <c r="M345" s="1159"/>
      <c r="N345" s="1168"/>
      <c r="O345" s="1102"/>
      <c r="P345" s="361" t="s">
        <v>488</v>
      </c>
    </row>
    <row r="346" spans="1:17" ht="31" x14ac:dyDescent="0.35">
      <c r="A346" s="358"/>
      <c r="B346" s="427"/>
      <c r="C346" s="359"/>
      <c r="D346" s="360"/>
      <c r="E346" s="1165"/>
      <c r="F346" s="700" t="s">
        <v>489</v>
      </c>
      <c r="G346" s="701" t="s">
        <v>210</v>
      </c>
      <c r="H346" s="1170" t="s">
        <v>962</v>
      </c>
      <c r="I346" s="1037"/>
      <c r="J346" s="1102"/>
      <c r="K346" s="1102"/>
      <c r="L346" s="1102"/>
      <c r="M346" s="1159"/>
      <c r="N346" s="1168"/>
      <c r="O346" s="1102"/>
      <c r="P346" s="361" t="s">
        <v>490</v>
      </c>
    </row>
    <row r="347" spans="1:17" ht="36" customHeight="1" x14ac:dyDescent="0.35">
      <c r="A347" s="358"/>
      <c r="B347" s="427"/>
      <c r="C347" s="359"/>
      <c r="D347" s="360"/>
      <c r="E347" s="1165"/>
      <c r="F347" s="700" t="s">
        <v>376</v>
      </c>
      <c r="G347" s="701" t="s">
        <v>210</v>
      </c>
      <c r="H347" s="1171" t="s">
        <v>1075</v>
      </c>
      <c r="I347" s="1037"/>
      <c r="J347" s="1102"/>
      <c r="K347" s="1102"/>
      <c r="L347" s="1102"/>
      <c r="M347" s="1159"/>
      <c r="N347" s="1168"/>
      <c r="O347" s="1102"/>
      <c r="P347" s="361" t="s">
        <v>468</v>
      </c>
    </row>
    <row r="348" spans="1:17" ht="36.75" customHeight="1" x14ac:dyDescent="0.35">
      <c r="A348" s="358"/>
      <c r="B348" s="427"/>
      <c r="C348" s="359"/>
      <c r="D348" s="360"/>
      <c r="E348" s="1165"/>
      <c r="F348" s="700" t="s">
        <v>491</v>
      </c>
      <c r="G348" s="701"/>
      <c r="H348" s="1171" t="s">
        <v>1124</v>
      </c>
      <c r="I348" s="1037"/>
      <c r="J348" s="1102"/>
      <c r="K348" s="1102"/>
      <c r="L348" s="1102"/>
      <c r="M348" s="1159"/>
      <c r="N348" s="1168"/>
      <c r="O348" s="1102"/>
      <c r="P348" s="361" t="s">
        <v>492</v>
      </c>
      <c r="Q348" s="495" t="s">
        <v>493</v>
      </c>
    </row>
    <row r="349" spans="1:17" ht="38.25" customHeight="1" x14ac:dyDescent="0.35">
      <c r="A349" s="358"/>
      <c r="B349" s="427"/>
      <c r="C349" s="359"/>
      <c r="D349" s="360"/>
      <c r="E349" s="1165"/>
      <c r="F349" s="700" t="s">
        <v>494</v>
      </c>
      <c r="G349" s="701" t="s">
        <v>210</v>
      </c>
      <c r="H349" s="1171" t="s">
        <v>673</v>
      </c>
      <c r="I349" s="1037"/>
      <c r="J349" s="1102"/>
      <c r="K349" s="1102"/>
      <c r="L349" s="1102"/>
      <c r="M349" s="1159"/>
      <c r="N349" s="1168"/>
      <c r="O349" s="1102"/>
      <c r="P349" s="361" t="s">
        <v>495</v>
      </c>
    </row>
    <row r="350" spans="1:17" ht="46.5" x14ac:dyDescent="0.35">
      <c r="A350" s="358"/>
      <c r="B350" s="427"/>
      <c r="C350" s="359"/>
      <c r="D350" s="360"/>
      <c r="E350" s="1165"/>
      <c r="F350" s="700" t="s">
        <v>496</v>
      </c>
      <c r="G350" s="701" t="s">
        <v>210</v>
      </c>
      <c r="H350" s="1170" t="s">
        <v>542</v>
      </c>
      <c r="I350" s="1037"/>
      <c r="J350" s="1102"/>
      <c r="K350" s="1102"/>
      <c r="L350" s="1102"/>
      <c r="M350" s="1159"/>
      <c r="N350" s="1168"/>
      <c r="O350" s="1102"/>
      <c r="P350" s="361" t="s">
        <v>497</v>
      </c>
    </row>
    <row r="351" spans="1:17" ht="31" x14ac:dyDescent="0.35">
      <c r="A351" s="358"/>
      <c r="B351" s="427"/>
      <c r="C351" s="359"/>
      <c r="D351" s="360"/>
      <c r="E351" s="1165"/>
      <c r="F351" s="700" t="s">
        <v>498</v>
      </c>
      <c r="G351" s="701" t="s">
        <v>210</v>
      </c>
      <c r="H351" s="1036" t="s">
        <v>584</v>
      </c>
      <c r="I351" s="1037"/>
      <c r="J351" s="1102"/>
      <c r="K351" s="1102"/>
      <c r="L351" s="1102"/>
      <c r="M351" s="1159"/>
      <c r="N351" s="1168"/>
      <c r="O351" s="1102"/>
      <c r="P351" s="361" t="s">
        <v>500</v>
      </c>
    </row>
    <row r="352" spans="1:17" ht="31" x14ac:dyDescent="0.35">
      <c r="A352" s="358"/>
      <c r="B352" s="427"/>
      <c r="C352" s="359"/>
      <c r="D352" s="360"/>
      <c r="E352" s="1166"/>
      <c r="F352" s="700" t="s">
        <v>501</v>
      </c>
      <c r="G352" s="701" t="s">
        <v>210</v>
      </c>
      <c r="H352" s="1170" t="s">
        <v>542</v>
      </c>
      <c r="I352" s="1037"/>
      <c r="J352" s="1161"/>
      <c r="K352" s="1161"/>
      <c r="L352" s="1161"/>
      <c r="M352" s="1160"/>
      <c r="N352" s="1169"/>
      <c r="O352" s="1161"/>
      <c r="P352" s="361" t="s">
        <v>502</v>
      </c>
    </row>
    <row r="353" spans="1:17" ht="44.25" customHeight="1" x14ac:dyDescent="0.35">
      <c r="A353" s="358"/>
      <c r="B353" s="427"/>
      <c r="C353" s="359"/>
      <c r="D353" s="360"/>
      <c r="E353" s="1164" t="s">
        <v>551</v>
      </c>
      <c r="F353" s="700" t="s">
        <v>503</v>
      </c>
      <c r="G353" s="701" t="s">
        <v>210</v>
      </c>
      <c r="H353" s="1144" t="s">
        <v>674</v>
      </c>
      <c r="I353" s="1145"/>
      <c r="J353" s="1101">
        <v>2021</v>
      </c>
      <c r="K353" s="1101" t="s">
        <v>378</v>
      </c>
      <c r="L353" s="1101">
        <v>1</v>
      </c>
      <c r="M353" s="1158">
        <f>(2.34+2.3)/2</f>
        <v>2.3199999999999998</v>
      </c>
      <c r="N353" s="1167">
        <f>L353*M353</f>
        <v>2.3199999999999998</v>
      </c>
      <c r="O353" s="1101"/>
      <c r="P353" s="361" t="s">
        <v>442</v>
      </c>
    </row>
    <row r="354" spans="1:17" ht="21" customHeight="1" x14ac:dyDescent="0.35">
      <c r="A354" s="358"/>
      <c r="B354" s="427"/>
      <c r="C354" s="359"/>
      <c r="D354" s="360"/>
      <c r="E354" s="1165"/>
      <c r="F354" s="700" t="s">
        <v>471</v>
      </c>
      <c r="G354" s="701" t="s">
        <v>210</v>
      </c>
      <c r="H354" s="1036" t="s">
        <v>675</v>
      </c>
      <c r="I354" s="1037"/>
      <c r="J354" s="1102"/>
      <c r="K354" s="1102"/>
      <c r="L354" s="1102"/>
      <c r="M354" s="1159"/>
      <c r="N354" s="1168"/>
      <c r="O354" s="1102"/>
      <c r="P354" s="361" t="s">
        <v>442</v>
      </c>
    </row>
    <row r="355" spans="1:17" ht="21" customHeight="1" x14ac:dyDescent="0.35">
      <c r="A355" s="358"/>
      <c r="B355" s="427"/>
      <c r="C355" s="359"/>
      <c r="D355" s="360"/>
      <c r="E355" s="1165"/>
      <c r="F355" s="700" t="s">
        <v>476</v>
      </c>
      <c r="G355" s="701" t="s">
        <v>210</v>
      </c>
      <c r="H355" s="1036" t="s">
        <v>603</v>
      </c>
      <c r="I355" s="1037"/>
      <c r="J355" s="1102"/>
      <c r="K355" s="1102"/>
      <c r="L355" s="1102"/>
      <c r="M355" s="1159"/>
      <c r="N355" s="1168"/>
      <c r="O355" s="1102"/>
      <c r="P355" s="361" t="s">
        <v>442</v>
      </c>
    </row>
    <row r="356" spans="1:17" ht="21" customHeight="1" x14ac:dyDescent="0.35">
      <c r="A356" s="358"/>
      <c r="B356" s="427"/>
      <c r="C356" s="359"/>
      <c r="D356" s="360"/>
      <c r="E356" s="1165"/>
      <c r="F356" s="700" t="s">
        <v>477</v>
      </c>
      <c r="G356" s="701" t="s">
        <v>210</v>
      </c>
      <c r="H356" s="1036">
        <v>14</v>
      </c>
      <c r="I356" s="1037"/>
      <c r="J356" s="1102"/>
      <c r="K356" s="1102"/>
      <c r="L356" s="1102"/>
      <c r="M356" s="1159"/>
      <c r="N356" s="1168"/>
      <c r="O356" s="1102"/>
      <c r="P356" s="361" t="s">
        <v>442</v>
      </c>
    </row>
    <row r="357" spans="1:17" ht="21" customHeight="1" x14ac:dyDescent="0.35">
      <c r="A357" s="358"/>
      <c r="B357" s="427"/>
      <c r="C357" s="359"/>
      <c r="D357" s="360"/>
      <c r="E357" s="1165"/>
      <c r="F357" s="700" t="s">
        <v>478</v>
      </c>
      <c r="G357" s="701" t="s">
        <v>210</v>
      </c>
      <c r="H357" s="1170">
        <v>3</v>
      </c>
      <c r="I357" s="1037"/>
      <c r="J357" s="1102"/>
      <c r="K357" s="1102"/>
      <c r="L357" s="1102"/>
      <c r="M357" s="1159"/>
      <c r="N357" s="1168"/>
      <c r="O357" s="1102"/>
      <c r="P357" s="361" t="s">
        <v>479</v>
      </c>
    </row>
    <row r="358" spans="1:17" ht="21" customHeight="1" x14ac:dyDescent="0.35">
      <c r="A358" s="358"/>
      <c r="B358" s="427"/>
      <c r="C358" s="359"/>
      <c r="D358" s="360"/>
      <c r="E358" s="1165"/>
      <c r="F358" s="700" t="s">
        <v>480</v>
      </c>
      <c r="G358" s="701" t="s">
        <v>210</v>
      </c>
      <c r="H358" s="1036">
        <v>2021</v>
      </c>
      <c r="I358" s="1037"/>
      <c r="J358" s="1102"/>
      <c r="K358" s="1102"/>
      <c r="L358" s="1102"/>
      <c r="M358" s="1159"/>
      <c r="N358" s="1168"/>
      <c r="O358" s="1102"/>
      <c r="P358" s="361" t="s">
        <v>442</v>
      </c>
    </row>
    <row r="359" spans="1:17" ht="21" customHeight="1" x14ac:dyDescent="0.35">
      <c r="A359" s="358"/>
      <c r="B359" s="427"/>
      <c r="C359" s="359"/>
      <c r="D359" s="360"/>
      <c r="E359" s="1165"/>
      <c r="F359" s="700" t="s">
        <v>481</v>
      </c>
      <c r="G359" s="701" t="s">
        <v>210</v>
      </c>
      <c r="H359" s="1176" t="s">
        <v>676</v>
      </c>
      <c r="I359" s="1037"/>
      <c r="J359" s="1102"/>
      <c r="K359" s="1102"/>
      <c r="L359" s="1102"/>
      <c r="M359" s="1159"/>
      <c r="N359" s="1168"/>
      <c r="O359" s="1102"/>
      <c r="P359" s="361" t="s">
        <v>442</v>
      </c>
    </row>
    <row r="360" spans="1:17" ht="21" customHeight="1" x14ac:dyDescent="0.35">
      <c r="A360" s="358"/>
      <c r="B360" s="427"/>
      <c r="C360" s="359"/>
      <c r="D360" s="360"/>
      <c r="E360" s="1165"/>
      <c r="F360" s="700" t="s">
        <v>482</v>
      </c>
      <c r="G360" s="701" t="s">
        <v>210</v>
      </c>
      <c r="H360" s="1036" t="s">
        <v>677</v>
      </c>
      <c r="I360" s="1037"/>
      <c r="J360" s="1102"/>
      <c r="K360" s="1102"/>
      <c r="L360" s="1102"/>
      <c r="M360" s="1159"/>
      <c r="N360" s="1168"/>
      <c r="O360" s="1102"/>
      <c r="P360" s="361" t="s">
        <v>442</v>
      </c>
    </row>
    <row r="361" spans="1:17" ht="21" customHeight="1" x14ac:dyDescent="0.35">
      <c r="A361" s="358"/>
      <c r="B361" s="427"/>
      <c r="C361" s="359"/>
      <c r="D361" s="360"/>
      <c r="E361" s="1165"/>
      <c r="F361" s="700" t="s">
        <v>467</v>
      </c>
      <c r="G361" s="701" t="s">
        <v>210</v>
      </c>
      <c r="H361" s="1036" t="s">
        <v>606</v>
      </c>
      <c r="I361" s="1037"/>
      <c r="J361" s="1102"/>
      <c r="K361" s="1102"/>
      <c r="L361" s="1102"/>
      <c r="M361" s="1159"/>
      <c r="N361" s="1168"/>
      <c r="O361" s="1102"/>
      <c r="P361" s="361" t="s">
        <v>442</v>
      </c>
    </row>
    <row r="362" spans="1:17" ht="21" customHeight="1" x14ac:dyDescent="0.35">
      <c r="A362" s="358"/>
      <c r="B362" s="427"/>
      <c r="C362" s="359"/>
      <c r="D362" s="360"/>
      <c r="E362" s="1165"/>
      <c r="F362" s="700" t="s">
        <v>483</v>
      </c>
      <c r="G362" s="701" t="s">
        <v>210</v>
      </c>
      <c r="H362" s="1177" t="s">
        <v>678</v>
      </c>
      <c r="I362" s="1175"/>
      <c r="J362" s="1102"/>
      <c r="K362" s="1102"/>
      <c r="L362" s="1102"/>
      <c r="M362" s="1159"/>
      <c r="N362" s="1168"/>
      <c r="O362" s="1102"/>
      <c r="P362" s="361" t="s">
        <v>934</v>
      </c>
    </row>
    <row r="363" spans="1:17" ht="21" customHeight="1" x14ac:dyDescent="0.35">
      <c r="A363" s="358"/>
      <c r="B363" s="427"/>
      <c r="C363" s="359"/>
      <c r="D363" s="360"/>
      <c r="E363" s="1165"/>
      <c r="F363" s="700" t="s">
        <v>484</v>
      </c>
      <c r="G363" s="701" t="s">
        <v>210</v>
      </c>
      <c r="H363" s="1182" t="s">
        <v>941</v>
      </c>
      <c r="I363" s="1037"/>
      <c r="J363" s="1102"/>
      <c r="K363" s="1102"/>
      <c r="L363" s="1102"/>
      <c r="M363" s="1159"/>
      <c r="N363" s="1168"/>
      <c r="O363" s="1102"/>
      <c r="P363" s="361" t="s">
        <v>485</v>
      </c>
    </row>
    <row r="364" spans="1:17" ht="35.25" customHeight="1" x14ac:dyDescent="0.35">
      <c r="A364" s="358"/>
      <c r="B364" s="427"/>
      <c r="C364" s="359"/>
      <c r="D364" s="360"/>
      <c r="E364" s="1165"/>
      <c r="F364" s="700" t="s">
        <v>393</v>
      </c>
      <c r="G364" s="701" t="s">
        <v>210</v>
      </c>
      <c r="H364" s="1182" t="s">
        <v>942</v>
      </c>
      <c r="I364" s="1037"/>
      <c r="J364" s="1102"/>
      <c r="K364" s="1102"/>
      <c r="L364" s="1102"/>
      <c r="M364" s="1159"/>
      <c r="N364" s="1168"/>
      <c r="O364" s="1102"/>
      <c r="P364" s="361" t="s">
        <v>486</v>
      </c>
    </row>
    <row r="365" spans="1:17" ht="21" customHeight="1" x14ac:dyDescent="0.35">
      <c r="A365" s="358"/>
      <c r="B365" s="427"/>
      <c r="C365" s="359"/>
      <c r="D365" s="360"/>
      <c r="E365" s="1165"/>
      <c r="F365" s="700" t="s">
        <v>487</v>
      </c>
      <c r="G365" s="701" t="s">
        <v>210</v>
      </c>
      <c r="H365" s="1036" t="s">
        <v>652</v>
      </c>
      <c r="I365" s="1037"/>
      <c r="J365" s="1102"/>
      <c r="K365" s="1102"/>
      <c r="L365" s="1102"/>
      <c r="M365" s="1159"/>
      <c r="N365" s="1168"/>
      <c r="O365" s="1102"/>
      <c r="P365" s="361" t="s">
        <v>488</v>
      </c>
    </row>
    <row r="366" spans="1:17" ht="31" x14ac:dyDescent="0.35">
      <c r="A366" s="358"/>
      <c r="B366" s="427"/>
      <c r="C366" s="359"/>
      <c r="D366" s="360"/>
      <c r="E366" s="1165"/>
      <c r="F366" s="700" t="s">
        <v>489</v>
      </c>
      <c r="G366" s="701" t="s">
        <v>210</v>
      </c>
      <c r="H366" s="1170" t="s">
        <v>542</v>
      </c>
      <c r="I366" s="1037"/>
      <c r="J366" s="1102"/>
      <c r="K366" s="1102"/>
      <c r="L366" s="1102"/>
      <c r="M366" s="1159"/>
      <c r="N366" s="1168"/>
      <c r="O366" s="1102"/>
      <c r="P366" s="361" t="s">
        <v>490</v>
      </c>
    </row>
    <row r="367" spans="1:17" ht="36" customHeight="1" x14ac:dyDescent="0.35">
      <c r="A367" s="358"/>
      <c r="B367" s="427"/>
      <c r="C367" s="359"/>
      <c r="D367" s="360"/>
      <c r="E367" s="1165"/>
      <c r="F367" s="700" t="s">
        <v>376</v>
      </c>
      <c r="G367" s="701" t="s">
        <v>210</v>
      </c>
      <c r="H367" s="1171" t="s">
        <v>1076</v>
      </c>
      <c r="I367" s="1037"/>
      <c r="J367" s="1102"/>
      <c r="K367" s="1102"/>
      <c r="L367" s="1102"/>
      <c r="M367" s="1159"/>
      <c r="N367" s="1168"/>
      <c r="O367" s="1102"/>
      <c r="P367" s="361" t="s">
        <v>468</v>
      </c>
    </row>
    <row r="368" spans="1:17" ht="36.75" customHeight="1" x14ac:dyDescent="0.35">
      <c r="A368" s="358"/>
      <c r="B368" s="427"/>
      <c r="C368" s="359"/>
      <c r="D368" s="360"/>
      <c r="E368" s="1165"/>
      <c r="F368" s="700" t="s">
        <v>491</v>
      </c>
      <c r="G368" s="701"/>
      <c r="H368" s="1171" t="s">
        <v>1125</v>
      </c>
      <c r="I368" s="1037"/>
      <c r="J368" s="1102"/>
      <c r="K368" s="1102"/>
      <c r="L368" s="1102"/>
      <c r="M368" s="1159"/>
      <c r="N368" s="1168"/>
      <c r="O368" s="1102"/>
      <c r="P368" s="361" t="s">
        <v>492</v>
      </c>
      <c r="Q368" s="495" t="s">
        <v>493</v>
      </c>
    </row>
    <row r="369" spans="1:16" ht="38.25" customHeight="1" x14ac:dyDescent="0.35">
      <c r="A369" s="358"/>
      <c r="B369" s="427"/>
      <c r="C369" s="359"/>
      <c r="D369" s="360"/>
      <c r="E369" s="1165"/>
      <c r="F369" s="700" t="s">
        <v>494</v>
      </c>
      <c r="G369" s="701" t="s">
        <v>210</v>
      </c>
      <c r="H369" s="1171" t="s">
        <v>611</v>
      </c>
      <c r="I369" s="1037"/>
      <c r="J369" s="1102"/>
      <c r="K369" s="1102"/>
      <c r="L369" s="1102"/>
      <c r="M369" s="1159"/>
      <c r="N369" s="1168"/>
      <c r="O369" s="1102"/>
      <c r="P369" s="361" t="s">
        <v>495</v>
      </c>
    </row>
    <row r="370" spans="1:16" ht="46.5" x14ac:dyDescent="0.35">
      <c r="A370" s="358"/>
      <c r="B370" s="427"/>
      <c r="C370" s="359"/>
      <c r="D370" s="360"/>
      <c r="E370" s="1165"/>
      <c r="F370" s="700" t="s">
        <v>496</v>
      </c>
      <c r="G370" s="701" t="s">
        <v>210</v>
      </c>
      <c r="H370" s="1170" t="s">
        <v>542</v>
      </c>
      <c r="I370" s="1037"/>
      <c r="J370" s="1102"/>
      <c r="K370" s="1102"/>
      <c r="L370" s="1102"/>
      <c r="M370" s="1159"/>
      <c r="N370" s="1168"/>
      <c r="O370" s="1102"/>
      <c r="P370" s="361" t="s">
        <v>497</v>
      </c>
    </row>
    <row r="371" spans="1:16" ht="31" x14ac:dyDescent="0.35">
      <c r="A371" s="358"/>
      <c r="B371" s="427"/>
      <c r="C371" s="359"/>
      <c r="D371" s="360"/>
      <c r="E371" s="1165"/>
      <c r="F371" s="700" t="s">
        <v>498</v>
      </c>
      <c r="G371" s="701" t="s">
        <v>210</v>
      </c>
      <c r="H371" s="1036" t="s">
        <v>584</v>
      </c>
      <c r="I371" s="1037"/>
      <c r="J371" s="1102"/>
      <c r="K371" s="1102"/>
      <c r="L371" s="1102"/>
      <c r="M371" s="1159"/>
      <c r="N371" s="1168"/>
      <c r="O371" s="1102"/>
      <c r="P371" s="361" t="s">
        <v>500</v>
      </c>
    </row>
    <row r="372" spans="1:16" ht="31" x14ac:dyDescent="0.35">
      <c r="A372" s="358"/>
      <c r="B372" s="427"/>
      <c r="C372" s="359"/>
      <c r="D372" s="360"/>
      <c r="E372" s="1166"/>
      <c r="F372" s="700" t="s">
        <v>501</v>
      </c>
      <c r="G372" s="701" t="s">
        <v>210</v>
      </c>
      <c r="H372" s="1170" t="s">
        <v>542</v>
      </c>
      <c r="I372" s="1037"/>
      <c r="J372" s="1161"/>
      <c r="K372" s="1161"/>
      <c r="L372" s="1161"/>
      <c r="M372" s="1160"/>
      <c r="N372" s="1169"/>
      <c r="O372" s="1161"/>
      <c r="P372" s="361" t="s">
        <v>502</v>
      </c>
    </row>
    <row r="373" spans="1:16" ht="50.25" customHeight="1" x14ac:dyDescent="0.35">
      <c r="A373" s="358"/>
      <c r="B373" s="427"/>
      <c r="C373" s="359"/>
      <c r="D373" s="360"/>
      <c r="E373" s="1164" t="s">
        <v>709</v>
      </c>
      <c r="F373" s="700" t="s">
        <v>503</v>
      </c>
      <c r="G373" s="701" t="s">
        <v>210</v>
      </c>
      <c r="H373" s="1144" t="s">
        <v>897</v>
      </c>
      <c r="I373" s="1145"/>
      <c r="J373" s="1101">
        <v>2021</v>
      </c>
      <c r="K373" s="1101" t="s">
        <v>378</v>
      </c>
      <c r="L373" s="1101">
        <v>1</v>
      </c>
      <c r="M373" s="1158">
        <f>(2.35+2.3)/2</f>
        <v>2.3250000000000002</v>
      </c>
      <c r="N373" s="1167">
        <f>L373*M373</f>
        <v>2.3250000000000002</v>
      </c>
      <c r="O373" s="1101"/>
      <c r="P373" s="361" t="s">
        <v>442</v>
      </c>
    </row>
    <row r="374" spans="1:16" ht="21" customHeight="1" x14ac:dyDescent="0.35">
      <c r="A374" s="358"/>
      <c r="B374" s="427"/>
      <c r="C374" s="359"/>
      <c r="D374" s="360"/>
      <c r="E374" s="1165"/>
      <c r="F374" s="700" t="s">
        <v>471</v>
      </c>
      <c r="G374" s="701" t="s">
        <v>210</v>
      </c>
      <c r="H374" s="1174" t="s">
        <v>933</v>
      </c>
      <c r="I374" s="1175"/>
      <c r="J374" s="1102"/>
      <c r="K374" s="1102"/>
      <c r="L374" s="1102"/>
      <c r="M374" s="1159"/>
      <c r="N374" s="1168"/>
      <c r="O374" s="1102"/>
      <c r="P374" s="361" t="s">
        <v>442</v>
      </c>
    </row>
    <row r="375" spans="1:16" ht="21" customHeight="1" x14ac:dyDescent="0.35">
      <c r="A375" s="358"/>
      <c r="B375" s="427"/>
      <c r="C375" s="359"/>
      <c r="D375" s="360"/>
      <c r="E375" s="1165"/>
      <c r="F375" s="700" t="s">
        <v>476</v>
      </c>
      <c r="G375" s="701" t="s">
        <v>210</v>
      </c>
      <c r="H375" s="1036" t="s">
        <v>898</v>
      </c>
      <c r="I375" s="1037"/>
      <c r="J375" s="1102"/>
      <c r="K375" s="1102"/>
      <c r="L375" s="1102"/>
      <c r="M375" s="1159"/>
      <c r="N375" s="1168"/>
      <c r="O375" s="1102"/>
      <c r="P375" s="361" t="s">
        <v>442</v>
      </c>
    </row>
    <row r="376" spans="1:16" ht="21" customHeight="1" x14ac:dyDescent="0.35">
      <c r="A376" s="358"/>
      <c r="B376" s="427"/>
      <c r="C376" s="359"/>
      <c r="D376" s="360"/>
      <c r="E376" s="1165"/>
      <c r="F376" s="700" t="s">
        <v>477</v>
      </c>
      <c r="G376" s="701" t="s">
        <v>210</v>
      </c>
      <c r="H376" s="1036">
        <v>21</v>
      </c>
      <c r="I376" s="1037"/>
      <c r="J376" s="1102"/>
      <c r="K376" s="1102"/>
      <c r="L376" s="1102"/>
      <c r="M376" s="1159"/>
      <c r="N376" s="1168"/>
      <c r="O376" s="1102"/>
      <c r="P376" s="361" t="s">
        <v>442</v>
      </c>
    </row>
    <row r="377" spans="1:16" ht="21" customHeight="1" x14ac:dyDescent="0.35">
      <c r="A377" s="358"/>
      <c r="B377" s="427"/>
      <c r="C377" s="359"/>
      <c r="D377" s="360"/>
      <c r="E377" s="1165"/>
      <c r="F377" s="700" t="s">
        <v>478</v>
      </c>
      <c r="G377" s="701" t="s">
        <v>210</v>
      </c>
      <c r="H377" s="1170">
        <v>4</v>
      </c>
      <c r="I377" s="1037"/>
      <c r="J377" s="1102"/>
      <c r="K377" s="1102"/>
      <c r="L377" s="1102"/>
      <c r="M377" s="1159"/>
      <c r="N377" s="1168"/>
      <c r="O377" s="1102"/>
      <c r="P377" s="361" t="s">
        <v>479</v>
      </c>
    </row>
    <row r="378" spans="1:16" ht="21" customHeight="1" x14ac:dyDescent="0.35">
      <c r="A378" s="358"/>
      <c r="B378" s="427"/>
      <c r="C378" s="359"/>
      <c r="D378" s="360"/>
      <c r="E378" s="1165"/>
      <c r="F378" s="700" t="s">
        <v>480</v>
      </c>
      <c r="G378" s="701" t="s">
        <v>210</v>
      </c>
      <c r="H378" s="1036">
        <v>2021</v>
      </c>
      <c r="I378" s="1037"/>
      <c r="J378" s="1102"/>
      <c r="K378" s="1102"/>
      <c r="L378" s="1102"/>
      <c r="M378" s="1159"/>
      <c r="N378" s="1168"/>
      <c r="O378" s="1102"/>
      <c r="P378" s="361" t="s">
        <v>442</v>
      </c>
    </row>
    <row r="379" spans="1:16" ht="21" customHeight="1" x14ac:dyDescent="0.35">
      <c r="A379" s="358"/>
      <c r="B379" s="427"/>
      <c r="C379" s="359"/>
      <c r="D379" s="360"/>
      <c r="E379" s="1165"/>
      <c r="F379" s="700" t="s">
        <v>481</v>
      </c>
      <c r="G379" s="701" t="s">
        <v>210</v>
      </c>
      <c r="H379" s="1176" t="s">
        <v>899</v>
      </c>
      <c r="I379" s="1037"/>
      <c r="J379" s="1102"/>
      <c r="K379" s="1102"/>
      <c r="L379" s="1102"/>
      <c r="M379" s="1159"/>
      <c r="N379" s="1168"/>
      <c r="O379" s="1102"/>
      <c r="P379" s="361" t="s">
        <v>442</v>
      </c>
    </row>
    <row r="380" spans="1:16" ht="21" customHeight="1" x14ac:dyDescent="0.35">
      <c r="A380" s="358"/>
      <c r="B380" s="427"/>
      <c r="C380" s="359"/>
      <c r="D380" s="360"/>
      <c r="E380" s="1165"/>
      <c r="F380" s="700" t="s">
        <v>482</v>
      </c>
      <c r="G380" s="701" t="s">
        <v>210</v>
      </c>
      <c r="H380" s="1036" t="s">
        <v>900</v>
      </c>
      <c r="I380" s="1037"/>
      <c r="J380" s="1102"/>
      <c r="K380" s="1102"/>
      <c r="L380" s="1102"/>
      <c r="M380" s="1159"/>
      <c r="N380" s="1168"/>
      <c r="O380" s="1102"/>
      <c r="P380" s="361" t="s">
        <v>442</v>
      </c>
    </row>
    <row r="381" spans="1:16" ht="21" customHeight="1" x14ac:dyDescent="0.35">
      <c r="A381" s="358"/>
      <c r="B381" s="427"/>
      <c r="C381" s="359"/>
      <c r="D381" s="360"/>
      <c r="E381" s="1165"/>
      <c r="F381" s="700" t="s">
        <v>467</v>
      </c>
      <c r="G381" s="701" t="s">
        <v>210</v>
      </c>
      <c r="H381" s="1036" t="s">
        <v>901</v>
      </c>
      <c r="I381" s="1037"/>
      <c r="J381" s="1102"/>
      <c r="K381" s="1102"/>
      <c r="L381" s="1102"/>
      <c r="M381" s="1159"/>
      <c r="N381" s="1168"/>
      <c r="O381" s="1102"/>
      <c r="P381" s="361" t="s">
        <v>442</v>
      </c>
    </row>
    <row r="382" spans="1:16" ht="21" customHeight="1" x14ac:dyDescent="0.35">
      <c r="A382" s="358"/>
      <c r="B382" s="427"/>
      <c r="C382" s="359"/>
      <c r="D382" s="360"/>
      <c r="E382" s="1165"/>
      <c r="F382" s="700" t="s">
        <v>483</v>
      </c>
      <c r="G382" s="701" t="s">
        <v>210</v>
      </c>
      <c r="H382" s="1205" t="s">
        <v>921</v>
      </c>
      <c r="I382" s="1206"/>
      <c r="J382" s="1102"/>
      <c r="K382" s="1102"/>
      <c r="L382" s="1102"/>
      <c r="M382" s="1159"/>
      <c r="N382" s="1168"/>
      <c r="O382" s="1102"/>
      <c r="P382" s="361" t="s">
        <v>934</v>
      </c>
    </row>
    <row r="383" spans="1:16" ht="21" customHeight="1" x14ac:dyDescent="0.35">
      <c r="A383" s="358"/>
      <c r="B383" s="427"/>
      <c r="C383" s="359"/>
      <c r="D383" s="360"/>
      <c r="E383" s="1165"/>
      <c r="F383" s="700" t="s">
        <v>484</v>
      </c>
      <c r="G383" s="701" t="s">
        <v>210</v>
      </c>
      <c r="H383" s="1182" t="s">
        <v>902</v>
      </c>
      <c r="I383" s="1037"/>
      <c r="J383" s="1102"/>
      <c r="K383" s="1102"/>
      <c r="L383" s="1102"/>
      <c r="M383" s="1159"/>
      <c r="N383" s="1168"/>
      <c r="O383" s="1102"/>
      <c r="P383" s="361" t="s">
        <v>485</v>
      </c>
    </row>
    <row r="384" spans="1:16" ht="21" customHeight="1" x14ac:dyDescent="0.35">
      <c r="A384" s="358"/>
      <c r="B384" s="427"/>
      <c r="C384" s="359"/>
      <c r="D384" s="360"/>
      <c r="E384" s="1165"/>
      <c r="F384" s="700" t="s">
        <v>393</v>
      </c>
      <c r="G384" s="701" t="s">
        <v>210</v>
      </c>
      <c r="H384" s="1182" t="s">
        <v>903</v>
      </c>
      <c r="I384" s="1037"/>
      <c r="J384" s="1102"/>
      <c r="K384" s="1102"/>
      <c r="L384" s="1102"/>
      <c r="M384" s="1159"/>
      <c r="N384" s="1168"/>
      <c r="O384" s="1102"/>
      <c r="P384" s="361" t="s">
        <v>486</v>
      </c>
    </row>
    <row r="385" spans="1:17" ht="21" customHeight="1" x14ac:dyDescent="0.35">
      <c r="A385" s="358"/>
      <c r="B385" s="427"/>
      <c r="C385" s="359"/>
      <c r="D385" s="360"/>
      <c r="E385" s="1165"/>
      <c r="F385" s="700" t="s">
        <v>487</v>
      </c>
      <c r="G385" s="701" t="s">
        <v>210</v>
      </c>
      <c r="H385" s="1036" t="s">
        <v>904</v>
      </c>
      <c r="I385" s="1037"/>
      <c r="J385" s="1102"/>
      <c r="K385" s="1102"/>
      <c r="L385" s="1102"/>
      <c r="M385" s="1159"/>
      <c r="N385" s="1168"/>
      <c r="O385" s="1102"/>
      <c r="P385" s="361" t="s">
        <v>488</v>
      </c>
    </row>
    <row r="386" spans="1:17" ht="31" x14ac:dyDescent="0.35">
      <c r="A386" s="358"/>
      <c r="B386" s="427"/>
      <c r="C386" s="359"/>
      <c r="D386" s="360"/>
      <c r="E386" s="1165"/>
      <c r="F386" s="700" t="s">
        <v>489</v>
      </c>
      <c r="G386" s="701" t="s">
        <v>210</v>
      </c>
      <c r="H386" s="1170" t="s">
        <v>542</v>
      </c>
      <c r="I386" s="1037"/>
      <c r="J386" s="1102"/>
      <c r="K386" s="1102"/>
      <c r="L386" s="1102"/>
      <c r="M386" s="1159"/>
      <c r="N386" s="1168"/>
      <c r="O386" s="1102"/>
      <c r="P386" s="361" t="s">
        <v>490</v>
      </c>
    </row>
    <row r="387" spans="1:17" ht="34.5" customHeight="1" x14ac:dyDescent="0.35">
      <c r="A387" s="358"/>
      <c r="B387" s="427"/>
      <c r="C387" s="359"/>
      <c r="D387" s="360"/>
      <c r="E387" s="1165"/>
      <c r="F387" s="700" t="s">
        <v>376</v>
      </c>
      <c r="G387" s="701" t="s">
        <v>210</v>
      </c>
      <c r="H387" s="1171" t="s">
        <v>1077</v>
      </c>
      <c r="I387" s="1037"/>
      <c r="J387" s="1102"/>
      <c r="K387" s="1102"/>
      <c r="L387" s="1102"/>
      <c r="M387" s="1159"/>
      <c r="N387" s="1168"/>
      <c r="O387" s="1102"/>
      <c r="P387" s="361" t="s">
        <v>468</v>
      </c>
    </row>
    <row r="388" spans="1:17" ht="36.75" customHeight="1" x14ac:dyDescent="0.35">
      <c r="A388" s="358"/>
      <c r="B388" s="427"/>
      <c r="C388" s="359"/>
      <c r="D388" s="360"/>
      <c r="E388" s="1165"/>
      <c r="F388" s="700" t="s">
        <v>491</v>
      </c>
      <c r="G388" s="701"/>
      <c r="H388" s="1171" t="s">
        <v>1126</v>
      </c>
      <c r="I388" s="1037"/>
      <c r="J388" s="1102"/>
      <c r="K388" s="1102"/>
      <c r="L388" s="1102"/>
      <c r="M388" s="1159"/>
      <c r="N388" s="1168"/>
      <c r="O388" s="1102"/>
      <c r="P388" s="361" t="s">
        <v>492</v>
      </c>
      <c r="Q388" s="495" t="s">
        <v>493</v>
      </c>
    </row>
    <row r="389" spans="1:17" ht="38.25" customHeight="1" x14ac:dyDescent="0.35">
      <c r="A389" s="358"/>
      <c r="B389" s="427"/>
      <c r="C389" s="359"/>
      <c r="D389" s="360"/>
      <c r="E389" s="1165"/>
      <c r="F389" s="700" t="s">
        <v>494</v>
      </c>
      <c r="G389" s="701" t="s">
        <v>210</v>
      </c>
      <c r="H389" s="1207" t="s">
        <v>905</v>
      </c>
      <c r="I389" s="1037"/>
      <c r="J389" s="1102"/>
      <c r="K389" s="1102"/>
      <c r="L389" s="1102"/>
      <c r="M389" s="1159"/>
      <c r="N389" s="1168"/>
      <c r="O389" s="1102"/>
      <c r="P389" s="361" t="s">
        <v>495</v>
      </c>
    </row>
    <row r="390" spans="1:17" ht="46.5" x14ac:dyDescent="0.35">
      <c r="A390" s="358"/>
      <c r="B390" s="427"/>
      <c r="C390" s="359"/>
      <c r="D390" s="360"/>
      <c r="E390" s="1165"/>
      <c r="F390" s="700" t="s">
        <v>496</v>
      </c>
      <c r="G390" s="701" t="s">
        <v>210</v>
      </c>
      <c r="H390" s="1170" t="s">
        <v>542</v>
      </c>
      <c r="I390" s="1037"/>
      <c r="J390" s="1102"/>
      <c r="K390" s="1102"/>
      <c r="L390" s="1102"/>
      <c r="M390" s="1159"/>
      <c r="N390" s="1168"/>
      <c r="O390" s="1102"/>
      <c r="P390" s="361" t="s">
        <v>497</v>
      </c>
    </row>
    <row r="391" spans="1:17" ht="31" x14ac:dyDescent="0.35">
      <c r="A391" s="358"/>
      <c r="B391" s="427"/>
      <c r="C391" s="359"/>
      <c r="D391" s="360"/>
      <c r="E391" s="1165"/>
      <c r="F391" s="700" t="s">
        <v>498</v>
      </c>
      <c r="G391" s="701" t="s">
        <v>210</v>
      </c>
      <c r="H391" s="1036" t="s">
        <v>584</v>
      </c>
      <c r="I391" s="1037"/>
      <c r="J391" s="1102"/>
      <c r="K391" s="1102"/>
      <c r="L391" s="1102"/>
      <c r="M391" s="1159"/>
      <c r="N391" s="1168"/>
      <c r="O391" s="1102"/>
      <c r="P391" s="361" t="s">
        <v>500</v>
      </c>
    </row>
    <row r="392" spans="1:17" ht="31" x14ac:dyDescent="0.35">
      <c r="A392" s="358"/>
      <c r="B392" s="427"/>
      <c r="C392" s="359"/>
      <c r="D392" s="360"/>
      <c r="E392" s="1166"/>
      <c r="F392" s="700" t="s">
        <v>501</v>
      </c>
      <c r="G392" s="701" t="s">
        <v>210</v>
      </c>
      <c r="H392" s="1170" t="s">
        <v>542</v>
      </c>
      <c r="I392" s="1037"/>
      <c r="J392" s="1161"/>
      <c r="K392" s="1161"/>
      <c r="L392" s="1161"/>
      <c r="M392" s="1160"/>
      <c r="N392" s="1169"/>
      <c r="O392" s="1161"/>
      <c r="P392" s="361" t="s">
        <v>502</v>
      </c>
    </row>
    <row r="393" spans="1:17" s="370" customFormat="1" ht="30" customHeight="1" x14ac:dyDescent="0.35">
      <c r="A393" s="618"/>
      <c r="B393" s="618"/>
      <c r="C393" s="895"/>
      <c r="D393" s="504"/>
      <c r="E393" s="483" t="s">
        <v>135</v>
      </c>
      <c r="F393" s="1183" t="s">
        <v>380</v>
      </c>
      <c r="G393" s="1183"/>
      <c r="H393" s="1183"/>
      <c r="I393" s="1183"/>
      <c r="J393" s="484"/>
      <c r="K393" s="488"/>
      <c r="L393" s="483"/>
      <c r="M393" s="486"/>
      <c r="N393" s="487">
        <f>SUM(N394:N425)</f>
        <v>1.865</v>
      </c>
      <c r="O393" s="487"/>
      <c r="P393" s="496" t="s">
        <v>504</v>
      </c>
    </row>
    <row r="394" spans="1:17" ht="54" customHeight="1" x14ac:dyDescent="0.35">
      <c r="A394" s="358"/>
      <c r="B394" s="427"/>
      <c r="C394" s="359"/>
      <c r="D394" s="360"/>
      <c r="E394" s="1164" t="s">
        <v>710</v>
      </c>
      <c r="F394" s="700" t="s">
        <v>503</v>
      </c>
      <c r="G394" s="701" t="s">
        <v>210</v>
      </c>
      <c r="H394" s="1144" t="s">
        <v>739</v>
      </c>
      <c r="I394" s="1145"/>
      <c r="J394" s="1101">
        <v>2019</v>
      </c>
      <c r="K394" s="1101" t="s">
        <v>378</v>
      </c>
      <c r="L394" s="1101">
        <v>1</v>
      </c>
      <c r="M394" s="1158">
        <f>(0.96+1)/2</f>
        <v>0.98</v>
      </c>
      <c r="N394" s="1167">
        <f>L394*M394</f>
        <v>0.98</v>
      </c>
      <c r="O394" s="1327">
        <v>0.96</v>
      </c>
      <c r="P394" s="361" t="s">
        <v>442</v>
      </c>
    </row>
    <row r="395" spans="1:17" ht="39" customHeight="1" x14ac:dyDescent="0.35">
      <c r="A395" s="358"/>
      <c r="B395" s="427"/>
      <c r="C395" s="359"/>
      <c r="D395" s="360"/>
      <c r="E395" s="1165"/>
      <c r="F395" s="700" t="s">
        <v>471</v>
      </c>
      <c r="G395" s="701" t="s">
        <v>210</v>
      </c>
      <c r="H395" s="1174" t="s">
        <v>1144</v>
      </c>
      <c r="I395" s="1175"/>
      <c r="J395" s="1102"/>
      <c r="K395" s="1102"/>
      <c r="L395" s="1102"/>
      <c r="M395" s="1159"/>
      <c r="N395" s="1168"/>
      <c r="O395" s="1328"/>
      <c r="P395" s="361" t="s">
        <v>442</v>
      </c>
    </row>
    <row r="396" spans="1:17" ht="35.25" customHeight="1" x14ac:dyDescent="0.35">
      <c r="A396" s="358"/>
      <c r="B396" s="427"/>
      <c r="C396" s="359"/>
      <c r="D396" s="360"/>
      <c r="E396" s="1165"/>
      <c r="F396" s="700" t="s">
        <v>476</v>
      </c>
      <c r="G396" s="701" t="s">
        <v>210</v>
      </c>
      <c r="H396" s="1036" t="s">
        <v>740</v>
      </c>
      <c r="I396" s="1037"/>
      <c r="J396" s="1102"/>
      <c r="K396" s="1102"/>
      <c r="L396" s="1102"/>
      <c r="M396" s="1159"/>
      <c r="N396" s="1168"/>
      <c r="O396" s="1328"/>
      <c r="P396" s="361" t="s">
        <v>442</v>
      </c>
    </row>
    <row r="397" spans="1:17" ht="21" customHeight="1" x14ac:dyDescent="0.35">
      <c r="A397" s="358"/>
      <c r="B397" s="427"/>
      <c r="C397" s="359"/>
      <c r="D397" s="360"/>
      <c r="E397" s="1165"/>
      <c r="F397" s="700" t="s">
        <v>477</v>
      </c>
      <c r="G397" s="701" t="s">
        <v>210</v>
      </c>
      <c r="H397" s="1036">
        <v>10</v>
      </c>
      <c r="I397" s="1037"/>
      <c r="J397" s="1102"/>
      <c r="K397" s="1102"/>
      <c r="L397" s="1102"/>
      <c r="M397" s="1159"/>
      <c r="N397" s="1168"/>
      <c r="O397" s="1328"/>
      <c r="P397" s="361" t="s">
        <v>442</v>
      </c>
    </row>
    <row r="398" spans="1:17" ht="21" customHeight="1" x14ac:dyDescent="0.35">
      <c r="A398" s="358"/>
      <c r="B398" s="427"/>
      <c r="C398" s="359"/>
      <c r="D398" s="360"/>
      <c r="E398" s="1165"/>
      <c r="F398" s="700" t="s">
        <v>478</v>
      </c>
      <c r="G398" s="701" t="s">
        <v>210</v>
      </c>
      <c r="H398" s="1036">
        <v>6</v>
      </c>
      <c r="I398" s="1037"/>
      <c r="J398" s="1102"/>
      <c r="K398" s="1102"/>
      <c r="L398" s="1102"/>
      <c r="M398" s="1159"/>
      <c r="N398" s="1168"/>
      <c r="O398" s="1328"/>
      <c r="P398" s="361" t="s">
        <v>479</v>
      </c>
    </row>
    <row r="399" spans="1:17" ht="21" customHeight="1" x14ac:dyDescent="0.35">
      <c r="A399" s="358"/>
      <c r="B399" s="427"/>
      <c r="C399" s="359"/>
      <c r="D399" s="360"/>
      <c r="E399" s="1165"/>
      <c r="F399" s="700" t="s">
        <v>480</v>
      </c>
      <c r="G399" s="701" t="s">
        <v>210</v>
      </c>
      <c r="H399" s="1036">
        <v>2019</v>
      </c>
      <c r="I399" s="1037"/>
      <c r="J399" s="1102"/>
      <c r="K399" s="1102"/>
      <c r="L399" s="1102"/>
      <c r="M399" s="1159"/>
      <c r="N399" s="1168"/>
      <c r="O399" s="1328"/>
      <c r="P399" s="361" t="s">
        <v>442</v>
      </c>
    </row>
    <row r="400" spans="1:17" ht="21" customHeight="1" x14ac:dyDescent="0.35">
      <c r="A400" s="358"/>
      <c r="B400" s="427"/>
      <c r="C400" s="359"/>
      <c r="D400" s="360"/>
      <c r="E400" s="1165"/>
      <c r="F400" s="700" t="s">
        <v>481</v>
      </c>
      <c r="G400" s="701" t="s">
        <v>210</v>
      </c>
      <c r="H400" s="1036" t="s">
        <v>741</v>
      </c>
      <c r="I400" s="1037"/>
      <c r="J400" s="1102"/>
      <c r="K400" s="1102"/>
      <c r="L400" s="1102"/>
      <c r="M400" s="1159"/>
      <c r="N400" s="1168"/>
      <c r="O400" s="1328"/>
      <c r="P400" s="361" t="s">
        <v>442</v>
      </c>
    </row>
    <row r="401" spans="1:16" ht="21" customHeight="1" x14ac:dyDescent="0.35">
      <c r="A401" s="358"/>
      <c r="B401" s="427"/>
      <c r="C401" s="359"/>
      <c r="D401" s="360"/>
      <c r="E401" s="1165"/>
      <c r="F401" s="700" t="s">
        <v>482</v>
      </c>
      <c r="G401" s="701" t="s">
        <v>210</v>
      </c>
      <c r="H401" s="1036" t="s">
        <v>742</v>
      </c>
      <c r="I401" s="1037"/>
      <c r="J401" s="1102"/>
      <c r="K401" s="1102"/>
      <c r="L401" s="1102"/>
      <c r="M401" s="1159"/>
      <c r="N401" s="1168"/>
      <c r="O401" s="1328"/>
      <c r="P401" s="361" t="s">
        <v>442</v>
      </c>
    </row>
    <row r="402" spans="1:16" ht="21" customHeight="1" x14ac:dyDescent="0.35">
      <c r="A402" s="358"/>
      <c r="B402" s="427"/>
      <c r="C402" s="359"/>
      <c r="D402" s="360"/>
      <c r="E402" s="1165"/>
      <c r="F402" s="700" t="s">
        <v>467</v>
      </c>
      <c r="G402" s="701" t="s">
        <v>210</v>
      </c>
      <c r="H402" s="1036" t="s">
        <v>743</v>
      </c>
      <c r="I402" s="1037"/>
      <c r="J402" s="1102"/>
      <c r="K402" s="1102"/>
      <c r="L402" s="1102"/>
      <c r="M402" s="1159"/>
      <c r="N402" s="1168"/>
      <c r="O402" s="1328"/>
      <c r="P402" s="361" t="s">
        <v>442</v>
      </c>
    </row>
    <row r="403" spans="1:16" ht="21" customHeight="1" x14ac:dyDescent="0.35">
      <c r="A403" s="358"/>
      <c r="B403" s="427"/>
      <c r="C403" s="359"/>
      <c r="D403" s="360"/>
      <c r="E403" s="1165"/>
      <c r="F403" s="700" t="s">
        <v>483</v>
      </c>
      <c r="G403" s="701" t="s">
        <v>210</v>
      </c>
      <c r="H403" s="1182" t="s">
        <v>744</v>
      </c>
      <c r="I403" s="1037"/>
      <c r="J403" s="1102"/>
      <c r="K403" s="1102"/>
      <c r="L403" s="1102"/>
      <c r="M403" s="1159"/>
      <c r="N403" s="1168"/>
      <c r="O403" s="1328"/>
      <c r="P403" s="361" t="s">
        <v>934</v>
      </c>
    </row>
    <row r="404" spans="1:16" ht="20.25" customHeight="1" x14ac:dyDescent="0.35">
      <c r="A404" s="358"/>
      <c r="B404" s="427"/>
      <c r="C404" s="359"/>
      <c r="D404" s="360"/>
      <c r="E404" s="1165"/>
      <c r="F404" s="700" t="s">
        <v>484</v>
      </c>
      <c r="G404" s="701" t="s">
        <v>210</v>
      </c>
      <c r="H404" s="1171" t="s">
        <v>745</v>
      </c>
      <c r="I404" s="1037"/>
      <c r="J404" s="1102"/>
      <c r="K404" s="1102"/>
      <c r="L404" s="1102"/>
      <c r="M404" s="1159"/>
      <c r="N404" s="1168"/>
      <c r="O404" s="1328"/>
      <c r="P404" s="361" t="s">
        <v>485</v>
      </c>
    </row>
    <row r="405" spans="1:16" ht="67.5" customHeight="1" x14ac:dyDescent="0.35">
      <c r="A405" s="358"/>
      <c r="B405" s="427"/>
      <c r="C405" s="359"/>
      <c r="D405" s="360"/>
      <c r="E405" s="1165"/>
      <c r="F405" s="700" t="s">
        <v>393</v>
      </c>
      <c r="G405" s="701" t="s">
        <v>210</v>
      </c>
      <c r="H405" s="1171" t="s">
        <v>746</v>
      </c>
      <c r="I405" s="1037"/>
      <c r="J405" s="1102"/>
      <c r="K405" s="1102"/>
      <c r="L405" s="1102"/>
      <c r="M405" s="1159"/>
      <c r="N405" s="1168"/>
      <c r="O405" s="1328"/>
      <c r="P405" s="361" t="s">
        <v>486</v>
      </c>
    </row>
    <row r="406" spans="1:16" ht="34.5" customHeight="1" x14ac:dyDescent="0.35">
      <c r="A406" s="358"/>
      <c r="B406" s="427"/>
      <c r="C406" s="359"/>
      <c r="D406" s="360"/>
      <c r="E406" s="1165"/>
      <c r="F406" s="700" t="s">
        <v>376</v>
      </c>
      <c r="G406" s="701" t="s">
        <v>210</v>
      </c>
      <c r="H406" s="1178" t="s">
        <v>1078</v>
      </c>
      <c r="I406" s="1037"/>
      <c r="J406" s="1102"/>
      <c r="K406" s="1102"/>
      <c r="L406" s="1102"/>
      <c r="M406" s="1159"/>
      <c r="N406" s="1168"/>
      <c r="O406" s="1328"/>
      <c r="P406" s="361" t="s">
        <v>468</v>
      </c>
    </row>
    <row r="407" spans="1:16" ht="33.75" customHeight="1" x14ac:dyDescent="0.35">
      <c r="A407" s="358"/>
      <c r="B407" s="427"/>
      <c r="C407" s="359"/>
      <c r="D407" s="360"/>
      <c r="E407" s="1165"/>
      <c r="F407" s="700" t="s">
        <v>494</v>
      </c>
      <c r="G407" s="701" t="s">
        <v>210</v>
      </c>
      <c r="H407" s="1171" t="s">
        <v>747</v>
      </c>
      <c r="I407" s="1037"/>
      <c r="J407" s="1102"/>
      <c r="K407" s="1102"/>
      <c r="L407" s="1102"/>
      <c r="M407" s="1159"/>
      <c r="N407" s="1168"/>
      <c r="O407" s="1328"/>
      <c r="P407" s="361" t="s">
        <v>507</v>
      </c>
    </row>
    <row r="408" spans="1:16" ht="31" x14ac:dyDescent="0.35">
      <c r="A408" s="358"/>
      <c r="B408" s="427"/>
      <c r="C408" s="359"/>
      <c r="D408" s="360"/>
      <c r="E408" s="1165"/>
      <c r="F408" s="700" t="s">
        <v>498</v>
      </c>
      <c r="G408" s="701" t="s">
        <v>210</v>
      </c>
      <c r="H408" s="1036" t="s">
        <v>584</v>
      </c>
      <c r="I408" s="1037"/>
      <c r="J408" s="1102"/>
      <c r="K408" s="1102"/>
      <c r="L408" s="1102"/>
      <c r="M408" s="1159"/>
      <c r="N408" s="1168"/>
      <c r="O408" s="1328"/>
      <c r="P408" s="361" t="s">
        <v>500</v>
      </c>
    </row>
    <row r="409" spans="1:16" ht="31" x14ac:dyDescent="0.35">
      <c r="A409" s="358"/>
      <c r="B409" s="427"/>
      <c r="C409" s="359"/>
      <c r="D409" s="360"/>
      <c r="E409" s="1166"/>
      <c r="F409" s="700" t="s">
        <v>501</v>
      </c>
      <c r="G409" s="701" t="s">
        <v>210</v>
      </c>
      <c r="H409" s="1170" t="s">
        <v>542</v>
      </c>
      <c r="I409" s="1037"/>
      <c r="J409" s="1161"/>
      <c r="K409" s="1161"/>
      <c r="L409" s="1161"/>
      <c r="M409" s="1160"/>
      <c r="N409" s="1169"/>
      <c r="O409" s="1329"/>
      <c r="P409" s="361" t="s">
        <v>502</v>
      </c>
    </row>
    <row r="410" spans="1:16" ht="54" customHeight="1" x14ac:dyDescent="0.35">
      <c r="A410" s="358"/>
      <c r="B410" s="427"/>
      <c r="C410" s="359"/>
      <c r="D410" s="360"/>
      <c r="E410" s="1164" t="s">
        <v>715</v>
      </c>
      <c r="F410" s="700" t="s">
        <v>503</v>
      </c>
      <c r="G410" s="701" t="s">
        <v>210</v>
      </c>
      <c r="H410" s="1202" t="s">
        <v>729</v>
      </c>
      <c r="I410" s="1203"/>
      <c r="J410" s="1101">
        <v>2017</v>
      </c>
      <c r="K410" s="1101" t="s">
        <v>378</v>
      </c>
      <c r="L410" s="1101">
        <v>1</v>
      </c>
      <c r="M410" s="1158">
        <f>(0.77+1)/2</f>
        <v>0.88500000000000001</v>
      </c>
      <c r="N410" s="1167">
        <f>L410*M410</f>
        <v>0.88500000000000001</v>
      </c>
      <c r="O410" s="1327">
        <v>0.77</v>
      </c>
      <c r="P410" s="361" t="s">
        <v>442</v>
      </c>
    </row>
    <row r="411" spans="1:16" ht="42" customHeight="1" x14ac:dyDescent="0.35">
      <c r="A411" s="358"/>
      <c r="B411" s="427"/>
      <c r="C411" s="359"/>
      <c r="D411" s="360"/>
      <c r="E411" s="1165"/>
      <c r="F411" s="700" t="s">
        <v>471</v>
      </c>
      <c r="G411" s="701" t="s">
        <v>210</v>
      </c>
      <c r="H411" s="1036" t="s">
        <v>1145</v>
      </c>
      <c r="I411" s="1037"/>
      <c r="J411" s="1102"/>
      <c r="K411" s="1102"/>
      <c r="L411" s="1102"/>
      <c r="M411" s="1159"/>
      <c r="N411" s="1168"/>
      <c r="O411" s="1328"/>
      <c r="P411" s="361" t="s">
        <v>442</v>
      </c>
    </row>
    <row r="412" spans="1:16" ht="21" customHeight="1" x14ac:dyDescent="0.35">
      <c r="A412" s="358"/>
      <c r="B412" s="427"/>
      <c r="C412" s="359"/>
      <c r="D412" s="360"/>
      <c r="E412" s="1165"/>
      <c r="F412" s="700" t="s">
        <v>476</v>
      </c>
      <c r="G412" s="701" t="s">
        <v>210</v>
      </c>
      <c r="H412" s="1036" t="s">
        <v>730</v>
      </c>
      <c r="I412" s="1037"/>
      <c r="J412" s="1102"/>
      <c r="K412" s="1102"/>
      <c r="L412" s="1102"/>
      <c r="M412" s="1159"/>
      <c r="N412" s="1168"/>
      <c r="O412" s="1328"/>
      <c r="P412" s="361" t="s">
        <v>442</v>
      </c>
    </row>
    <row r="413" spans="1:16" ht="21" customHeight="1" x14ac:dyDescent="0.35">
      <c r="A413" s="358"/>
      <c r="B413" s="427"/>
      <c r="C413" s="359"/>
      <c r="D413" s="360"/>
      <c r="E413" s="1165"/>
      <c r="F413" s="700" t="s">
        <v>477</v>
      </c>
      <c r="G413" s="701" t="s">
        <v>210</v>
      </c>
      <c r="H413" s="1036">
        <v>6</v>
      </c>
      <c r="I413" s="1037"/>
      <c r="J413" s="1102"/>
      <c r="K413" s="1102"/>
      <c r="L413" s="1102"/>
      <c r="M413" s="1159"/>
      <c r="N413" s="1168"/>
      <c r="O413" s="1328"/>
      <c r="P413" s="361" t="s">
        <v>442</v>
      </c>
    </row>
    <row r="414" spans="1:16" ht="21" customHeight="1" x14ac:dyDescent="0.35">
      <c r="A414" s="358"/>
      <c r="B414" s="427"/>
      <c r="C414" s="359"/>
      <c r="D414" s="360"/>
      <c r="E414" s="1165"/>
      <c r="F414" s="700" t="s">
        <v>478</v>
      </c>
      <c r="G414" s="701" t="s">
        <v>210</v>
      </c>
      <c r="H414" s="1036">
        <v>6</v>
      </c>
      <c r="I414" s="1037"/>
      <c r="J414" s="1102"/>
      <c r="K414" s="1102"/>
      <c r="L414" s="1102"/>
      <c r="M414" s="1159"/>
      <c r="N414" s="1168"/>
      <c r="O414" s="1328"/>
      <c r="P414" s="361" t="s">
        <v>479</v>
      </c>
    </row>
    <row r="415" spans="1:16" ht="21" customHeight="1" x14ac:dyDescent="0.35">
      <c r="A415" s="358"/>
      <c r="B415" s="427"/>
      <c r="C415" s="359"/>
      <c r="D415" s="360"/>
      <c r="E415" s="1165"/>
      <c r="F415" s="700" t="s">
        <v>480</v>
      </c>
      <c r="G415" s="701" t="s">
        <v>210</v>
      </c>
      <c r="H415" s="1036">
        <v>2017</v>
      </c>
      <c r="I415" s="1037"/>
      <c r="J415" s="1102"/>
      <c r="K415" s="1102"/>
      <c r="L415" s="1102"/>
      <c r="M415" s="1159"/>
      <c r="N415" s="1168"/>
      <c r="O415" s="1328"/>
      <c r="P415" s="361" t="s">
        <v>442</v>
      </c>
    </row>
    <row r="416" spans="1:16" ht="21" customHeight="1" x14ac:dyDescent="0.35">
      <c r="A416" s="358"/>
      <c r="B416" s="427"/>
      <c r="C416" s="359"/>
      <c r="D416" s="360"/>
      <c r="E416" s="1165"/>
      <c r="F416" s="700" t="s">
        <v>481</v>
      </c>
      <c r="G416" s="701" t="s">
        <v>210</v>
      </c>
      <c r="H416" s="1036" t="s">
        <v>731</v>
      </c>
      <c r="I416" s="1037"/>
      <c r="J416" s="1102"/>
      <c r="K416" s="1102"/>
      <c r="L416" s="1102"/>
      <c r="M416" s="1159"/>
      <c r="N416" s="1168"/>
      <c r="O416" s="1328"/>
      <c r="P416" s="361" t="s">
        <v>442</v>
      </c>
    </row>
    <row r="417" spans="1:16" ht="21" customHeight="1" x14ac:dyDescent="0.35">
      <c r="A417" s="358"/>
      <c r="B417" s="427"/>
      <c r="C417" s="359"/>
      <c r="D417" s="360"/>
      <c r="E417" s="1165"/>
      <c r="F417" s="700" t="s">
        <v>482</v>
      </c>
      <c r="G417" s="701" t="s">
        <v>210</v>
      </c>
      <c r="H417" s="1036" t="s">
        <v>732</v>
      </c>
      <c r="I417" s="1037"/>
      <c r="J417" s="1102"/>
      <c r="K417" s="1102"/>
      <c r="L417" s="1102"/>
      <c r="M417" s="1159"/>
      <c r="N417" s="1168"/>
      <c r="O417" s="1328"/>
      <c r="P417" s="361" t="s">
        <v>442</v>
      </c>
    </row>
    <row r="418" spans="1:16" ht="21" customHeight="1" x14ac:dyDescent="0.35">
      <c r="A418" s="358"/>
      <c r="B418" s="427"/>
      <c r="C418" s="359"/>
      <c r="D418" s="360"/>
      <c r="E418" s="1165"/>
      <c r="F418" s="700" t="s">
        <v>467</v>
      </c>
      <c r="G418" s="701" t="s">
        <v>210</v>
      </c>
      <c r="H418" s="1036" t="s">
        <v>736</v>
      </c>
      <c r="I418" s="1037"/>
      <c r="J418" s="1102"/>
      <c r="K418" s="1102"/>
      <c r="L418" s="1102"/>
      <c r="M418" s="1159"/>
      <c r="N418" s="1168"/>
      <c r="O418" s="1328"/>
      <c r="P418" s="361" t="s">
        <v>442</v>
      </c>
    </row>
    <row r="419" spans="1:16" ht="21" customHeight="1" x14ac:dyDescent="0.35">
      <c r="A419" s="358"/>
      <c r="B419" s="427"/>
      <c r="C419" s="359"/>
      <c r="D419" s="360"/>
      <c r="E419" s="1165"/>
      <c r="F419" s="700" t="s">
        <v>483</v>
      </c>
      <c r="G419" s="701" t="s">
        <v>210</v>
      </c>
      <c r="H419" s="1182" t="s">
        <v>542</v>
      </c>
      <c r="I419" s="1037"/>
      <c r="J419" s="1102"/>
      <c r="K419" s="1102"/>
      <c r="L419" s="1102"/>
      <c r="M419" s="1159"/>
      <c r="N419" s="1168"/>
      <c r="O419" s="1328"/>
      <c r="P419" s="361" t="s">
        <v>934</v>
      </c>
    </row>
    <row r="420" spans="1:16" ht="40.5" customHeight="1" x14ac:dyDescent="0.35">
      <c r="A420" s="358"/>
      <c r="B420" s="427"/>
      <c r="C420" s="359"/>
      <c r="D420" s="360"/>
      <c r="E420" s="1165"/>
      <c r="F420" s="700" t="s">
        <v>484</v>
      </c>
      <c r="G420" s="701" t="s">
        <v>210</v>
      </c>
      <c r="H420" s="1171" t="s">
        <v>733</v>
      </c>
      <c r="I420" s="1037"/>
      <c r="J420" s="1102"/>
      <c r="K420" s="1102"/>
      <c r="L420" s="1102"/>
      <c r="M420" s="1159"/>
      <c r="N420" s="1168"/>
      <c r="O420" s="1328"/>
      <c r="P420" s="361" t="s">
        <v>485</v>
      </c>
    </row>
    <row r="421" spans="1:16" ht="21" customHeight="1" x14ac:dyDescent="0.35">
      <c r="A421" s="358"/>
      <c r="B421" s="427"/>
      <c r="C421" s="359"/>
      <c r="D421" s="360"/>
      <c r="E421" s="1165"/>
      <c r="F421" s="700" t="s">
        <v>393</v>
      </c>
      <c r="G421" s="701" t="s">
        <v>210</v>
      </c>
      <c r="H421" s="1171" t="s">
        <v>734</v>
      </c>
      <c r="I421" s="1037"/>
      <c r="J421" s="1102"/>
      <c r="K421" s="1102"/>
      <c r="L421" s="1102"/>
      <c r="M421" s="1159"/>
      <c r="N421" s="1168"/>
      <c r="O421" s="1328"/>
      <c r="P421" s="361" t="s">
        <v>486</v>
      </c>
    </row>
    <row r="422" spans="1:16" ht="36" customHeight="1" x14ac:dyDescent="0.35">
      <c r="A422" s="358"/>
      <c r="B422" s="427"/>
      <c r="C422" s="359"/>
      <c r="D422" s="360"/>
      <c r="E422" s="1165"/>
      <c r="F422" s="700" t="s">
        <v>376</v>
      </c>
      <c r="G422" s="701" t="s">
        <v>210</v>
      </c>
      <c r="H422" s="1178" t="s">
        <v>1079</v>
      </c>
      <c r="I422" s="1037"/>
      <c r="J422" s="1102"/>
      <c r="K422" s="1102"/>
      <c r="L422" s="1102"/>
      <c r="M422" s="1159"/>
      <c r="N422" s="1168"/>
      <c r="O422" s="1328"/>
      <c r="P422" s="361" t="s">
        <v>468</v>
      </c>
    </row>
    <row r="423" spans="1:16" ht="36.75" customHeight="1" x14ac:dyDescent="0.35">
      <c r="A423" s="358"/>
      <c r="B423" s="427"/>
      <c r="C423" s="359"/>
      <c r="D423" s="360"/>
      <c r="E423" s="1165"/>
      <c r="F423" s="700" t="s">
        <v>494</v>
      </c>
      <c r="G423" s="701" t="s">
        <v>210</v>
      </c>
      <c r="H423" s="1171" t="s">
        <v>735</v>
      </c>
      <c r="I423" s="1037"/>
      <c r="J423" s="1102"/>
      <c r="K423" s="1102"/>
      <c r="L423" s="1102"/>
      <c r="M423" s="1159"/>
      <c r="N423" s="1168"/>
      <c r="O423" s="1328"/>
      <c r="P423" s="361" t="s">
        <v>507</v>
      </c>
    </row>
    <row r="424" spans="1:16" ht="31" x14ac:dyDescent="0.35">
      <c r="A424" s="358"/>
      <c r="B424" s="427"/>
      <c r="C424" s="359"/>
      <c r="D424" s="360"/>
      <c r="E424" s="1165"/>
      <c r="F424" s="700" t="s">
        <v>498</v>
      </c>
      <c r="G424" s="701" t="s">
        <v>210</v>
      </c>
      <c r="H424" s="1036" t="s">
        <v>584</v>
      </c>
      <c r="I424" s="1037"/>
      <c r="J424" s="1102"/>
      <c r="K424" s="1102"/>
      <c r="L424" s="1102"/>
      <c r="M424" s="1159"/>
      <c r="N424" s="1168"/>
      <c r="O424" s="1328"/>
      <c r="P424" s="361" t="s">
        <v>500</v>
      </c>
    </row>
    <row r="425" spans="1:16" ht="31" x14ac:dyDescent="0.35">
      <c r="A425" s="358"/>
      <c r="B425" s="427"/>
      <c r="C425" s="359"/>
      <c r="D425" s="360"/>
      <c r="E425" s="1166"/>
      <c r="F425" s="700" t="s">
        <v>501</v>
      </c>
      <c r="G425" s="701" t="s">
        <v>210</v>
      </c>
      <c r="H425" s="1170" t="s">
        <v>542</v>
      </c>
      <c r="I425" s="1037"/>
      <c r="J425" s="1161"/>
      <c r="K425" s="1161"/>
      <c r="L425" s="1161"/>
      <c r="M425" s="1160"/>
      <c r="N425" s="1169"/>
      <c r="O425" s="1329"/>
      <c r="P425" s="361" t="s">
        <v>502</v>
      </c>
    </row>
    <row r="426" spans="1:16" s="370" customFormat="1" ht="30" customHeight="1" x14ac:dyDescent="0.35">
      <c r="A426" s="618"/>
      <c r="B426" s="618"/>
      <c r="C426" s="895"/>
      <c r="D426" s="504"/>
      <c r="E426" s="483" t="s">
        <v>137</v>
      </c>
      <c r="F426" s="1183" t="s">
        <v>505</v>
      </c>
      <c r="G426" s="1183"/>
      <c r="H426" s="1183"/>
      <c r="I426" s="1183"/>
      <c r="J426" s="484"/>
      <c r="K426" s="488"/>
      <c r="L426" s="483"/>
      <c r="M426" s="486"/>
      <c r="N426" s="497">
        <f>SUM(N427:N506)</f>
        <v>44.010000000000005</v>
      </c>
      <c r="O426" s="487"/>
      <c r="P426" s="466" t="s">
        <v>506</v>
      </c>
    </row>
    <row r="427" spans="1:16" ht="40.5" customHeight="1" x14ac:dyDescent="0.35">
      <c r="A427" s="358"/>
      <c r="B427" s="427"/>
      <c r="C427" s="359"/>
      <c r="D427" s="360"/>
      <c r="E427" s="1164" t="s">
        <v>727</v>
      </c>
      <c r="F427" s="700" t="s">
        <v>503</v>
      </c>
      <c r="G427" s="701" t="s">
        <v>210</v>
      </c>
      <c r="H427" s="1144" t="s">
        <v>702</v>
      </c>
      <c r="I427" s="1145"/>
      <c r="J427" s="1101">
        <v>2020</v>
      </c>
      <c r="K427" s="1101" t="s">
        <v>378</v>
      </c>
      <c r="L427" s="1101">
        <v>1</v>
      </c>
      <c r="M427" s="1158">
        <f>(14.58+14.7)/2</f>
        <v>14.64</v>
      </c>
      <c r="N427" s="1167">
        <f>L427*M427</f>
        <v>14.64</v>
      </c>
      <c r="O427" s="1327">
        <v>14.64</v>
      </c>
      <c r="P427" s="361" t="s">
        <v>442</v>
      </c>
    </row>
    <row r="428" spans="1:16" ht="21" customHeight="1" x14ac:dyDescent="0.35">
      <c r="A428" s="358"/>
      <c r="B428" s="427"/>
      <c r="C428" s="359"/>
      <c r="D428" s="360"/>
      <c r="E428" s="1165"/>
      <c r="F428" s="700" t="s">
        <v>471</v>
      </c>
      <c r="G428" s="701" t="s">
        <v>210</v>
      </c>
      <c r="H428" s="1036" t="s">
        <v>1146</v>
      </c>
      <c r="I428" s="1037"/>
      <c r="J428" s="1102"/>
      <c r="K428" s="1102"/>
      <c r="L428" s="1102"/>
      <c r="M428" s="1159"/>
      <c r="N428" s="1168"/>
      <c r="O428" s="1328"/>
      <c r="P428" s="361" t="s">
        <v>442</v>
      </c>
    </row>
    <row r="429" spans="1:16" ht="21" customHeight="1" x14ac:dyDescent="0.35">
      <c r="A429" s="358"/>
      <c r="B429" s="427"/>
      <c r="C429" s="359"/>
      <c r="D429" s="360"/>
      <c r="E429" s="1165"/>
      <c r="F429" s="700" t="s">
        <v>476</v>
      </c>
      <c r="G429" s="701" t="s">
        <v>210</v>
      </c>
      <c r="H429" s="1036" t="s">
        <v>546</v>
      </c>
      <c r="I429" s="1037"/>
      <c r="J429" s="1102"/>
      <c r="K429" s="1102"/>
      <c r="L429" s="1102"/>
      <c r="M429" s="1159"/>
      <c r="N429" s="1168"/>
      <c r="O429" s="1328"/>
      <c r="P429" s="361" t="s">
        <v>442</v>
      </c>
    </row>
    <row r="430" spans="1:16" ht="21" customHeight="1" x14ac:dyDescent="0.35">
      <c r="A430" s="358"/>
      <c r="B430" s="427"/>
      <c r="C430" s="359"/>
      <c r="D430" s="360"/>
      <c r="E430" s="1165"/>
      <c r="F430" s="700" t="s">
        <v>477</v>
      </c>
      <c r="G430" s="701" t="s">
        <v>210</v>
      </c>
      <c r="H430" s="1036">
        <v>11</v>
      </c>
      <c r="I430" s="1037"/>
      <c r="J430" s="1102"/>
      <c r="K430" s="1102"/>
      <c r="L430" s="1102"/>
      <c r="M430" s="1159"/>
      <c r="N430" s="1168"/>
      <c r="O430" s="1328"/>
      <c r="P430" s="361" t="s">
        <v>442</v>
      </c>
    </row>
    <row r="431" spans="1:16" ht="21" customHeight="1" x14ac:dyDescent="0.35">
      <c r="A431" s="358"/>
      <c r="B431" s="427"/>
      <c r="C431" s="359"/>
      <c r="D431" s="360"/>
      <c r="E431" s="1165"/>
      <c r="F431" s="700" t="s">
        <v>478</v>
      </c>
      <c r="G431" s="701" t="s">
        <v>210</v>
      </c>
      <c r="H431" s="1036">
        <v>2</v>
      </c>
      <c r="I431" s="1037"/>
      <c r="J431" s="1102"/>
      <c r="K431" s="1102"/>
      <c r="L431" s="1102"/>
      <c r="M431" s="1159"/>
      <c r="N431" s="1168"/>
      <c r="O431" s="1328"/>
      <c r="P431" s="361" t="s">
        <v>479</v>
      </c>
    </row>
    <row r="432" spans="1:16" ht="21" customHeight="1" x14ac:dyDescent="0.35">
      <c r="A432" s="358"/>
      <c r="B432" s="427"/>
      <c r="C432" s="359"/>
      <c r="D432" s="360"/>
      <c r="E432" s="1165"/>
      <c r="F432" s="700" t="s">
        <v>480</v>
      </c>
      <c r="G432" s="701" t="s">
        <v>210</v>
      </c>
      <c r="H432" s="1036">
        <v>2020</v>
      </c>
      <c r="I432" s="1037"/>
      <c r="J432" s="1102"/>
      <c r="K432" s="1102"/>
      <c r="L432" s="1102"/>
      <c r="M432" s="1159"/>
      <c r="N432" s="1168"/>
      <c r="O432" s="1328"/>
      <c r="P432" s="361" t="s">
        <v>442</v>
      </c>
    </row>
    <row r="433" spans="1:16" ht="21" customHeight="1" x14ac:dyDescent="0.35">
      <c r="A433" s="358"/>
      <c r="B433" s="427"/>
      <c r="C433" s="359"/>
      <c r="D433" s="360"/>
      <c r="E433" s="1165"/>
      <c r="F433" s="700" t="s">
        <v>481</v>
      </c>
      <c r="G433" s="701" t="s">
        <v>210</v>
      </c>
      <c r="H433" s="1036" t="s">
        <v>703</v>
      </c>
      <c r="I433" s="1037"/>
      <c r="J433" s="1102"/>
      <c r="K433" s="1102"/>
      <c r="L433" s="1102"/>
      <c r="M433" s="1159"/>
      <c r="N433" s="1168"/>
      <c r="O433" s="1328"/>
      <c r="P433" s="361" t="s">
        <v>442</v>
      </c>
    </row>
    <row r="434" spans="1:16" ht="21" customHeight="1" x14ac:dyDescent="0.35">
      <c r="A434" s="358"/>
      <c r="B434" s="427"/>
      <c r="C434" s="359"/>
      <c r="D434" s="360"/>
      <c r="E434" s="1165"/>
      <c r="F434" s="700" t="s">
        <v>482</v>
      </c>
      <c r="G434" s="701" t="s">
        <v>210</v>
      </c>
      <c r="H434" s="1036" t="s">
        <v>704</v>
      </c>
      <c r="I434" s="1037"/>
      <c r="J434" s="1102"/>
      <c r="K434" s="1102"/>
      <c r="L434" s="1102"/>
      <c r="M434" s="1159"/>
      <c r="N434" s="1168"/>
      <c r="O434" s="1328"/>
      <c r="P434" s="361" t="s">
        <v>442</v>
      </c>
    </row>
    <row r="435" spans="1:16" ht="21" customHeight="1" x14ac:dyDescent="0.35">
      <c r="A435" s="358"/>
      <c r="B435" s="427"/>
      <c r="C435" s="359"/>
      <c r="D435" s="360"/>
      <c r="E435" s="1165"/>
      <c r="F435" s="700" t="s">
        <v>467</v>
      </c>
      <c r="G435" s="701" t="s">
        <v>210</v>
      </c>
      <c r="H435" s="1036" t="s">
        <v>257</v>
      </c>
      <c r="I435" s="1037"/>
      <c r="J435" s="1102"/>
      <c r="K435" s="1102"/>
      <c r="L435" s="1102"/>
      <c r="M435" s="1159"/>
      <c r="N435" s="1168"/>
      <c r="O435" s="1328"/>
      <c r="P435" s="361" t="s">
        <v>442</v>
      </c>
    </row>
    <row r="436" spans="1:16" ht="21" customHeight="1" x14ac:dyDescent="0.35">
      <c r="A436" s="358"/>
      <c r="B436" s="427"/>
      <c r="C436" s="359"/>
      <c r="D436" s="360"/>
      <c r="E436" s="1165"/>
      <c r="F436" s="700" t="s">
        <v>483</v>
      </c>
      <c r="G436" s="701" t="s">
        <v>210</v>
      </c>
      <c r="H436" s="1177" t="s">
        <v>705</v>
      </c>
      <c r="I436" s="1175"/>
      <c r="J436" s="1102"/>
      <c r="K436" s="1102"/>
      <c r="L436" s="1102"/>
      <c r="M436" s="1159"/>
      <c r="N436" s="1168"/>
      <c r="O436" s="1328"/>
      <c r="P436" s="361" t="s">
        <v>934</v>
      </c>
    </row>
    <row r="437" spans="1:16" ht="33" customHeight="1" x14ac:dyDescent="0.35">
      <c r="A437" s="358"/>
      <c r="B437" s="427"/>
      <c r="C437" s="359"/>
      <c r="D437" s="360"/>
      <c r="E437" s="1165"/>
      <c r="F437" s="700" t="s">
        <v>484</v>
      </c>
      <c r="G437" s="701" t="s">
        <v>210</v>
      </c>
      <c r="H437" s="1171" t="s">
        <v>706</v>
      </c>
      <c r="I437" s="1037"/>
      <c r="J437" s="1102"/>
      <c r="K437" s="1102"/>
      <c r="L437" s="1102"/>
      <c r="M437" s="1159"/>
      <c r="N437" s="1168"/>
      <c r="O437" s="1328"/>
      <c r="P437" s="361" t="s">
        <v>485</v>
      </c>
    </row>
    <row r="438" spans="1:16" ht="38.25" customHeight="1" x14ac:dyDescent="0.35">
      <c r="A438" s="358"/>
      <c r="B438" s="427"/>
      <c r="C438" s="359"/>
      <c r="D438" s="360"/>
      <c r="E438" s="1165"/>
      <c r="F438" s="700" t="s">
        <v>393</v>
      </c>
      <c r="G438" s="701" t="s">
        <v>210</v>
      </c>
      <c r="H438" s="1177" t="s">
        <v>707</v>
      </c>
      <c r="I438" s="1175"/>
      <c r="J438" s="1102"/>
      <c r="K438" s="1102"/>
      <c r="L438" s="1102"/>
      <c r="M438" s="1159"/>
      <c r="N438" s="1168"/>
      <c r="O438" s="1328"/>
      <c r="P438" s="361" t="s">
        <v>486</v>
      </c>
    </row>
    <row r="439" spans="1:16" ht="33.75" customHeight="1" x14ac:dyDescent="0.35">
      <c r="A439" s="358"/>
      <c r="B439" s="427"/>
      <c r="C439" s="359"/>
      <c r="D439" s="360"/>
      <c r="E439" s="1165"/>
      <c r="F439" s="700" t="s">
        <v>376</v>
      </c>
      <c r="G439" s="701" t="s">
        <v>210</v>
      </c>
      <c r="H439" s="1178" t="s">
        <v>1080</v>
      </c>
      <c r="I439" s="1037"/>
      <c r="J439" s="1102"/>
      <c r="K439" s="1102"/>
      <c r="L439" s="1102"/>
      <c r="M439" s="1159"/>
      <c r="N439" s="1168"/>
      <c r="O439" s="1328"/>
      <c r="P439" s="361" t="s">
        <v>468</v>
      </c>
    </row>
    <row r="440" spans="1:16" ht="21" customHeight="1" x14ac:dyDescent="0.35">
      <c r="A440" s="358"/>
      <c r="B440" s="427"/>
      <c r="C440" s="359"/>
      <c r="D440" s="360"/>
      <c r="E440" s="1165"/>
      <c r="F440" s="700" t="s">
        <v>494</v>
      </c>
      <c r="G440" s="701" t="s">
        <v>210</v>
      </c>
      <c r="H440" s="1171" t="s">
        <v>708</v>
      </c>
      <c r="I440" s="1037"/>
      <c r="J440" s="1102"/>
      <c r="K440" s="1102"/>
      <c r="L440" s="1102"/>
      <c r="M440" s="1159"/>
      <c r="N440" s="1168"/>
      <c r="O440" s="1328"/>
      <c r="P440" s="361" t="s">
        <v>507</v>
      </c>
    </row>
    <row r="441" spans="1:16" ht="31" x14ac:dyDescent="0.35">
      <c r="A441" s="358"/>
      <c r="B441" s="427"/>
      <c r="C441" s="359"/>
      <c r="D441" s="360"/>
      <c r="E441" s="1165"/>
      <c r="F441" s="700" t="s">
        <v>498</v>
      </c>
      <c r="G441" s="701" t="s">
        <v>210</v>
      </c>
      <c r="H441" s="1036" t="s">
        <v>584</v>
      </c>
      <c r="I441" s="1037"/>
      <c r="J441" s="1102"/>
      <c r="K441" s="1102"/>
      <c r="L441" s="1102"/>
      <c r="M441" s="1159"/>
      <c r="N441" s="1168"/>
      <c r="O441" s="1328"/>
      <c r="P441" s="361" t="s">
        <v>500</v>
      </c>
    </row>
    <row r="442" spans="1:16" ht="31" x14ac:dyDescent="0.35">
      <c r="A442" s="358"/>
      <c r="B442" s="427"/>
      <c r="C442" s="359"/>
      <c r="D442" s="360"/>
      <c r="E442" s="1166"/>
      <c r="F442" s="700" t="s">
        <v>501</v>
      </c>
      <c r="G442" s="701" t="s">
        <v>210</v>
      </c>
      <c r="H442" s="1170" t="s">
        <v>542</v>
      </c>
      <c r="I442" s="1037"/>
      <c r="J442" s="1161"/>
      <c r="K442" s="1161"/>
      <c r="L442" s="1161"/>
      <c r="M442" s="1160"/>
      <c r="N442" s="1169"/>
      <c r="O442" s="1329"/>
      <c r="P442" s="361" t="s">
        <v>502</v>
      </c>
    </row>
    <row r="443" spans="1:16" ht="36.75" customHeight="1" x14ac:dyDescent="0.35">
      <c r="A443" s="358"/>
      <c r="B443" s="427"/>
      <c r="C443" s="359"/>
      <c r="D443" s="360"/>
      <c r="E443" s="1164" t="s">
        <v>737</v>
      </c>
      <c r="F443" s="700" t="s">
        <v>503</v>
      </c>
      <c r="G443" s="701" t="s">
        <v>210</v>
      </c>
      <c r="H443" s="1144" t="s">
        <v>722</v>
      </c>
      <c r="I443" s="1145"/>
      <c r="J443" s="1101">
        <v>2021</v>
      </c>
      <c r="K443" s="1101" t="s">
        <v>378</v>
      </c>
      <c r="L443" s="1101">
        <v>1</v>
      </c>
      <c r="M443" s="1158">
        <f>(14.94+14.7)/2</f>
        <v>14.82</v>
      </c>
      <c r="N443" s="1167">
        <f>L443*M443</f>
        <v>14.82</v>
      </c>
      <c r="O443" s="1327">
        <v>14.82</v>
      </c>
      <c r="P443" s="361" t="s">
        <v>442</v>
      </c>
    </row>
    <row r="444" spans="1:16" ht="21" customHeight="1" x14ac:dyDescent="0.35">
      <c r="A444" s="358"/>
      <c r="B444" s="427"/>
      <c r="C444" s="359"/>
      <c r="D444" s="360"/>
      <c r="E444" s="1165"/>
      <c r="F444" s="700" t="s">
        <v>471</v>
      </c>
      <c r="G444" s="701" t="s">
        <v>210</v>
      </c>
      <c r="H444" s="1036" t="s">
        <v>1147</v>
      </c>
      <c r="I444" s="1037"/>
      <c r="J444" s="1102"/>
      <c r="K444" s="1102"/>
      <c r="L444" s="1102"/>
      <c r="M444" s="1159"/>
      <c r="N444" s="1168"/>
      <c r="O444" s="1328"/>
      <c r="P444" s="361" t="s">
        <v>442</v>
      </c>
    </row>
    <row r="445" spans="1:16" ht="21" customHeight="1" x14ac:dyDescent="0.35">
      <c r="A445" s="358"/>
      <c r="B445" s="427"/>
      <c r="C445" s="359"/>
      <c r="D445" s="360"/>
      <c r="E445" s="1165"/>
      <c r="F445" s="700" t="s">
        <v>476</v>
      </c>
      <c r="G445" s="701" t="s">
        <v>210</v>
      </c>
      <c r="H445" s="1036" t="s">
        <v>546</v>
      </c>
      <c r="I445" s="1037"/>
      <c r="J445" s="1102"/>
      <c r="K445" s="1102"/>
      <c r="L445" s="1102"/>
      <c r="M445" s="1159"/>
      <c r="N445" s="1168"/>
      <c r="O445" s="1328"/>
      <c r="P445" s="361" t="s">
        <v>442</v>
      </c>
    </row>
    <row r="446" spans="1:16" ht="21" customHeight="1" x14ac:dyDescent="0.35">
      <c r="A446" s="358"/>
      <c r="B446" s="427"/>
      <c r="C446" s="359"/>
      <c r="D446" s="360"/>
      <c r="E446" s="1165"/>
      <c r="F446" s="700" t="s">
        <v>477</v>
      </c>
      <c r="G446" s="701" t="s">
        <v>210</v>
      </c>
      <c r="H446" s="1036">
        <v>12</v>
      </c>
      <c r="I446" s="1037"/>
      <c r="J446" s="1102"/>
      <c r="K446" s="1102"/>
      <c r="L446" s="1102"/>
      <c r="M446" s="1159"/>
      <c r="N446" s="1168"/>
      <c r="O446" s="1328"/>
      <c r="P446" s="361" t="s">
        <v>442</v>
      </c>
    </row>
    <row r="447" spans="1:16" ht="21" customHeight="1" x14ac:dyDescent="0.35">
      <c r="A447" s="358"/>
      <c r="B447" s="427"/>
      <c r="C447" s="359"/>
      <c r="D447" s="360"/>
      <c r="E447" s="1165"/>
      <c r="F447" s="700" t="s">
        <v>478</v>
      </c>
      <c r="G447" s="701" t="s">
        <v>210</v>
      </c>
      <c r="H447" s="1036">
        <v>1</v>
      </c>
      <c r="I447" s="1037"/>
      <c r="J447" s="1102"/>
      <c r="K447" s="1102"/>
      <c r="L447" s="1102"/>
      <c r="M447" s="1159"/>
      <c r="N447" s="1168"/>
      <c r="O447" s="1328"/>
      <c r="P447" s="361" t="s">
        <v>479</v>
      </c>
    </row>
    <row r="448" spans="1:16" ht="21" customHeight="1" x14ac:dyDescent="0.35">
      <c r="A448" s="358"/>
      <c r="B448" s="427"/>
      <c r="C448" s="359"/>
      <c r="D448" s="360"/>
      <c r="E448" s="1165"/>
      <c r="F448" s="700" t="s">
        <v>480</v>
      </c>
      <c r="G448" s="701" t="s">
        <v>210</v>
      </c>
      <c r="H448" s="1036">
        <v>2021</v>
      </c>
      <c r="I448" s="1037"/>
      <c r="J448" s="1102"/>
      <c r="K448" s="1102"/>
      <c r="L448" s="1102"/>
      <c r="M448" s="1159"/>
      <c r="N448" s="1168"/>
      <c r="O448" s="1328"/>
      <c r="P448" s="361" t="s">
        <v>442</v>
      </c>
    </row>
    <row r="449" spans="1:16" ht="21" customHeight="1" x14ac:dyDescent="0.35">
      <c r="A449" s="358"/>
      <c r="B449" s="427"/>
      <c r="C449" s="359"/>
      <c r="D449" s="360"/>
      <c r="E449" s="1165"/>
      <c r="F449" s="700" t="s">
        <v>481</v>
      </c>
      <c r="G449" s="701" t="s">
        <v>210</v>
      </c>
      <c r="H449" s="1179" t="s">
        <v>723</v>
      </c>
      <c r="I449" s="1037"/>
      <c r="J449" s="1102"/>
      <c r="K449" s="1102"/>
      <c r="L449" s="1102"/>
      <c r="M449" s="1159"/>
      <c r="N449" s="1168"/>
      <c r="O449" s="1328"/>
      <c r="P449" s="361" t="s">
        <v>442</v>
      </c>
    </row>
    <row r="450" spans="1:16" ht="21" customHeight="1" x14ac:dyDescent="0.35">
      <c r="A450" s="358"/>
      <c r="B450" s="427"/>
      <c r="C450" s="359"/>
      <c r="D450" s="360"/>
      <c r="E450" s="1165"/>
      <c r="F450" s="700" t="s">
        <v>482</v>
      </c>
      <c r="G450" s="701" t="s">
        <v>210</v>
      </c>
      <c r="H450" s="1036" t="s">
        <v>704</v>
      </c>
      <c r="I450" s="1037"/>
      <c r="J450" s="1102"/>
      <c r="K450" s="1102"/>
      <c r="L450" s="1102"/>
      <c r="M450" s="1159"/>
      <c r="N450" s="1168"/>
      <c r="O450" s="1328"/>
      <c r="P450" s="361" t="s">
        <v>442</v>
      </c>
    </row>
    <row r="451" spans="1:16" ht="21" customHeight="1" x14ac:dyDescent="0.35">
      <c r="A451" s="358"/>
      <c r="B451" s="427"/>
      <c r="C451" s="359"/>
      <c r="D451" s="360"/>
      <c r="E451" s="1165"/>
      <c r="F451" s="700" t="s">
        <v>467</v>
      </c>
      <c r="G451" s="701" t="s">
        <v>210</v>
      </c>
      <c r="H451" s="1036" t="s">
        <v>257</v>
      </c>
      <c r="I451" s="1037"/>
      <c r="J451" s="1102"/>
      <c r="K451" s="1102"/>
      <c r="L451" s="1102"/>
      <c r="M451" s="1159"/>
      <c r="N451" s="1168"/>
      <c r="O451" s="1328"/>
      <c r="P451" s="361" t="s">
        <v>442</v>
      </c>
    </row>
    <row r="452" spans="1:16" ht="21" customHeight="1" x14ac:dyDescent="0.35">
      <c r="A452" s="358"/>
      <c r="B452" s="427"/>
      <c r="C452" s="359"/>
      <c r="D452" s="360"/>
      <c r="E452" s="1165"/>
      <c r="F452" s="700" t="s">
        <v>483</v>
      </c>
      <c r="G452" s="701" t="s">
        <v>210</v>
      </c>
      <c r="H452" s="1171" t="s">
        <v>724</v>
      </c>
      <c r="I452" s="1037"/>
      <c r="J452" s="1102"/>
      <c r="K452" s="1102"/>
      <c r="L452" s="1102"/>
      <c r="M452" s="1159"/>
      <c r="N452" s="1168"/>
      <c r="O452" s="1328"/>
      <c r="P452" s="361" t="s">
        <v>934</v>
      </c>
    </row>
    <row r="453" spans="1:16" ht="30" customHeight="1" x14ac:dyDescent="0.35">
      <c r="A453" s="358"/>
      <c r="B453" s="427"/>
      <c r="C453" s="359"/>
      <c r="D453" s="360"/>
      <c r="E453" s="1165"/>
      <c r="F453" s="700" t="s">
        <v>484</v>
      </c>
      <c r="G453" s="701" t="s">
        <v>210</v>
      </c>
      <c r="H453" s="1171" t="s">
        <v>725</v>
      </c>
      <c r="I453" s="1037"/>
      <c r="J453" s="1102"/>
      <c r="K453" s="1102"/>
      <c r="L453" s="1102"/>
      <c r="M453" s="1159"/>
      <c r="N453" s="1168"/>
      <c r="O453" s="1328"/>
      <c r="P453" s="361" t="s">
        <v>485</v>
      </c>
    </row>
    <row r="454" spans="1:16" ht="34.5" customHeight="1" x14ac:dyDescent="0.35">
      <c r="A454" s="358"/>
      <c r="B454" s="427"/>
      <c r="C454" s="359"/>
      <c r="D454" s="360"/>
      <c r="E454" s="1165"/>
      <c r="F454" s="700" t="s">
        <v>393</v>
      </c>
      <c r="G454" s="701" t="s">
        <v>210</v>
      </c>
      <c r="H454" s="1171" t="s">
        <v>726</v>
      </c>
      <c r="I454" s="1037"/>
      <c r="J454" s="1102"/>
      <c r="K454" s="1102"/>
      <c r="L454" s="1102"/>
      <c r="M454" s="1159"/>
      <c r="N454" s="1168"/>
      <c r="O454" s="1328"/>
      <c r="P454" s="361" t="s">
        <v>486</v>
      </c>
    </row>
    <row r="455" spans="1:16" ht="35.25" customHeight="1" x14ac:dyDescent="0.35">
      <c r="A455" s="358"/>
      <c r="B455" s="427"/>
      <c r="C455" s="359"/>
      <c r="D455" s="360"/>
      <c r="E455" s="1165"/>
      <c r="F455" s="700" t="s">
        <v>376</v>
      </c>
      <c r="G455" s="701" t="s">
        <v>210</v>
      </c>
      <c r="H455" s="1178" t="s">
        <v>1081</v>
      </c>
      <c r="I455" s="1037"/>
      <c r="J455" s="1102"/>
      <c r="K455" s="1102"/>
      <c r="L455" s="1102"/>
      <c r="M455" s="1159"/>
      <c r="N455" s="1168"/>
      <c r="O455" s="1328"/>
      <c r="P455" s="361" t="s">
        <v>468</v>
      </c>
    </row>
    <row r="456" spans="1:16" ht="21" customHeight="1" x14ac:dyDescent="0.35">
      <c r="A456" s="358"/>
      <c r="B456" s="427"/>
      <c r="C456" s="359"/>
      <c r="D456" s="360"/>
      <c r="E456" s="1165"/>
      <c r="F456" s="700" t="s">
        <v>494</v>
      </c>
      <c r="G456" s="701" t="s">
        <v>210</v>
      </c>
      <c r="H456" s="1171" t="s">
        <v>708</v>
      </c>
      <c r="I456" s="1037"/>
      <c r="J456" s="1102"/>
      <c r="K456" s="1102"/>
      <c r="L456" s="1102"/>
      <c r="M456" s="1159"/>
      <c r="N456" s="1168"/>
      <c r="O456" s="1328"/>
      <c r="P456" s="361" t="s">
        <v>507</v>
      </c>
    </row>
    <row r="457" spans="1:16" ht="31" x14ac:dyDescent="0.35">
      <c r="A457" s="358"/>
      <c r="B457" s="427"/>
      <c r="C457" s="359"/>
      <c r="D457" s="360"/>
      <c r="E457" s="1165"/>
      <c r="F457" s="700" t="s">
        <v>498</v>
      </c>
      <c r="G457" s="701" t="s">
        <v>210</v>
      </c>
      <c r="H457" s="1036" t="s">
        <v>584</v>
      </c>
      <c r="I457" s="1037"/>
      <c r="J457" s="1102"/>
      <c r="K457" s="1102"/>
      <c r="L457" s="1102"/>
      <c r="M457" s="1159"/>
      <c r="N457" s="1168"/>
      <c r="O457" s="1328"/>
      <c r="P457" s="361" t="s">
        <v>500</v>
      </c>
    </row>
    <row r="458" spans="1:16" ht="31" x14ac:dyDescent="0.35">
      <c r="A458" s="358"/>
      <c r="B458" s="427"/>
      <c r="C458" s="359"/>
      <c r="D458" s="360"/>
      <c r="E458" s="1166"/>
      <c r="F458" s="700" t="s">
        <v>501</v>
      </c>
      <c r="G458" s="701" t="s">
        <v>210</v>
      </c>
      <c r="H458" s="1170" t="s">
        <v>542</v>
      </c>
      <c r="I458" s="1037"/>
      <c r="J458" s="1161"/>
      <c r="K458" s="1161"/>
      <c r="L458" s="1161"/>
      <c r="M458" s="1160"/>
      <c r="N458" s="1169"/>
      <c r="O458" s="1329"/>
      <c r="P458" s="361" t="s">
        <v>502</v>
      </c>
    </row>
    <row r="459" spans="1:16" ht="36" customHeight="1" x14ac:dyDescent="0.35">
      <c r="A459" s="358"/>
      <c r="B459" s="427"/>
      <c r="C459" s="359"/>
      <c r="D459" s="360"/>
      <c r="E459" s="1164" t="s">
        <v>738</v>
      </c>
      <c r="F459" s="700" t="s">
        <v>503</v>
      </c>
      <c r="G459" s="701" t="s">
        <v>210</v>
      </c>
      <c r="H459" s="1144" t="s">
        <v>711</v>
      </c>
      <c r="I459" s="1145"/>
      <c r="J459" s="1101">
        <v>2019</v>
      </c>
      <c r="K459" s="1101" t="s">
        <v>378</v>
      </c>
      <c r="L459" s="1101">
        <v>1</v>
      </c>
      <c r="M459" s="1158">
        <f>(4.84+4.8)/2</f>
        <v>4.82</v>
      </c>
      <c r="N459" s="1167">
        <f>L459*M459</f>
        <v>4.82</v>
      </c>
      <c r="O459" s="1101">
        <v>4.82</v>
      </c>
      <c r="P459" s="361" t="s">
        <v>442</v>
      </c>
    </row>
    <row r="460" spans="1:16" ht="21" customHeight="1" x14ac:dyDescent="0.35">
      <c r="A460" s="358"/>
      <c r="B460" s="427"/>
      <c r="C460" s="359"/>
      <c r="D460" s="360"/>
      <c r="E460" s="1165"/>
      <c r="F460" s="700" t="s">
        <v>471</v>
      </c>
      <c r="G460" s="701" t="s">
        <v>210</v>
      </c>
      <c r="H460" s="1036" t="s">
        <v>1148</v>
      </c>
      <c r="I460" s="1037"/>
      <c r="J460" s="1102"/>
      <c r="K460" s="1102"/>
      <c r="L460" s="1102"/>
      <c r="M460" s="1159"/>
      <c r="N460" s="1168"/>
      <c r="O460" s="1102"/>
      <c r="P460" s="361" t="s">
        <v>442</v>
      </c>
    </row>
    <row r="461" spans="1:16" ht="21" customHeight="1" x14ac:dyDescent="0.35">
      <c r="A461" s="358"/>
      <c r="B461" s="427"/>
      <c r="C461" s="359"/>
      <c r="D461" s="360"/>
      <c r="E461" s="1165"/>
      <c r="F461" s="700" t="s">
        <v>476</v>
      </c>
      <c r="G461" s="701" t="s">
        <v>210</v>
      </c>
      <c r="H461" s="1036" t="s">
        <v>546</v>
      </c>
      <c r="I461" s="1037"/>
      <c r="J461" s="1102"/>
      <c r="K461" s="1102"/>
      <c r="L461" s="1102"/>
      <c r="M461" s="1159"/>
      <c r="N461" s="1168"/>
      <c r="O461" s="1102"/>
      <c r="P461" s="361" t="s">
        <v>442</v>
      </c>
    </row>
    <row r="462" spans="1:16" ht="21" customHeight="1" x14ac:dyDescent="0.35">
      <c r="A462" s="358"/>
      <c r="B462" s="427"/>
      <c r="C462" s="359"/>
      <c r="D462" s="360"/>
      <c r="E462" s="1165"/>
      <c r="F462" s="700" t="s">
        <v>477</v>
      </c>
      <c r="G462" s="701" t="s">
        <v>210</v>
      </c>
      <c r="H462" s="1036">
        <v>10</v>
      </c>
      <c r="I462" s="1037"/>
      <c r="J462" s="1102"/>
      <c r="K462" s="1102"/>
      <c r="L462" s="1102"/>
      <c r="M462" s="1159"/>
      <c r="N462" s="1168"/>
      <c r="O462" s="1102"/>
      <c r="P462" s="361" t="s">
        <v>442</v>
      </c>
    </row>
    <row r="463" spans="1:16" ht="21" customHeight="1" x14ac:dyDescent="0.35">
      <c r="A463" s="358"/>
      <c r="B463" s="427"/>
      <c r="C463" s="359"/>
      <c r="D463" s="360"/>
      <c r="E463" s="1165"/>
      <c r="F463" s="700" t="s">
        <v>478</v>
      </c>
      <c r="G463" s="701" t="s">
        <v>210</v>
      </c>
      <c r="H463" s="1036">
        <v>1</v>
      </c>
      <c r="I463" s="1037"/>
      <c r="J463" s="1102"/>
      <c r="K463" s="1102"/>
      <c r="L463" s="1102"/>
      <c r="M463" s="1159"/>
      <c r="N463" s="1168"/>
      <c r="O463" s="1102"/>
      <c r="P463" s="361" t="s">
        <v>479</v>
      </c>
    </row>
    <row r="464" spans="1:16" ht="21" customHeight="1" x14ac:dyDescent="0.35">
      <c r="A464" s="358"/>
      <c r="B464" s="427"/>
      <c r="C464" s="359"/>
      <c r="D464" s="360"/>
      <c r="E464" s="1165"/>
      <c r="F464" s="700" t="s">
        <v>480</v>
      </c>
      <c r="G464" s="701" t="s">
        <v>210</v>
      </c>
      <c r="H464" s="1036">
        <v>2019</v>
      </c>
      <c r="I464" s="1037"/>
      <c r="J464" s="1102"/>
      <c r="K464" s="1102"/>
      <c r="L464" s="1102"/>
      <c r="M464" s="1159"/>
      <c r="N464" s="1168"/>
      <c r="O464" s="1102"/>
      <c r="P464" s="361" t="s">
        <v>442</v>
      </c>
    </row>
    <row r="465" spans="1:16" ht="21" customHeight="1" x14ac:dyDescent="0.35">
      <c r="A465" s="358"/>
      <c r="B465" s="427"/>
      <c r="C465" s="359"/>
      <c r="D465" s="360"/>
      <c r="E465" s="1165"/>
      <c r="F465" s="700" t="s">
        <v>481</v>
      </c>
      <c r="G465" s="701" t="s">
        <v>210</v>
      </c>
      <c r="H465" s="1179" t="s">
        <v>717</v>
      </c>
      <c r="I465" s="1037"/>
      <c r="J465" s="1102"/>
      <c r="K465" s="1102"/>
      <c r="L465" s="1102"/>
      <c r="M465" s="1159"/>
      <c r="N465" s="1168"/>
      <c r="O465" s="1102"/>
      <c r="P465" s="361" t="s">
        <v>442</v>
      </c>
    </row>
    <row r="466" spans="1:16" ht="21" customHeight="1" x14ac:dyDescent="0.35">
      <c r="A466" s="358"/>
      <c r="B466" s="427"/>
      <c r="C466" s="359"/>
      <c r="D466" s="360"/>
      <c r="E466" s="1165"/>
      <c r="F466" s="700" t="s">
        <v>482</v>
      </c>
      <c r="G466" s="701" t="s">
        <v>210</v>
      </c>
      <c r="H466" s="1036" t="s">
        <v>704</v>
      </c>
      <c r="I466" s="1037"/>
      <c r="J466" s="1102"/>
      <c r="K466" s="1102"/>
      <c r="L466" s="1102"/>
      <c r="M466" s="1159"/>
      <c r="N466" s="1168"/>
      <c r="O466" s="1102"/>
      <c r="P466" s="361" t="s">
        <v>442</v>
      </c>
    </row>
    <row r="467" spans="1:16" ht="21" customHeight="1" x14ac:dyDescent="0.35">
      <c r="A467" s="358"/>
      <c r="B467" s="427"/>
      <c r="C467" s="359"/>
      <c r="D467" s="360"/>
      <c r="E467" s="1165"/>
      <c r="F467" s="700" t="s">
        <v>467</v>
      </c>
      <c r="G467" s="701" t="s">
        <v>210</v>
      </c>
      <c r="H467" s="1036" t="s">
        <v>257</v>
      </c>
      <c r="I467" s="1037"/>
      <c r="J467" s="1102"/>
      <c r="K467" s="1102"/>
      <c r="L467" s="1102"/>
      <c r="M467" s="1159"/>
      <c r="N467" s="1168"/>
      <c r="O467" s="1102"/>
      <c r="P467" s="361" t="s">
        <v>442</v>
      </c>
    </row>
    <row r="468" spans="1:16" ht="21" customHeight="1" x14ac:dyDescent="0.35">
      <c r="A468" s="358"/>
      <c r="B468" s="427"/>
      <c r="C468" s="359"/>
      <c r="D468" s="360"/>
      <c r="E468" s="1165"/>
      <c r="F468" s="700" t="s">
        <v>483</v>
      </c>
      <c r="G468" s="701" t="s">
        <v>210</v>
      </c>
      <c r="H468" s="1171" t="s">
        <v>712</v>
      </c>
      <c r="I468" s="1037"/>
      <c r="J468" s="1102"/>
      <c r="K468" s="1102"/>
      <c r="L468" s="1102"/>
      <c r="M468" s="1159"/>
      <c r="N468" s="1168"/>
      <c r="O468" s="1102"/>
      <c r="P468" s="361" t="s">
        <v>934</v>
      </c>
    </row>
    <row r="469" spans="1:16" ht="36.75" customHeight="1" x14ac:dyDescent="0.35">
      <c r="A469" s="358"/>
      <c r="B469" s="427"/>
      <c r="C469" s="359"/>
      <c r="D469" s="360"/>
      <c r="E469" s="1165"/>
      <c r="F469" s="700" t="s">
        <v>484</v>
      </c>
      <c r="G469" s="701" t="s">
        <v>210</v>
      </c>
      <c r="H469" s="1171" t="s">
        <v>713</v>
      </c>
      <c r="I469" s="1037"/>
      <c r="J469" s="1102"/>
      <c r="K469" s="1102"/>
      <c r="L469" s="1102"/>
      <c r="M469" s="1159"/>
      <c r="N469" s="1168"/>
      <c r="O469" s="1102"/>
      <c r="P469" s="361" t="s">
        <v>485</v>
      </c>
    </row>
    <row r="470" spans="1:16" ht="36.75" customHeight="1" x14ac:dyDescent="0.35">
      <c r="A470" s="358"/>
      <c r="B470" s="427"/>
      <c r="C470" s="359"/>
      <c r="D470" s="360"/>
      <c r="E470" s="1165"/>
      <c r="F470" s="700" t="s">
        <v>393</v>
      </c>
      <c r="G470" s="701" t="s">
        <v>210</v>
      </c>
      <c r="H470" s="1171" t="s">
        <v>714</v>
      </c>
      <c r="I470" s="1037"/>
      <c r="J470" s="1102"/>
      <c r="K470" s="1102"/>
      <c r="L470" s="1102"/>
      <c r="M470" s="1159"/>
      <c r="N470" s="1168"/>
      <c r="O470" s="1102"/>
      <c r="P470" s="361" t="s">
        <v>486</v>
      </c>
    </row>
    <row r="471" spans="1:16" ht="36.75" customHeight="1" x14ac:dyDescent="0.35">
      <c r="A471" s="358"/>
      <c r="B471" s="427"/>
      <c r="C471" s="359"/>
      <c r="D471" s="360"/>
      <c r="E471" s="1165"/>
      <c r="F471" s="700" t="s">
        <v>376</v>
      </c>
      <c r="G471" s="701" t="s">
        <v>210</v>
      </c>
      <c r="H471" s="1178" t="s">
        <v>1082</v>
      </c>
      <c r="I471" s="1037"/>
      <c r="J471" s="1102"/>
      <c r="K471" s="1102"/>
      <c r="L471" s="1102"/>
      <c r="M471" s="1159"/>
      <c r="N471" s="1168"/>
      <c r="O471" s="1102"/>
      <c r="P471" s="361" t="s">
        <v>468</v>
      </c>
    </row>
    <row r="472" spans="1:16" ht="21" customHeight="1" x14ac:dyDescent="0.35">
      <c r="A472" s="358"/>
      <c r="B472" s="427"/>
      <c r="C472" s="359"/>
      <c r="D472" s="360"/>
      <c r="E472" s="1165"/>
      <c r="F472" s="700" t="s">
        <v>494</v>
      </c>
      <c r="G472" s="701" t="s">
        <v>210</v>
      </c>
      <c r="H472" s="1171" t="s">
        <v>708</v>
      </c>
      <c r="I472" s="1037"/>
      <c r="J472" s="1102"/>
      <c r="K472" s="1102"/>
      <c r="L472" s="1102"/>
      <c r="M472" s="1159"/>
      <c r="N472" s="1168"/>
      <c r="O472" s="1102"/>
      <c r="P472" s="361" t="s">
        <v>507</v>
      </c>
    </row>
    <row r="473" spans="1:16" ht="31" x14ac:dyDescent="0.35">
      <c r="A473" s="358"/>
      <c r="B473" s="427"/>
      <c r="C473" s="359"/>
      <c r="D473" s="360"/>
      <c r="E473" s="1165"/>
      <c r="F473" s="700" t="s">
        <v>498</v>
      </c>
      <c r="G473" s="701" t="s">
        <v>210</v>
      </c>
      <c r="H473" s="1036" t="s">
        <v>584</v>
      </c>
      <c r="I473" s="1037"/>
      <c r="J473" s="1102"/>
      <c r="K473" s="1102"/>
      <c r="L473" s="1102"/>
      <c r="M473" s="1159"/>
      <c r="N473" s="1168"/>
      <c r="O473" s="1102"/>
      <c r="P473" s="361" t="s">
        <v>500</v>
      </c>
    </row>
    <row r="474" spans="1:16" ht="31" x14ac:dyDescent="0.35">
      <c r="A474" s="358"/>
      <c r="B474" s="427"/>
      <c r="C474" s="359"/>
      <c r="D474" s="360"/>
      <c r="E474" s="1166"/>
      <c r="F474" s="700" t="s">
        <v>501</v>
      </c>
      <c r="G474" s="701" t="s">
        <v>210</v>
      </c>
      <c r="H474" s="1170" t="s">
        <v>542</v>
      </c>
      <c r="I474" s="1037"/>
      <c r="J474" s="1161"/>
      <c r="K474" s="1161"/>
      <c r="L474" s="1161"/>
      <c r="M474" s="1160"/>
      <c r="N474" s="1169"/>
      <c r="O474" s="1161"/>
      <c r="P474" s="361" t="s">
        <v>502</v>
      </c>
    </row>
    <row r="475" spans="1:16" ht="43.5" customHeight="1" x14ac:dyDescent="0.35">
      <c r="A475" s="358"/>
      <c r="B475" s="427"/>
      <c r="C475" s="359"/>
      <c r="D475" s="360"/>
      <c r="E475" s="1164" t="s">
        <v>748</v>
      </c>
      <c r="F475" s="700" t="s">
        <v>503</v>
      </c>
      <c r="G475" s="701" t="s">
        <v>210</v>
      </c>
      <c r="H475" s="1144" t="s">
        <v>716</v>
      </c>
      <c r="I475" s="1145"/>
      <c r="J475" s="1101">
        <v>2020</v>
      </c>
      <c r="K475" s="1101" t="s">
        <v>378</v>
      </c>
      <c r="L475" s="1101">
        <v>1</v>
      </c>
      <c r="M475" s="1158">
        <f>(4.9+4.8)/2</f>
        <v>4.8499999999999996</v>
      </c>
      <c r="N475" s="1167">
        <f>L475*M475</f>
        <v>4.8499999999999996</v>
      </c>
      <c r="O475" s="1101">
        <v>4.8499999999999996</v>
      </c>
      <c r="P475" s="361" t="s">
        <v>442</v>
      </c>
    </row>
    <row r="476" spans="1:16" ht="21" customHeight="1" x14ac:dyDescent="0.35">
      <c r="A476" s="358"/>
      <c r="B476" s="427"/>
      <c r="C476" s="359"/>
      <c r="D476" s="360"/>
      <c r="E476" s="1165"/>
      <c r="F476" s="700" t="s">
        <v>471</v>
      </c>
      <c r="G476" s="701" t="s">
        <v>210</v>
      </c>
      <c r="H476" s="1036" t="s">
        <v>1149</v>
      </c>
      <c r="I476" s="1037"/>
      <c r="J476" s="1102"/>
      <c r="K476" s="1102"/>
      <c r="L476" s="1102"/>
      <c r="M476" s="1159"/>
      <c r="N476" s="1168"/>
      <c r="O476" s="1102"/>
      <c r="P476" s="361" t="s">
        <v>442</v>
      </c>
    </row>
    <row r="477" spans="1:16" ht="21" customHeight="1" x14ac:dyDescent="0.35">
      <c r="A477" s="358"/>
      <c r="B477" s="427"/>
      <c r="C477" s="359"/>
      <c r="D477" s="360"/>
      <c r="E477" s="1165"/>
      <c r="F477" s="700" t="s">
        <v>476</v>
      </c>
      <c r="G477" s="701" t="s">
        <v>210</v>
      </c>
      <c r="H477" s="1036" t="s">
        <v>546</v>
      </c>
      <c r="I477" s="1037"/>
      <c r="J477" s="1102"/>
      <c r="K477" s="1102"/>
      <c r="L477" s="1102"/>
      <c r="M477" s="1159"/>
      <c r="N477" s="1168"/>
      <c r="O477" s="1102"/>
      <c r="P477" s="361" t="s">
        <v>442</v>
      </c>
    </row>
    <row r="478" spans="1:16" ht="21" customHeight="1" x14ac:dyDescent="0.35">
      <c r="A478" s="358"/>
      <c r="B478" s="427"/>
      <c r="C478" s="359"/>
      <c r="D478" s="360"/>
      <c r="E478" s="1165"/>
      <c r="F478" s="700" t="s">
        <v>477</v>
      </c>
      <c r="G478" s="701" t="s">
        <v>210</v>
      </c>
      <c r="H478" s="1036">
        <v>11</v>
      </c>
      <c r="I478" s="1037"/>
      <c r="J478" s="1102"/>
      <c r="K478" s="1102"/>
      <c r="L478" s="1102"/>
      <c r="M478" s="1159"/>
      <c r="N478" s="1168"/>
      <c r="O478" s="1102"/>
      <c r="P478" s="361" t="s">
        <v>442</v>
      </c>
    </row>
    <row r="479" spans="1:16" ht="21" customHeight="1" x14ac:dyDescent="0.35">
      <c r="A479" s="358"/>
      <c r="B479" s="427"/>
      <c r="C479" s="359"/>
      <c r="D479" s="360"/>
      <c r="E479" s="1165"/>
      <c r="F479" s="700" t="s">
        <v>478</v>
      </c>
      <c r="G479" s="701" t="s">
        <v>210</v>
      </c>
      <c r="H479" s="1036">
        <v>1</v>
      </c>
      <c r="I479" s="1037"/>
      <c r="J479" s="1102"/>
      <c r="K479" s="1102"/>
      <c r="L479" s="1102"/>
      <c r="M479" s="1159"/>
      <c r="N479" s="1168"/>
      <c r="O479" s="1102"/>
      <c r="P479" s="361" t="s">
        <v>479</v>
      </c>
    </row>
    <row r="480" spans="1:16" ht="21" customHeight="1" x14ac:dyDescent="0.35">
      <c r="A480" s="358"/>
      <c r="B480" s="427"/>
      <c r="C480" s="359"/>
      <c r="D480" s="360"/>
      <c r="E480" s="1165"/>
      <c r="F480" s="700" t="s">
        <v>480</v>
      </c>
      <c r="G480" s="701" t="s">
        <v>210</v>
      </c>
      <c r="H480" s="1036">
        <v>2020</v>
      </c>
      <c r="I480" s="1037"/>
      <c r="J480" s="1102"/>
      <c r="K480" s="1102"/>
      <c r="L480" s="1102"/>
      <c r="M480" s="1159"/>
      <c r="N480" s="1168"/>
      <c r="O480" s="1102"/>
      <c r="P480" s="361" t="s">
        <v>442</v>
      </c>
    </row>
    <row r="481" spans="1:16" ht="21" customHeight="1" x14ac:dyDescent="0.35">
      <c r="A481" s="358"/>
      <c r="B481" s="427"/>
      <c r="C481" s="359"/>
      <c r="D481" s="360"/>
      <c r="E481" s="1165"/>
      <c r="F481" s="700" t="s">
        <v>481</v>
      </c>
      <c r="G481" s="701" t="s">
        <v>210</v>
      </c>
      <c r="H481" s="1179" t="s">
        <v>718</v>
      </c>
      <c r="I481" s="1037"/>
      <c r="J481" s="1102"/>
      <c r="K481" s="1102"/>
      <c r="L481" s="1102"/>
      <c r="M481" s="1159"/>
      <c r="N481" s="1168"/>
      <c r="O481" s="1102"/>
      <c r="P481" s="361" t="s">
        <v>442</v>
      </c>
    </row>
    <row r="482" spans="1:16" ht="21" customHeight="1" x14ac:dyDescent="0.35">
      <c r="A482" s="358"/>
      <c r="B482" s="427"/>
      <c r="C482" s="359"/>
      <c r="D482" s="360"/>
      <c r="E482" s="1165"/>
      <c r="F482" s="700" t="s">
        <v>482</v>
      </c>
      <c r="G482" s="701" t="s">
        <v>210</v>
      </c>
      <c r="H482" s="1036" t="s">
        <v>704</v>
      </c>
      <c r="I482" s="1037"/>
      <c r="J482" s="1102"/>
      <c r="K482" s="1102"/>
      <c r="L482" s="1102"/>
      <c r="M482" s="1159"/>
      <c r="N482" s="1168"/>
      <c r="O482" s="1102"/>
      <c r="P482" s="361" t="s">
        <v>442</v>
      </c>
    </row>
    <row r="483" spans="1:16" ht="21" customHeight="1" x14ac:dyDescent="0.35">
      <c r="A483" s="358"/>
      <c r="B483" s="427"/>
      <c r="C483" s="359"/>
      <c r="D483" s="360"/>
      <c r="E483" s="1165"/>
      <c r="F483" s="700" t="s">
        <v>467</v>
      </c>
      <c r="G483" s="701" t="s">
        <v>210</v>
      </c>
      <c r="H483" s="1036" t="s">
        <v>257</v>
      </c>
      <c r="I483" s="1037"/>
      <c r="J483" s="1102"/>
      <c r="K483" s="1102"/>
      <c r="L483" s="1102"/>
      <c r="M483" s="1159"/>
      <c r="N483" s="1168"/>
      <c r="O483" s="1102"/>
      <c r="P483" s="361" t="s">
        <v>442</v>
      </c>
    </row>
    <row r="484" spans="1:16" ht="21" customHeight="1" x14ac:dyDescent="0.35">
      <c r="A484" s="358"/>
      <c r="B484" s="427"/>
      <c r="C484" s="359"/>
      <c r="D484" s="360"/>
      <c r="E484" s="1165"/>
      <c r="F484" s="700" t="s">
        <v>483</v>
      </c>
      <c r="G484" s="701" t="s">
        <v>210</v>
      </c>
      <c r="H484" s="1177" t="s">
        <v>719</v>
      </c>
      <c r="I484" s="1175"/>
      <c r="J484" s="1102"/>
      <c r="K484" s="1102"/>
      <c r="L484" s="1102"/>
      <c r="M484" s="1159"/>
      <c r="N484" s="1168"/>
      <c r="O484" s="1102"/>
      <c r="P484" s="361" t="s">
        <v>934</v>
      </c>
    </row>
    <row r="485" spans="1:16" ht="36" customHeight="1" x14ac:dyDescent="0.35">
      <c r="A485" s="358"/>
      <c r="B485" s="427"/>
      <c r="C485" s="359"/>
      <c r="D485" s="360"/>
      <c r="E485" s="1165"/>
      <c r="F485" s="700" t="s">
        <v>484</v>
      </c>
      <c r="G485" s="701" t="s">
        <v>210</v>
      </c>
      <c r="H485" s="1171" t="s">
        <v>720</v>
      </c>
      <c r="I485" s="1037"/>
      <c r="J485" s="1102"/>
      <c r="K485" s="1102"/>
      <c r="L485" s="1102"/>
      <c r="M485" s="1159"/>
      <c r="N485" s="1168"/>
      <c r="O485" s="1102"/>
      <c r="P485" s="361" t="s">
        <v>485</v>
      </c>
    </row>
    <row r="486" spans="1:16" ht="36" customHeight="1" x14ac:dyDescent="0.35">
      <c r="A486" s="358"/>
      <c r="B486" s="427"/>
      <c r="C486" s="359"/>
      <c r="D486" s="360"/>
      <c r="E486" s="1165"/>
      <c r="F486" s="700" t="s">
        <v>393</v>
      </c>
      <c r="G486" s="701" t="s">
        <v>210</v>
      </c>
      <c r="H486" s="1171" t="s">
        <v>721</v>
      </c>
      <c r="I486" s="1037"/>
      <c r="J486" s="1102"/>
      <c r="K486" s="1102"/>
      <c r="L486" s="1102"/>
      <c r="M486" s="1159"/>
      <c r="N486" s="1168"/>
      <c r="O486" s="1102"/>
      <c r="P486" s="361" t="s">
        <v>486</v>
      </c>
    </row>
    <row r="487" spans="1:16" ht="36" customHeight="1" x14ac:dyDescent="0.35">
      <c r="A487" s="358"/>
      <c r="B487" s="427"/>
      <c r="C487" s="359"/>
      <c r="D487" s="360"/>
      <c r="E487" s="1165"/>
      <c r="F487" s="700" t="s">
        <v>376</v>
      </c>
      <c r="G487" s="701" t="s">
        <v>210</v>
      </c>
      <c r="H487" s="1178" t="s">
        <v>1083</v>
      </c>
      <c r="I487" s="1037"/>
      <c r="J487" s="1102"/>
      <c r="K487" s="1102"/>
      <c r="L487" s="1102"/>
      <c r="M487" s="1159"/>
      <c r="N487" s="1168"/>
      <c r="O487" s="1102"/>
      <c r="P487" s="361" t="s">
        <v>468</v>
      </c>
    </row>
    <row r="488" spans="1:16" ht="21" customHeight="1" x14ac:dyDescent="0.35">
      <c r="A488" s="358"/>
      <c r="B488" s="427"/>
      <c r="C488" s="359"/>
      <c r="D488" s="360"/>
      <c r="E488" s="1165"/>
      <c r="F488" s="700" t="s">
        <v>494</v>
      </c>
      <c r="G488" s="701" t="s">
        <v>210</v>
      </c>
      <c r="H488" s="1171" t="s">
        <v>708</v>
      </c>
      <c r="I488" s="1037"/>
      <c r="J488" s="1102"/>
      <c r="K488" s="1102"/>
      <c r="L488" s="1102"/>
      <c r="M488" s="1159"/>
      <c r="N488" s="1168"/>
      <c r="O488" s="1102"/>
      <c r="P488" s="361" t="s">
        <v>507</v>
      </c>
    </row>
    <row r="489" spans="1:16" ht="31" x14ac:dyDescent="0.35">
      <c r="A489" s="358"/>
      <c r="B489" s="427"/>
      <c r="C489" s="359"/>
      <c r="D489" s="360"/>
      <c r="E489" s="1165"/>
      <c r="F489" s="700" t="s">
        <v>498</v>
      </c>
      <c r="G489" s="701" t="s">
        <v>210</v>
      </c>
      <c r="H489" s="1036" t="s">
        <v>584</v>
      </c>
      <c r="I489" s="1037"/>
      <c r="J489" s="1102"/>
      <c r="K489" s="1102"/>
      <c r="L489" s="1102"/>
      <c r="M489" s="1159"/>
      <c r="N489" s="1168"/>
      <c r="O489" s="1102"/>
      <c r="P489" s="361" t="s">
        <v>500</v>
      </c>
    </row>
    <row r="490" spans="1:16" ht="31" x14ac:dyDescent="0.35">
      <c r="A490" s="358"/>
      <c r="B490" s="427"/>
      <c r="C490" s="359"/>
      <c r="D490" s="360"/>
      <c r="E490" s="1166"/>
      <c r="F490" s="700" t="s">
        <v>501</v>
      </c>
      <c r="G490" s="701" t="s">
        <v>210</v>
      </c>
      <c r="H490" s="1170" t="s">
        <v>542</v>
      </c>
      <c r="I490" s="1037"/>
      <c r="J490" s="1161"/>
      <c r="K490" s="1161"/>
      <c r="L490" s="1161"/>
      <c r="M490" s="1160"/>
      <c r="N490" s="1169"/>
      <c r="O490" s="1161"/>
      <c r="P490" s="361" t="s">
        <v>502</v>
      </c>
    </row>
    <row r="491" spans="1:16" ht="54" customHeight="1" x14ac:dyDescent="0.35">
      <c r="A491" s="358"/>
      <c r="B491" s="427"/>
      <c r="C491" s="359"/>
      <c r="D491" s="360"/>
      <c r="E491" s="1164" t="s">
        <v>758</v>
      </c>
      <c r="F491" s="700" t="s">
        <v>503</v>
      </c>
      <c r="G491" s="701" t="s">
        <v>210</v>
      </c>
      <c r="H491" s="1144" t="s">
        <v>768</v>
      </c>
      <c r="I491" s="1145"/>
      <c r="J491" s="1101">
        <v>2020</v>
      </c>
      <c r="K491" s="1101" t="s">
        <v>378</v>
      </c>
      <c r="L491" s="1101">
        <v>1</v>
      </c>
      <c r="M491" s="1158">
        <f>(4.86+4.9)/2</f>
        <v>4.8800000000000008</v>
      </c>
      <c r="N491" s="1167">
        <f>L491*M491</f>
        <v>4.8800000000000008</v>
      </c>
      <c r="O491" s="1101">
        <v>4.88</v>
      </c>
      <c r="P491" s="361" t="s">
        <v>442</v>
      </c>
    </row>
    <row r="492" spans="1:16" ht="21" customHeight="1" x14ac:dyDescent="0.35">
      <c r="A492" s="358"/>
      <c r="B492" s="427"/>
      <c r="C492" s="359"/>
      <c r="D492" s="360"/>
      <c r="E492" s="1165"/>
      <c r="F492" s="700" t="s">
        <v>471</v>
      </c>
      <c r="G492" s="701" t="s">
        <v>210</v>
      </c>
      <c r="H492" s="1036" t="s">
        <v>1150</v>
      </c>
      <c r="I492" s="1037"/>
      <c r="J492" s="1102"/>
      <c r="K492" s="1102"/>
      <c r="L492" s="1102"/>
      <c r="M492" s="1159"/>
      <c r="N492" s="1168"/>
      <c r="O492" s="1102"/>
      <c r="P492" s="361" t="s">
        <v>442</v>
      </c>
    </row>
    <row r="493" spans="1:16" ht="21" customHeight="1" x14ac:dyDescent="0.35">
      <c r="A493" s="358"/>
      <c r="B493" s="427"/>
      <c r="C493" s="359"/>
      <c r="D493" s="360"/>
      <c r="E493" s="1165"/>
      <c r="F493" s="700" t="s">
        <v>476</v>
      </c>
      <c r="G493" s="701" t="s">
        <v>210</v>
      </c>
      <c r="H493" s="1036" t="s">
        <v>769</v>
      </c>
      <c r="I493" s="1037"/>
      <c r="J493" s="1102"/>
      <c r="K493" s="1102"/>
      <c r="L493" s="1102"/>
      <c r="M493" s="1159"/>
      <c r="N493" s="1168"/>
      <c r="O493" s="1102"/>
      <c r="P493" s="361" t="s">
        <v>442</v>
      </c>
    </row>
    <row r="494" spans="1:16" ht="21" customHeight="1" x14ac:dyDescent="0.35">
      <c r="A494" s="358"/>
      <c r="B494" s="427"/>
      <c r="C494" s="359"/>
      <c r="D494" s="360"/>
      <c r="E494" s="1165"/>
      <c r="F494" s="700" t="s">
        <v>477</v>
      </c>
      <c r="G494" s="701" t="s">
        <v>210</v>
      </c>
      <c r="H494" s="1036">
        <v>10</v>
      </c>
      <c r="I494" s="1037"/>
      <c r="J494" s="1102"/>
      <c r="K494" s="1102"/>
      <c r="L494" s="1102"/>
      <c r="M494" s="1159"/>
      <c r="N494" s="1168"/>
      <c r="O494" s="1102"/>
      <c r="P494" s="361" t="s">
        <v>442</v>
      </c>
    </row>
    <row r="495" spans="1:16" ht="21" customHeight="1" x14ac:dyDescent="0.35">
      <c r="A495" s="358"/>
      <c r="B495" s="427"/>
      <c r="C495" s="359"/>
      <c r="D495" s="360"/>
      <c r="E495" s="1165"/>
      <c r="F495" s="700" t="s">
        <v>478</v>
      </c>
      <c r="G495" s="701" t="s">
        <v>210</v>
      </c>
      <c r="H495" s="1036">
        <v>1</v>
      </c>
      <c r="I495" s="1037"/>
      <c r="J495" s="1102"/>
      <c r="K495" s="1102"/>
      <c r="L495" s="1102"/>
      <c r="M495" s="1159"/>
      <c r="N495" s="1168"/>
      <c r="O495" s="1102"/>
      <c r="P495" s="361" t="s">
        <v>479</v>
      </c>
    </row>
    <row r="496" spans="1:16" ht="21" customHeight="1" x14ac:dyDescent="0.35">
      <c r="A496" s="358"/>
      <c r="B496" s="427"/>
      <c r="C496" s="359"/>
      <c r="D496" s="360"/>
      <c r="E496" s="1165"/>
      <c r="F496" s="700" t="s">
        <v>480</v>
      </c>
      <c r="G496" s="701" t="s">
        <v>210</v>
      </c>
      <c r="H496" s="1036">
        <v>2020</v>
      </c>
      <c r="I496" s="1037"/>
      <c r="J496" s="1102"/>
      <c r="K496" s="1102"/>
      <c r="L496" s="1102"/>
      <c r="M496" s="1159"/>
      <c r="N496" s="1168"/>
      <c r="O496" s="1102"/>
      <c r="P496" s="361" t="s">
        <v>442</v>
      </c>
    </row>
    <row r="497" spans="1:16" ht="21" customHeight="1" x14ac:dyDescent="0.35">
      <c r="A497" s="358"/>
      <c r="B497" s="427"/>
      <c r="C497" s="359"/>
      <c r="D497" s="360"/>
      <c r="E497" s="1165"/>
      <c r="F497" s="700" t="s">
        <v>481</v>
      </c>
      <c r="G497" s="701" t="s">
        <v>210</v>
      </c>
      <c r="H497" s="1176" t="s">
        <v>772</v>
      </c>
      <c r="I497" s="1037"/>
      <c r="J497" s="1102"/>
      <c r="K497" s="1102"/>
      <c r="L497" s="1102"/>
      <c r="M497" s="1159"/>
      <c r="N497" s="1168"/>
      <c r="O497" s="1102"/>
      <c r="P497" s="361" t="s">
        <v>442</v>
      </c>
    </row>
    <row r="498" spans="1:16" ht="21" customHeight="1" x14ac:dyDescent="0.35">
      <c r="A498" s="358"/>
      <c r="B498" s="427"/>
      <c r="C498" s="359"/>
      <c r="D498" s="360"/>
      <c r="E498" s="1165"/>
      <c r="F498" s="700" t="s">
        <v>482</v>
      </c>
      <c r="G498" s="701" t="s">
        <v>210</v>
      </c>
      <c r="H498" s="1036" t="s">
        <v>770</v>
      </c>
      <c r="I498" s="1037"/>
      <c r="J498" s="1102"/>
      <c r="K498" s="1102"/>
      <c r="L498" s="1102"/>
      <c r="M498" s="1159"/>
      <c r="N498" s="1168"/>
      <c r="O498" s="1102"/>
      <c r="P498" s="361" t="s">
        <v>442</v>
      </c>
    </row>
    <row r="499" spans="1:16" ht="33" customHeight="1" x14ac:dyDescent="0.35">
      <c r="A499" s="358"/>
      <c r="B499" s="427"/>
      <c r="C499" s="359"/>
      <c r="D499" s="360"/>
      <c r="E499" s="1165"/>
      <c r="F499" s="700" t="s">
        <v>467</v>
      </c>
      <c r="G499" s="701" t="s">
        <v>210</v>
      </c>
      <c r="H499" s="1036" t="s">
        <v>771</v>
      </c>
      <c r="I499" s="1037"/>
      <c r="J499" s="1102"/>
      <c r="K499" s="1102"/>
      <c r="L499" s="1102"/>
      <c r="M499" s="1159"/>
      <c r="N499" s="1168"/>
      <c r="O499" s="1102"/>
      <c r="P499" s="361" t="s">
        <v>442</v>
      </c>
    </row>
    <row r="500" spans="1:16" ht="21" customHeight="1" x14ac:dyDescent="0.35">
      <c r="A500" s="358"/>
      <c r="B500" s="427"/>
      <c r="C500" s="359"/>
      <c r="D500" s="360"/>
      <c r="E500" s="1165"/>
      <c r="F500" s="700" t="s">
        <v>483</v>
      </c>
      <c r="G500" s="701" t="s">
        <v>210</v>
      </c>
      <c r="H500" s="1177" t="s">
        <v>774</v>
      </c>
      <c r="I500" s="1175"/>
      <c r="J500" s="1102"/>
      <c r="K500" s="1102"/>
      <c r="L500" s="1102"/>
      <c r="M500" s="1159"/>
      <c r="N500" s="1168"/>
      <c r="O500" s="1102"/>
      <c r="P500" s="361" t="s">
        <v>934</v>
      </c>
    </row>
    <row r="501" spans="1:16" ht="26.25" customHeight="1" x14ac:dyDescent="0.35">
      <c r="A501" s="358"/>
      <c r="B501" s="427"/>
      <c r="C501" s="359"/>
      <c r="D501" s="360"/>
      <c r="E501" s="1165"/>
      <c r="F501" s="700" t="s">
        <v>484</v>
      </c>
      <c r="G501" s="701" t="s">
        <v>210</v>
      </c>
      <c r="H501" s="1171" t="s">
        <v>775</v>
      </c>
      <c r="I501" s="1037"/>
      <c r="J501" s="1102"/>
      <c r="K501" s="1102"/>
      <c r="L501" s="1102"/>
      <c r="M501" s="1159"/>
      <c r="N501" s="1168"/>
      <c r="O501" s="1102"/>
      <c r="P501" s="361" t="s">
        <v>485</v>
      </c>
    </row>
    <row r="502" spans="1:16" ht="34.5" customHeight="1" x14ac:dyDescent="0.35">
      <c r="A502" s="358"/>
      <c r="B502" s="427"/>
      <c r="C502" s="359"/>
      <c r="D502" s="360"/>
      <c r="E502" s="1165"/>
      <c r="F502" s="700" t="s">
        <v>393</v>
      </c>
      <c r="G502" s="701" t="s">
        <v>210</v>
      </c>
      <c r="H502" s="1171" t="s">
        <v>773</v>
      </c>
      <c r="I502" s="1037"/>
      <c r="J502" s="1102"/>
      <c r="K502" s="1102"/>
      <c r="L502" s="1102"/>
      <c r="M502" s="1159"/>
      <c r="N502" s="1168"/>
      <c r="O502" s="1102"/>
      <c r="P502" s="361" t="s">
        <v>486</v>
      </c>
    </row>
    <row r="503" spans="1:16" ht="34.5" customHeight="1" x14ac:dyDescent="0.35">
      <c r="A503" s="358"/>
      <c r="B503" s="427"/>
      <c r="C503" s="359"/>
      <c r="D503" s="360"/>
      <c r="E503" s="1165"/>
      <c r="F503" s="700" t="s">
        <v>376</v>
      </c>
      <c r="G503" s="701" t="s">
        <v>210</v>
      </c>
      <c r="H503" s="1178" t="s">
        <v>1084</v>
      </c>
      <c r="I503" s="1037"/>
      <c r="J503" s="1102"/>
      <c r="K503" s="1102"/>
      <c r="L503" s="1102"/>
      <c r="M503" s="1159"/>
      <c r="N503" s="1168"/>
      <c r="O503" s="1102"/>
      <c r="P503" s="361" t="s">
        <v>468</v>
      </c>
    </row>
    <row r="504" spans="1:16" ht="21" customHeight="1" x14ac:dyDescent="0.35">
      <c r="A504" s="358"/>
      <c r="B504" s="427"/>
      <c r="C504" s="359"/>
      <c r="D504" s="360"/>
      <c r="E504" s="1165"/>
      <c r="F504" s="700" t="s">
        <v>494</v>
      </c>
      <c r="G504" s="701" t="s">
        <v>210</v>
      </c>
      <c r="H504" s="1171" t="s">
        <v>776</v>
      </c>
      <c r="I504" s="1037"/>
      <c r="J504" s="1102"/>
      <c r="K504" s="1102"/>
      <c r="L504" s="1102"/>
      <c r="M504" s="1159"/>
      <c r="N504" s="1168"/>
      <c r="O504" s="1102"/>
      <c r="P504" s="361" t="s">
        <v>507</v>
      </c>
    </row>
    <row r="505" spans="1:16" ht="31" x14ac:dyDescent="0.35">
      <c r="A505" s="358"/>
      <c r="B505" s="427"/>
      <c r="C505" s="359"/>
      <c r="D505" s="360"/>
      <c r="E505" s="1165"/>
      <c r="F505" s="700" t="s">
        <v>498</v>
      </c>
      <c r="G505" s="701" t="s">
        <v>210</v>
      </c>
      <c r="H505" s="1036" t="s">
        <v>584</v>
      </c>
      <c r="I505" s="1037"/>
      <c r="J505" s="1102"/>
      <c r="K505" s="1102"/>
      <c r="L505" s="1102"/>
      <c r="M505" s="1159"/>
      <c r="N505" s="1168"/>
      <c r="O505" s="1102"/>
      <c r="P505" s="361" t="s">
        <v>500</v>
      </c>
    </row>
    <row r="506" spans="1:16" ht="31" x14ac:dyDescent="0.35">
      <c r="A506" s="358"/>
      <c r="B506" s="427"/>
      <c r="C506" s="359"/>
      <c r="D506" s="360"/>
      <c r="E506" s="1166"/>
      <c r="F506" s="700" t="s">
        <v>501</v>
      </c>
      <c r="G506" s="701" t="s">
        <v>210</v>
      </c>
      <c r="H506" s="1170" t="s">
        <v>542</v>
      </c>
      <c r="I506" s="1037"/>
      <c r="J506" s="1161"/>
      <c r="K506" s="1161"/>
      <c r="L506" s="1161"/>
      <c r="M506" s="1160"/>
      <c r="N506" s="1169"/>
      <c r="O506" s="1161"/>
      <c r="P506" s="361" t="s">
        <v>502</v>
      </c>
    </row>
    <row r="507" spans="1:16" s="370" customFormat="1" ht="30" customHeight="1" x14ac:dyDescent="0.35">
      <c r="A507" s="618"/>
      <c r="B507" s="618"/>
      <c r="C507" s="895"/>
      <c r="D507" s="504"/>
      <c r="E507" s="483" t="s">
        <v>292</v>
      </c>
      <c r="F507" s="1183" t="s">
        <v>508</v>
      </c>
      <c r="G507" s="1183"/>
      <c r="H507" s="1183"/>
      <c r="I507" s="1183"/>
      <c r="J507" s="484"/>
      <c r="K507" s="488"/>
      <c r="L507" s="483"/>
      <c r="M507" s="486"/>
      <c r="N507" s="494">
        <f>SUM(N508:N555)</f>
        <v>14.744999999999999</v>
      </c>
      <c r="O507" s="487"/>
      <c r="P507" s="466" t="s">
        <v>469</v>
      </c>
    </row>
    <row r="508" spans="1:16" ht="42" customHeight="1" x14ac:dyDescent="0.35">
      <c r="A508" s="358"/>
      <c r="B508" s="427"/>
      <c r="C508" s="359"/>
      <c r="D508" s="360"/>
      <c r="E508" s="1150" t="s">
        <v>777</v>
      </c>
      <c r="F508" s="717" t="s">
        <v>503</v>
      </c>
      <c r="G508" s="706" t="s">
        <v>210</v>
      </c>
      <c r="H508" s="1153" t="s">
        <v>907</v>
      </c>
      <c r="I508" s="1154"/>
      <c r="J508" s="1155">
        <v>2021</v>
      </c>
      <c r="K508" s="1155" t="s">
        <v>378</v>
      </c>
      <c r="L508" s="1155">
        <v>1</v>
      </c>
      <c r="M508" s="1158">
        <f>(11.52+11.7)/2</f>
        <v>11.61</v>
      </c>
      <c r="N508" s="1158">
        <f>L508*M508</f>
        <v>11.61</v>
      </c>
      <c r="O508" s="1101">
        <v>11.61</v>
      </c>
      <c r="P508" s="361" t="s">
        <v>442</v>
      </c>
    </row>
    <row r="509" spans="1:16" ht="21" customHeight="1" x14ac:dyDescent="0.35">
      <c r="A509" s="358"/>
      <c r="B509" s="427"/>
      <c r="C509" s="359"/>
      <c r="D509" s="360"/>
      <c r="E509" s="1151"/>
      <c r="F509" s="717" t="s">
        <v>471</v>
      </c>
      <c r="G509" s="706" t="s">
        <v>210</v>
      </c>
      <c r="H509" s="1162" t="s">
        <v>935</v>
      </c>
      <c r="I509" s="1163"/>
      <c r="J509" s="1156"/>
      <c r="K509" s="1156"/>
      <c r="L509" s="1156"/>
      <c r="M509" s="1159"/>
      <c r="N509" s="1159"/>
      <c r="O509" s="1102"/>
      <c r="P509" s="361" t="s">
        <v>442</v>
      </c>
    </row>
    <row r="510" spans="1:16" ht="21" customHeight="1" x14ac:dyDescent="0.35">
      <c r="A510" s="358"/>
      <c r="B510" s="427"/>
      <c r="C510" s="359"/>
      <c r="D510" s="360"/>
      <c r="E510" s="1151"/>
      <c r="F510" s="717" t="s">
        <v>476</v>
      </c>
      <c r="G510" s="706" t="s">
        <v>210</v>
      </c>
      <c r="H510" s="1162" t="s">
        <v>908</v>
      </c>
      <c r="I510" s="1163"/>
      <c r="J510" s="1156"/>
      <c r="K510" s="1156"/>
      <c r="L510" s="1156"/>
      <c r="M510" s="1159"/>
      <c r="N510" s="1159"/>
      <c r="O510" s="1102"/>
      <c r="P510" s="361" t="s">
        <v>442</v>
      </c>
    </row>
    <row r="511" spans="1:16" ht="21" customHeight="1" x14ac:dyDescent="0.35">
      <c r="A511" s="358"/>
      <c r="B511" s="427"/>
      <c r="C511" s="359"/>
      <c r="D511" s="360"/>
      <c r="E511" s="1151"/>
      <c r="F511" s="717" t="s">
        <v>477</v>
      </c>
      <c r="G511" s="706" t="s">
        <v>210</v>
      </c>
      <c r="H511" s="1162">
        <v>6</v>
      </c>
      <c r="I511" s="1163"/>
      <c r="J511" s="1156"/>
      <c r="K511" s="1156"/>
      <c r="L511" s="1156"/>
      <c r="M511" s="1159"/>
      <c r="N511" s="1159"/>
      <c r="O511" s="1102"/>
      <c r="P511" s="361" t="s">
        <v>442</v>
      </c>
    </row>
    <row r="512" spans="1:16" ht="21" customHeight="1" x14ac:dyDescent="0.35">
      <c r="A512" s="358"/>
      <c r="B512" s="427"/>
      <c r="C512" s="359"/>
      <c r="D512" s="360"/>
      <c r="E512" s="1151"/>
      <c r="F512" s="717" t="s">
        <v>478</v>
      </c>
      <c r="G512" s="706" t="s">
        <v>210</v>
      </c>
      <c r="H512" s="1162">
        <v>1</v>
      </c>
      <c r="I512" s="1163"/>
      <c r="J512" s="1156"/>
      <c r="K512" s="1156"/>
      <c r="L512" s="1156"/>
      <c r="M512" s="1159"/>
      <c r="N512" s="1159"/>
      <c r="O512" s="1102"/>
      <c r="P512" s="361" t="s">
        <v>479</v>
      </c>
    </row>
    <row r="513" spans="1:16" ht="21" customHeight="1" x14ac:dyDescent="0.35">
      <c r="A513" s="358"/>
      <c r="B513" s="427"/>
      <c r="C513" s="359"/>
      <c r="D513" s="360"/>
      <c r="E513" s="1151"/>
      <c r="F513" s="717" t="s">
        <v>480</v>
      </c>
      <c r="G513" s="706" t="s">
        <v>210</v>
      </c>
      <c r="H513" s="1162">
        <v>2021</v>
      </c>
      <c r="I513" s="1163"/>
      <c r="J513" s="1156"/>
      <c r="K513" s="1156"/>
      <c r="L513" s="1156"/>
      <c r="M513" s="1159"/>
      <c r="N513" s="1159"/>
      <c r="O513" s="1102"/>
      <c r="P513" s="361" t="s">
        <v>442</v>
      </c>
    </row>
    <row r="514" spans="1:16" ht="21" customHeight="1" x14ac:dyDescent="0.35">
      <c r="A514" s="358"/>
      <c r="B514" s="427"/>
      <c r="C514" s="359"/>
      <c r="D514" s="360"/>
      <c r="E514" s="1151"/>
      <c r="F514" s="717" t="s">
        <v>481</v>
      </c>
      <c r="G514" s="706" t="s">
        <v>210</v>
      </c>
      <c r="H514" s="1162" t="s">
        <v>909</v>
      </c>
      <c r="I514" s="1163"/>
      <c r="J514" s="1156"/>
      <c r="K514" s="1156"/>
      <c r="L514" s="1156"/>
      <c r="M514" s="1159"/>
      <c r="N514" s="1159"/>
      <c r="O514" s="1102"/>
      <c r="P514" s="361" t="s">
        <v>442</v>
      </c>
    </row>
    <row r="515" spans="1:16" ht="21" customHeight="1" x14ac:dyDescent="0.35">
      <c r="A515" s="358"/>
      <c r="B515" s="427"/>
      <c r="C515" s="359"/>
      <c r="D515" s="360"/>
      <c r="E515" s="1151"/>
      <c r="F515" s="717" t="s">
        <v>482</v>
      </c>
      <c r="G515" s="706" t="s">
        <v>210</v>
      </c>
      <c r="H515" s="1162" t="s">
        <v>910</v>
      </c>
      <c r="I515" s="1163"/>
      <c r="J515" s="1156"/>
      <c r="K515" s="1156"/>
      <c r="L515" s="1156"/>
      <c r="M515" s="1159"/>
      <c r="N515" s="1159"/>
      <c r="O515" s="1102"/>
      <c r="P515" s="361" t="s">
        <v>442</v>
      </c>
    </row>
    <row r="516" spans="1:16" ht="21" customHeight="1" x14ac:dyDescent="0.35">
      <c r="A516" s="358"/>
      <c r="B516" s="427"/>
      <c r="C516" s="359"/>
      <c r="D516" s="360"/>
      <c r="E516" s="1151"/>
      <c r="F516" s="717" t="s">
        <v>467</v>
      </c>
      <c r="G516" s="706" t="s">
        <v>210</v>
      </c>
      <c r="H516" s="1162" t="s">
        <v>911</v>
      </c>
      <c r="I516" s="1163"/>
      <c r="J516" s="1156"/>
      <c r="K516" s="1156"/>
      <c r="L516" s="1156"/>
      <c r="M516" s="1159"/>
      <c r="N516" s="1159"/>
      <c r="O516" s="1102"/>
      <c r="P516" s="361" t="s">
        <v>442</v>
      </c>
    </row>
    <row r="517" spans="1:16" ht="21" customHeight="1" x14ac:dyDescent="0.35">
      <c r="A517" s="358"/>
      <c r="B517" s="427"/>
      <c r="C517" s="359"/>
      <c r="D517" s="360"/>
      <c r="E517" s="1151"/>
      <c r="F517" s="717" t="s">
        <v>483</v>
      </c>
      <c r="G517" s="706" t="s">
        <v>210</v>
      </c>
      <c r="H517" s="1201" t="s">
        <v>912</v>
      </c>
      <c r="I517" s="1163"/>
      <c r="J517" s="1156"/>
      <c r="K517" s="1156"/>
      <c r="L517" s="1156"/>
      <c r="M517" s="1159"/>
      <c r="N517" s="1159"/>
      <c r="O517" s="1102"/>
      <c r="P517" s="361" t="s">
        <v>934</v>
      </c>
    </row>
    <row r="518" spans="1:16" ht="40.5" customHeight="1" x14ac:dyDescent="0.35">
      <c r="A518" s="358"/>
      <c r="B518" s="427"/>
      <c r="C518" s="359"/>
      <c r="D518" s="360"/>
      <c r="E518" s="1151"/>
      <c r="F518" s="717" t="s">
        <v>484</v>
      </c>
      <c r="G518" s="706" t="s">
        <v>210</v>
      </c>
      <c r="H518" s="1173" t="s">
        <v>913</v>
      </c>
      <c r="I518" s="1163"/>
      <c r="J518" s="1156"/>
      <c r="K518" s="1156"/>
      <c r="L518" s="1156"/>
      <c r="M518" s="1159"/>
      <c r="N518" s="1159"/>
      <c r="O518" s="1102"/>
      <c r="P518" s="361" t="s">
        <v>485</v>
      </c>
    </row>
    <row r="519" spans="1:16" ht="33.75" customHeight="1" x14ac:dyDescent="0.35">
      <c r="A519" s="358"/>
      <c r="B519" s="427"/>
      <c r="C519" s="359"/>
      <c r="D519" s="360"/>
      <c r="E519" s="1151"/>
      <c r="F519" s="717" t="s">
        <v>393</v>
      </c>
      <c r="G519" s="706" t="s">
        <v>210</v>
      </c>
      <c r="H519" s="1173" t="s">
        <v>1161</v>
      </c>
      <c r="I519" s="1163"/>
      <c r="J519" s="1156"/>
      <c r="K519" s="1156"/>
      <c r="L519" s="1156"/>
      <c r="M519" s="1159"/>
      <c r="N519" s="1159"/>
      <c r="O519" s="1102"/>
      <c r="P519" s="361" t="s">
        <v>486</v>
      </c>
    </row>
    <row r="520" spans="1:16" ht="35.25" customHeight="1" x14ac:dyDescent="0.35">
      <c r="A520" s="358"/>
      <c r="B520" s="427"/>
      <c r="C520" s="359"/>
      <c r="D520" s="360"/>
      <c r="E520" s="1151"/>
      <c r="F520" s="717" t="s">
        <v>376</v>
      </c>
      <c r="G520" s="706" t="s">
        <v>210</v>
      </c>
      <c r="H520" s="1173" t="s">
        <v>1085</v>
      </c>
      <c r="I520" s="1163"/>
      <c r="J520" s="1156"/>
      <c r="K520" s="1156"/>
      <c r="L520" s="1156"/>
      <c r="M520" s="1159"/>
      <c r="N520" s="1159"/>
      <c r="O520" s="1102"/>
      <c r="P520" s="361" t="s">
        <v>468</v>
      </c>
    </row>
    <row r="521" spans="1:16" ht="21" customHeight="1" x14ac:dyDescent="0.35">
      <c r="A521" s="358"/>
      <c r="B521" s="427"/>
      <c r="C521" s="359"/>
      <c r="D521" s="360"/>
      <c r="E521" s="1151"/>
      <c r="F521" s="717" t="s">
        <v>494</v>
      </c>
      <c r="G521" s="706" t="s">
        <v>210</v>
      </c>
      <c r="H521" s="1173" t="s">
        <v>914</v>
      </c>
      <c r="I521" s="1163"/>
      <c r="J521" s="1156"/>
      <c r="K521" s="1156"/>
      <c r="L521" s="1156"/>
      <c r="M521" s="1159"/>
      <c r="N521" s="1159"/>
      <c r="O521" s="1102"/>
      <c r="P521" s="361" t="s">
        <v>507</v>
      </c>
    </row>
    <row r="522" spans="1:16" ht="31" x14ac:dyDescent="0.35">
      <c r="A522" s="358"/>
      <c r="B522" s="427"/>
      <c r="C522" s="359"/>
      <c r="D522" s="360"/>
      <c r="E522" s="1151"/>
      <c r="F522" s="717" t="s">
        <v>498</v>
      </c>
      <c r="G522" s="706" t="s">
        <v>210</v>
      </c>
      <c r="H522" s="1162" t="s">
        <v>584</v>
      </c>
      <c r="I522" s="1163"/>
      <c r="J522" s="1156"/>
      <c r="K522" s="1156"/>
      <c r="L522" s="1156"/>
      <c r="M522" s="1159"/>
      <c r="N522" s="1159"/>
      <c r="O522" s="1102"/>
      <c r="P522" s="361" t="s">
        <v>500</v>
      </c>
    </row>
    <row r="523" spans="1:16" ht="31" x14ac:dyDescent="0.35">
      <c r="A523" s="358"/>
      <c r="B523" s="427"/>
      <c r="C523" s="359"/>
      <c r="D523" s="360"/>
      <c r="E523" s="1152"/>
      <c r="F523" s="717" t="s">
        <v>501</v>
      </c>
      <c r="G523" s="706" t="s">
        <v>210</v>
      </c>
      <c r="H523" s="1172" t="s">
        <v>542</v>
      </c>
      <c r="I523" s="1163"/>
      <c r="J523" s="1157"/>
      <c r="K523" s="1157"/>
      <c r="L523" s="1157"/>
      <c r="M523" s="1160"/>
      <c r="N523" s="1160"/>
      <c r="O523" s="1161"/>
      <c r="P523" s="361" t="s">
        <v>502</v>
      </c>
    </row>
    <row r="524" spans="1:16" ht="45.75" customHeight="1" x14ac:dyDescent="0.35">
      <c r="A524" s="358"/>
      <c r="B524" s="427"/>
      <c r="C524" s="359"/>
      <c r="D524" s="360"/>
      <c r="E524" s="1164" t="s">
        <v>552</v>
      </c>
      <c r="F524" s="700" t="s">
        <v>503</v>
      </c>
      <c r="G524" s="701" t="s">
        <v>210</v>
      </c>
      <c r="H524" s="1144" t="s">
        <v>749</v>
      </c>
      <c r="I524" s="1145"/>
      <c r="J524" s="1101">
        <v>2020</v>
      </c>
      <c r="K524" s="1101" t="s">
        <v>378</v>
      </c>
      <c r="L524" s="1101">
        <v>1</v>
      </c>
      <c r="M524" s="1158">
        <f>(1.53+1.52)/2</f>
        <v>1.5249999999999999</v>
      </c>
      <c r="N524" s="1167">
        <f>L524*M524</f>
        <v>1.5249999999999999</v>
      </c>
      <c r="O524" s="1101">
        <v>1.53</v>
      </c>
      <c r="P524" s="361" t="s">
        <v>442</v>
      </c>
    </row>
    <row r="525" spans="1:16" ht="36.75" customHeight="1" x14ac:dyDescent="0.35">
      <c r="A525" s="358"/>
      <c r="B525" s="427"/>
      <c r="C525" s="359"/>
      <c r="D525" s="360"/>
      <c r="E525" s="1165"/>
      <c r="F525" s="700" t="s">
        <v>471</v>
      </c>
      <c r="G525" s="701" t="s">
        <v>210</v>
      </c>
      <c r="H525" s="1174" t="s">
        <v>1151</v>
      </c>
      <c r="I525" s="1175"/>
      <c r="J525" s="1102"/>
      <c r="K525" s="1102"/>
      <c r="L525" s="1102"/>
      <c r="M525" s="1159"/>
      <c r="N525" s="1168"/>
      <c r="O525" s="1102"/>
      <c r="P525" s="361" t="s">
        <v>442</v>
      </c>
    </row>
    <row r="526" spans="1:16" ht="21" customHeight="1" x14ac:dyDescent="0.35">
      <c r="A526" s="358"/>
      <c r="B526" s="427"/>
      <c r="C526" s="359"/>
      <c r="D526" s="360"/>
      <c r="E526" s="1165"/>
      <c r="F526" s="700" t="s">
        <v>476</v>
      </c>
      <c r="G526" s="701" t="s">
        <v>210</v>
      </c>
      <c r="H526" s="1036" t="s">
        <v>750</v>
      </c>
      <c r="I526" s="1037"/>
      <c r="J526" s="1102"/>
      <c r="K526" s="1102"/>
      <c r="L526" s="1102"/>
      <c r="M526" s="1159"/>
      <c r="N526" s="1168"/>
      <c r="O526" s="1102"/>
      <c r="P526" s="361" t="s">
        <v>442</v>
      </c>
    </row>
    <row r="527" spans="1:16" ht="21" customHeight="1" x14ac:dyDescent="0.35">
      <c r="A527" s="358"/>
      <c r="B527" s="427"/>
      <c r="C527" s="359"/>
      <c r="D527" s="360"/>
      <c r="E527" s="1165"/>
      <c r="F527" s="700" t="s">
        <v>477</v>
      </c>
      <c r="G527" s="701" t="s">
        <v>210</v>
      </c>
      <c r="H527" s="1036">
        <v>8</v>
      </c>
      <c r="I527" s="1037"/>
      <c r="J527" s="1102"/>
      <c r="K527" s="1102"/>
      <c r="L527" s="1102"/>
      <c r="M527" s="1159"/>
      <c r="N527" s="1168"/>
      <c r="O527" s="1102"/>
      <c r="P527" s="361" t="s">
        <v>442</v>
      </c>
    </row>
    <row r="528" spans="1:16" ht="21" customHeight="1" x14ac:dyDescent="0.35">
      <c r="A528" s="358"/>
      <c r="B528" s="427"/>
      <c r="C528" s="359"/>
      <c r="D528" s="360"/>
      <c r="E528" s="1165"/>
      <c r="F528" s="700" t="s">
        <v>478</v>
      </c>
      <c r="G528" s="701" t="s">
        <v>210</v>
      </c>
      <c r="H528" s="1036">
        <v>3</v>
      </c>
      <c r="I528" s="1037"/>
      <c r="J528" s="1102"/>
      <c r="K528" s="1102"/>
      <c r="L528" s="1102"/>
      <c r="M528" s="1159"/>
      <c r="N528" s="1168"/>
      <c r="O528" s="1102"/>
      <c r="P528" s="361" t="s">
        <v>479</v>
      </c>
    </row>
    <row r="529" spans="1:16" ht="21" customHeight="1" x14ac:dyDescent="0.35">
      <c r="A529" s="358"/>
      <c r="B529" s="427"/>
      <c r="C529" s="359"/>
      <c r="D529" s="360"/>
      <c r="E529" s="1165"/>
      <c r="F529" s="700" t="s">
        <v>480</v>
      </c>
      <c r="G529" s="701" t="s">
        <v>210</v>
      </c>
      <c r="H529" s="1036">
        <v>2020</v>
      </c>
      <c r="I529" s="1037"/>
      <c r="J529" s="1102"/>
      <c r="K529" s="1102"/>
      <c r="L529" s="1102"/>
      <c r="M529" s="1159"/>
      <c r="N529" s="1168"/>
      <c r="O529" s="1102"/>
      <c r="P529" s="361" t="s">
        <v>442</v>
      </c>
    </row>
    <row r="530" spans="1:16" ht="21" customHeight="1" x14ac:dyDescent="0.35">
      <c r="A530" s="358"/>
      <c r="B530" s="427"/>
      <c r="C530" s="359"/>
      <c r="D530" s="360"/>
      <c r="E530" s="1165"/>
      <c r="F530" s="700" t="s">
        <v>481</v>
      </c>
      <c r="G530" s="701" t="s">
        <v>210</v>
      </c>
      <c r="H530" s="1036" t="s">
        <v>751</v>
      </c>
      <c r="I530" s="1037"/>
      <c r="J530" s="1102"/>
      <c r="K530" s="1102"/>
      <c r="L530" s="1102"/>
      <c r="M530" s="1159"/>
      <c r="N530" s="1168"/>
      <c r="O530" s="1102"/>
      <c r="P530" s="361" t="s">
        <v>442</v>
      </c>
    </row>
    <row r="531" spans="1:16" ht="21" customHeight="1" x14ac:dyDescent="0.35">
      <c r="A531" s="358"/>
      <c r="B531" s="427"/>
      <c r="C531" s="359"/>
      <c r="D531" s="360"/>
      <c r="E531" s="1165"/>
      <c r="F531" s="700" t="s">
        <v>482</v>
      </c>
      <c r="G531" s="701" t="s">
        <v>210</v>
      </c>
      <c r="H531" s="1036" t="s">
        <v>752</v>
      </c>
      <c r="I531" s="1037"/>
      <c r="J531" s="1102"/>
      <c r="K531" s="1102"/>
      <c r="L531" s="1102"/>
      <c r="M531" s="1159"/>
      <c r="N531" s="1168"/>
      <c r="O531" s="1102"/>
      <c r="P531" s="361" t="s">
        <v>442</v>
      </c>
    </row>
    <row r="532" spans="1:16" ht="21" customHeight="1" x14ac:dyDescent="0.35">
      <c r="A532" s="358"/>
      <c r="B532" s="427"/>
      <c r="C532" s="359"/>
      <c r="D532" s="360"/>
      <c r="E532" s="1165"/>
      <c r="F532" s="700" t="s">
        <v>467</v>
      </c>
      <c r="G532" s="701" t="s">
        <v>210</v>
      </c>
      <c r="H532" s="1036" t="s">
        <v>753</v>
      </c>
      <c r="I532" s="1037"/>
      <c r="J532" s="1102"/>
      <c r="K532" s="1102"/>
      <c r="L532" s="1102"/>
      <c r="M532" s="1159"/>
      <c r="N532" s="1168"/>
      <c r="O532" s="1102"/>
      <c r="P532" s="361" t="s">
        <v>442</v>
      </c>
    </row>
    <row r="533" spans="1:16" ht="21" customHeight="1" x14ac:dyDescent="0.35">
      <c r="A533" s="358"/>
      <c r="B533" s="427"/>
      <c r="C533" s="359"/>
      <c r="D533" s="360"/>
      <c r="E533" s="1165"/>
      <c r="F533" s="700" t="s">
        <v>483</v>
      </c>
      <c r="G533" s="701" t="s">
        <v>210</v>
      </c>
      <c r="H533" s="1177" t="s">
        <v>754</v>
      </c>
      <c r="I533" s="1175"/>
      <c r="J533" s="1102"/>
      <c r="K533" s="1102"/>
      <c r="L533" s="1102"/>
      <c r="M533" s="1159"/>
      <c r="N533" s="1168"/>
      <c r="O533" s="1102"/>
      <c r="P533" s="361" t="s">
        <v>934</v>
      </c>
    </row>
    <row r="534" spans="1:16" ht="21" customHeight="1" x14ac:dyDescent="0.35">
      <c r="A534" s="358"/>
      <c r="B534" s="427"/>
      <c r="C534" s="359"/>
      <c r="D534" s="360"/>
      <c r="E534" s="1165"/>
      <c r="F534" s="700" t="s">
        <v>484</v>
      </c>
      <c r="G534" s="701" t="s">
        <v>210</v>
      </c>
      <c r="H534" s="1171" t="s">
        <v>755</v>
      </c>
      <c r="I534" s="1037"/>
      <c r="J534" s="1102"/>
      <c r="K534" s="1102"/>
      <c r="L534" s="1102"/>
      <c r="M534" s="1159"/>
      <c r="N534" s="1168"/>
      <c r="O534" s="1102"/>
      <c r="P534" s="361" t="s">
        <v>485</v>
      </c>
    </row>
    <row r="535" spans="1:16" ht="21" customHeight="1" x14ac:dyDescent="0.35">
      <c r="A535" s="358"/>
      <c r="B535" s="427"/>
      <c r="C535" s="359"/>
      <c r="D535" s="360"/>
      <c r="E535" s="1165"/>
      <c r="F535" s="700" t="s">
        <v>393</v>
      </c>
      <c r="G535" s="701" t="s">
        <v>210</v>
      </c>
      <c r="H535" s="1171" t="s">
        <v>756</v>
      </c>
      <c r="I535" s="1037"/>
      <c r="J535" s="1102"/>
      <c r="K535" s="1102"/>
      <c r="L535" s="1102"/>
      <c r="M535" s="1159"/>
      <c r="N535" s="1168"/>
      <c r="O535" s="1102"/>
      <c r="P535" s="361" t="s">
        <v>486</v>
      </c>
    </row>
    <row r="536" spans="1:16" ht="34.5" customHeight="1" x14ac:dyDescent="0.35">
      <c r="A536" s="358"/>
      <c r="B536" s="427"/>
      <c r="C536" s="359"/>
      <c r="D536" s="360"/>
      <c r="E536" s="1165"/>
      <c r="F536" s="700" t="s">
        <v>376</v>
      </c>
      <c r="G536" s="701" t="s">
        <v>210</v>
      </c>
      <c r="H536" s="1171" t="s">
        <v>1086</v>
      </c>
      <c r="I536" s="1037"/>
      <c r="J536" s="1102"/>
      <c r="K536" s="1102"/>
      <c r="L536" s="1102"/>
      <c r="M536" s="1159"/>
      <c r="N536" s="1168"/>
      <c r="O536" s="1102"/>
      <c r="P536" s="361" t="s">
        <v>468</v>
      </c>
    </row>
    <row r="537" spans="1:16" ht="21" customHeight="1" x14ac:dyDescent="0.35">
      <c r="A537" s="358"/>
      <c r="B537" s="427"/>
      <c r="C537" s="359"/>
      <c r="D537" s="360"/>
      <c r="E537" s="1165"/>
      <c r="F537" s="700" t="s">
        <v>494</v>
      </c>
      <c r="G537" s="701" t="s">
        <v>210</v>
      </c>
      <c r="H537" s="1171" t="s">
        <v>757</v>
      </c>
      <c r="I537" s="1037"/>
      <c r="J537" s="1102"/>
      <c r="K537" s="1102"/>
      <c r="L537" s="1102"/>
      <c r="M537" s="1159"/>
      <c r="N537" s="1168"/>
      <c r="O537" s="1102"/>
      <c r="P537" s="361" t="s">
        <v>507</v>
      </c>
    </row>
    <row r="538" spans="1:16" ht="31" x14ac:dyDescent="0.35">
      <c r="A538" s="358"/>
      <c r="B538" s="427"/>
      <c r="C538" s="359"/>
      <c r="D538" s="360"/>
      <c r="E538" s="1165"/>
      <c r="F538" s="700" t="s">
        <v>498</v>
      </c>
      <c r="G538" s="701" t="s">
        <v>210</v>
      </c>
      <c r="H538" s="1036" t="s">
        <v>584</v>
      </c>
      <c r="I538" s="1037"/>
      <c r="J538" s="1102"/>
      <c r="K538" s="1102"/>
      <c r="L538" s="1102"/>
      <c r="M538" s="1159"/>
      <c r="N538" s="1168"/>
      <c r="O538" s="1102"/>
      <c r="P538" s="361" t="s">
        <v>500</v>
      </c>
    </row>
    <row r="539" spans="1:16" ht="31" x14ac:dyDescent="0.35">
      <c r="A539" s="358"/>
      <c r="B539" s="427"/>
      <c r="C539" s="359"/>
      <c r="D539" s="360"/>
      <c r="E539" s="1166"/>
      <c r="F539" s="700" t="s">
        <v>501</v>
      </c>
      <c r="G539" s="701" t="s">
        <v>210</v>
      </c>
      <c r="H539" s="1170" t="s">
        <v>542</v>
      </c>
      <c r="I539" s="1037"/>
      <c r="J539" s="1161"/>
      <c r="K539" s="1161"/>
      <c r="L539" s="1161"/>
      <c r="M539" s="1160"/>
      <c r="N539" s="1169"/>
      <c r="O539" s="1161"/>
      <c r="P539" s="361" t="s">
        <v>502</v>
      </c>
    </row>
    <row r="540" spans="1:16" ht="54" customHeight="1" x14ac:dyDescent="0.35">
      <c r="A540" s="358"/>
      <c r="B540" s="427"/>
      <c r="C540" s="359"/>
      <c r="D540" s="360"/>
      <c r="E540" s="1164" t="s">
        <v>778</v>
      </c>
      <c r="F540" s="700" t="s">
        <v>503</v>
      </c>
      <c r="G540" s="701" t="s">
        <v>210</v>
      </c>
      <c r="H540" s="1144" t="s">
        <v>759</v>
      </c>
      <c r="I540" s="1145"/>
      <c r="J540" s="1101">
        <v>2019</v>
      </c>
      <c r="K540" s="1101" t="s">
        <v>378</v>
      </c>
      <c r="L540" s="1101">
        <v>1</v>
      </c>
      <c r="M540" s="1158">
        <f>(1.92+1.3)/2</f>
        <v>1.6099999999999999</v>
      </c>
      <c r="N540" s="1167">
        <f>L540*M540</f>
        <v>1.6099999999999999</v>
      </c>
      <c r="O540" s="1101">
        <v>1.29</v>
      </c>
      <c r="P540" s="361" t="s">
        <v>442</v>
      </c>
    </row>
    <row r="541" spans="1:16" ht="36" customHeight="1" x14ac:dyDescent="0.35">
      <c r="A541" s="358"/>
      <c r="B541" s="427"/>
      <c r="C541" s="359"/>
      <c r="D541" s="360"/>
      <c r="E541" s="1165"/>
      <c r="F541" s="700" t="s">
        <v>471</v>
      </c>
      <c r="G541" s="701" t="s">
        <v>210</v>
      </c>
      <c r="H541" s="1174" t="s">
        <v>1152</v>
      </c>
      <c r="I541" s="1175"/>
      <c r="J541" s="1102"/>
      <c r="K541" s="1102"/>
      <c r="L541" s="1102"/>
      <c r="M541" s="1159"/>
      <c r="N541" s="1168"/>
      <c r="O541" s="1102"/>
      <c r="P541" s="361" t="s">
        <v>442</v>
      </c>
    </row>
    <row r="542" spans="1:16" ht="21" customHeight="1" x14ac:dyDescent="0.35">
      <c r="A542" s="358"/>
      <c r="B542" s="427"/>
      <c r="C542" s="359"/>
      <c r="D542" s="360"/>
      <c r="E542" s="1165"/>
      <c r="F542" s="700" t="s">
        <v>476</v>
      </c>
      <c r="G542" s="701" t="s">
        <v>210</v>
      </c>
      <c r="H542" s="1036" t="s">
        <v>760</v>
      </c>
      <c r="I542" s="1037"/>
      <c r="J542" s="1102"/>
      <c r="K542" s="1102"/>
      <c r="L542" s="1102"/>
      <c r="M542" s="1159"/>
      <c r="N542" s="1168"/>
      <c r="O542" s="1102"/>
      <c r="P542" s="361" t="s">
        <v>442</v>
      </c>
    </row>
    <row r="543" spans="1:16" ht="21" customHeight="1" x14ac:dyDescent="0.35">
      <c r="A543" s="358"/>
      <c r="B543" s="427"/>
      <c r="C543" s="359"/>
      <c r="D543" s="360"/>
      <c r="E543" s="1165"/>
      <c r="F543" s="700" t="s">
        <v>477</v>
      </c>
      <c r="G543" s="701" t="s">
        <v>210</v>
      </c>
      <c r="H543" s="1036">
        <v>7</v>
      </c>
      <c r="I543" s="1037"/>
      <c r="J543" s="1102"/>
      <c r="K543" s="1102"/>
      <c r="L543" s="1102"/>
      <c r="M543" s="1159"/>
      <c r="N543" s="1168"/>
      <c r="O543" s="1102"/>
      <c r="P543" s="361" t="s">
        <v>442</v>
      </c>
    </row>
    <row r="544" spans="1:16" ht="21" customHeight="1" x14ac:dyDescent="0.35">
      <c r="A544" s="358"/>
      <c r="B544" s="427"/>
      <c r="C544" s="359"/>
      <c r="D544" s="360"/>
      <c r="E544" s="1165"/>
      <c r="F544" s="700" t="s">
        <v>478</v>
      </c>
      <c r="G544" s="701" t="s">
        <v>210</v>
      </c>
      <c r="H544" s="1036">
        <v>2</v>
      </c>
      <c r="I544" s="1037"/>
      <c r="J544" s="1102"/>
      <c r="K544" s="1102"/>
      <c r="L544" s="1102"/>
      <c r="M544" s="1159"/>
      <c r="N544" s="1168"/>
      <c r="O544" s="1102"/>
      <c r="P544" s="361" t="s">
        <v>479</v>
      </c>
    </row>
    <row r="545" spans="1:16" ht="21" customHeight="1" x14ac:dyDescent="0.35">
      <c r="A545" s="358"/>
      <c r="B545" s="427"/>
      <c r="C545" s="359"/>
      <c r="D545" s="360"/>
      <c r="E545" s="1165"/>
      <c r="F545" s="700" t="s">
        <v>480</v>
      </c>
      <c r="G545" s="701" t="s">
        <v>210</v>
      </c>
      <c r="H545" s="1036">
        <v>2019</v>
      </c>
      <c r="I545" s="1037"/>
      <c r="J545" s="1102"/>
      <c r="K545" s="1102"/>
      <c r="L545" s="1102"/>
      <c r="M545" s="1159"/>
      <c r="N545" s="1168"/>
      <c r="O545" s="1102"/>
      <c r="P545" s="361" t="s">
        <v>442</v>
      </c>
    </row>
    <row r="546" spans="1:16" ht="21" customHeight="1" x14ac:dyDescent="0.35">
      <c r="A546" s="358"/>
      <c r="B546" s="427"/>
      <c r="C546" s="359"/>
      <c r="D546" s="360"/>
      <c r="E546" s="1165"/>
      <c r="F546" s="700" t="s">
        <v>481</v>
      </c>
      <c r="G546" s="701" t="s">
        <v>210</v>
      </c>
      <c r="H546" s="1036" t="s">
        <v>761</v>
      </c>
      <c r="I546" s="1037"/>
      <c r="J546" s="1102"/>
      <c r="K546" s="1102"/>
      <c r="L546" s="1102"/>
      <c r="M546" s="1159"/>
      <c r="N546" s="1168"/>
      <c r="O546" s="1102"/>
      <c r="P546" s="361" t="s">
        <v>442</v>
      </c>
    </row>
    <row r="547" spans="1:16" ht="21" customHeight="1" x14ac:dyDescent="0.35">
      <c r="A547" s="358"/>
      <c r="B547" s="427"/>
      <c r="C547" s="359"/>
      <c r="D547" s="360"/>
      <c r="E547" s="1165"/>
      <c r="F547" s="700" t="s">
        <v>482</v>
      </c>
      <c r="G547" s="701" t="s">
        <v>210</v>
      </c>
      <c r="H547" s="1036" t="s">
        <v>762</v>
      </c>
      <c r="I547" s="1037"/>
      <c r="J547" s="1102"/>
      <c r="K547" s="1102"/>
      <c r="L547" s="1102"/>
      <c r="M547" s="1159"/>
      <c r="N547" s="1168"/>
      <c r="O547" s="1102"/>
      <c r="P547" s="361" t="s">
        <v>442</v>
      </c>
    </row>
    <row r="548" spans="1:16" ht="21" customHeight="1" x14ac:dyDescent="0.35">
      <c r="A548" s="358"/>
      <c r="B548" s="427"/>
      <c r="C548" s="359"/>
      <c r="D548" s="360"/>
      <c r="E548" s="1165"/>
      <c r="F548" s="700" t="s">
        <v>467</v>
      </c>
      <c r="G548" s="701" t="s">
        <v>210</v>
      </c>
      <c r="H548" s="1036" t="s">
        <v>763</v>
      </c>
      <c r="I548" s="1037"/>
      <c r="J548" s="1102"/>
      <c r="K548" s="1102"/>
      <c r="L548" s="1102"/>
      <c r="M548" s="1159"/>
      <c r="N548" s="1168"/>
      <c r="O548" s="1102"/>
      <c r="P548" s="361" t="s">
        <v>442</v>
      </c>
    </row>
    <row r="549" spans="1:16" ht="21" customHeight="1" x14ac:dyDescent="0.35">
      <c r="A549" s="358"/>
      <c r="B549" s="427"/>
      <c r="C549" s="359"/>
      <c r="D549" s="360"/>
      <c r="E549" s="1165"/>
      <c r="F549" s="700" t="s">
        <v>483</v>
      </c>
      <c r="G549" s="701" t="s">
        <v>210</v>
      </c>
      <c r="H549" s="1171" t="s">
        <v>764</v>
      </c>
      <c r="I549" s="1037"/>
      <c r="J549" s="1102"/>
      <c r="K549" s="1102"/>
      <c r="L549" s="1102"/>
      <c r="M549" s="1159"/>
      <c r="N549" s="1168"/>
      <c r="O549" s="1102"/>
      <c r="P549" s="361" t="s">
        <v>934</v>
      </c>
    </row>
    <row r="550" spans="1:16" ht="30" customHeight="1" x14ac:dyDescent="0.35">
      <c r="A550" s="358"/>
      <c r="B550" s="427"/>
      <c r="C550" s="359"/>
      <c r="D550" s="360"/>
      <c r="E550" s="1165"/>
      <c r="F550" s="700" t="s">
        <v>484</v>
      </c>
      <c r="G550" s="701" t="s">
        <v>210</v>
      </c>
      <c r="H550" s="1171" t="s">
        <v>765</v>
      </c>
      <c r="I550" s="1037"/>
      <c r="J550" s="1102"/>
      <c r="K550" s="1102"/>
      <c r="L550" s="1102"/>
      <c r="M550" s="1159"/>
      <c r="N550" s="1168"/>
      <c r="O550" s="1102"/>
      <c r="P550" s="361" t="s">
        <v>485</v>
      </c>
    </row>
    <row r="551" spans="1:16" ht="33" customHeight="1" x14ac:dyDescent="0.35">
      <c r="A551" s="358"/>
      <c r="B551" s="427"/>
      <c r="C551" s="359"/>
      <c r="D551" s="360"/>
      <c r="E551" s="1165"/>
      <c r="F551" s="700" t="s">
        <v>393</v>
      </c>
      <c r="G551" s="701" t="s">
        <v>210</v>
      </c>
      <c r="H551" s="1171" t="s">
        <v>767</v>
      </c>
      <c r="I551" s="1037"/>
      <c r="J551" s="1102"/>
      <c r="K551" s="1102"/>
      <c r="L551" s="1102"/>
      <c r="M551" s="1159"/>
      <c r="N551" s="1168"/>
      <c r="O551" s="1102"/>
      <c r="P551" s="361" t="s">
        <v>486</v>
      </c>
    </row>
    <row r="552" spans="1:16" ht="33.75" customHeight="1" x14ac:dyDescent="0.35">
      <c r="A552" s="358"/>
      <c r="B552" s="427"/>
      <c r="C552" s="359"/>
      <c r="D552" s="360"/>
      <c r="E552" s="1165"/>
      <c r="F552" s="700" t="s">
        <v>376</v>
      </c>
      <c r="G552" s="701" t="s">
        <v>210</v>
      </c>
      <c r="H552" s="1171" t="s">
        <v>1087</v>
      </c>
      <c r="I552" s="1037"/>
      <c r="J552" s="1102"/>
      <c r="K552" s="1102"/>
      <c r="L552" s="1102"/>
      <c r="M552" s="1159"/>
      <c r="N552" s="1168"/>
      <c r="O552" s="1102"/>
      <c r="P552" s="361" t="s">
        <v>468</v>
      </c>
    </row>
    <row r="553" spans="1:16" ht="21" customHeight="1" x14ac:dyDescent="0.35">
      <c r="A553" s="358"/>
      <c r="B553" s="427"/>
      <c r="C553" s="359"/>
      <c r="D553" s="360"/>
      <c r="E553" s="1165"/>
      <c r="F553" s="700" t="s">
        <v>494</v>
      </c>
      <c r="G553" s="701" t="s">
        <v>210</v>
      </c>
      <c r="H553" s="1171" t="s">
        <v>766</v>
      </c>
      <c r="I553" s="1037"/>
      <c r="J553" s="1102"/>
      <c r="K553" s="1102"/>
      <c r="L553" s="1102"/>
      <c r="M553" s="1159"/>
      <c r="N553" s="1168"/>
      <c r="O553" s="1102"/>
      <c r="P553" s="361" t="s">
        <v>507</v>
      </c>
    </row>
    <row r="554" spans="1:16" ht="31" x14ac:dyDescent="0.35">
      <c r="A554" s="358"/>
      <c r="B554" s="427"/>
      <c r="C554" s="359"/>
      <c r="D554" s="360"/>
      <c r="E554" s="1165"/>
      <c r="F554" s="700" t="s">
        <v>498</v>
      </c>
      <c r="G554" s="701" t="s">
        <v>210</v>
      </c>
      <c r="H554" s="1036" t="s">
        <v>584</v>
      </c>
      <c r="I554" s="1037"/>
      <c r="J554" s="1102"/>
      <c r="K554" s="1102"/>
      <c r="L554" s="1102"/>
      <c r="M554" s="1159"/>
      <c r="N554" s="1168"/>
      <c r="O554" s="1102"/>
      <c r="P554" s="361" t="s">
        <v>500</v>
      </c>
    </row>
    <row r="555" spans="1:16" ht="31" x14ac:dyDescent="0.35">
      <c r="A555" s="358"/>
      <c r="B555" s="427"/>
      <c r="C555" s="359"/>
      <c r="D555" s="360"/>
      <c r="E555" s="1166"/>
      <c r="F555" s="700" t="s">
        <v>501</v>
      </c>
      <c r="G555" s="701" t="s">
        <v>210</v>
      </c>
      <c r="H555" s="1170" t="s">
        <v>542</v>
      </c>
      <c r="I555" s="1037"/>
      <c r="J555" s="1161"/>
      <c r="K555" s="1161"/>
      <c r="L555" s="1161"/>
      <c r="M555" s="1160"/>
      <c r="N555" s="1169"/>
      <c r="O555" s="1161"/>
      <c r="P555" s="361" t="s">
        <v>502</v>
      </c>
    </row>
    <row r="556" spans="1:16" s="370" customFormat="1" ht="30" customHeight="1" x14ac:dyDescent="0.35">
      <c r="A556" s="618"/>
      <c r="B556" s="618"/>
      <c r="C556" s="895"/>
      <c r="D556" s="504"/>
      <c r="E556" s="483" t="s">
        <v>293</v>
      </c>
      <c r="F556" s="1183" t="s">
        <v>509</v>
      </c>
      <c r="G556" s="1183"/>
      <c r="H556" s="1183"/>
      <c r="I556" s="1183"/>
      <c r="J556" s="484"/>
      <c r="K556" s="488"/>
      <c r="L556" s="483"/>
      <c r="M556" s="486"/>
      <c r="N556" s="487">
        <v>0</v>
      </c>
      <c r="O556" s="487"/>
      <c r="P556" s="466" t="s">
        <v>510</v>
      </c>
    </row>
    <row r="557" spans="1:16" s="370" customFormat="1" ht="30" customHeight="1" x14ac:dyDescent="0.35">
      <c r="A557" s="618"/>
      <c r="B557" s="618"/>
      <c r="C557" s="895"/>
      <c r="D557" s="504"/>
      <c r="E557" s="483" t="s">
        <v>296</v>
      </c>
      <c r="F557" s="1183" t="s">
        <v>511</v>
      </c>
      <c r="G557" s="1183"/>
      <c r="H557" s="1183"/>
      <c r="I557" s="1183"/>
      <c r="J557" s="484"/>
      <c r="K557" s="488"/>
      <c r="L557" s="483"/>
      <c r="M557" s="486"/>
      <c r="N557" s="497">
        <f>SUM(N558:N692)</f>
        <v>30.614999999999998</v>
      </c>
      <c r="O557" s="487"/>
      <c r="P557" s="466" t="s">
        <v>512</v>
      </c>
    </row>
    <row r="558" spans="1:16" ht="39" customHeight="1" x14ac:dyDescent="0.35">
      <c r="A558" s="358"/>
      <c r="B558" s="427"/>
      <c r="C558" s="359"/>
      <c r="D558" s="360"/>
      <c r="E558" s="1164" t="s">
        <v>553</v>
      </c>
      <c r="F558" s="700" t="s">
        <v>503</v>
      </c>
      <c r="G558" s="701" t="s">
        <v>210</v>
      </c>
      <c r="H558" s="1144" t="s">
        <v>696</v>
      </c>
      <c r="I558" s="1145"/>
      <c r="J558" s="1101">
        <v>2011</v>
      </c>
      <c r="K558" s="1101" t="s">
        <v>378</v>
      </c>
      <c r="L558" s="1101">
        <v>1</v>
      </c>
      <c r="M558" s="1158">
        <f>(5.52+6.4)/2</f>
        <v>5.96</v>
      </c>
      <c r="N558" s="1167">
        <f>L558*M558</f>
        <v>5.96</v>
      </c>
      <c r="O558" s="1101">
        <v>5.61</v>
      </c>
      <c r="P558" s="361" t="s">
        <v>442</v>
      </c>
    </row>
    <row r="559" spans="1:16" ht="21" customHeight="1" x14ac:dyDescent="0.35">
      <c r="A559" s="358"/>
      <c r="B559" s="427"/>
      <c r="C559" s="359"/>
      <c r="D559" s="360"/>
      <c r="E559" s="1165"/>
      <c r="F559" s="700" t="s">
        <v>471</v>
      </c>
      <c r="G559" s="701" t="s">
        <v>210</v>
      </c>
      <c r="H559" s="1174" t="s">
        <v>1153</v>
      </c>
      <c r="I559" s="1175"/>
      <c r="J559" s="1102"/>
      <c r="K559" s="1102"/>
      <c r="L559" s="1102"/>
      <c r="M559" s="1159"/>
      <c r="N559" s="1168"/>
      <c r="O559" s="1102"/>
      <c r="P559" s="361" t="s">
        <v>442</v>
      </c>
    </row>
    <row r="560" spans="1:16" ht="21" customHeight="1" x14ac:dyDescent="0.35">
      <c r="A560" s="358"/>
      <c r="B560" s="427"/>
      <c r="C560" s="359"/>
      <c r="D560" s="360"/>
      <c r="E560" s="1165"/>
      <c r="F560" s="700" t="s">
        <v>476</v>
      </c>
      <c r="G560" s="701" t="s">
        <v>210</v>
      </c>
      <c r="H560" s="1036" t="s">
        <v>697</v>
      </c>
      <c r="I560" s="1037"/>
      <c r="J560" s="1102"/>
      <c r="K560" s="1102"/>
      <c r="L560" s="1102"/>
      <c r="M560" s="1159"/>
      <c r="N560" s="1168"/>
      <c r="O560" s="1102"/>
      <c r="P560" s="361" t="s">
        <v>442</v>
      </c>
    </row>
    <row r="561" spans="1:16" ht="21" customHeight="1" x14ac:dyDescent="0.35">
      <c r="A561" s="358"/>
      <c r="B561" s="427"/>
      <c r="C561" s="359"/>
      <c r="D561" s="360"/>
      <c r="E561" s="1165"/>
      <c r="F561" s="700" t="s">
        <v>477</v>
      </c>
      <c r="G561" s="701" t="s">
        <v>210</v>
      </c>
      <c r="H561" s="1036">
        <v>14</v>
      </c>
      <c r="I561" s="1037"/>
      <c r="J561" s="1102"/>
      <c r="K561" s="1102"/>
      <c r="L561" s="1102"/>
      <c r="M561" s="1159"/>
      <c r="N561" s="1168"/>
      <c r="O561" s="1102"/>
      <c r="P561" s="361" t="s">
        <v>442</v>
      </c>
    </row>
    <row r="562" spans="1:16" ht="21" customHeight="1" x14ac:dyDescent="0.35">
      <c r="A562" s="358"/>
      <c r="B562" s="427"/>
      <c r="C562" s="359"/>
      <c r="D562" s="360"/>
      <c r="E562" s="1165"/>
      <c r="F562" s="700" t="s">
        <v>478</v>
      </c>
      <c r="G562" s="701" t="s">
        <v>210</v>
      </c>
      <c r="H562" s="1036">
        <v>1</v>
      </c>
      <c r="I562" s="1037"/>
      <c r="J562" s="1102"/>
      <c r="K562" s="1102"/>
      <c r="L562" s="1102"/>
      <c r="M562" s="1159"/>
      <c r="N562" s="1168"/>
      <c r="O562" s="1102"/>
      <c r="P562" s="361" t="s">
        <v>479</v>
      </c>
    </row>
    <row r="563" spans="1:16" ht="21" customHeight="1" x14ac:dyDescent="0.35">
      <c r="A563" s="358"/>
      <c r="B563" s="427"/>
      <c r="C563" s="359"/>
      <c r="D563" s="360"/>
      <c r="E563" s="1165"/>
      <c r="F563" s="700" t="s">
        <v>480</v>
      </c>
      <c r="G563" s="701" t="s">
        <v>210</v>
      </c>
      <c r="H563" s="1036">
        <v>2011</v>
      </c>
      <c r="I563" s="1037"/>
      <c r="J563" s="1102"/>
      <c r="K563" s="1102"/>
      <c r="L563" s="1102"/>
      <c r="M563" s="1159"/>
      <c r="N563" s="1168"/>
      <c r="O563" s="1102"/>
      <c r="P563" s="361" t="s">
        <v>442</v>
      </c>
    </row>
    <row r="564" spans="1:16" ht="21" customHeight="1" x14ac:dyDescent="0.35">
      <c r="A564" s="358"/>
      <c r="B564" s="427"/>
      <c r="C564" s="359"/>
      <c r="D564" s="360"/>
      <c r="E564" s="1165"/>
      <c r="F564" s="700" t="s">
        <v>481</v>
      </c>
      <c r="G564" s="701" t="s">
        <v>210</v>
      </c>
      <c r="H564" s="1170" t="s">
        <v>698</v>
      </c>
      <c r="I564" s="1037"/>
      <c r="J564" s="1102"/>
      <c r="K564" s="1102"/>
      <c r="L564" s="1102"/>
      <c r="M564" s="1159"/>
      <c r="N564" s="1168"/>
      <c r="O564" s="1102"/>
      <c r="P564" s="361" t="s">
        <v>442</v>
      </c>
    </row>
    <row r="565" spans="1:16" ht="21" customHeight="1" x14ac:dyDescent="0.35">
      <c r="A565" s="358"/>
      <c r="B565" s="427"/>
      <c r="C565" s="359"/>
      <c r="D565" s="360"/>
      <c r="E565" s="1165"/>
      <c r="F565" s="700" t="s">
        <v>482</v>
      </c>
      <c r="G565" s="701" t="s">
        <v>210</v>
      </c>
      <c r="H565" s="1036" t="s">
        <v>699</v>
      </c>
      <c r="I565" s="1037"/>
      <c r="J565" s="1102"/>
      <c r="K565" s="1102"/>
      <c r="L565" s="1102"/>
      <c r="M565" s="1159"/>
      <c r="N565" s="1168"/>
      <c r="O565" s="1102"/>
      <c r="P565" s="361" t="s">
        <v>442</v>
      </c>
    </row>
    <row r="566" spans="1:16" ht="34.5" customHeight="1" x14ac:dyDescent="0.35">
      <c r="A566" s="358"/>
      <c r="B566" s="427"/>
      <c r="C566" s="359"/>
      <c r="D566" s="360"/>
      <c r="E566" s="1165"/>
      <c r="F566" s="700" t="s">
        <v>467</v>
      </c>
      <c r="G566" s="701" t="s">
        <v>210</v>
      </c>
      <c r="H566" s="1036" t="s">
        <v>922</v>
      </c>
      <c r="I566" s="1037"/>
      <c r="J566" s="1102"/>
      <c r="K566" s="1102"/>
      <c r="L566" s="1102"/>
      <c r="M566" s="1159"/>
      <c r="N566" s="1168"/>
      <c r="O566" s="1102"/>
      <c r="P566" s="361" t="s">
        <v>442</v>
      </c>
    </row>
    <row r="567" spans="1:16" ht="21" customHeight="1" x14ac:dyDescent="0.35">
      <c r="A567" s="358"/>
      <c r="B567" s="427"/>
      <c r="C567" s="359"/>
      <c r="D567" s="360"/>
      <c r="E567" s="1165"/>
      <c r="F567" s="700" t="s">
        <v>483</v>
      </c>
      <c r="G567" s="701" t="s">
        <v>210</v>
      </c>
      <c r="H567" s="1193" t="s">
        <v>943</v>
      </c>
      <c r="I567" s="1175"/>
      <c r="J567" s="1102"/>
      <c r="K567" s="1102"/>
      <c r="L567" s="1102"/>
      <c r="M567" s="1159"/>
      <c r="N567" s="1168"/>
      <c r="O567" s="1102"/>
      <c r="P567" s="361" t="s">
        <v>934</v>
      </c>
    </row>
    <row r="568" spans="1:16" ht="36" customHeight="1" x14ac:dyDescent="0.35">
      <c r="A568" s="358"/>
      <c r="B568" s="427"/>
      <c r="C568" s="359"/>
      <c r="D568" s="360"/>
      <c r="E568" s="1165"/>
      <c r="F568" s="700" t="s">
        <v>484</v>
      </c>
      <c r="G568" s="701" t="s">
        <v>210</v>
      </c>
      <c r="H568" s="1171" t="s">
        <v>700</v>
      </c>
      <c r="I568" s="1037"/>
      <c r="J568" s="1102"/>
      <c r="K568" s="1102"/>
      <c r="L568" s="1102"/>
      <c r="M568" s="1159"/>
      <c r="N568" s="1168"/>
      <c r="O568" s="1102"/>
      <c r="P568" s="361" t="s">
        <v>485</v>
      </c>
    </row>
    <row r="569" spans="1:16" ht="36.75" customHeight="1" x14ac:dyDescent="0.35">
      <c r="A569" s="358"/>
      <c r="B569" s="427"/>
      <c r="C569" s="359"/>
      <c r="D569" s="360"/>
      <c r="E569" s="1165"/>
      <c r="F569" s="700" t="s">
        <v>393</v>
      </c>
      <c r="G569" s="701" t="s">
        <v>210</v>
      </c>
      <c r="H569" s="1171" t="s">
        <v>701</v>
      </c>
      <c r="I569" s="1037"/>
      <c r="J569" s="1102"/>
      <c r="K569" s="1102"/>
      <c r="L569" s="1102"/>
      <c r="M569" s="1159"/>
      <c r="N569" s="1168"/>
      <c r="O569" s="1102"/>
      <c r="P569" s="361" t="s">
        <v>486</v>
      </c>
    </row>
    <row r="570" spans="1:16" ht="37.5" customHeight="1" x14ac:dyDescent="0.35">
      <c r="A570" s="358"/>
      <c r="B570" s="427"/>
      <c r="C570" s="359"/>
      <c r="D570" s="360"/>
      <c r="E570" s="1165"/>
      <c r="F570" s="700" t="s">
        <v>376</v>
      </c>
      <c r="G570" s="701" t="s">
        <v>210</v>
      </c>
      <c r="H570" s="1171" t="s">
        <v>1088</v>
      </c>
      <c r="I570" s="1037"/>
      <c r="J570" s="1102"/>
      <c r="K570" s="1102"/>
      <c r="L570" s="1102"/>
      <c r="M570" s="1159"/>
      <c r="N570" s="1168"/>
      <c r="O570" s="1102"/>
      <c r="P570" s="361" t="s">
        <v>468</v>
      </c>
    </row>
    <row r="571" spans="1:16" ht="31" x14ac:dyDescent="0.35">
      <c r="A571" s="358"/>
      <c r="B571" s="427"/>
      <c r="C571" s="359"/>
      <c r="D571" s="360"/>
      <c r="E571" s="1165"/>
      <c r="F571" s="700" t="s">
        <v>498</v>
      </c>
      <c r="G571" s="701" t="s">
        <v>210</v>
      </c>
      <c r="H571" s="1036" t="s">
        <v>584</v>
      </c>
      <c r="I571" s="1037"/>
      <c r="J571" s="1102"/>
      <c r="K571" s="1102"/>
      <c r="L571" s="1102"/>
      <c r="M571" s="1159"/>
      <c r="N571" s="1168"/>
      <c r="O571" s="1102"/>
      <c r="P571" s="361" t="s">
        <v>500</v>
      </c>
    </row>
    <row r="572" spans="1:16" ht="31" x14ac:dyDescent="0.35">
      <c r="A572" s="358"/>
      <c r="B572" s="427"/>
      <c r="C572" s="359"/>
      <c r="D572" s="360"/>
      <c r="E572" s="1166"/>
      <c r="F572" s="700" t="s">
        <v>501</v>
      </c>
      <c r="G572" s="701" t="s">
        <v>210</v>
      </c>
      <c r="H572" s="1170" t="s">
        <v>542</v>
      </c>
      <c r="I572" s="1037"/>
      <c r="J572" s="1161"/>
      <c r="K572" s="1161"/>
      <c r="L572" s="1161"/>
      <c r="M572" s="1160"/>
      <c r="N572" s="1169"/>
      <c r="O572" s="1161"/>
      <c r="P572" s="361" t="s">
        <v>502</v>
      </c>
    </row>
    <row r="573" spans="1:16" ht="54" customHeight="1" x14ac:dyDescent="0.35">
      <c r="A573" s="358"/>
      <c r="B573" s="427"/>
      <c r="C573" s="359"/>
      <c r="D573" s="360"/>
      <c r="E573" s="1164" t="s">
        <v>789</v>
      </c>
      <c r="F573" s="700" t="s">
        <v>503</v>
      </c>
      <c r="G573" s="701" t="s">
        <v>210</v>
      </c>
      <c r="H573" s="1144" t="s">
        <v>779</v>
      </c>
      <c r="I573" s="1145"/>
      <c r="J573" s="1101">
        <v>2015</v>
      </c>
      <c r="K573" s="1101" t="s">
        <v>378</v>
      </c>
      <c r="L573" s="1101">
        <v>1</v>
      </c>
      <c r="M573" s="1158">
        <f>(5.64+6)/2</f>
        <v>5.82</v>
      </c>
      <c r="N573" s="1167">
        <f>L573*M573</f>
        <v>5.82</v>
      </c>
      <c r="O573" s="1101" t="s">
        <v>1705</v>
      </c>
      <c r="P573" s="361" t="s">
        <v>442</v>
      </c>
    </row>
    <row r="574" spans="1:16" ht="21" customHeight="1" x14ac:dyDescent="0.35">
      <c r="A574" s="358"/>
      <c r="B574" s="427"/>
      <c r="C574" s="359"/>
      <c r="D574" s="360"/>
      <c r="E574" s="1165"/>
      <c r="F574" s="700" t="s">
        <v>471</v>
      </c>
      <c r="G574" s="701" t="s">
        <v>210</v>
      </c>
      <c r="H574" s="1036" t="s">
        <v>1154</v>
      </c>
      <c r="I574" s="1037"/>
      <c r="J574" s="1102"/>
      <c r="K574" s="1102"/>
      <c r="L574" s="1102"/>
      <c r="M574" s="1159"/>
      <c r="N574" s="1168"/>
      <c r="O574" s="1102"/>
      <c r="P574" s="361" t="s">
        <v>442</v>
      </c>
    </row>
    <row r="575" spans="1:16" ht="21" customHeight="1" x14ac:dyDescent="0.35">
      <c r="A575" s="358"/>
      <c r="B575" s="427"/>
      <c r="C575" s="359"/>
      <c r="D575" s="360"/>
      <c r="E575" s="1165"/>
      <c r="F575" s="700" t="s">
        <v>476</v>
      </c>
      <c r="G575" s="701" t="s">
        <v>210</v>
      </c>
      <c r="H575" s="1036" t="s">
        <v>780</v>
      </c>
      <c r="I575" s="1037"/>
      <c r="J575" s="1102"/>
      <c r="K575" s="1102"/>
      <c r="L575" s="1102"/>
      <c r="M575" s="1159"/>
      <c r="N575" s="1168"/>
      <c r="O575" s="1102"/>
      <c r="P575" s="361" t="s">
        <v>442</v>
      </c>
    </row>
    <row r="576" spans="1:16" ht="21" customHeight="1" x14ac:dyDescent="0.35">
      <c r="A576" s="358"/>
      <c r="B576" s="427"/>
      <c r="C576" s="359"/>
      <c r="D576" s="360"/>
      <c r="E576" s="1165"/>
      <c r="F576" s="700" t="s">
        <v>477</v>
      </c>
      <c r="G576" s="701" t="s">
        <v>210</v>
      </c>
      <c r="H576" s="1036">
        <v>4</v>
      </c>
      <c r="I576" s="1037"/>
      <c r="J576" s="1102"/>
      <c r="K576" s="1102"/>
      <c r="L576" s="1102"/>
      <c r="M576" s="1159"/>
      <c r="N576" s="1168"/>
      <c r="O576" s="1102"/>
      <c r="P576" s="361" t="s">
        <v>442</v>
      </c>
    </row>
    <row r="577" spans="1:16" ht="21" customHeight="1" x14ac:dyDescent="0.35">
      <c r="A577" s="358"/>
      <c r="B577" s="427"/>
      <c r="C577" s="359"/>
      <c r="D577" s="360"/>
      <c r="E577" s="1165"/>
      <c r="F577" s="700" t="s">
        <v>478</v>
      </c>
      <c r="G577" s="701" t="s">
        <v>210</v>
      </c>
      <c r="H577" s="1036">
        <v>3</v>
      </c>
      <c r="I577" s="1037"/>
      <c r="J577" s="1102"/>
      <c r="K577" s="1102"/>
      <c r="L577" s="1102"/>
      <c r="M577" s="1159"/>
      <c r="N577" s="1168"/>
      <c r="O577" s="1102"/>
      <c r="P577" s="361" t="s">
        <v>479</v>
      </c>
    </row>
    <row r="578" spans="1:16" ht="21" customHeight="1" x14ac:dyDescent="0.35">
      <c r="A578" s="358"/>
      <c r="B578" s="427"/>
      <c r="C578" s="359"/>
      <c r="D578" s="360"/>
      <c r="E578" s="1165"/>
      <c r="F578" s="700" t="s">
        <v>480</v>
      </c>
      <c r="G578" s="701" t="s">
        <v>210</v>
      </c>
      <c r="H578" s="1036">
        <v>2015</v>
      </c>
      <c r="I578" s="1037"/>
      <c r="J578" s="1102"/>
      <c r="K578" s="1102"/>
      <c r="L578" s="1102"/>
      <c r="M578" s="1159"/>
      <c r="N578" s="1168"/>
      <c r="O578" s="1102"/>
      <c r="P578" s="361" t="s">
        <v>442</v>
      </c>
    </row>
    <row r="579" spans="1:16" ht="21" customHeight="1" x14ac:dyDescent="0.35">
      <c r="A579" s="358"/>
      <c r="B579" s="427"/>
      <c r="C579" s="359"/>
      <c r="D579" s="360"/>
      <c r="E579" s="1165"/>
      <c r="F579" s="700" t="s">
        <v>481</v>
      </c>
      <c r="G579" s="701" t="s">
        <v>210</v>
      </c>
      <c r="H579" s="1170" t="s">
        <v>781</v>
      </c>
      <c r="I579" s="1037"/>
      <c r="J579" s="1102"/>
      <c r="K579" s="1102"/>
      <c r="L579" s="1102"/>
      <c r="M579" s="1159"/>
      <c r="N579" s="1168"/>
      <c r="O579" s="1102"/>
      <c r="P579" s="361" t="s">
        <v>442</v>
      </c>
    </row>
    <row r="580" spans="1:16" ht="21" customHeight="1" x14ac:dyDescent="0.35">
      <c r="A580" s="358"/>
      <c r="B580" s="427"/>
      <c r="C580" s="359"/>
      <c r="D580" s="360"/>
      <c r="E580" s="1165"/>
      <c r="F580" s="700" t="s">
        <v>482</v>
      </c>
      <c r="G580" s="701" t="s">
        <v>210</v>
      </c>
      <c r="H580" s="1036" t="s">
        <v>782</v>
      </c>
      <c r="I580" s="1037"/>
      <c r="J580" s="1102"/>
      <c r="K580" s="1102"/>
      <c r="L580" s="1102"/>
      <c r="M580" s="1159"/>
      <c r="N580" s="1168"/>
      <c r="O580" s="1102"/>
      <c r="P580" s="361" t="s">
        <v>442</v>
      </c>
    </row>
    <row r="581" spans="1:16" ht="21" customHeight="1" x14ac:dyDescent="0.35">
      <c r="A581" s="358"/>
      <c r="B581" s="427"/>
      <c r="C581" s="359"/>
      <c r="D581" s="360"/>
      <c r="E581" s="1165"/>
      <c r="F581" s="700" t="s">
        <v>467</v>
      </c>
      <c r="G581" s="701" t="s">
        <v>210</v>
      </c>
      <c r="H581" s="1036" t="s">
        <v>783</v>
      </c>
      <c r="I581" s="1037"/>
      <c r="J581" s="1102"/>
      <c r="K581" s="1102"/>
      <c r="L581" s="1102"/>
      <c r="M581" s="1159"/>
      <c r="N581" s="1168"/>
      <c r="O581" s="1102"/>
      <c r="P581" s="361" t="s">
        <v>442</v>
      </c>
    </row>
    <row r="582" spans="1:16" ht="21" customHeight="1" x14ac:dyDescent="0.35">
      <c r="A582" s="358"/>
      <c r="B582" s="427"/>
      <c r="C582" s="359"/>
      <c r="D582" s="360"/>
      <c r="E582" s="1165"/>
      <c r="F582" s="700" t="s">
        <v>483</v>
      </c>
      <c r="G582" s="701" t="s">
        <v>210</v>
      </c>
      <c r="H582" s="1170" t="s">
        <v>542</v>
      </c>
      <c r="I582" s="1037"/>
      <c r="J582" s="1102"/>
      <c r="K582" s="1102"/>
      <c r="L582" s="1102"/>
      <c r="M582" s="1159"/>
      <c r="N582" s="1168"/>
      <c r="O582" s="1102"/>
      <c r="P582" s="361" t="s">
        <v>934</v>
      </c>
    </row>
    <row r="583" spans="1:16" ht="36.75" customHeight="1" x14ac:dyDescent="0.35">
      <c r="A583" s="358"/>
      <c r="B583" s="427"/>
      <c r="C583" s="359"/>
      <c r="D583" s="360"/>
      <c r="E583" s="1165"/>
      <c r="F583" s="700" t="s">
        <v>484</v>
      </c>
      <c r="G583" s="701" t="s">
        <v>210</v>
      </c>
      <c r="H583" s="1171" t="s">
        <v>785</v>
      </c>
      <c r="I583" s="1037"/>
      <c r="J583" s="1102"/>
      <c r="K583" s="1102"/>
      <c r="L583" s="1102"/>
      <c r="M583" s="1159"/>
      <c r="N583" s="1168"/>
      <c r="O583" s="1102"/>
      <c r="P583" s="361" t="s">
        <v>485</v>
      </c>
    </row>
    <row r="584" spans="1:16" ht="36.75" customHeight="1" x14ac:dyDescent="0.35">
      <c r="A584" s="358"/>
      <c r="B584" s="427"/>
      <c r="C584" s="359"/>
      <c r="D584" s="360"/>
      <c r="E584" s="1165"/>
      <c r="F584" s="700" t="s">
        <v>393</v>
      </c>
      <c r="G584" s="701" t="s">
        <v>210</v>
      </c>
      <c r="H584" s="1171" t="s">
        <v>784</v>
      </c>
      <c r="I584" s="1037"/>
      <c r="J584" s="1102"/>
      <c r="K584" s="1102"/>
      <c r="L584" s="1102"/>
      <c r="M584" s="1159"/>
      <c r="N584" s="1168"/>
      <c r="O584" s="1102"/>
      <c r="P584" s="361" t="s">
        <v>486</v>
      </c>
    </row>
    <row r="585" spans="1:16" ht="34.5" customHeight="1" x14ac:dyDescent="0.35">
      <c r="A585" s="358"/>
      <c r="B585" s="427"/>
      <c r="C585" s="359"/>
      <c r="D585" s="360"/>
      <c r="E585" s="1165"/>
      <c r="F585" s="700" t="s">
        <v>376</v>
      </c>
      <c r="G585" s="701" t="s">
        <v>210</v>
      </c>
      <c r="H585" s="1171" t="s">
        <v>1089</v>
      </c>
      <c r="I585" s="1037"/>
      <c r="J585" s="1102"/>
      <c r="K585" s="1102"/>
      <c r="L585" s="1102"/>
      <c r="M585" s="1159"/>
      <c r="N585" s="1168"/>
      <c r="O585" s="1102"/>
      <c r="P585" s="361" t="s">
        <v>468</v>
      </c>
    </row>
    <row r="586" spans="1:16" ht="31" x14ac:dyDescent="0.35">
      <c r="A586" s="358"/>
      <c r="B586" s="427"/>
      <c r="C586" s="359"/>
      <c r="D586" s="360"/>
      <c r="E586" s="1165"/>
      <c r="F586" s="700" t="s">
        <v>498</v>
      </c>
      <c r="G586" s="701" t="s">
        <v>210</v>
      </c>
      <c r="H586" s="1036" t="s">
        <v>584</v>
      </c>
      <c r="I586" s="1037"/>
      <c r="J586" s="1102"/>
      <c r="K586" s="1102"/>
      <c r="L586" s="1102"/>
      <c r="M586" s="1159"/>
      <c r="N586" s="1168"/>
      <c r="O586" s="1102"/>
      <c r="P586" s="361" t="s">
        <v>500</v>
      </c>
    </row>
    <row r="587" spans="1:16" ht="31" x14ac:dyDescent="0.35">
      <c r="A587" s="358"/>
      <c r="B587" s="427"/>
      <c r="C587" s="359"/>
      <c r="D587" s="360"/>
      <c r="E587" s="1166"/>
      <c r="F587" s="700" t="s">
        <v>501</v>
      </c>
      <c r="G587" s="701" t="s">
        <v>210</v>
      </c>
      <c r="H587" s="1170" t="s">
        <v>542</v>
      </c>
      <c r="I587" s="1037"/>
      <c r="J587" s="1161"/>
      <c r="K587" s="1161"/>
      <c r="L587" s="1161"/>
      <c r="M587" s="1160"/>
      <c r="N587" s="1169"/>
      <c r="O587" s="1161"/>
      <c r="P587" s="361" t="s">
        <v>502</v>
      </c>
    </row>
    <row r="588" spans="1:16" ht="54" customHeight="1" x14ac:dyDescent="0.35">
      <c r="A588" s="358"/>
      <c r="B588" s="427"/>
      <c r="C588" s="359"/>
      <c r="D588" s="360"/>
      <c r="E588" s="1164" t="s">
        <v>792</v>
      </c>
      <c r="F588" s="700" t="s">
        <v>503</v>
      </c>
      <c r="G588" s="701" t="s">
        <v>210</v>
      </c>
      <c r="H588" s="1144" t="s">
        <v>786</v>
      </c>
      <c r="I588" s="1145"/>
      <c r="J588" s="1101">
        <v>2012</v>
      </c>
      <c r="K588" s="1101" t="s">
        <v>378</v>
      </c>
      <c r="L588" s="1101">
        <v>1</v>
      </c>
      <c r="M588" s="1158">
        <f>(1.86+2)/2</f>
        <v>1.9300000000000002</v>
      </c>
      <c r="N588" s="1167">
        <f>L588*M588</f>
        <v>1.9300000000000002</v>
      </c>
      <c r="O588" s="1101">
        <v>0.4</v>
      </c>
      <c r="P588" s="361" t="s">
        <v>442</v>
      </c>
    </row>
    <row r="589" spans="1:16" ht="21" customHeight="1" x14ac:dyDescent="0.35">
      <c r="A589" s="358"/>
      <c r="B589" s="427"/>
      <c r="C589" s="359"/>
      <c r="D589" s="360"/>
      <c r="E589" s="1165"/>
      <c r="F589" s="700" t="s">
        <v>471</v>
      </c>
      <c r="G589" s="701" t="s">
        <v>210</v>
      </c>
      <c r="H589" s="1036" t="s">
        <v>1155</v>
      </c>
      <c r="I589" s="1037"/>
      <c r="J589" s="1102"/>
      <c r="K589" s="1102"/>
      <c r="L589" s="1102"/>
      <c r="M589" s="1159"/>
      <c r="N589" s="1168"/>
      <c r="O589" s="1102"/>
      <c r="P589" s="361" t="s">
        <v>442</v>
      </c>
    </row>
    <row r="590" spans="1:16" ht="21" customHeight="1" x14ac:dyDescent="0.35">
      <c r="A590" s="358"/>
      <c r="B590" s="427"/>
      <c r="C590" s="359"/>
      <c r="D590" s="360"/>
      <c r="E590" s="1165"/>
      <c r="F590" s="700" t="s">
        <v>476</v>
      </c>
      <c r="G590" s="701" t="s">
        <v>210</v>
      </c>
      <c r="H590" s="1036" t="s">
        <v>780</v>
      </c>
      <c r="I590" s="1037"/>
      <c r="J590" s="1102"/>
      <c r="K590" s="1102"/>
      <c r="L590" s="1102"/>
      <c r="M590" s="1159"/>
      <c r="N590" s="1168"/>
      <c r="O590" s="1102"/>
      <c r="P590" s="361" t="s">
        <v>442</v>
      </c>
    </row>
    <row r="591" spans="1:16" ht="21" customHeight="1" x14ac:dyDescent="0.35">
      <c r="A591" s="358"/>
      <c r="B591" s="427"/>
      <c r="C591" s="359"/>
      <c r="D591" s="360"/>
      <c r="E591" s="1165"/>
      <c r="F591" s="700" t="s">
        <v>477</v>
      </c>
      <c r="G591" s="701" t="s">
        <v>210</v>
      </c>
      <c r="H591" s="1036">
        <v>1</v>
      </c>
      <c r="I591" s="1037"/>
      <c r="J591" s="1102"/>
      <c r="K591" s="1102"/>
      <c r="L591" s="1102"/>
      <c r="M591" s="1159"/>
      <c r="N591" s="1168"/>
      <c r="O591" s="1102"/>
      <c r="P591" s="361" t="s">
        <v>442</v>
      </c>
    </row>
    <row r="592" spans="1:16" ht="21" customHeight="1" x14ac:dyDescent="0.35">
      <c r="A592" s="358"/>
      <c r="B592" s="427"/>
      <c r="C592" s="359"/>
      <c r="D592" s="360"/>
      <c r="E592" s="1165"/>
      <c r="F592" s="700" t="s">
        <v>478</v>
      </c>
      <c r="G592" s="701" t="s">
        <v>210</v>
      </c>
      <c r="H592" s="1036">
        <v>1</v>
      </c>
      <c r="I592" s="1037"/>
      <c r="J592" s="1102"/>
      <c r="K592" s="1102"/>
      <c r="L592" s="1102"/>
      <c r="M592" s="1159"/>
      <c r="N592" s="1168"/>
      <c r="O592" s="1102"/>
      <c r="P592" s="361" t="s">
        <v>479</v>
      </c>
    </row>
    <row r="593" spans="1:16" ht="21" customHeight="1" x14ac:dyDescent="0.35">
      <c r="A593" s="358"/>
      <c r="B593" s="427"/>
      <c r="C593" s="359"/>
      <c r="D593" s="360"/>
      <c r="E593" s="1165"/>
      <c r="F593" s="700" t="s">
        <v>480</v>
      </c>
      <c r="G593" s="701" t="s">
        <v>210</v>
      </c>
      <c r="H593" s="1036">
        <v>2012</v>
      </c>
      <c r="I593" s="1037"/>
      <c r="J593" s="1102"/>
      <c r="K593" s="1102"/>
      <c r="L593" s="1102"/>
      <c r="M593" s="1159"/>
      <c r="N593" s="1168"/>
      <c r="O593" s="1102"/>
      <c r="P593" s="361" t="s">
        <v>442</v>
      </c>
    </row>
    <row r="594" spans="1:16" ht="21" customHeight="1" x14ac:dyDescent="0.35">
      <c r="A594" s="358"/>
      <c r="B594" s="427"/>
      <c r="C594" s="359"/>
      <c r="D594" s="360"/>
      <c r="E594" s="1165"/>
      <c r="F594" s="700" t="s">
        <v>481</v>
      </c>
      <c r="G594" s="701" t="s">
        <v>210</v>
      </c>
      <c r="H594" s="1170" t="s">
        <v>787</v>
      </c>
      <c r="I594" s="1037"/>
      <c r="J594" s="1102"/>
      <c r="K594" s="1102"/>
      <c r="L594" s="1102"/>
      <c r="M594" s="1159"/>
      <c r="N594" s="1168"/>
      <c r="O594" s="1102"/>
      <c r="P594" s="361" t="s">
        <v>442</v>
      </c>
    </row>
    <row r="595" spans="1:16" ht="21" customHeight="1" x14ac:dyDescent="0.35">
      <c r="A595" s="358"/>
      <c r="B595" s="427"/>
      <c r="C595" s="359"/>
      <c r="D595" s="360"/>
      <c r="E595" s="1165"/>
      <c r="F595" s="700" t="s">
        <v>482</v>
      </c>
      <c r="G595" s="701" t="s">
        <v>210</v>
      </c>
      <c r="H595" s="1036" t="s">
        <v>782</v>
      </c>
      <c r="I595" s="1037"/>
      <c r="J595" s="1102"/>
      <c r="K595" s="1102"/>
      <c r="L595" s="1102"/>
      <c r="M595" s="1159"/>
      <c r="N595" s="1168"/>
      <c r="O595" s="1102"/>
      <c r="P595" s="361" t="s">
        <v>442</v>
      </c>
    </row>
    <row r="596" spans="1:16" ht="21" customHeight="1" x14ac:dyDescent="0.35">
      <c r="A596" s="358"/>
      <c r="B596" s="427"/>
      <c r="C596" s="359"/>
      <c r="D596" s="360"/>
      <c r="E596" s="1165"/>
      <c r="F596" s="700" t="s">
        <v>467</v>
      </c>
      <c r="G596" s="701" t="s">
        <v>210</v>
      </c>
      <c r="H596" s="1036" t="s">
        <v>783</v>
      </c>
      <c r="I596" s="1037"/>
      <c r="J596" s="1102"/>
      <c r="K596" s="1102"/>
      <c r="L596" s="1102"/>
      <c r="M596" s="1159"/>
      <c r="N596" s="1168"/>
      <c r="O596" s="1102"/>
      <c r="P596" s="361" t="s">
        <v>442</v>
      </c>
    </row>
    <row r="597" spans="1:16" ht="21" customHeight="1" x14ac:dyDescent="0.35">
      <c r="A597" s="358"/>
      <c r="B597" s="427"/>
      <c r="C597" s="359"/>
      <c r="D597" s="360"/>
      <c r="E597" s="1165"/>
      <c r="F597" s="700" t="s">
        <v>483</v>
      </c>
      <c r="G597" s="701" t="s">
        <v>210</v>
      </c>
      <c r="H597" s="1170" t="s">
        <v>542</v>
      </c>
      <c r="I597" s="1037"/>
      <c r="J597" s="1102"/>
      <c r="K597" s="1102"/>
      <c r="L597" s="1102"/>
      <c r="M597" s="1159"/>
      <c r="N597" s="1168"/>
      <c r="O597" s="1102"/>
      <c r="P597" s="361" t="s">
        <v>934</v>
      </c>
    </row>
    <row r="598" spans="1:16" ht="36.75" customHeight="1" x14ac:dyDescent="0.35">
      <c r="A598" s="358"/>
      <c r="B598" s="427"/>
      <c r="C598" s="359"/>
      <c r="D598" s="360"/>
      <c r="E598" s="1165"/>
      <c r="F598" s="700" t="s">
        <v>484</v>
      </c>
      <c r="G598" s="701" t="s">
        <v>210</v>
      </c>
      <c r="H598" s="1171" t="s">
        <v>785</v>
      </c>
      <c r="I598" s="1037"/>
      <c r="J598" s="1102"/>
      <c r="K598" s="1102"/>
      <c r="L598" s="1102"/>
      <c r="M598" s="1159"/>
      <c r="N598" s="1168"/>
      <c r="O598" s="1102"/>
      <c r="P598" s="361" t="s">
        <v>485</v>
      </c>
    </row>
    <row r="599" spans="1:16" ht="39" customHeight="1" x14ac:dyDescent="0.35">
      <c r="A599" s="358"/>
      <c r="B599" s="427"/>
      <c r="C599" s="359"/>
      <c r="D599" s="360"/>
      <c r="E599" s="1165"/>
      <c r="F599" s="700" t="s">
        <v>393</v>
      </c>
      <c r="G599" s="701" t="s">
        <v>210</v>
      </c>
      <c r="H599" s="1171" t="s">
        <v>788</v>
      </c>
      <c r="I599" s="1037"/>
      <c r="J599" s="1102"/>
      <c r="K599" s="1102"/>
      <c r="L599" s="1102"/>
      <c r="M599" s="1159"/>
      <c r="N599" s="1168"/>
      <c r="O599" s="1102"/>
      <c r="P599" s="361" t="s">
        <v>486</v>
      </c>
    </row>
    <row r="600" spans="1:16" ht="35.25" customHeight="1" x14ac:dyDescent="0.35">
      <c r="A600" s="358"/>
      <c r="B600" s="427"/>
      <c r="C600" s="359"/>
      <c r="D600" s="360"/>
      <c r="E600" s="1165"/>
      <c r="F600" s="700" t="s">
        <v>376</v>
      </c>
      <c r="G600" s="701" t="s">
        <v>210</v>
      </c>
      <c r="H600" s="1171" t="s">
        <v>1090</v>
      </c>
      <c r="I600" s="1037"/>
      <c r="J600" s="1102"/>
      <c r="K600" s="1102"/>
      <c r="L600" s="1102"/>
      <c r="M600" s="1159"/>
      <c r="N600" s="1168"/>
      <c r="O600" s="1102"/>
      <c r="P600" s="361" t="s">
        <v>468</v>
      </c>
    </row>
    <row r="601" spans="1:16" ht="31" x14ac:dyDescent="0.35">
      <c r="A601" s="358"/>
      <c r="B601" s="427"/>
      <c r="C601" s="359"/>
      <c r="D601" s="360"/>
      <c r="E601" s="1165"/>
      <c r="F601" s="700" t="s">
        <v>498</v>
      </c>
      <c r="G601" s="701" t="s">
        <v>210</v>
      </c>
      <c r="H601" s="1036" t="s">
        <v>584</v>
      </c>
      <c r="I601" s="1037"/>
      <c r="J601" s="1102"/>
      <c r="K601" s="1102"/>
      <c r="L601" s="1102"/>
      <c r="M601" s="1159"/>
      <c r="N601" s="1168"/>
      <c r="O601" s="1102"/>
      <c r="P601" s="361" t="s">
        <v>500</v>
      </c>
    </row>
    <row r="602" spans="1:16" ht="31" x14ac:dyDescent="0.35">
      <c r="A602" s="358"/>
      <c r="B602" s="427"/>
      <c r="C602" s="359"/>
      <c r="D602" s="360"/>
      <c r="E602" s="1166"/>
      <c r="F602" s="700" t="s">
        <v>501</v>
      </c>
      <c r="G602" s="701" t="s">
        <v>210</v>
      </c>
      <c r="H602" s="1170" t="s">
        <v>542</v>
      </c>
      <c r="I602" s="1037"/>
      <c r="J602" s="1161"/>
      <c r="K602" s="1161"/>
      <c r="L602" s="1161"/>
      <c r="M602" s="1160"/>
      <c r="N602" s="1169"/>
      <c r="O602" s="1161"/>
      <c r="P602" s="361" t="s">
        <v>502</v>
      </c>
    </row>
    <row r="603" spans="1:16" ht="72" customHeight="1" x14ac:dyDescent="0.35">
      <c r="A603" s="358"/>
      <c r="B603" s="427"/>
      <c r="C603" s="359"/>
      <c r="D603" s="360"/>
      <c r="E603" s="1164" t="s">
        <v>795</v>
      </c>
      <c r="F603" s="700" t="s">
        <v>503</v>
      </c>
      <c r="G603" s="701" t="s">
        <v>210</v>
      </c>
      <c r="H603" s="1144" t="s">
        <v>796</v>
      </c>
      <c r="I603" s="1145"/>
      <c r="J603" s="1101">
        <v>2013</v>
      </c>
      <c r="K603" s="1101" t="s">
        <v>378</v>
      </c>
      <c r="L603" s="1101">
        <v>1</v>
      </c>
      <c r="M603" s="1158">
        <f>(3.76+4)/2</f>
        <v>3.88</v>
      </c>
      <c r="N603" s="1167">
        <f>L603*M603</f>
        <v>3.88</v>
      </c>
      <c r="O603" s="1101">
        <v>0.8</v>
      </c>
      <c r="P603" s="361" t="s">
        <v>442</v>
      </c>
    </row>
    <row r="604" spans="1:16" ht="21" customHeight="1" x14ac:dyDescent="0.35">
      <c r="A604" s="358"/>
      <c r="B604" s="427"/>
      <c r="C604" s="359"/>
      <c r="D604" s="360"/>
      <c r="E604" s="1165"/>
      <c r="F604" s="700" t="s">
        <v>471</v>
      </c>
      <c r="G604" s="701" t="s">
        <v>210</v>
      </c>
      <c r="H604" s="1036" t="s">
        <v>1156</v>
      </c>
      <c r="I604" s="1037"/>
      <c r="J604" s="1102"/>
      <c r="K604" s="1102"/>
      <c r="L604" s="1102"/>
      <c r="M604" s="1159"/>
      <c r="N604" s="1168"/>
      <c r="O604" s="1102"/>
      <c r="P604" s="361" t="s">
        <v>442</v>
      </c>
    </row>
    <row r="605" spans="1:16" ht="21" customHeight="1" x14ac:dyDescent="0.35">
      <c r="A605" s="358"/>
      <c r="B605" s="427"/>
      <c r="C605" s="359"/>
      <c r="D605" s="360"/>
      <c r="E605" s="1165"/>
      <c r="F605" s="700" t="s">
        <v>476</v>
      </c>
      <c r="G605" s="701" t="s">
        <v>210</v>
      </c>
      <c r="H605" s="1036" t="s">
        <v>780</v>
      </c>
      <c r="I605" s="1037"/>
      <c r="J605" s="1102"/>
      <c r="K605" s="1102"/>
      <c r="L605" s="1102"/>
      <c r="M605" s="1159"/>
      <c r="N605" s="1168"/>
      <c r="O605" s="1102"/>
      <c r="P605" s="361" t="s">
        <v>442</v>
      </c>
    </row>
    <row r="606" spans="1:16" ht="21" customHeight="1" x14ac:dyDescent="0.35">
      <c r="A606" s="358"/>
      <c r="B606" s="427"/>
      <c r="C606" s="359"/>
      <c r="D606" s="360"/>
      <c r="E606" s="1165"/>
      <c r="F606" s="700" t="s">
        <v>477</v>
      </c>
      <c r="G606" s="701" t="s">
        <v>210</v>
      </c>
      <c r="H606" s="1036">
        <v>2</v>
      </c>
      <c r="I606" s="1037"/>
      <c r="J606" s="1102"/>
      <c r="K606" s="1102"/>
      <c r="L606" s="1102"/>
      <c r="M606" s="1159"/>
      <c r="N606" s="1168"/>
      <c r="O606" s="1102"/>
      <c r="P606" s="361" t="s">
        <v>442</v>
      </c>
    </row>
    <row r="607" spans="1:16" ht="21" customHeight="1" x14ac:dyDescent="0.35">
      <c r="A607" s="358"/>
      <c r="B607" s="427"/>
      <c r="C607" s="359"/>
      <c r="D607" s="360"/>
      <c r="E607" s="1165"/>
      <c r="F607" s="700" t="s">
        <v>478</v>
      </c>
      <c r="G607" s="701" t="s">
        <v>210</v>
      </c>
      <c r="H607" s="1036">
        <v>1</v>
      </c>
      <c r="I607" s="1037"/>
      <c r="J607" s="1102"/>
      <c r="K607" s="1102"/>
      <c r="L607" s="1102"/>
      <c r="M607" s="1159"/>
      <c r="N607" s="1168"/>
      <c r="O607" s="1102"/>
      <c r="P607" s="361" t="s">
        <v>479</v>
      </c>
    </row>
    <row r="608" spans="1:16" ht="21" customHeight="1" x14ac:dyDescent="0.35">
      <c r="A608" s="358"/>
      <c r="B608" s="427"/>
      <c r="C608" s="359"/>
      <c r="D608" s="360"/>
      <c r="E608" s="1165"/>
      <c r="F608" s="700" t="s">
        <v>480</v>
      </c>
      <c r="G608" s="701" t="s">
        <v>210</v>
      </c>
      <c r="H608" s="1036">
        <v>2013</v>
      </c>
      <c r="I608" s="1037"/>
      <c r="J608" s="1102"/>
      <c r="K608" s="1102"/>
      <c r="L608" s="1102"/>
      <c r="M608" s="1159"/>
      <c r="N608" s="1168"/>
      <c r="O608" s="1102"/>
      <c r="P608" s="361" t="s">
        <v>442</v>
      </c>
    </row>
    <row r="609" spans="1:16" ht="21" customHeight="1" x14ac:dyDescent="0.35">
      <c r="A609" s="358"/>
      <c r="B609" s="427"/>
      <c r="C609" s="359"/>
      <c r="D609" s="360"/>
      <c r="E609" s="1165"/>
      <c r="F609" s="700" t="s">
        <v>481</v>
      </c>
      <c r="G609" s="701" t="s">
        <v>210</v>
      </c>
      <c r="H609" s="1170" t="s">
        <v>791</v>
      </c>
      <c r="I609" s="1037"/>
      <c r="J609" s="1102"/>
      <c r="K609" s="1102"/>
      <c r="L609" s="1102"/>
      <c r="M609" s="1159"/>
      <c r="N609" s="1168"/>
      <c r="O609" s="1102"/>
      <c r="P609" s="361" t="s">
        <v>442</v>
      </c>
    </row>
    <row r="610" spans="1:16" ht="21" customHeight="1" x14ac:dyDescent="0.35">
      <c r="A610" s="358"/>
      <c r="B610" s="427"/>
      <c r="C610" s="359"/>
      <c r="D610" s="360"/>
      <c r="E610" s="1165"/>
      <c r="F610" s="700" t="s">
        <v>482</v>
      </c>
      <c r="G610" s="701" t="s">
        <v>210</v>
      </c>
      <c r="H610" s="1036" t="s">
        <v>782</v>
      </c>
      <c r="I610" s="1037"/>
      <c r="J610" s="1102"/>
      <c r="K610" s="1102"/>
      <c r="L610" s="1102"/>
      <c r="M610" s="1159"/>
      <c r="N610" s="1168"/>
      <c r="O610" s="1102"/>
      <c r="P610" s="361" t="s">
        <v>442</v>
      </c>
    </row>
    <row r="611" spans="1:16" ht="21" customHeight="1" x14ac:dyDescent="0.35">
      <c r="A611" s="358"/>
      <c r="B611" s="427"/>
      <c r="C611" s="359"/>
      <c r="D611" s="360"/>
      <c r="E611" s="1165"/>
      <c r="F611" s="700" t="s">
        <v>467</v>
      </c>
      <c r="G611" s="701" t="s">
        <v>210</v>
      </c>
      <c r="H611" s="1036" t="s">
        <v>783</v>
      </c>
      <c r="I611" s="1037"/>
      <c r="J611" s="1102"/>
      <c r="K611" s="1102"/>
      <c r="L611" s="1102"/>
      <c r="M611" s="1159"/>
      <c r="N611" s="1168"/>
      <c r="O611" s="1102"/>
      <c r="P611" s="361" t="s">
        <v>442</v>
      </c>
    </row>
    <row r="612" spans="1:16" ht="21" customHeight="1" x14ac:dyDescent="0.35">
      <c r="A612" s="358"/>
      <c r="B612" s="427"/>
      <c r="C612" s="359"/>
      <c r="D612" s="360"/>
      <c r="E612" s="1165"/>
      <c r="F612" s="700" t="s">
        <v>483</v>
      </c>
      <c r="G612" s="701" t="s">
        <v>210</v>
      </c>
      <c r="H612" s="1170" t="s">
        <v>542</v>
      </c>
      <c r="I612" s="1037"/>
      <c r="J612" s="1102"/>
      <c r="K612" s="1102"/>
      <c r="L612" s="1102"/>
      <c r="M612" s="1159"/>
      <c r="N612" s="1168"/>
      <c r="O612" s="1102"/>
      <c r="P612" s="361" t="s">
        <v>934</v>
      </c>
    </row>
    <row r="613" spans="1:16" ht="36.75" customHeight="1" x14ac:dyDescent="0.35">
      <c r="A613" s="358"/>
      <c r="B613" s="427"/>
      <c r="C613" s="359"/>
      <c r="D613" s="360"/>
      <c r="E613" s="1165"/>
      <c r="F613" s="700" t="s">
        <v>484</v>
      </c>
      <c r="G613" s="701" t="s">
        <v>210</v>
      </c>
      <c r="H613" s="1171" t="s">
        <v>785</v>
      </c>
      <c r="I613" s="1037"/>
      <c r="J613" s="1102"/>
      <c r="K613" s="1102"/>
      <c r="L613" s="1102"/>
      <c r="M613" s="1159"/>
      <c r="N613" s="1168"/>
      <c r="O613" s="1102"/>
      <c r="P613" s="361" t="s">
        <v>485</v>
      </c>
    </row>
    <row r="614" spans="1:16" ht="36.75" customHeight="1" x14ac:dyDescent="0.35">
      <c r="A614" s="358"/>
      <c r="B614" s="427"/>
      <c r="C614" s="359"/>
      <c r="D614" s="360"/>
      <c r="E614" s="1165"/>
      <c r="F614" s="700" t="s">
        <v>393</v>
      </c>
      <c r="G614" s="701" t="s">
        <v>210</v>
      </c>
      <c r="H614" s="1171" t="s">
        <v>790</v>
      </c>
      <c r="I614" s="1037"/>
      <c r="J614" s="1102"/>
      <c r="K614" s="1102"/>
      <c r="L614" s="1102"/>
      <c r="M614" s="1159"/>
      <c r="N614" s="1168"/>
      <c r="O614" s="1102"/>
      <c r="P614" s="361" t="s">
        <v>486</v>
      </c>
    </row>
    <row r="615" spans="1:16" ht="33.75" customHeight="1" x14ac:dyDescent="0.35">
      <c r="A615" s="358"/>
      <c r="B615" s="427"/>
      <c r="C615" s="359"/>
      <c r="D615" s="360"/>
      <c r="E615" s="1165"/>
      <c r="F615" s="700" t="s">
        <v>376</v>
      </c>
      <c r="G615" s="701" t="s">
        <v>210</v>
      </c>
      <c r="H615" s="1171" t="s">
        <v>1091</v>
      </c>
      <c r="I615" s="1037"/>
      <c r="J615" s="1102"/>
      <c r="K615" s="1102"/>
      <c r="L615" s="1102"/>
      <c r="M615" s="1159"/>
      <c r="N615" s="1168"/>
      <c r="O615" s="1102"/>
      <c r="P615" s="361" t="s">
        <v>468</v>
      </c>
    </row>
    <row r="616" spans="1:16" ht="31" x14ac:dyDescent="0.35">
      <c r="A616" s="358"/>
      <c r="B616" s="427"/>
      <c r="C616" s="359"/>
      <c r="D616" s="360"/>
      <c r="E616" s="1165"/>
      <c r="F616" s="700" t="s">
        <v>498</v>
      </c>
      <c r="G616" s="701" t="s">
        <v>210</v>
      </c>
      <c r="H616" s="1036" t="s">
        <v>584</v>
      </c>
      <c r="I616" s="1037"/>
      <c r="J616" s="1102"/>
      <c r="K616" s="1102"/>
      <c r="L616" s="1102"/>
      <c r="M616" s="1159"/>
      <c r="N616" s="1168"/>
      <c r="O616" s="1102"/>
      <c r="P616" s="361" t="s">
        <v>500</v>
      </c>
    </row>
    <row r="617" spans="1:16" ht="31" x14ac:dyDescent="0.35">
      <c r="A617" s="358"/>
      <c r="B617" s="427"/>
      <c r="C617" s="359"/>
      <c r="D617" s="360"/>
      <c r="E617" s="1166"/>
      <c r="F617" s="700" t="s">
        <v>501</v>
      </c>
      <c r="G617" s="701" t="s">
        <v>210</v>
      </c>
      <c r="H617" s="1170" t="s">
        <v>542</v>
      </c>
      <c r="I617" s="1037"/>
      <c r="J617" s="1161"/>
      <c r="K617" s="1161"/>
      <c r="L617" s="1161"/>
      <c r="M617" s="1160"/>
      <c r="N617" s="1169"/>
      <c r="O617" s="1161"/>
      <c r="P617" s="361" t="s">
        <v>502</v>
      </c>
    </row>
    <row r="618" spans="1:16" ht="60" customHeight="1" x14ac:dyDescent="0.35">
      <c r="A618" s="358"/>
      <c r="B618" s="427"/>
      <c r="C618" s="359"/>
      <c r="D618" s="360"/>
      <c r="E618" s="1164" t="s">
        <v>798</v>
      </c>
      <c r="F618" s="700" t="s">
        <v>503</v>
      </c>
      <c r="G618" s="701" t="s">
        <v>210</v>
      </c>
      <c r="H618" s="1144" t="s">
        <v>793</v>
      </c>
      <c r="I618" s="1145"/>
      <c r="J618" s="1101">
        <v>2013</v>
      </c>
      <c r="K618" s="1101" t="s">
        <v>378</v>
      </c>
      <c r="L618" s="1101">
        <v>1</v>
      </c>
      <c r="M618" s="1158">
        <f>(3.68+3.8)/2</f>
        <v>3.74</v>
      </c>
      <c r="N618" s="1167">
        <f>L618*M618</f>
        <v>3.74</v>
      </c>
      <c r="O618" s="1101">
        <v>0.8</v>
      </c>
      <c r="P618" s="361" t="s">
        <v>442</v>
      </c>
    </row>
    <row r="619" spans="1:16" ht="21" customHeight="1" x14ac:dyDescent="0.35">
      <c r="A619" s="358"/>
      <c r="B619" s="427"/>
      <c r="C619" s="359"/>
      <c r="D619" s="360"/>
      <c r="E619" s="1165"/>
      <c r="F619" s="700" t="s">
        <v>471</v>
      </c>
      <c r="G619" s="701" t="s">
        <v>210</v>
      </c>
      <c r="H619" s="1036" t="s">
        <v>1157</v>
      </c>
      <c r="I619" s="1037"/>
      <c r="J619" s="1102"/>
      <c r="K619" s="1102"/>
      <c r="L619" s="1102"/>
      <c r="M619" s="1159"/>
      <c r="N619" s="1168"/>
      <c r="O619" s="1102"/>
      <c r="P619" s="361" t="s">
        <v>442</v>
      </c>
    </row>
    <row r="620" spans="1:16" ht="21" customHeight="1" x14ac:dyDescent="0.35">
      <c r="A620" s="358"/>
      <c r="B620" s="427"/>
      <c r="C620" s="359"/>
      <c r="D620" s="360"/>
      <c r="E620" s="1165"/>
      <c r="F620" s="700" t="s">
        <v>476</v>
      </c>
      <c r="G620" s="701" t="s">
        <v>210</v>
      </c>
      <c r="H620" s="1036" t="s">
        <v>780</v>
      </c>
      <c r="I620" s="1037"/>
      <c r="J620" s="1102"/>
      <c r="K620" s="1102"/>
      <c r="L620" s="1102"/>
      <c r="M620" s="1159"/>
      <c r="N620" s="1168"/>
      <c r="O620" s="1102"/>
      <c r="P620" s="361" t="s">
        <v>442</v>
      </c>
    </row>
    <row r="621" spans="1:16" ht="21" customHeight="1" x14ac:dyDescent="0.35">
      <c r="A621" s="358"/>
      <c r="B621" s="427"/>
      <c r="C621" s="359"/>
      <c r="D621" s="360"/>
      <c r="E621" s="1165"/>
      <c r="F621" s="700" t="s">
        <v>477</v>
      </c>
      <c r="G621" s="701" t="s">
        <v>210</v>
      </c>
      <c r="H621" s="1036">
        <v>2</v>
      </c>
      <c r="I621" s="1037"/>
      <c r="J621" s="1102"/>
      <c r="K621" s="1102"/>
      <c r="L621" s="1102"/>
      <c r="M621" s="1159"/>
      <c r="N621" s="1168"/>
      <c r="O621" s="1102"/>
      <c r="P621" s="361" t="s">
        <v>442</v>
      </c>
    </row>
    <row r="622" spans="1:16" ht="21" customHeight="1" x14ac:dyDescent="0.35">
      <c r="A622" s="358"/>
      <c r="B622" s="427"/>
      <c r="C622" s="359"/>
      <c r="D622" s="360"/>
      <c r="E622" s="1165"/>
      <c r="F622" s="700" t="s">
        <v>478</v>
      </c>
      <c r="G622" s="701" t="s">
        <v>210</v>
      </c>
      <c r="H622" s="1036">
        <v>1</v>
      </c>
      <c r="I622" s="1037"/>
      <c r="J622" s="1102"/>
      <c r="K622" s="1102"/>
      <c r="L622" s="1102"/>
      <c r="M622" s="1159"/>
      <c r="N622" s="1168"/>
      <c r="O622" s="1102"/>
      <c r="P622" s="361" t="s">
        <v>479</v>
      </c>
    </row>
    <row r="623" spans="1:16" ht="21" customHeight="1" x14ac:dyDescent="0.35">
      <c r="A623" s="358"/>
      <c r="B623" s="427"/>
      <c r="C623" s="359"/>
      <c r="D623" s="360"/>
      <c r="E623" s="1165"/>
      <c r="F623" s="700" t="s">
        <v>480</v>
      </c>
      <c r="G623" s="701" t="s">
        <v>210</v>
      </c>
      <c r="H623" s="1036">
        <v>2013</v>
      </c>
      <c r="I623" s="1037"/>
      <c r="J623" s="1102"/>
      <c r="K623" s="1102"/>
      <c r="L623" s="1102"/>
      <c r="M623" s="1159"/>
      <c r="N623" s="1168"/>
      <c r="O623" s="1102"/>
      <c r="P623" s="361" t="s">
        <v>442</v>
      </c>
    </row>
    <row r="624" spans="1:16" ht="21" customHeight="1" x14ac:dyDescent="0.35">
      <c r="A624" s="358"/>
      <c r="B624" s="427"/>
      <c r="C624" s="359"/>
      <c r="D624" s="360"/>
      <c r="E624" s="1165"/>
      <c r="F624" s="700" t="s">
        <v>481</v>
      </c>
      <c r="G624" s="701" t="s">
        <v>210</v>
      </c>
      <c r="H624" s="1170" t="s">
        <v>794</v>
      </c>
      <c r="I624" s="1037"/>
      <c r="J624" s="1102"/>
      <c r="K624" s="1102"/>
      <c r="L624" s="1102"/>
      <c r="M624" s="1159"/>
      <c r="N624" s="1168"/>
      <c r="O624" s="1102"/>
      <c r="P624" s="361" t="s">
        <v>442</v>
      </c>
    </row>
    <row r="625" spans="1:16" ht="21" customHeight="1" x14ac:dyDescent="0.35">
      <c r="A625" s="358"/>
      <c r="B625" s="427"/>
      <c r="C625" s="359"/>
      <c r="D625" s="360"/>
      <c r="E625" s="1165"/>
      <c r="F625" s="700" t="s">
        <v>482</v>
      </c>
      <c r="G625" s="701" t="s">
        <v>210</v>
      </c>
      <c r="H625" s="1036" t="s">
        <v>782</v>
      </c>
      <c r="I625" s="1037"/>
      <c r="J625" s="1102"/>
      <c r="K625" s="1102"/>
      <c r="L625" s="1102"/>
      <c r="M625" s="1159"/>
      <c r="N625" s="1168"/>
      <c r="O625" s="1102"/>
      <c r="P625" s="361" t="s">
        <v>442</v>
      </c>
    </row>
    <row r="626" spans="1:16" ht="21" customHeight="1" x14ac:dyDescent="0.35">
      <c r="A626" s="358"/>
      <c r="B626" s="427"/>
      <c r="C626" s="359"/>
      <c r="D626" s="360"/>
      <c r="E626" s="1165"/>
      <c r="F626" s="700" t="s">
        <v>467</v>
      </c>
      <c r="G626" s="701" t="s">
        <v>210</v>
      </c>
      <c r="H626" s="1036" t="s">
        <v>783</v>
      </c>
      <c r="I626" s="1037"/>
      <c r="J626" s="1102"/>
      <c r="K626" s="1102"/>
      <c r="L626" s="1102"/>
      <c r="M626" s="1159"/>
      <c r="N626" s="1168"/>
      <c r="O626" s="1102"/>
      <c r="P626" s="361" t="s">
        <v>442</v>
      </c>
    </row>
    <row r="627" spans="1:16" ht="21" customHeight="1" x14ac:dyDescent="0.35">
      <c r="A627" s="358"/>
      <c r="B627" s="427"/>
      <c r="C627" s="359"/>
      <c r="D627" s="360"/>
      <c r="E627" s="1165"/>
      <c r="F627" s="700" t="s">
        <v>483</v>
      </c>
      <c r="G627" s="701" t="s">
        <v>210</v>
      </c>
      <c r="H627" s="1170" t="s">
        <v>542</v>
      </c>
      <c r="I627" s="1037"/>
      <c r="J627" s="1102"/>
      <c r="K627" s="1102"/>
      <c r="L627" s="1102"/>
      <c r="M627" s="1159"/>
      <c r="N627" s="1168"/>
      <c r="O627" s="1102"/>
      <c r="P627" s="361" t="s">
        <v>934</v>
      </c>
    </row>
    <row r="628" spans="1:16" ht="36.75" customHeight="1" x14ac:dyDescent="0.35">
      <c r="A628" s="358"/>
      <c r="B628" s="427"/>
      <c r="C628" s="359"/>
      <c r="D628" s="360"/>
      <c r="E628" s="1165"/>
      <c r="F628" s="700" t="s">
        <v>484</v>
      </c>
      <c r="G628" s="701" t="s">
        <v>210</v>
      </c>
      <c r="H628" s="1171" t="s">
        <v>785</v>
      </c>
      <c r="I628" s="1037"/>
      <c r="J628" s="1102"/>
      <c r="K628" s="1102"/>
      <c r="L628" s="1102"/>
      <c r="M628" s="1159"/>
      <c r="N628" s="1168"/>
      <c r="O628" s="1102"/>
      <c r="P628" s="361" t="s">
        <v>485</v>
      </c>
    </row>
    <row r="629" spans="1:16" ht="36.75" customHeight="1" x14ac:dyDescent="0.35">
      <c r="A629" s="358"/>
      <c r="B629" s="427"/>
      <c r="C629" s="359"/>
      <c r="D629" s="360"/>
      <c r="E629" s="1165"/>
      <c r="F629" s="700" t="s">
        <v>393</v>
      </c>
      <c r="G629" s="701" t="s">
        <v>210</v>
      </c>
      <c r="H629" s="1171" t="s">
        <v>790</v>
      </c>
      <c r="I629" s="1037"/>
      <c r="J629" s="1102"/>
      <c r="K629" s="1102"/>
      <c r="L629" s="1102"/>
      <c r="M629" s="1159"/>
      <c r="N629" s="1168"/>
      <c r="O629" s="1102"/>
      <c r="P629" s="361" t="s">
        <v>486</v>
      </c>
    </row>
    <row r="630" spans="1:16" ht="38.25" customHeight="1" x14ac:dyDescent="0.35">
      <c r="A630" s="358"/>
      <c r="B630" s="427"/>
      <c r="C630" s="359"/>
      <c r="D630" s="360"/>
      <c r="E630" s="1165"/>
      <c r="F630" s="700" t="s">
        <v>376</v>
      </c>
      <c r="G630" s="701" t="s">
        <v>210</v>
      </c>
      <c r="H630" s="1178" t="s">
        <v>1092</v>
      </c>
      <c r="I630" s="1037"/>
      <c r="J630" s="1102"/>
      <c r="K630" s="1102"/>
      <c r="L630" s="1102"/>
      <c r="M630" s="1159"/>
      <c r="N630" s="1168"/>
      <c r="O630" s="1102"/>
      <c r="P630" s="361" t="s">
        <v>468</v>
      </c>
    </row>
    <row r="631" spans="1:16" ht="31" x14ac:dyDescent="0.35">
      <c r="A631" s="358"/>
      <c r="B631" s="427"/>
      <c r="C631" s="359"/>
      <c r="D631" s="360"/>
      <c r="E631" s="1165"/>
      <c r="F631" s="700" t="s">
        <v>498</v>
      </c>
      <c r="G631" s="701" t="s">
        <v>210</v>
      </c>
      <c r="H631" s="1036" t="s">
        <v>584</v>
      </c>
      <c r="I631" s="1037"/>
      <c r="J631" s="1102"/>
      <c r="K631" s="1102"/>
      <c r="L631" s="1102"/>
      <c r="M631" s="1159"/>
      <c r="N631" s="1168"/>
      <c r="O631" s="1102"/>
      <c r="P631" s="361" t="s">
        <v>500</v>
      </c>
    </row>
    <row r="632" spans="1:16" ht="31" x14ac:dyDescent="0.35">
      <c r="A632" s="358"/>
      <c r="B632" s="427"/>
      <c r="C632" s="359"/>
      <c r="D632" s="360"/>
      <c r="E632" s="1166"/>
      <c r="F632" s="700" t="s">
        <v>501</v>
      </c>
      <c r="G632" s="701" t="s">
        <v>210</v>
      </c>
      <c r="H632" s="1170" t="s">
        <v>542</v>
      </c>
      <c r="I632" s="1037"/>
      <c r="J632" s="1161"/>
      <c r="K632" s="1161"/>
      <c r="L632" s="1161"/>
      <c r="M632" s="1160"/>
      <c r="N632" s="1169"/>
      <c r="O632" s="1161"/>
      <c r="P632" s="361" t="s">
        <v>502</v>
      </c>
    </row>
    <row r="633" spans="1:16" ht="44.25" customHeight="1" x14ac:dyDescent="0.35">
      <c r="A633" s="358"/>
      <c r="B633" s="427"/>
      <c r="C633" s="359"/>
      <c r="D633" s="360"/>
      <c r="E633" s="1164" t="s">
        <v>797</v>
      </c>
      <c r="F633" s="700" t="s">
        <v>503</v>
      </c>
      <c r="G633" s="701" t="s">
        <v>210</v>
      </c>
      <c r="H633" s="1144" t="s">
        <v>799</v>
      </c>
      <c r="I633" s="1145"/>
      <c r="J633" s="1101">
        <v>2013</v>
      </c>
      <c r="K633" s="1101" t="s">
        <v>378</v>
      </c>
      <c r="L633" s="1101">
        <v>1</v>
      </c>
      <c r="M633" s="1158">
        <f>(1.23+2)/2</f>
        <v>1.615</v>
      </c>
      <c r="N633" s="1167">
        <f>L633*M633</f>
        <v>1.615</v>
      </c>
      <c r="O633" s="1101">
        <v>2</v>
      </c>
      <c r="P633" s="361" t="s">
        <v>442</v>
      </c>
    </row>
    <row r="634" spans="1:16" ht="21" customHeight="1" x14ac:dyDescent="0.35">
      <c r="A634" s="358"/>
      <c r="B634" s="427"/>
      <c r="C634" s="359"/>
      <c r="D634" s="360"/>
      <c r="E634" s="1165"/>
      <c r="F634" s="700" t="s">
        <v>471</v>
      </c>
      <c r="G634" s="701" t="s">
        <v>210</v>
      </c>
      <c r="H634" s="1036" t="s">
        <v>810</v>
      </c>
      <c r="I634" s="1037"/>
      <c r="J634" s="1102"/>
      <c r="K634" s="1102"/>
      <c r="L634" s="1102"/>
      <c r="M634" s="1159"/>
      <c r="N634" s="1168"/>
      <c r="O634" s="1102"/>
      <c r="P634" s="361" t="s">
        <v>442</v>
      </c>
    </row>
    <row r="635" spans="1:16" ht="21" customHeight="1" x14ac:dyDescent="0.35">
      <c r="A635" s="358"/>
      <c r="B635" s="427"/>
      <c r="C635" s="359"/>
      <c r="D635" s="360"/>
      <c r="E635" s="1165"/>
      <c r="F635" s="700" t="s">
        <v>476</v>
      </c>
      <c r="G635" s="701" t="s">
        <v>210</v>
      </c>
      <c r="H635" s="1036" t="s">
        <v>803</v>
      </c>
      <c r="I635" s="1037"/>
      <c r="J635" s="1102"/>
      <c r="K635" s="1102"/>
      <c r="L635" s="1102"/>
      <c r="M635" s="1159"/>
      <c r="N635" s="1168"/>
      <c r="O635" s="1102"/>
      <c r="P635" s="361" t="s">
        <v>442</v>
      </c>
    </row>
    <row r="636" spans="1:16" ht="21" customHeight="1" x14ac:dyDescent="0.35">
      <c r="A636" s="358"/>
      <c r="B636" s="427"/>
      <c r="C636" s="359"/>
      <c r="D636" s="360"/>
      <c r="E636" s="1165"/>
      <c r="F636" s="700" t="s">
        <v>477</v>
      </c>
      <c r="G636" s="701" t="s">
        <v>210</v>
      </c>
      <c r="H636" s="1036">
        <v>16</v>
      </c>
      <c r="I636" s="1037"/>
      <c r="J636" s="1102"/>
      <c r="K636" s="1102"/>
      <c r="L636" s="1102"/>
      <c r="M636" s="1159"/>
      <c r="N636" s="1168"/>
      <c r="O636" s="1102"/>
      <c r="P636" s="361" t="s">
        <v>442</v>
      </c>
    </row>
    <row r="637" spans="1:16" ht="21" customHeight="1" x14ac:dyDescent="0.35">
      <c r="A637" s="358"/>
      <c r="B637" s="427"/>
      <c r="C637" s="359"/>
      <c r="D637" s="360"/>
      <c r="E637" s="1165"/>
      <c r="F637" s="700" t="s">
        <v>478</v>
      </c>
      <c r="G637" s="701" t="s">
        <v>210</v>
      </c>
      <c r="H637" s="1036">
        <v>3</v>
      </c>
      <c r="I637" s="1037"/>
      <c r="J637" s="1102"/>
      <c r="K637" s="1102"/>
      <c r="L637" s="1102"/>
      <c r="M637" s="1159"/>
      <c r="N637" s="1168"/>
      <c r="O637" s="1102"/>
      <c r="P637" s="361" t="s">
        <v>479</v>
      </c>
    </row>
    <row r="638" spans="1:16" ht="21" customHeight="1" x14ac:dyDescent="0.35">
      <c r="A638" s="358"/>
      <c r="B638" s="427"/>
      <c r="C638" s="359"/>
      <c r="D638" s="360"/>
      <c r="E638" s="1165"/>
      <c r="F638" s="700" t="s">
        <v>480</v>
      </c>
      <c r="G638" s="701" t="s">
        <v>210</v>
      </c>
      <c r="H638" s="1036">
        <v>2013</v>
      </c>
      <c r="I638" s="1037"/>
      <c r="J638" s="1102"/>
      <c r="K638" s="1102"/>
      <c r="L638" s="1102"/>
      <c r="M638" s="1159"/>
      <c r="N638" s="1168"/>
      <c r="O638" s="1102"/>
      <c r="P638" s="361" t="s">
        <v>442</v>
      </c>
    </row>
    <row r="639" spans="1:16" ht="21" customHeight="1" x14ac:dyDescent="0.35">
      <c r="A639" s="358"/>
      <c r="B639" s="427"/>
      <c r="C639" s="359"/>
      <c r="D639" s="360"/>
      <c r="E639" s="1165"/>
      <c r="F639" s="700" t="s">
        <v>481</v>
      </c>
      <c r="G639" s="701" t="s">
        <v>210</v>
      </c>
      <c r="H639" s="1170" t="s">
        <v>800</v>
      </c>
      <c r="I639" s="1037"/>
      <c r="J639" s="1102"/>
      <c r="K639" s="1102"/>
      <c r="L639" s="1102"/>
      <c r="M639" s="1159"/>
      <c r="N639" s="1168"/>
      <c r="O639" s="1102"/>
      <c r="P639" s="361" t="s">
        <v>442</v>
      </c>
    </row>
    <row r="640" spans="1:16" ht="21" customHeight="1" x14ac:dyDescent="0.35">
      <c r="A640" s="358"/>
      <c r="B640" s="427"/>
      <c r="C640" s="359"/>
      <c r="D640" s="360"/>
      <c r="E640" s="1165"/>
      <c r="F640" s="700" t="s">
        <v>482</v>
      </c>
      <c r="G640" s="701" t="s">
        <v>210</v>
      </c>
      <c r="H640" s="1036" t="s">
        <v>801</v>
      </c>
      <c r="I640" s="1037"/>
      <c r="J640" s="1102"/>
      <c r="K640" s="1102"/>
      <c r="L640" s="1102"/>
      <c r="M640" s="1159"/>
      <c r="N640" s="1168"/>
      <c r="O640" s="1102"/>
      <c r="P640" s="361" t="s">
        <v>442</v>
      </c>
    </row>
    <row r="641" spans="1:16" ht="21" customHeight="1" x14ac:dyDescent="0.35">
      <c r="A641" s="358"/>
      <c r="B641" s="427"/>
      <c r="C641" s="359"/>
      <c r="D641" s="360"/>
      <c r="E641" s="1165"/>
      <c r="F641" s="700" t="s">
        <v>467</v>
      </c>
      <c r="G641" s="701" t="s">
        <v>210</v>
      </c>
      <c r="H641" s="1036" t="s">
        <v>802</v>
      </c>
      <c r="I641" s="1037"/>
      <c r="J641" s="1102"/>
      <c r="K641" s="1102"/>
      <c r="L641" s="1102"/>
      <c r="M641" s="1159"/>
      <c r="N641" s="1168"/>
      <c r="O641" s="1102"/>
      <c r="P641" s="361" t="s">
        <v>442</v>
      </c>
    </row>
    <row r="642" spans="1:16" ht="21" customHeight="1" x14ac:dyDescent="0.35">
      <c r="A642" s="358"/>
      <c r="B642" s="427"/>
      <c r="C642" s="359"/>
      <c r="D642" s="360"/>
      <c r="E642" s="1165"/>
      <c r="F642" s="700" t="s">
        <v>483</v>
      </c>
      <c r="G642" s="701" t="s">
        <v>210</v>
      </c>
      <c r="H642" s="1170" t="s">
        <v>542</v>
      </c>
      <c r="I642" s="1037"/>
      <c r="J642" s="1102"/>
      <c r="K642" s="1102"/>
      <c r="L642" s="1102"/>
      <c r="M642" s="1159"/>
      <c r="N642" s="1168"/>
      <c r="O642" s="1102"/>
      <c r="P642" s="361" t="s">
        <v>934</v>
      </c>
    </row>
    <row r="643" spans="1:16" ht="21" customHeight="1" x14ac:dyDescent="0.35">
      <c r="A643" s="358"/>
      <c r="B643" s="427"/>
      <c r="C643" s="359"/>
      <c r="D643" s="360"/>
      <c r="E643" s="1165"/>
      <c r="F643" s="700" t="s">
        <v>484</v>
      </c>
      <c r="G643" s="701" t="s">
        <v>210</v>
      </c>
      <c r="H643" s="1171" t="s">
        <v>804</v>
      </c>
      <c r="I643" s="1037"/>
      <c r="J643" s="1102"/>
      <c r="K643" s="1102"/>
      <c r="L643" s="1102"/>
      <c r="M643" s="1159"/>
      <c r="N643" s="1168"/>
      <c r="O643" s="1102"/>
      <c r="P643" s="361" t="s">
        <v>485</v>
      </c>
    </row>
    <row r="644" spans="1:16" ht="36.75" customHeight="1" x14ac:dyDescent="0.35">
      <c r="A644" s="358"/>
      <c r="B644" s="427"/>
      <c r="C644" s="359"/>
      <c r="D644" s="360"/>
      <c r="E644" s="1165"/>
      <c r="F644" s="717" t="s">
        <v>393</v>
      </c>
      <c r="G644" s="706" t="s">
        <v>210</v>
      </c>
      <c r="H644" s="1173" t="s">
        <v>1129</v>
      </c>
      <c r="I644" s="1163"/>
      <c r="J644" s="1102"/>
      <c r="K644" s="1102"/>
      <c r="L644" s="1102"/>
      <c r="M644" s="1159"/>
      <c r="N644" s="1168"/>
      <c r="O644" s="1102"/>
      <c r="P644" s="361" t="s">
        <v>486</v>
      </c>
    </row>
    <row r="645" spans="1:16" ht="33" customHeight="1" x14ac:dyDescent="0.35">
      <c r="A645" s="358"/>
      <c r="B645" s="427"/>
      <c r="C645" s="359"/>
      <c r="D645" s="360"/>
      <c r="E645" s="1165"/>
      <c r="F645" s="700" t="s">
        <v>376</v>
      </c>
      <c r="G645" s="701" t="s">
        <v>210</v>
      </c>
      <c r="H645" s="1171" t="s">
        <v>1093</v>
      </c>
      <c r="I645" s="1037"/>
      <c r="J645" s="1102"/>
      <c r="K645" s="1102"/>
      <c r="L645" s="1102"/>
      <c r="M645" s="1159"/>
      <c r="N645" s="1168"/>
      <c r="O645" s="1102"/>
      <c r="P645" s="361" t="s">
        <v>468</v>
      </c>
    </row>
    <row r="646" spans="1:16" ht="31" x14ac:dyDescent="0.35">
      <c r="A646" s="358"/>
      <c r="B646" s="427"/>
      <c r="C646" s="359"/>
      <c r="D646" s="360"/>
      <c r="E646" s="1165"/>
      <c r="F646" s="700" t="s">
        <v>498</v>
      </c>
      <c r="G646" s="701" t="s">
        <v>210</v>
      </c>
      <c r="H646" s="1036" t="s">
        <v>584</v>
      </c>
      <c r="I646" s="1037"/>
      <c r="J646" s="1102"/>
      <c r="K646" s="1102"/>
      <c r="L646" s="1102"/>
      <c r="M646" s="1159"/>
      <c r="N646" s="1168"/>
      <c r="O646" s="1102"/>
      <c r="P646" s="361" t="s">
        <v>500</v>
      </c>
    </row>
    <row r="647" spans="1:16" ht="31" x14ac:dyDescent="0.35">
      <c r="A647" s="358"/>
      <c r="B647" s="427"/>
      <c r="C647" s="359"/>
      <c r="D647" s="360"/>
      <c r="E647" s="1166"/>
      <c r="F647" s="700" t="s">
        <v>501</v>
      </c>
      <c r="G647" s="701" t="s">
        <v>210</v>
      </c>
      <c r="H647" s="1170" t="s">
        <v>542</v>
      </c>
      <c r="I647" s="1037"/>
      <c r="J647" s="1161"/>
      <c r="K647" s="1161"/>
      <c r="L647" s="1161"/>
      <c r="M647" s="1160"/>
      <c r="N647" s="1169"/>
      <c r="O647" s="1161"/>
      <c r="P647" s="361" t="s">
        <v>502</v>
      </c>
    </row>
    <row r="648" spans="1:16" ht="54.75" customHeight="1" x14ac:dyDescent="0.35">
      <c r="A648" s="358"/>
      <c r="B648" s="427"/>
      <c r="C648" s="359"/>
      <c r="D648" s="360"/>
      <c r="E648" s="1164" t="s">
        <v>808</v>
      </c>
      <c r="F648" s="700" t="s">
        <v>503</v>
      </c>
      <c r="G648" s="701" t="s">
        <v>210</v>
      </c>
      <c r="H648" s="1144" t="s">
        <v>805</v>
      </c>
      <c r="I648" s="1145"/>
      <c r="J648" s="1101">
        <v>2014</v>
      </c>
      <c r="K648" s="1101" t="s">
        <v>378</v>
      </c>
      <c r="L648" s="1101">
        <v>1</v>
      </c>
      <c r="M648" s="1158">
        <f>(3.64+4)/2</f>
        <v>3.8200000000000003</v>
      </c>
      <c r="N648" s="1167">
        <f>L648*M648</f>
        <v>3.8200000000000003</v>
      </c>
      <c r="O648" s="1101">
        <v>0.8</v>
      </c>
      <c r="P648" s="361" t="s">
        <v>442</v>
      </c>
    </row>
    <row r="649" spans="1:16" ht="21" customHeight="1" x14ac:dyDescent="0.35">
      <c r="A649" s="358"/>
      <c r="B649" s="427"/>
      <c r="C649" s="359"/>
      <c r="D649" s="360"/>
      <c r="E649" s="1165"/>
      <c r="F649" s="700" t="s">
        <v>471</v>
      </c>
      <c r="G649" s="701" t="s">
        <v>210</v>
      </c>
      <c r="H649" s="1036" t="s">
        <v>1158</v>
      </c>
      <c r="I649" s="1037"/>
      <c r="J649" s="1102"/>
      <c r="K649" s="1102"/>
      <c r="L649" s="1102"/>
      <c r="M649" s="1159"/>
      <c r="N649" s="1168"/>
      <c r="O649" s="1102"/>
      <c r="P649" s="361" t="s">
        <v>442</v>
      </c>
    </row>
    <row r="650" spans="1:16" ht="21" customHeight="1" x14ac:dyDescent="0.35">
      <c r="A650" s="358"/>
      <c r="B650" s="427"/>
      <c r="C650" s="359"/>
      <c r="D650" s="360"/>
      <c r="E650" s="1165"/>
      <c r="F650" s="700" t="s">
        <v>476</v>
      </c>
      <c r="G650" s="701" t="s">
        <v>210</v>
      </c>
      <c r="H650" s="1036" t="s">
        <v>780</v>
      </c>
      <c r="I650" s="1037"/>
      <c r="J650" s="1102"/>
      <c r="K650" s="1102"/>
      <c r="L650" s="1102"/>
      <c r="M650" s="1159"/>
      <c r="N650" s="1168"/>
      <c r="O650" s="1102"/>
      <c r="P650" s="361" t="s">
        <v>442</v>
      </c>
    </row>
    <row r="651" spans="1:16" ht="21" customHeight="1" x14ac:dyDescent="0.35">
      <c r="A651" s="358"/>
      <c r="B651" s="427"/>
      <c r="C651" s="359"/>
      <c r="D651" s="360"/>
      <c r="E651" s="1165"/>
      <c r="F651" s="700" t="s">
        <v>477</v>
      </c>
      <c r="G651" s="701" t="s">
        <v>210</v>
      </c>
      <c r="H651" s="1036">
        <v>3</v>
      </c>
      <c r="I651" s="1037"/>
      <c r="J651" s="1102"/>
      <c r="K651" s="1102"/>
      <c r="L651" s="1102"/>
      <c r="M651" s="1159"/>
      <c r="N651" s="1168"/>
      <c r="O651" s="1102"/>
      <c r="P651" s="361" t="s">
        <v>442</v>
      </c>
    </row>
    <row r="652" spans="1:16" ht="21" customHeight="1" x14ac:dyDescent="0.35">
      <c r="A652" s="358"/>
      <c r="B652" s="427"/>
      <c r="C652" s="359"/>
      <c r="D652" s="360"/>
      <c r="E652" s="1165"/>
      <c r="F652" s="700" t="s">
        <v>478</v>
      </c>
      <c r="G652" s="701" t="s">
        <v>210</v>
      </c>
      <c r="H652" s="1036">
        <v>4</v>
      </c>
      <c r="I652" s="1037"/>
      <c r="J652" s="1102"/>
      <c r="K652" s="1102"/>
      <c r="L652" s="1102"/>
      <c r="M652" s="1159"/>
      <c r="N652" s="1168"/>
      <c r="O652" s="1102"/>
      <c r="P652" s="361" t="s">
        <v>479</v>
      </c>
    </row>
    <row r="653" spans="1:16" ht="21" customHeight="1" x14ac:dyDescent="0.35">
      <c r="A653" s="358"/>
      <c r="B653" s="427"/>
      <c r="C653" s="359"/>
      <c r="D653" s="360"/>
      <c r="E653" s="1165"/>
      <c r="F653" s="700" t="s">
        <v>480</v>
      </c>
      <c r="G653" s="701" t="s">
        <v>210</v>
      </c>
      <c r="H653" s="1036">
        <v>2014</v>
      </c>
      <c r="I653" s="1037"/>
      <c r="J653" s="1102"/>
      <c r="K653" s="1102"/>
      <c r="L653" s="1102"/>
      <c r="M653" s="1159"/>
      <c r="N653" s="1168"/>
      <c r="O653" s="1102"/>
      <c r="P653" s="361" t="s">
        <v>442</v>
      </c>
    </row>
    <row r="654" spans="1:16" ht="21" customHeight="1" x14ac:dyDescent="0.35">
      <c r="A654" s="358"/>
      <c r="B654" s="427"/>
      <c r="C654" s="359"/>
      <c r="D654" s="360"/>
      <c r="E654" s="1165"/>
      <c r="F654" s="700" t="s">
        <v>481</v>
      </c>
      <c r="G654" s="701" t="s">
        <v>210</v>
      </c>
      <c r="H654" s="1170" t="s">
        <v>806</v>
      </c>
      <c r="I654" s="1037"/>
      <c r="J654" s="1102"/>
      <c r="K654" s="1102"/>
      <c r="L654" s="1102"/>
      <c r="M654" s="1159"/>
      <c r="N654" s="1168"/>
      <c r="O654" s="1102"/>
      <c r="P654" s="361" t="s">
        <v>442</v>
      </c>
    </row>
    <row r="655" spans="1:16" ht="21" customHeight="1" x14ac:dyDescent="0.35">
      <c r="A655" s="358"/>
      <c r="B655" s="427"/>
      <c r="C655" s="359"/>
      <c r="D655" s="360"/>
      <c r="E655" s="1165"/>
      <c r="F655" s="700" t="s">
        <v>482</v>
      </c>
      <c r="G655" s="701" t="s">
        <v>210</v>
      </c>
      <c r="H655" s="1036" t="s">
        <v>782</v>
      </c>
      <c r="I655" s="1037"/>
      <c r="J655" s="1102"/>
      <c r="K655" s="1102"/>
      <c r="L655" s="1102"/>
      <c r="M655" s="1159"/>
      <c r="N655" s="1168"/>
      <c r="O655" s="1102"/>
      <c r="P655" s="361" t="s">
        <v>442</v>
      </c>
    </row>
    <row r="656" spans="1:16" ht="21" customHeight="1" x14ac:dyDescent="0.35">
      <c r="A656" s="358"/>
      <c r="B656" s="427"/>
      <c r="C656" s="359"/>
      <c r="D656" s="360"/>
      <c r="E656" s="1165"/>
      <c r="F656" s="700" t="s">
        <v>467</v>
      </c>
      <c r="G656" s="701" t="s">
        <v>210</v>
      </c>
      <c r="H656" s="1036" t="s">
        <v>783</v>
      </c>
      <c r="I656" s="1037"/>
      <c r="J656" s="1102"/>
      <c r="K656" s="1102"/>
      <c r="L656" s="1102"/>
      <c r="M656" s="1159"/>
      <c r="N656" s="1168"/>
      <c r="O656" s="1102"/>
      <c r="P656" s="361" t="s">
        <v>442</v>
      </c>
    </row>
    <row r="657" spans="1:16" ht="21" customHeight="1" x14ac:dyDescent="0.35">
      <c r="A657" s="358"/>
      <c r="B657" s="427"/>
      <c r="C657" s="359"/>
      <c r="D657" s="360"/>
      <c r="E657" s="1165"/>
      <c r="F657" s="700" t="s">
        <v>483</v>
      </c>
      <c r="G657" s="701" t="s">
        <v>210</v>
      </c>
      <c r="H657" s="1170" t="s">
        <v>542</v>
      </c>
      <c r="I657" s="1037"/>
      <c r="J657" s="1102"/>
      <c r="K657" s="1102"/>
      <c r="L657" s="1102"/>
      <c r="M657" s="1159"/>
      <c r="N657" s="1168"/>
      <c r="O657" s="1102"/>
      <c r="P657" s="361" t="s">
        <v>934</v>
      </c>
    </row>
    <row r="658" spans="1:16" ht="36.75" customHeight="1" x14ac:dyDescent="0.35">
      <c r="A658" s="358"/>
      <c r="B658" s="427"/>
      <c r="C658" s="359"/>
      <c r="D658" s="360"/>
      <c r="E658" s="1165"/>
      <c r="F658" s="700" t="s">
        <v>484</v>
      </c>
      <c r="G658" s="701" t="s">
        <v>210</v>
      </c>
      <c r="H658" s="1171" t="s">
        <v>785</v>
      </c>
      <c r="I658" s="1037"/>
      <c r="J658" s="1102"/>
      <c r="K658" s="1102"/>
      <c r="L658" s="1102"/>
      <c r="M658" s="1159"/>
      <c r="N658" s="1168"/>
      <c r="O658" s="1102"/>
      <c r="P658" s="361" t="s">
        <v>485</v>
      </c>
    </row>
    <row r="659" spans="1:16" ht="36.75" customHeight="1" x14ac:dyDescent="0.35">
      <c r="A659" s="358"/>
      <c r="B659" s="427"/>
      <c r="C659" s="359"/>
      <c r="D659" s="360"/>
      <c r="E659" s="1165"/>
      <c r="F659" s="700" t="s">
        <v>393</v>
      </c>
      <c r="G659" s="701" t="s">
        <v>210</v>
      </c>
      <c r="H659" s="1171" t="s">
        <v>807</v>
      </c>
      <c r="I659" s="1037"/>
      <c r="J659" s="1102"/>
      <c r="K659" s="1102"/>
      <c r="L659" s="1102"/>
      <c r="M659" s="1159"/>
      <c r="N659" s="1168"/>
      <c r="O659" s="1102"/>
      <c r="P659" s="361" t="s">
        <v>486</v>
      </c>
    </row>
    <row r="660" spans="1:16" ht="34.5" customHeight="1" x14ac:dyDescent="0.35">
      <c r="A660" s="358"/>
      <c r="B660" s="427"/>
      <c r="C660" s="359"/>
      <c r="D660" s="360"/>
      <c r="E660" s="1165"/>
      <c r="F660" s="700" t="s">
        <v>376</v>
      </c>
      <c r="G660" s="701" t="s">
        <v>210</v>
      </c>
      <c r="H660" s="1171" t="s">
        <v>1094</v>
      </c>
      <c r="I660" s="1037"/>
      <c r="J660" s="1102"/>
      <c r="K660" s="1102"/>
      <c r="L660" s="1102"/>
      <c r="M660" s="1159"/>
      <c r="N660" s="1168"/>
      <c r="O660" s="1102"/>
      <c r="P660" s="361" t="s">
        <v>468</v>
      </c>
    </row>
    <row r="661" spans="1:16" ht="31" x14ac:dyDescent="0.35">
      <c r="A661" s="358"/>
      <c r="B661" s="427"/>
      <c r="C661" s="359"/>
      <c r="D661" s="360"/>
      <c r="E661" s="1165"/>
      <c r="F661" s="700" t="s">
        <v>498</v>
      </c>
      <c r="G661" s="701" t="s">
        <v>210</v>
      </c>
      <c r="H661" s="1036" t="s">
        <v>584</v>
      </c>
      <c r="I661" s="1037"/>
      <c r="J661" s="1102"/>
      <c r="K661" s="1102"/>
      <c r="L661" s="1102"/>
      <c r="M661" s="1159"/>
      <c r="N661" s="1168"/>
      <c r="O661" s="1102"/>
      <c r="P661" s="361" t="s">
        <v>500</v>
      </c>
    </row>
    <row r="662" spans="1:16" ht="31" x14ac:dyDescent="0.35">
      <c r="A662" s="358"/>
      <c r="B662" s="427"/>
      <c r="C662" s="359"/>
      <c r="D662" s="360"/>
      <c r="E662" s="1166"/>
      <c r="F662" s="700" t="s">
        <v>501</v>
      </c>
      <c r="G662" s="701" t="s">
        <v>210</v>
      </c>
      <c r="H662" s="1170" t="s">
        <v>542</v>
      </c>
      <c r="I662" s="1037"/>
      <c r="J662" s="1161"/>
      <c r="K662" s="1161"/>
      <c r="L662" s="1161"/>
      <c r="M662" s="1160"/>
      <c r="N662" s="1169"/>
      <c r="O662" s="1161"/>
      <c r="P662" s="361" t="s">
        <v>502</v>
      </c>
    </row>
    <row r="663" spans="1:16" ht="57.75" customHeight="1" x14ac:dyDescent="0.35">
      <c r="A663" s="358"/>
      <c r="B663" s="427"/>
      <c r="C663" s="359"/>
      <c r="D663" s="360"/>
      <c r="E663" s="1164" t="s">
        <v>813</v>
      </c>
      <c r="F663" s="700" t="s">
        <v>503</v>
      </c>
      <c r="G663" s="701" t="s">
        <v>210</v>
      </c>
      <c r="H663" s="1144" t="s">
        <v>809</v>
      </c>
      <c r="I663" s="1145"/>
      <c r="J663" s="1101">
        <v>2015</v>
      </c>
      <c r="K663" s="1101" t="s">
        <v>378</v>
      </c>
      <c r="L663" s="1101">
        <v>1</v>
      </c>
      <c r="M663" s="1158">
        <f>(1.82+2)/2</f>
        <v>1.9100000000000001</v>
      </c>
      <c r="N663" s="1167">
        <f>L663*M663</f>
        <v>1.9100000000000001</v>
      </c>
      <c r="O663" s="1101">
        <v>0.4</v>
      </c>
      <c r="P663" s="361" t="s">
        <v>442</v>
      </c>
    </row>
    <row r="664" spans="1:16" ht="21" customHeight="1" x14ac:dyDescent="0.35">
      <c r="A664" s="358"/>
      <c r="B664" s="427"/>
      <c r="C664" s="359"/>
      <c r="D664" s="360"/>
      <c r="E664" s="1165"/>
      <c r="F664" s="700" t="s">
        <v>471</v>
      </c>
      <c r="G664" s="701" t="s">
        <v>210</v>
      </c>
      <c r="H664" s="1036" t="s">
        <v>1159</v>
      </c>
      <c r="I664" s="1037"/>
      <c r="J664" s="1102"/>
      <c r="K664" s="1102"/>
      <c r="L664" s="1102"/>
      <c r="M664" s="1159"/>
      <c r="N664" s="1168"/>
      <c r="O664" s="1102"/>
      <c r="P664" s="361" t="s">
        <v>442</v>
      </c>
    </row>
    <row r="665" spans="1:16" ht="21" customHeight="1" x14ac:dyDescent="0.35">
      <c r="A665" s="358"/>
      <c r="B665" s="427"/>
      <c r="C665" s="359"/>
      <c r="D665" s="360"/>
      <c r="E665" s="1165"/>
      <c r="F665" s="700" t="s">
        <v>476</v>
      </c>
      <c r="G665" s="701" t="s">
        <v>210</v>
      </c>
      <c r="H665" s="1036" t="s">
        <v>780</v>
      </c>
      <c r="I665" s="1037"/>
      <c r="J665" s="1102"/>
      <c r="K665" s="1102"/>
      <c r="L665" s="1102"/>
      <c r="M665" s="1159"/>
      <c r="N665" s="1168"/>
      <c r="O665" s="1102"/>
      <c r="P665" s="361" t="s">
        <v>442</v>
      </c>
    </row>
    <row r="666" spans="1:16" ht="21" customHeight="1" x14ac:dyDescent="0.35">
      <c r="A666" s="358"/>
      <c r="B666" s="427"/>
      <c r="C666" s="359"/>
      <c r="D666" s="360"/>
      <c r="E666" s="1165"/>
      <c r="F666" s="700" t="s">
        <v>477</v>
      </c>
      <c r="G666" s="701" t="s">
        <v>210</v>
      </c>
      <c r="H666" s="1036">
        <v>4</v>
      </c>
      <c r="I666" s="1037"/>
      <c r="J666" s="1102"/>
      <c r="K666" s="1102"/>
      <c r="L666" s="1102"/>
      <c r="M666" s="1159"/>
      <c r="N666" s="1168"/>
      <c r="O666" s="1102"/>
      <c r="P666" s="361" t="s">
        <v>442</v>
      </c>
    </row>
    <row r="667" spans="1:16" ht="21" customHeight="1" x14ac:dyDescent="0.35">
      <c r="A667" s="358"/>
      <c r="B667" s="427"/>
      <c r="C667" s="359"/>
      <c r="D667" s="360"/>
      <c r="E667" s="1165"/>
      <c r="F667" s="700" t="s">
        <v>478</v>
      </c>
      <c r="G667" s="701" t="s">
        <v>210</v>
      </c>
      <c r="H667" s="1036">
        <v>1</v>
      </c>
      <c r="I667" s="1037"/>
      <c r="J667" s="1102"/>
      <c r="K667" s="1102"/>
      <c r="L667" s="1102"/>
      <c r="M667" s="1159"/>
      <c r="N667" s="1168"/>
      <c r="O667" s="1102"/>
      <c r="P667" s="361" t="s">
        <v>479</v>
      </c>
    </row>
    <row r="668" spans="1:16" ht="21" customHeight="1" x14ac:dyDescent="0.35">
      <c r="A668" s="358"/>
      <c r="B668" s="427"/>
      <c r="C668" s="359"/>
      <c r="D668" s="360"/>
      <c r="E668" s="1165"/>
      <c r="F668" s="700" t="s">
        <v>480</v>
      </c>
      <c r="G668" s="701" t="s">
        <v>210</v>
      </c>
      <c r="H668" s="1036">
        <v>2015</v>
      </c>
      <c r="I668" s="1037"/>
      <c r="J668" s="1102"/>
      <c r="K668" s="1102"/>
      <c r="L668" s="1102"/>
      <c r="M668" s="1159"/>
      <c r="N668" s="1168"/>
      <c r="O668" s="1102"/>
      <c r="P668" s="361" t="s">
        <v>442</v>
      </c>
    </row>
    <row r="669" spans="1:16" ht="21" customHeight="1" x14ac:dyDescent="0.35">
      <c r="A669" s="358"/>
      <c r="B669" s="427"/>
      <c r="C669" s="359"/>
      <c r="D669" s="360"/>
      <c r="E669" s="1165"/>
      <c r="F669" s="700" t="s">
        <v>481</v>
      </c>
      <c r="G669" s="701" t="s">
        <v>210</v>
      </c>
      <c r="H669" s="1170" t="s">
        <v>811</v>
      </c>
      <c r="I669" s="1037"/>
      <c r="J669" s="1102"/>
      <c r="K669" s="1102"/>
      <c r="L669" s="1102"/>
      <c r="M669" s="1159"/>
      <c r="N669" s="1168"/>
      <c r="O669" s="1102"/>
      <c r="P669" s="361" t="s">
        <v>442</v>
      </c>
    </row>
    <row r="670" spans="1:16" ht="21" customHeight="1" x14ac:dyDescent="0.35">
      <c r="A670" s="358"/>
      <c r="B670" s="427"/>
      <c r="C670" s="359"/>
      <c r="D670" s="360"/>
      <c r="E670" s="1165"/>
      <c r="F670" s="700" t="s">
        <v>482</v>
      </c>
      <c r="G670" s="701" t="s">
        <v>210</v>
      </c>
      <c r="H670" s="1036" t="s">
        <v>782</v>
      </c>
      <c r="I670" s="1037"/>
      <c r="J670" s="1102"/>
      <c r="K670" s="1102"/>
      <c r="L670" s="1102"/>
      <c r="M670" s="1159"/>
      <c r="N670" s="1168"/>
      <c r="O670" s="1102"/>
      <c r="P670" s="361" t="s">
        <v>442</v>
      </c>
    </row>
    <row r="671" spans="1:16" ht="21" customHeight="1" x14ac:dyDescent="0.35">
      <c r="A671" s="358"/>
      <c r="B671" s="427"/>
      <c r="C671" s="359"/>
      <c r="D671" s="360"/>
      <c r="E671" s="1165"/>
      <c r="F671" s="700" t="s">
        <v>467</v>
      </c>
      <c r="G671" s="701" t="s">
        <v>210</v>
      </c>
      <c r="H671" s="1036" t="s">
        <v>783</v>
      </c>
      <c r="I671" s="1037"/>
      <c r="J671" s="1102"/>
      <c r="K671" s="1102"/>
      <c r="L671" s="1102"/>
      <c r="M671" s="1159"/>
      <c r="N671" s="1168"/>
      <c r="O671" s="1102"/>
      <c r="P671" s="361" t="s">
        <v>442</v>
      </c>
    </row>
    <row r="672" spans="1:16" ht="21" customHeight="1" x14ac:dyDescent="0.35">
      <c r="A672" s="358"/>
      <c r="B672" s="427"/>
      <c r="C672" s="359"/>
      <c r="D672" s="360"/>
      <c r="E672" s="1165"/>
      <c r="F672" s="700" t="s">
        <v>483</v>
      </c>
      <c r="G672" s="701" t="s">
        <v>210</v>
      </c>
      <c r="H672" s="1170" t="s">
        <v>542</v>
      </c>
      <c r="I672" s="1037"/>
      <c r="J672" s="1102"/>
      <c r="K672" s="1102"/>
      <c r="L672" s="1102"/>
      <c r="M672" s="1159"/>
      <c r="N672" s="1168"/>
      <c r="O672" s="1102"/>
      <c r="P672" s="361" t="s">
        <v>934</v>
      </c>
    </row>
    <row r="673" spans="1:16" ht="36.75" customHeight="1" x14ac:dyDescent="0.35">
      <c r="A673" s="358"/>
      <c r="B673" s="427"/>
      <c r="C673" s="359"/>
      <c r="D673" s="360"/>
      <c r="E673" s="1165"/>
      <c r="F673" s="700" t="s">
        <v>484</v>
      </c>
      <c r="G673" s="701" t="s">
        <v>210</v>
      </c>
      <c r="H673" s="1171" t="s">
        <v>785</v>
      </c>
      <c r="I673" s="1037"/>
      <c r="J673" s="1102"/>
      <c r="K673" s="1102"/>
      <c r="L673" s="1102"/>
      <c r="M673" s="1159"/>
      <c r="N673" s="1168"/>
      <c r="O673" s="1102"/>
      <c r="P673" s="361" t="s">
        <v>485</v>
      </c>
    </row>
    <row r="674" spans="1:16" ht="36.75" customHeight="1" x14ac:dyDescent="0.35">
      <c r="A674" s="358"/>
      <c r="B674" s="427"/>
      <c r="C674" s="359"/>
      <c r="D674" s="360"/>
      <c r="E674" s="1165"/>
      <c r="F674" s="700" t="s">
        <v>393</v>
      </c>
      <c r="G674" s="701" t="s">
        <v>210</v>
      </c>
      <c r="H674" s="1171" t="s">
        <v>812</v>
      </c>
      <c r="I674" s="1037"/>
      <c r="J674" s="1102"/>
      <c r="K674" s="1102"/>
      <c r="L674" s="1102"/>
      <c r="M674" s="1159"/>
      <c r="N674" s="1168"/>
      <c r="O674" s="1102"/>
      <c r="P674" s="361" t="s">
        <v>486</v>
      </c>
    </row>
    <row r="675" spans="1:16" ht="37.5" customHeight="1" x14ac:dyDescent="0.35">
      <c r="A675" s="358"/>
      <c r="B675" s="427"/>
      <c r="C675" s="359"/>
      <c r="D675" s="360"/>
      <c r="E675" s="1165"/>
      <c r="F675" s="700" t="s">
        <v>376</v>
      </c>
      <c r="G675" s="701" t="s">
        <v>210</v>
      </c>
      <c r="H675" s="1171" t="s">
        <v>1095</v>
      </c>
      <c r="I675" s="1037"/>
      <c r="J675" s="1102"/>
      <c r="K675" s="1102"/>
      <c r="L675" s="1102"/>
      <c r="M675" s="1159"/>
      <c r="N675" s="1168"/>
      <c r="O675" s="1102"/>
      <c r="P675" s="361" t="s">
        <v>468</v>
      </c>
    </row>
    <row r="676" spans="1:16" ht="31" x14ac:dyDescent="0.35">
      <c r="A676" s="358"/>
      <c r="B676" s="427"/>
      <c r="C676" s="359"/>
      <c r="D676" s="360"/>
      <c r="E676" s="1165"/>
      <c r="F676" s="700" t="s">
        <v>498</v>
      </c>
      <c r="G676" s="701" t="s">
        <v>210</v>
      </c>
      <c r="H676" s="1036" t="s">
        <v>584</v>
      </c>
      <c r="I676" s="1037"/>
      <c r="J676" s="1102"/>
      <c r="K676" s="1102"/>
      <c r="L676" s="1102"/>
      <c r="M676" s="1159"/>
      <c r="N676" s="1168"/>
      <c r="O676" s="1102"/>
      <c r="P676" s="361" t="s">
        <v>500</v>
      </c>
    </row>
    <row r="677" spans="1:16" ht="31" x14ac:dyDescent="0.35">
      <c r="A677" s="358"/>
      <c r="B677" s="427"/>
      <c r="C677" s="359"/>
      <c r="D677" s="360"/>
      <c r="E677" s="1166"/>
      <c r="F677" s="700" t="s">
        <v>501</v>
      </c>
      <c r="G677" s="701" t="s">
        <v>210</v>
      </c>
      <c r="H677" s="1170" t="s">
        <v>542</v>
      </c>
      <c r="I677" s="1037"/>
      <c r="J677" s="1161"/>
      <c r="K677" s="1161"/>
      <c r="L677" s="1161"/>
      <c r="M677" s="1160"/>
      <c r="N677" s="1169"/>
      <c r="O677" s="1161"/>
      <c r="P677" s="361" t="s">
        <v>502</v>
      </c>
    </row>
    <row r="678" spans="1:16" ht="54.75" customHeight="1" x14ac:dyDescent="0.35">
      <c r="A678" s="358"/>
      <c r="B678" s="427"/>
      <c r="C678" s="359"/>
      <c r="D678" s="360"/>
      <c r="E678" s="1164" t="s">
        <v>833</v>
      </c>
      <c r="F678" s="700" t="s">
        <v>503</v>
      </c>
      <c r="G678" s="701" t="s">
        <v>210</v>
      </c>
      <c r="H678" s="1144" t="s">
        <v>814</v>
      </c>
      <c r="I678" s="1145"/>
      <c r="J678" s="1101">
        <v>2015</v>
      </c>
      <c r="K678" s="1101" t="s">
        <v>378</v>
      </c>
      <c r="L678" s="1101">
        <v>1</v>
      </c>
      <c r="M678" s="1158">
        <f>(1.88+2)/2</f>
        <v>1.94</v>
      </c>
      <c r="N678" s="1167">
        <f>L678*M678</f>
        <v>1.94</v>
      </c>
      <c r="O678" s="1101">
        <v>0.4</v>
      </c>
      <c r="P678" s="361" t="s">
        <v>442</v>
      </c>
    </row>
    <row r="679" spans="1:16" ht="21" customHeight="1" x14ac:dyDescent="0.35">
      <c r="A679" s="358"/>
      <c r="B679" s="427"/>
      <c r="C679" s="359"/>
      <c r="D679" s="360"/>
      <c r="E679" s="1165"/>
      <c r="F679" s="700" t="s">
        <v>471</v>
      </c>
      <c r="G679" s="701" t="s">
        <v>210</v>
      </c>
      <c r="H679" s="1174" t="s">
        <v>1160</v>
      </c>
      <c r="I679" s="1175"/>
      <c r="J679" s="1102"/>
      <c r="K679" s="1102"/>
      <c r="L679" s="1102"/>
      <c r="M679" s="1159"/>
      <c r="N679" s="1168"/>
      <c r="O679" s="1102"/>
      <c r="P679" s="361" t="s">
        <v>442</v>
      </c>
    </row>
    <row r="680" spans="1:16" ht="21" customHeight="1" x14ac:dyDescent="0.35">
      <c r="A680" s="358"/>
      <c r="B680" s="427"/>
      <c r="C680" s="359"/>
      <c r="D680" s="360"/>
      <c r="E680" s="1165"/>
      <c r="F680" s="700" t="s">
        <v>476</v>
      </c>
      <c r="G680" s="701" t="s">
        <v>210</v>
      </c>
      <c r="H680" s="1036" t="s">
        <v>780</v>
      </c>
      <c r="I680" s="1037"/>
      <c r="J680" s="1102"/>
      <c r="K680" s="1102"/>
      <c r="L680" s="1102"/>
      <c r="M680" s="1159"/>
      <c r="N680" s="1168"/>
      <c r="O680" s="1102"/>
      <c r="P680" s="361" t="s">
        <v>442</v>
      </c>
    </row>
    <row r="681" spans="1:16" ht="21" customHeight="1" x14ac:dyDescent="0.35">
      <c r="A681" s="358"/>
      <c r="B681" s="427"/>
      <c r="C681" s="359"/>
      <c r="D681" s="360"/>
      <c r="E681" s="1165"/>
      <c r="F681" s="700" t="s">
        <v>477</v>
      </c>
      <c r="G681" s="701" t="s">
        <v>210</v>
      </c>
      <c r="H681" s="1036">
        <v>4</v>
      </c>
      <c r="I681" s="1037"/>
      <c r="J681" s="1102"/>
      <c r="K681" s="1102"/>
      <c r="L681" s="1102"/>
      <c r="M681" s="1159"/>
      <c r="N681" s="1168"/>
      <c r="O681" s="1102"/>
      <c r="P681" s="361" t="s">
        <v>442</v>
      </c>
    </row>
    <row r="682" spans="1:16" ht="21" customHeight="1" x14ac:dyDescent="0.35">
      <c r="A682" s="358"/>
      <c r="B682" s="427"/>
      <c r="C682" s="359"/>
      <c r="D682" s="360"/>
      <c r="E682" s="1165"/>
      <c r="F682" s="700" t="s">
        <v>478</v>
      </c>
      <c r="G682" s="701" t="s">
        <v>210</v>
      </c>
      <c r="H682" s="1036">
        <v>2</v>
      </c>
      <c r="I682" s="1037"/>
      <c r="J682" s="1102"/>
      <c r="K682" s="1102"/>
      <c r="L682" s="1102"/>
      <c r="M682" s="1159"/>
      <c r="N682" s="1168"/>
      <c r="O682" s="1102"/>
      <c r="P682" s="361" t="s">
        <v>479</v>
      </c>
    </row>
    <row r="683" spans="1:16" ht="21" customHeight="1" x14ac:dyDescent="0.35">
      <c r="A683" s="358"/>
      <c r="B683" s="427"/>
      <c r="C683" s="359"/>
      <c r="D683" s="360"/>
      <c r="E683" s="1165"/>
      <c r="F683" s="700" t="s">
        <v>480</v>
      </c>
      <c r="G683" s="701" t="s">
        <v>210</v>
      </c>
      <c r="H683" s="1036">
        <v>2015</v>
      </c>
      <c r="I683" s="1037"/>
      <c r="J683" s="1102"/>
      <c r="K683" s="1102"/>
      <c r="L683" s="1102"/>
      <c r="M683" s="1159"/>
      <c r="N683" s="1168"/>
      <c r="O683" s="1102"/>
      <c r="P683" s="361" t="s">
        <v>442</v>
      </c>
    </row>
    <row r="684" spans="1:16" ht="21" customHeight="1" x14ac:dyDescent="0.35">
      <c r="A684" s="358"/>
      <c r="B684" s="427"/>
      <c r="C684" s="359"/>
      <c r="D684" s="360"/>
      <c r="E684" s="1165"/>
      <c r="F684" s="700" t="s">
        <v>481</v>
      </c>
      <c r="G684" s="701" t="s">
        <v>210</v>
      </c>
      <c r="H684" s="1170" t="s">
        <v>815</v>
      </c>
      <c r="I684" s="1037"/>
      <c r="J684" s="1102"/>
      <c r="K684" s="1102"/>
      <c r="L684" s="1102"/>
      <c r="M684" s="1159"/>
      <c r="N684" s="1168"/>
      <c r="O684" s="1102"/>
      <c r="P684" s="361" t="s">
        <v>442</v>
      </c>
    </row>
    <row r="685" spans="1:16" ht="21" customHeight="1" x14ac:dyDescent="0.35">
      <c r="A685" s="358"/>
      <c r="B685" s="427"/>
      <c r="C685" s="359"/>
      <c r="D685" s="360"/>
      <c r="E685" s="1165"/>
      <c r="F685" s="700" t="s">
        <v>482</v>
      </c>
      <c r="G685" s="701" t="s">
        <v>210</v>
      </c>
      <c r="H685" s="1036" t="s">
        <v>782</v>
      </c>
      <c r="I685" s="1037"/>
      <c r="J685" s="1102"/>
      <c r="K685" s="1102"/>
      <c r="L685" s="1102"/>
      <c r="M685" s="1159"/>
      <c r="N685" s="1168"/>
      <c r="O685" s="1102"/>
      <c r="P685" s="361" t="s">
        <v>442</v>
      </c>
    </row>
    <row r="686" spans="1:16" ht="21" customHeight="1" x14ac:dyDescent="0.35">
      <c r="A686" s="358"/>
      <c r="B686" s="427"/>
      <c r="C686" s="359"/>
      <c r="D686" s="360"/>
      <c r="E686" s="1165"/>
      <c r="F686" s="700" t="s">
        <v>467</v>
      </c>
      <c r="G686" s="701" t="s">
        <v>210</v>
      </c>
      <c r="H686" s="1036" t="s">
        <v>783</v>
      </c>
      <c r="I686" s="1037"/>
      <c r="J686" s="1102"/>
      <c r="K686" s="1102"/>
      <c r="L686" s="1102"/>
      <c r="M686" s="1159"/>
      <c r="N686" s="1168"/>
      <c r="O686" s="1102"/>
      <c r="P686" s="361" t="s">
        <v>442</v>
      </c>
    </row>
    <row r="687" spans="1:16" ht="21" customHeight="1" x14ac:dyDescent="0.35">
      <c r="A687" s="358"/>
      <c r="B687" s="427"/>
      <c r="C687" s="359"/>
      <c r="D687" s="360"/>
      <c r="E687" s="1165"/>
      <c r="F687" s="700" t="s">
        <v>483</v>
      </c>
      <c r="G687" s="701" t="s">
        <v>210</v>
      </c>
      <c r="H687" s="1170" t="s">
        <v>542</v>
      </c>
      <c r="I687" s="1037"/>
      <c r="J687" s="1102"/>
      <c r="K687" s="1102"/>
      <c r="L687" s="1102"/>
      <c r="M687" s="1159"/>
      <c r="N687" s="1168"/>
      <c r="O687" s="1102"/>
      <c r="P687" s="361" t="s">
        <v>934</v>
      </c>
    </row>
    <row r="688" spans="1:16" ht="36.75" customHeight="1" x14ac:dyDescent="0.35">
      <c r="A688" s="358"/>
      <c r="B688" s="427"/>
      <c r="C688" s="359"/>
      <c r="D688" s="360"/>
      <c r="E688" s="1165"/>
      <c r="F688" s="700" t="s">
        <v>484</v>
      </c>
      <c r="G688" s="701" t="s">
        <v>210</v>
      </c>
      <c r="H688" s="1171" t="s">
        <v>785</v>
      </c>
      <c r="I688" s="1037"/>
      <c r="J688" s="1102"/>
      <c r="K688" s="1102"/>
      <c r="L688" s="1102"/>
      <c r="M688" s="1159"/>
      <c r="N688" s="1168"/>
      <c r="O688" s="1102"/>
      <c r="P688" s="361" t="s">
        <v>485</v>
      </c>
    </row>
    <row r="689" spans="1:16" ht="36.75" customHeight="1" x14ac:dyDescent="0.35">
      <c r="A689" s="358"/>
      <c r="B689" s="427"/>
      <c r="C689" s="359"/>
      <c r="D689" s="360"/>
      <c r="E689" s="1165"/>
      <c r="F689" s="700" t="s">
        <v>393</v>
      </c>
      <c r="G689" s="701" t="s">
        <v>210</v>
      </c>
      <c r="H689" s="1171" t="s">
        <v>816</v>
      </c>
      <c r="I689" s="1037"/>
      <c r="J689" s="1102"/>
      <c r="K689" s="1102"/>
      <c r="L689" s="1102"/>
      <c r="M689" s="1159"/>
      <c r="N689" s="1168"/>
      <c r="O689" s="1102"/>
      <c r="P689" s="361" t="s">
        <v>486</v>
      </c>
    </row>
    <row r="690" spans="1:16" ht="36.75" customHeight="1" x14ac:dyDescent="0.35">
      <c r="A690" s="358"/>
      <c r="B690" s="427"/>
      <c r="C690" s="359"/>
      <c r="D690" s="360"/>
      <c r="E690" s="1165"/>
      <c r="F690" s="700" t="s">
        <v>376</v>
      </c>
      <c r="G690" s="701" t="s">
        <v>210</v>
      </c>
      <c r="H690" s="1171" t="s">
        <v>1096</v>
      </c>
      <c r="I690" s="1037"/>
      <c r="J690" s="1102"/>
      <c r="K690" s="1102"/>
      <c r="L690" s="1102"/>
      <c r="M690" s="1159"/>
      <c r="N690" s="1168"/>
      <c r="O690" s="1102"/>
      <c r="P690" s="361" t="s">
        <v>468</v>
      </c>
    </row>
    <row r="691" spans="1:16" ht="31" x14ac:dyDescent="0.35">
      <c r="A691" s="358"/>
      <c r="B691" s="427"/>
      <c r="C691" s="359"/>
      <c r="D691" s="360"/>
      <c r="E691" s="1165"/>
      <c r="F691" s="700" t="s">
        <v>498</v>
      </c>
      <c r="G691" s="701" t="s">
        <v>210</v>
      </c>
      <c r="H691" s="1036" t="s">
        <v>584</v>
      </c>
      <c r="I691" s="1037"/>
      <c r="J691" s="1102"/>
      <c r="K691" s="1102"/>
      <c r="L691" s="1102"/>
      <c r="M691" s="1159"/>
      <c r="N691" s="1168"/>
      <c r="O691" s="1102"/>
      <c r="P691" s="361" t="s">
        <v>500</v>
      </c>
    </row>
    <row r="692" spans="1:16" ht="31" x14ac:dyDescent="0.35">
      <c r="A692" s="358"/>
      <c r="B692" s="427"/>
      <c r="C692" s="359"/>
      <c r="D692" s="360"/>
      <c r="E692" s="1166"/>
      <c r="F692" s="700" t="s">
        <v>501</v>
      </c>
      <c r="G692" s="701" t="s">
        <v>210</v>
      </c>
      <c r="H692" s="1170" t="s">
        <v>542</v>
      </c>
      <c r="I692" s="1037"/>
      <c r="J692" s="1161"/>
      <c r="K692" s="1161"/>
      <c r="L692" s="1161"/>
      <c r="M692" s="1160"/>
      <c r="N692" s="1169"/>
      <c r="O692" s="1161"/>
      <c r="P692" s="361" t="s">
        <v>502</v>
      </c>
    </row>
    <row r="693" spans="1:16" s="370" customFormat="1" ht="30" customHeight="1" x14ac:dyDescent="0.35">
      <c r="A693" s="641"/>
      <c r="B693" s="618"/>
      <c r="C693" s="470" t="s">
        <v>22</v>
      </c>
      <c r="D693" s="1185" t="s">
        <v>302</v>
      </c>
      <c r="E693" s="1186"/>
      <c r="F693" s="1186"/>
      <c r="G693" s="1186"/>
      <c r="H693" s="1186"/>
      <c r="I693" s="1187"/>
      <c r="J693" s="499"/>
      <c r="K693" s="500"/>
      <c r="L693" s="500"/>
      <c r="M693" s="501"/>
      <c r="N693" s="502">
        <f>N694+N768+N771+N814+N817</f>
        <v>51.03</v>
      </c>
      <c r="O693" s="502"/>
      <c r="P693" s="503"/>
    </row>
    <row r="694" spans="1:16" s="467" customFormat="1" ht="38.25" customHeight="1" x14ac:dyDescent="0.35">
      <c r="A694" s="498"/>
      <c r="B694" s="481"/>
      <c r="C694" s="492"/>
      <c r="D694" s="504" t="s">
        <v>0</v>
      </c>
      <c r="E694" s="1069" t="s">
        <v>513</v>
      </c>
      <c r="F694" s="1070"/>
      <c r="G694" s="1070"/>
      <c r="H694" s="1070"/>
      <c r="I694" s="1071"/>
      <c r="J694" s="477"/>
      <c r="K694" s="505"/>
      <c r="L694" s="505"/>
      <c r="M694" s="478"/>
      <c r="N694" s="506">
        <f>N695+N696+N697+N722</f>
        <v>38.700000000000003</v>
      </c>
      <c r="O694" s="479"/>
      <c r="P694" s="507" t="s">
        <v>514</v>
      </c>
    </row>
    <row r="695" spans="1:16" s="467" customFormat="1" ht="30" customHeight="1" x14ac:dyDescent="0.35">
      <c r="A695" s="498"/>
      <c r="B695" s="481"/>
      <c r="C695" s="492"/>
      <c r="D695" s="493"/>
      <c r="E695" s="488" t="s">
        <v>133</v>
      </c>
      <c r="F695" s="508" t="s">
        <v>515</v>
      </c>
      <c r="G695" s="509"/>
      <c r="H695" s="509"/>
      <c r="I695" s="510"/>
      <c r="J695" s="508"/>
      <c r="K695" s="511"/>
      <c r="L695" s="511"/>
      <c r="M695" s="486"/>
      <c r="N695" s="487">
        <v>0</v>
      </c>
      <c r="O695" s="487"/>
      <c r="P695" s="512" t="s">
        <v>516</v>
      </c>
    </row>
    <row r="696" spans="1:16" s="467" customFormat="1" ht="30" customHeight="1" x14ac:dyDescent="0.35">
      <c r="A696" s="498"/>
      <c r="B696" s="481"/>
      <c r="C696" s="492"/>
      <c r="D696" s="493"/>
      <c r="E696" s="488" t="s">
        <v>135</v>
      </c>
      <c r="F696" s="508" t="s">
        <v>517</v>
      </c>
      <c r="G696" s="509"/>
      <c r="H696" s="509"/>
      <c r="I696" s="510"/>
      <c r="J696" s="508"/>
      <c r="K696" s="511"/>
      <c r="L696" s="511"/>
      <c r="M696" s="486"/>
      <c r="N696" s="487">
        <v>0</v>
      </c>
      <c r="O696" s="487"/>
      <c r="P696" s="512" t="s">
        <v>518</v>
      </c>
    </row>
    <row r="697" spans="1:16" s="467" customFormat="1" ht="30" customHeight="1" x14ac:dyDescent="0.35">
      <c r="A697" s="498"/>
      <c r="B697" s="481"/>
      <c r="C697" s="492"/>
      <c r="D697" s="493"/>
      <c r="E697" s="488" t="s">
        <v>137</v>
      </c>
      <c r="F697" s="508" t="s">
        <v>136</v>
      </c>
      <c r="G697" s="509"/>
      <c r="H697" s="509"/>
      <c r="I697" s="510"/>
      <c r="J697" s="508"/>
      <c r="K697" s="511"/>
      <c r="L697" s="511"/>
      <c r="M697" s="486"/>
      <c r="N697" s="487">
        <f>SUM(N698:N721)</f>
        <v>9.81</v>
      </c>
      <c r="O697" s="487"/>
      <c r="P697" s="512" t="s">
        <v>470</v>
      </c>
    </row>
    <row r="698" spans="1:16" ht="36.75" customHeight="1" x14ac:dyDescent="0.35">
      <c r="A698" s="358"/>
      <c r="B698" s="427"/>
      <c r="C698" s="359"/>
      <c r="D698" s="360"/>
      <c r="E698" s="1150" t="s">
        <v>839</v>
      </c>
      <c r="F698" s="717" t="s">
        <v>503</v>
      </c>
      <c r="G698" s="706" t="s">
        <v>210</v>
      </c>
      <c r="H698" s="1153" t="s">
        <v>834</v>
      </c>
      <c r="I698" s="1154"/>
      <c r="J698" s="1155">
        <v>2011</v>
      </c>
      <c r="K698" s="1155" t="s">
        <v>818</v>
      </c>
      <c r="L698" s="1155">
        <v>1</v>
      </c>
      <c r="M698" s="1158">
        <f>(8.94+8.7)/2</f>
        <v>8.82</v>
      </c>
      <c r="N698" s="1158">
        <f>L698*M698</f>
        <v>8.82</v>
      </c>
      <c r="O698" s="1101">
        <v>8.82</v>
      </c>
      <c r="P698" s="361" t="s">
        <v>442</v>
      </c>
    </row>
    <row r="699" spans="1:16" ht="21" customHeight="1" x14ac:dyDescent="0.35">
      <c r="A699" s="358"/>
      <c r="B699" s="427"/>
      <c r="C699" s="359"/>
      <c r="D699" s="360"/>
      <c r="E699" s="1151"/>
      <c r="F699" s="717" t="s">
        <v>471</v>
      </c>
      <c r="G699" s="706" t="s">
        <v>210</v>
      </c>
      <c r="H699" s="1162" t="s">
        <v>944</v>
      </c>
      <c r="I699" s="1163"/>
      <c r="J699" s="1156"/>
      <c r="K699" s="1156"/>
      <c r="L699" s="1156"/>
      <c r="M699" s="1159"/>
      <c r="N699" s="1159"/>
      <c r="O699" s="1102"/>
      <c r="P699" s="361" t="s">
        <v>442</v>
      </c>
    </row>
    <row r="700" spans="1:16" ht="46.5" x14ac:dyDescent="0.35">
      <c r="A700" s="358"/>
      <c r="B700" s="427"/>
      <c r="C700" s="359"/>
      <c r="D700" s="360"/>
      <c r="E700" s="1151"/>
      <c r="F700" s="717" t="s">
        <v>819</v>
      </c>
      <c r="G700" s="706" t="s">
        <v>210</v>
      </c>
      <c r="H700" s="1162" t="s">
        <v>835</v>
      </c>
      <c r="I700" s="1163"/>
      <c r="J700" s="1156"/>
      <c r="K700" s="1156"/>
      <c r="L700" s="1156"/>
      <c r="M700" s="1159"/>
      <c r="N700" s="1159"/>
      <c r="O700" s="1102"/>
      <c r="P700" s="361" t="s">
        <v>442</v>
      </c>
    </row>
    <row r="701" spans="1:16" ht="46.5" x14ac:dyDescent="0.35">
      <c r="A701" s="358"/>
      <c r="B701" s="427"/>
      <c r="C701" s="359"/>
      <c r="D701" s="360"/>
      <c r="E701" s="1151"/>
      <c r="F701" s="717" t="s">
        <v>820</v>
      </c>
      <c r="G701" s="706" t="s">
        <v>210</v>
      </c>
      <c r="H701" s="1162" t="s">
        <v>836</v>
      </c>
      <c r="I701" s="1163"/>
      <c r="J701" s="1156"/>
      <c r="K701" s="1156"/>
      <c r="L701" s="1156"/>
      <c r="M701" s="1159"/>
      <c r="N701" s="1159"/>
      <c r="O701" s="1102"/>
      <c r="P701" s="361" t="s">
        <v>442</v>
      </c>
    </row>
    <row r="702" spans="1:16" ht="31" x14ac:dyDescent="0.35">
      <c r="A702" s="358"/>
      <c r="B702" s="427"/>
      <c r="C702" s="359"/>
      <c r="D702" s="360"/>
      <c r="E702" s="1151"/>
      <c r="F702" s="717" t="s">
        <v>821</v>
      </c>
      <c r="G702" s="706" t="s">
        <v>210</v>
      </c>
      <c r="H702" s="1172" t="s">
        <v>837</v>
      </c>
      <c r="I702" s="1163"/>
      <c r="J702" s="1156"/>
      <c r="K702" s="1156"/>
      <c r="L702" s="1156"/>
      <c r="M702" s="1159"/>
      <c r="N702" s="1159"/>
      <c r="O702" s="1102"/>
      <c r="P702" s="361" t="s">
        <v>442</v>
      </c>
    </row>
    <row r="703" spans="1:16" ht="21" customHeight="1" x14ac:dyDescent="0.35">
      <c r="A703" s="358"/>
      <c r="B703" s="427"/>
      <c r="C703" s="359"/>
      <c r="D703" s="360"/>
      <c r="E703" s="1151"/>
      <c r="F703" s="717" t="s">
        <v>822</v>
      </c>
      <c r="G703" s="706" t="s">
        <v>210</v>
      </c>
      <c r="H703" s="1172" t="s">
        <v>542</v>
      </c>
      <c r="I703" s="1163"/>
      <c r="J703" s="1156"/>
      <c r="K703" s="1156"/>
      <c r="L703" s="1156"/>
      <c r="M703" s="1159"/>
      <c r="N703" s="1159"/>
      <c r="O703" s="1102"/>
      <c r="P703" s="361" t="s">
        <v>823</v>
      </c>
    </row>
    <row r="704" spans="1:16" ht="21" customHeight="1" x14ac:dyDescent="0.35">
      <c r="A704" s="358"/>
      <c r="B704" s="427"/>
      <c r="C704" s="359"/>
      <c r="D704" s="360"/>
      <c r="E704" s="1151"/>
      <c r="F704" s="717" t="s">
        <v>824</v>
      </c>
      <c r="G704" s="706" t="s">
        <v>210</v>
      </c>
      <c r="H704" s="1172" t="s">
        <v>838</v>
      </c>
      <c r="I704" s="1163"/>
      <c r="J704" s="1156"/>
      <c r="K704" s="1156"/>
      <c r="L704" s="1156"/>
      <c r="M704" s="1159"/>
      <c r="N704" s="1159"/>
      <c r="O704" s="1102"/>
      <c r="P704" s="361" t="s">
        <v>442</v>
      </c>
    </row>
    <row r="705" spans="1:16" ht="37.5" customHeight="1" x14ac:dyDescent="0.35">
      <c r="A705" s="358"/>
      <c r="B705" s="427"/>
      <c r="C705" s="359"/>
      <c r="D705" s="360"/>
      <c r="E705" s="1151"/>
      <c r="F705" s="717" t="s">
        <v>393</v>
      </c>
      <c r="G705" s="706" t="s">
        <v>210</v>
      </c>
      <c r="H705" s="1173" t="s">
        <v>1132</v>
      </c>
      <c r="I705" s="1163"/>
      <c r="J705" s="1156"/>
      <c r="K705" s="1156"/>
      <c r="L705" s="1156"/>
      <c r="M705" s="1159"/>
      <c r="N705" s="1159"/>
      <c r="O705" s="1102"/>
      <c r="P705" s="361" t="s">
        <v>825</v>
      </c>
    </row>
    <row r="706" spans="1:16" ht="34.5" customHeight="1" x14ac:dyDescent="0.35">
      <c r="A706" s="358"/>
      <c r="B706" s="427"/>
      <c r="C706" s="359"/>
      <c r="D706" s="360"/>
      <c r="E706" s="1151"/>
      <c r="F706" s="717" t="s">
        <v>376</v>
      </c>
      <c r="G706" s="706" t="s">
        <v>210</v>
      </c>
      <c r="H706" s="1173" t="s">
        <v>1108</v>
      </c>
      <c r="I706" s="1163"/>
      <c r="J706" s="1156"/>
      <c r="K706" s="1156"/>
      <c r="L706" s="1156"/>
      <c r="M706" s="1159"/>
      <c r="N706" s="1159"/>
      <c r="O706" s="1102"/>
      <c r="P706" s="361" t="s">
        <v>468</v>
      </c>
    </row>
    <row r="707" spans="1:16" ht="46.5" x14ac:dyDescent="0.35">
      <c r="A707" s="358"/>
      <c r="B707" s="427"/>
      <c r="C707" s="359"/>
      <c r="D707" s="360"/>
      <c r="E707" s="1151"/>
      <c r="F707" s="717" t="s">
        <v>826</v>
      </c>
      <c r="G707" s="706" t="s">
        <v>210</v>
      </c>
      <c r="H707" s="1173" t="s">
        <v>1130</v>
      </c>
      <c r="I707" s="1163"/>
      <c r="J707" s="1156"/>
      <c r="K707" s="1156"/>
      <c r="L707" s="1156"/>
      <c r="M707" s="1159"/>
      <c r="N707" s="1159"/>
      <c r="O707" s="1102"/>
      <c r="P707" s="361" t="s">
        <v>492</v>
      </c>
    </row>
    <row r="708" spans="1:16" ht="48" customHeight="1" x14ac:dyDescent="0.35">
      <c r="A708" s="358"/>
      <c r="B708" s="427"/>
      <c r="C708" s="359"/>
      <c r="D708" s="360"/>
      <c r="E708" s="1151"/>
      <c r="F708" s="717" t="s">
        <v>496</v>
      </c>
      <c r="G708" s="706" t="s">
        <v>210</v>
      </c>
      <c r="H708" s="1172" t="s">
        <v>542</v>
      </c>
      <c r="I708" s="1163"/>
      <c r="J708" s="1156"/>
      <c r="K708" s="1156"/>
      <c r="L708" s="1156"/>
      <c r="M708" s="1159"/>
      <c r="N708" s="1159"/>
      <c r="O708" s="1102"/>
      <c r="P708" s="361" t="s">
        <v>827</v>
      </c>
    </row>
    <row r="709" spans="1:16" ht="31" x14ac:dyDescent="0.35">
      <c r="A709" s="358"/>
      <c r="B709" s="427"/>
      <c r="C709" s="359"/>
      <c r="D709" s="360"/>
      <c r="E709" s="1151"/>
      <c r="F709" s="717" t="s">
        <v>501</v>
      </c>
      <c r="G709" s="706" t="s">
        <v>210</v>
      </c>
      <c r="H709" s="1172" t="s">
        <v>542</v>
      </c>
      <c r="I709" s="1163"/>
      <c r="J709" s="1156"/>
      <c r="K709" s="1156"/>
      <c r="L709" s="1156"/>
      <c r="M709" s="1159"/>
      <c r="N709" s="1159"/>
      <c r="O709" s="1102"/>
      <c r="P709" s="361" t="s">
        <v>828</v>
      </c>
    </row>
    <row r="710" spans="1:16" ht="36.75" customHeight="1" x14ac:dyDescent="0.35">
      <c r="A710" s="358"/>
      <c r="B710" s="427"/>
      <c r="C710" s="359"/>
      <c r="D710" s="360"/>
      <c r="E710" s="1150" t="s">
        <v>845</v>
      </c>
      <c r="F710" s="717" t="s">
        <v>503</v>
      </c>
      <c r="G710" s="706" t="s">
        <v>210</v>
      </c>
      <c r="H710" s="1153" t="s">
        <v>840</v>
      </c>
      <c r="I710" s="1154"/>
      <c r="J710" s="1155">
        <v>2017</v>
      </c>
      <c r="K710" s="1155" t="s">
        <v>818</v>
      </c>
      <c r="L710" s="1155">
        <v>1</v>
      </c>
      <c r="M710" s="1158">
        <f>(1.01+0.97)/2</f>
        <v>0.99</v>
      </c>
      <c r="N710" s="1158">
        <f>L710*M710</f>
        <v>0.99</v>
      </c>
      <c r="O710" s="1101">
        <v>0.98499999999999999</v>
      </c>
      <c r="P710" s="361" t="s">
        <v>442</v>
      </c>
    </row>
    <row r="711" spans="1:16" ht="33.75" customHeight="1" x14ac:dyDescent="0.35">
      <c r="A711" s="358"/>
      <c r="B711" s="427"/>
      <c r="C711" s="359"/>
      <c r="D711" s="360"/>
      <c r="E711" s="1151"/>
      <c r="F711" s="717" t="s">
        <v>471</v>
      </c>
      <c r="G711" s="706" t="s">
        <v>210</v>
      </c>
      <c r="H711" s="1162" t="s">
        <v>945</v>
      </c>
      <c r="I711" s="1163"/>
      <c r="J711" s="1156"/>
      <c r="K711" s="1156"/>
      <c r="L711" s="1156"/>
      <c r="M711" s="1159"/>
      <c r="N711" s="1159"/>
      <c r="O711" s="1102"/>
      <c r="P711" s="361" t="s">
        <v>442</v>
      </c>
    </row>
    <row r="712" spans="1:16" ht="46.5" x14ac:dyDescent="0.35">
      <c r="A712" s="358"/>
      <c r="B712" s="427"/>
      <c r="C712" s="359"/>
      <c r="D712" s="360"/>
      <c r="E712" s="1151"/>
      <c r="F712" s="717" t="s">
        <v>819</v>
      </c>
      <c r="G712" s="706" t="s">
        <v>210</v>
      </c>
      <c r="H712" s="1162" t="s">
        <v>841</v>
      </c>
      <c r="I712" s="1163"/>
      <c r="J712" s="1156"/>
      <c r="K712" s="1156"/>
      <c r="L712" s="1156"/>
      <c r="M712" s="1159"/>
      <c r="N712" s="1159"/>
      <c r="O712" s="1102"/>
      <c r="P712" s="361" t="s">
        <v>442</v>
      </c>
    </row>
    <row r="713" spans="1:16" ht="46.5" x14ac:dyDescent="0.35">
      <c r="A713" s="358"/>
      <c r="B713" s="427"/>
      <c r="C713" s="359"/>
      <c r="D713" s="360"/>
      <c r="E713" s="1151"/>
      <c r="F713" s="717" t="s">
        <v>820</v>
      </c>
      <c r="G713" s="706" t="s">
        <v>210</v>
      </c>
      <c r="H713" s="1162" t="s">
        <v>842</v>
      </c>
      <c r="I713" s="1163"/>
      <c r="J713" s="1156"/>
      <c r="K713" s="1156"/>
      <c r="L713" s="1156"/>
      <c r="M713" s="1159"/>
      <c r="N713" s="1159"/>
      <c r="O713" s="1102"/>
      <c r="P713" s="361" t="s">
        <v>442</v>
      </c>
    </row>
    <row r="714" spans="1:16" ht="31" x14ac:dyDescent="0.35">
      <c r="A714" s="358"/>
      <c r="B714" s="427"/>
      <c r="C714" s="359"/>
      <c r="D714" s="360"/>
      <c r="E714" s="1151"/>
      <c r="F714" s="717" t="s">
        <v>821</v>
      </c>
      <c r="G714" s="706" t="s">
        <v>210</v>
      </c>
      <c r="H714" s="1172" t="s">
        <v>843</v>
      </c>
      <c r="I714" s="1163"/>
      <c r="J714" s="1156"/>
      <c r="K714" s="1156"/>
      <c r="L714" s="1156"/>
      <c r="M714" s="1159"/>
      <c r="N714" s="1159"/>
      <c r="O714" s="1102"/>
      <c r="P714" s="361" t="s">
        <v>442</v>
      </c>
    </row>
    <row r="715" spans="1:16" ht="21" customHeight="1" x14ac:dyDescent="0.35">
      <c r="A715" s="358"/>
      <c r="B715" s="427"/>
      <c r="C715" s="359"/>
      <c r="D715" s="360"/>
      <c r="E715" s="1151"/>
      <c r="F715" s="717" t="s">
        <v>822</v>
      </c>
      <c r="G715" s="706" t="s">
        <v>210</v>
      </c>
      <c r="H715" s="1172" t="s">
        <v>542</v>
      </c>
      <c r="I715" s="1163"/>
      <c r="J715" s="1156"/>
      <c r="K715" s="1156"/>
      <c r="L715" s="1156"/>
      <c r="M715" s="1159"/>
      <c r="N715" s="1159"/>
      <c r="O715" s="1102"/>
      <c r="P715" s="361" t="s">
        <v>823</v>
      </c>
    </row>
    <row r="716" spans="1:16" ht="21" customHeight="1" x14ac:dyDescent="0.35">
      <c r="A716" s="358"/>
      <c r="B716" s="427"/>
      <c r="C716" s="359"/>
      <c r="D716" s="360"/>
      <c r="E716" s="1151"/>
      <c r="F716" s="717" t="s">
        <v>824</v>
      </c>
      <c r="G716" s="706" t="s">
        <v>210</v>
      </c>
      <c r="H716" s="1172" t="s">
        <v>844</v>
      </c>
      <c r="I716" s="1163"/>
      <c r="J716" s="1156"/>
      <c r="K716" s="1156"/>
      <c r="L716" s="1156"/>
      <c r="M716" s="1159"/>
      <c r="N716" s="1159"/>
      <c r="O716" s="1102"/>
      <c r="P716" s="361" t="s">
        <v>442</v>
      </c>
    </row>
    <row r="717" spans="1:16" ht="38.25" customHeight="1" x14ac:dyDescent="0.35">
      <c r="A717" s="358"/>
      <c r="B717" s="427"/>
      <c r="C717" s="359"/>
      <c r="D717" s="360"/>
      <c r="E717" s="1151"/>
      <c r="F717" s="717" t="s">
        <v>393</v>
      </c>
      <c r="G717" s="706" t="s">
        <v>210</v>
      </c>
      <c r="H717" s="1173" t="s">
        <v>1133</v>
      </c>
      <c r="I717" s="1163"/>
      <c r="J717" s="1156"/>
      <c r="K717" s="1156"/>
      <c r="L717" s="1156"/>
      <c r="M717" s="1159"/>
      <c r="N717" s="1159"/>
      <c r="O717" s="1102"/>
      <c r="P717" s="361" t="s">
        <v>825</v>
      </c>
    </row>
    <row r="718" spans="1:16" ht="34.5" customHeight="1" x14ac:dyDescent="0.35">
      <c r="A718" s="358"/>
      <c r="B718" s="427"/>
      <c r="C718" s="359"/>
      <c r="D718" s="360"/>
      <c r="E718" s="1151"/>
      <c r="F718" s="717" t="s">
        <v>376</v>
      </c>
      <c r="G718" s="706" t="s">
        <v>210</v>
      </c>
      <c r="H718" s="1173" t="s">
        <v>1097</v>
      </c>
      <c r="I718" s="1163"/>
      <c r="J718" s="1156"/>
      <c r="K718" s="1156"/>
      <c r="L718" s="1156"/>
      <c r="M718" s="1159"/>
      <c r="N718" s="1159"/>
      <c r="O718" s="1102"/>
      <c r="P718" s="361" t="s">
        <v>468</v>
      </c>
    </row>
    <row r="719" spans="1:16" ht="46.5" x14ac:dyDescent="0.35">
      <c r="A719" s="358"/>
      <c r="B719" s="427"/>
      <c r="C719" s="359"/>
      <c r="D719" s="360"/>
      <c r="E719" s="1151"/>
      <c r="F719" s="717" t="s">
        <v>826</v>
      </c>
      <c r="G719" s="706" t="s">
        <v>210</v>
      </c>
      <c r="H719" s="1173" t="s">
        <v>1131</v>
      </c>
      <c r="I719" s="1163"/>
      <c r="J719" s="1156"/>
      <c r="K719" s="1156"/>
      <c r="L719" s="1156"/>
      <c r="M719" s="1159"/>
      <c r="N719" s="1159"/>
      <c r="O719" s="1102"/>
      <c r="P719" s="361" t="s">
        <v>492</v>
      </c>
    </row>
    <row r="720" spans="1:16" ht="46.5" customHeight="1" x14ac:dyDescent="0.35">
      <c r="A720" s="358"/>
      <c r="B720" s="427"/>
      <c r="C720" s="359"/>
      <c r="D720" s="360"/>
      <c r="E720" s="1151"/>
      <c r="F720" s="717" t="s">
        <v>496</v>
      </c>
      <c r="G720" s="706" t="s">
        <v>210</v>
      </c>
      <c r="H720" s="1172" t="s">
        <v>542</v>
      </c>
      <c r="I720" s="1163"/>
      <c r="J720" s="1156"/>
      <c r="K720" s="1156"/>
      <c r="L720" s="1156"/>
      <c r="M720" s="1159"/>
      <c r="N720" s="1159"/>
      <c r="O720" s="1102"/>
      <c r="P720" s="361" t="s">
        <v>827</v>
      </c>
    </row>
    <row r="721" spans="1:16" ht="31" x14ac:dyDescent="0.35">
      <c r="A721" s="358"/>
      <c r="B721" s="427"/>
      <c r="C721" s="359"/>
      <c r="D721" s="360"/>
      <c r="E721" s="1151"/>
      <c r="F721" s="717" t="s">
        <v>501</v>
      </c>
      <c r="G721" s="706" t="s">
        <v>210</v>
      </c>
      <c r="H721" s="1172" t="s">
        <v>542</v>
      </c>
      <c r="I721" s="1163"/>
      <c r="J721" s="1156"/>
      <c r="K721" s="1156"/>
      <c r="L721" s="1156"/>
      <c r="M721" s="1159"/>
      <c r="N721" s="1159"/>
      <c r="O721" s="1102"/>
      <c r="P721" s="361" t="s">
        <v>828</v>
      </c>
    </row>
    <row r="722" spans="1:16" s="370" customFormat="1" ht="30" customHeight="1" x14ac:dyDescent="0.35">
      <c r="A722" s="498"/>
      <c r="B722" s="481"/>
      <c r="C722" s="492"/>
      <c r="D722" s="493"/>
      <c r="E722" s="513" t="s">
        <v>292</v>
      </c>
      <c r="F722" s="508" t="s">
        <v>139</v>
      </c>
      <c r="G722" s="509"/>
      <c r="H722" s="509"/>
      <c r="I722" s="514"/>
      <c r="J722" s="515"/>
      <c r="K722" s="488"/>
      <c r="L722" s="483"/>
      <c r="M722" s="516"/>
      <c r="N722" s="497">
        <f>SUM(N723:N767)</f>
        <v>28.89</v>
      </c>
      <c r="O722" s="487"/>
      <c r="P722" s="512" t="s">
        <v>472</v>
      </c>
    </row>
    <row r="723" spans="1:16" ht="56.25" customHeight="1" x14ac:dyDescent="0.35">
      <c r="A723" s="358"/>
      <c r="B723" s="427"/>
      <c r="C723" s="359"/>
      <c r="D723" s="360"/>
      <c r="E723" s="1150" t="s">
        <v>851</v>
      </c>
      <c r="F723" s="717" t="s">
        <v>503</v>
      </c>
      <c r="G723" s="706" t="s">
        <v>210</v>
      </c>
      <c r="H723" s="1153" t="s">
        <v>846</v>
      </c>
      <c r="I723" s="1154"/>
      <c r="J723" s="1155">
        <v>2011</v>
      </c>
      <c r="K723" s="1155" t="s">
        <v>818</v>
      </c>
      <c r="L723" s="1155">
        <v>1</v>
      </c>
      <c r="M723" s="1158">
        <f>(5.58+6)/2</f>
        <v>5.79</v>
      </c>
      <c r="N723" s="1158">
        <f>L723*M723</f>
        <v>5.79</v>
      </c>
      <c r="O723" s="1101">
        <v>5.79</v>
      </c>
      <c r="P723" s="361" t="s">
        <v>442</v>
      </c>
    </row>
    <row r="724" spans="1:16" ht="21" customHeight="1" x14ac:dyDescent="0.35">
      <c r="A724" s="358"/>
      <c r="B724" s="427"/>
      <c r="C724" s="359"/>
      <c r="D724" s="360"/>
      <c r="E724" s="1151"/>
      <c r="F724" s="717" t="s">
        <v>471</v>
      </c>
      <c r="G724" s="706" t="s">
        <v>210</v>
      </c>
      <c r="H724" s="1162" t="s">
        <v>946</v>
      </c>
      <c r="I724" s="1163"/>
      <c r="J724" s="1156"/>
      <c r="K724" s="1156"/>
      <c r="L724" s="1156"/>
      <c r="M724" s="1159"/>
      <c r="N724" s="1159"/>
      <c r="O724" s="1102"/>
      <c r="P724" s="361" t="s">
        <v>442</v>
      </c>
    </row>
    <row r="725" spans="1:16" ht="46.5" x14ac:dyDescent="0.35">
      <c r="A725" s="358"/>
      <c r="B725" s="427"/>
      <c r="C725" s="359"/>
      <c r="D725" s="360"/>
      <c r="E725" s="1151"/>
      <c r="F725" s="717" t="s">
        <v>819</v>
      </c>
      <c r="G725" s="706" t="s">
        <v>210</v>
      </c>
      <c r="H725" s="1162" t="s">
        <v>847</v>
      </c>
      <c r="I725" s="1163"/>
      <c r="J725" s="1156"/>
      <c r="K725" s="1156"/>
      <c r="L725" s="1156"/>
      <c r="M725" s="1159"/>
      <c r="N725" s="1159"/>
      <c r="O725" s="1102"/>
      <c r="P725" s="361" t="s">
        <v>442</v>
      </c>
    </row>
    <row r="726" spans="1:16" ht="46.5" x14ac:dyDescent="0.35">
      <c r="A726" s="358"/>
      <c r="B726" s="427"/>
      <c r="C726" s="359"/>
      <c r="D726" s="360"/>
      <c r="E726" s="1151"/>
      <c r="F726" s="717" t="s">
        <v>820</v>
      </c>
      <c r="G726" s="706" t="s">
        <v>210</v>
      </c>
      <c r="H726" s="1162" t="s">
        <v>848</v>
      </c>
      <c r="I726" s="1163"/>
      <c r="J726" s="1156"/>
      <c r="K726" s="1156"/>
      <c r="L726" s="1156"/>
      <c r="M726" s="1159"/>
      <c r="N726" s="1159"/>
      <c r="O726" s="1102"/>
      <c r="P726" s="361" t="s">
        <v>442</v>
      </c>
    </row>
    <row r="727" spans="1:16" ht="31" x14ac:dyDescent="0.35">
      <c r="A727" s="358"/>
      <c r="B727" s="427"/>
      <c r="C727" s="359"/>
      <c r="D727" s="360"/>
      <c r="E727" s="1151"/>
      <c r="F727" s="717" t="s">
        <v>821</v>
      </c>
      <c r="G727" s="706" t="s">
        <v>210</v>
      </c>
      <c r="H727" s="1172" t="s">
        <v>849</v>
      </c>
      <c r="I727" s="1163"/>
      <c r="J727" s="1156"/>
      <c r="K727" s="1156"/>
      <c r="L727" s="1156"/>
      <c r="M727" s="1159"/>
      <c r="N727" s="1159"/>
      <c r="O727" s="1102"/>
      <c r="P727" s="361" t="s">
        <v>442</v>
      </c>
    </row>
    <row r="728" spans="1:16" ht="21" customHeight="1" x14ac:dyDescent="0.35">
      <c r="A728" s="358"/>
      <c r="B728" s="427"/>
      <c r="C728" s="359"/>
      <c r="D728" s="360"/>
      <c r="E728" s="1151"/>
      <c r="F728" s="717" t="s">
        <v>822</v>
      </c>
      <c r="G728" s="706" t="s">
        <v>210</v>
      </c>
      <c r="H728" s="1172" t="s">
        <v>542</v>
      </c>
      <c r="I728" s="1163"/>
      <c r="J728" s="1156"/>
      <c r="K728" s="1156"/>
      <c r="L728" s="1156"/>
      <c r="M728" s="1159"/>
      <c r="N728" s="1159"/>
      <c r="O728" s="1102"/>
      <c r="P728" s="361" t="s">
        <v>823</v>
      </c>
    </row>
    <row r="729" spans="1:16" ht="21" customHeight="1" x14ac:dyDescent="0.35">
      <c r="A729" s="358"/>
      <c r="B729" s="427"/>
      <c r="C729" s="359"/>
      <c r="D729" s="360"/>
      <c r="E729" s="1151"/>
      <c r="F729" s="717" t="s">
        <v>824</v>
      </c>
      <c r="G729" s="706" t="s">
        <v>210</v>
      </c>
      <c r="H729" s="1172" t="s">
        <v>850</v>
      </c>
      <c r="I729" s="1163"/>
      <c r="J729" s="1156"/>
      <c r="K729" s="1156"/>
      <c r="L729" s="1156"/>
      <c r="M729" s="1159"/>
      <c r="N729" s="1159"/>
      <c r="O729" s="1102"/>
      <c r="P729" s="361" t="s">
        <v>442</v>
      </c>
    </row>
    <row r="730" spans="1:16" ht="33.75" customHeight="1" x14ac:dyDescent="0.35">
      <c r="A730" s="358"/>
      <c r="B730" s="427"/>
      <c r="C730" s="359"/>
      <c r="D730" s="360"/>
      <c r="E730" s="1151"/>
      <c r="F730" s="717" t="s">
        <v>393</v>
      </c>
      <c r="G730" s="706" t="s">
        <v>210</v>
      </c>
      <c r="H730" s="1173" t="s">
        <v>1134</v>
      </c>
      <c r="I730" s="1163"/>
      <c r="J730" s="1156"/>
      <c r="K730" s="1156"/>
      <c r="L730" s="1156"/>
      <c r="M730" s="1159"/>
      <c r="N730" s="1159"/>
      <c r="O730" s="1102"/>
      <c r="P730" s="361" t="s">
        <v>825</v>
      </c>
    </row>
    <row r="731" spans="1:16" ht="40.5" customHeight="1" x14ac:dyDescent="0.35">
      <c r="A731" s="358"/>
      <c r="B731" s="427"/>
      <c r="C731" s="359"/>
      <c r="D731" s="360"/>
      <c r="E731" s="1151"/>
      <c r="F731" s="717" t="s">
        <v>376</v>
      </c>
      <c r="G731" s="706" t="s">
        <v>210</v>
      </c>
      <c r="H731" s="1173" t="s">
        <v>1098</v>
      </c>
      <c r="I731" s="1163"/>
      <c r="J731" s="1156"/>
      <c r="K731" s="1156"/>
      <c r="L731" s="1156"/>
      <c r="M731" s="1159"/>
      <c r="N731" s="1159"/>
      <c r="O731" s="1102"/>
      <c r="P731" s="361" t="s">
        <v>468</v>
      </c>
    </row>
    <row r="732" spans="1:16" ht="50.25" customHeight="1" x14ac:dyDescent="0.35">
      <c r="A732" s="358"/>
      <c r="B732" s="427"/>
      <c r="C732" s="359"/>
      <c r="D732" s="360"/>
      <c r="E732" s="1150" t="s">
        <v>861</v>
      </c>
      <c r="F732" s="717" t="s">
        <v>503</v>
      </c>
      <c r="G732" s="706" t="s">
        <v>210</v>
      </c>
      <c r="H732" s="1153" t="s">
        <v>856</v>
      </c>
      <c r="I732" s="1154"/>
      <c r="J732" s="1155">
        <v>2013</v>
      </c>
      <c r="K732" s="1155" t="s">
        <v>818</v>
      </c>
      <c r="L732" s="1155">
        <v>1</v>
      </c>
      <c r="M732" s="1158">
        <f>(5.64+6)/2</f>
        <v>5.82</v>
      </c>
      <c r="N732" s="1158">
        <f>L732*M732</f>
        <v>5.82</v>
      </c>
      <c r="O732" s="1101">
        <v>5.82</v>
      </c>
      <c r="P732" s="361" t="s">
        <v>442</v>
      </c>
    </row>
    <row r="733" spans="1:16" ht="21" customHeight="1" x14ac:dyDescent="0.35">
      <c r="A733" s="358"/>
      <c r="B733" s="427"/>
      <c r="C733" s="359"/>
      <c r="D733" s="360"/>
      <c r="E733" s="1151"/>
      <c r="F733" s="717" t="s">
        <v>471</v>
      </c>
      <c r="G733" s="706" t="s">
        <v>210</v>
      </c>
      <c r="H733" s="1162" t="s">
        <v>947</v>
      </c>
      <c r="I733" s="1163"/>
      <c r="J733" s="1156"/>
      <c r="K733" s="1156"/>
      <c r="L733" s="1156"/>
      <c r="M733" s="1159"/>
      <c r="N733" s="1159"/>
      <c r="O733" s="1102"/>
      <c r="P733" s="361" t="s">
        <v>442</v>
      </c>
    </row>
    <row r="734" spans="1:16" ht="46.5" x14ac:dyDescent="0.35">
      <c r="A734" s="358"/>
      <c r="B734" s="427"/>
      <c r="C734" s="359"/>
      <c r="D734" s="360"/>
      <c r="E734" s="1151"/>
      <c r="F734" s="717" t="s">
        <v>819</v>
      </c>
      <c r="G734" s="706" t="s">
        <v>210</v>
      </c>
      <c r="H734" s="1162" t="s">
        <v>857</v>
      </c>
      <c r="I734" s="1163"/>
      <c r="J734" s="1156"/>
      <c r="K734" s="1156"/>
      <c r="L734" s="1156"/>
      <c r="M734" s="1159"/>
      <c r="N734" s="1159"/>
      <c r="O734" s="1102"/>
      <c r="P734" s="361" t="s">
        <v>442</v>
      </c>
    </row>
    <row r="735" spans="1:16" ht="46.5" x14ac:dyDescent="0.35">
      <c r="A735" s="358"/>
      <c r="B735" s="427"/>
      <c r="C735" s="359"/>
      <c r="D735" s="360"/>
      <c r="E735" s="1151"/>
      <c r="F735" s="717" t="s">
        <v>820</v>
      </c>
      <c r="G735" s="706" t="s">
        <v>210</v>
      </c>
      <c r="H735" s="1162" t="s">
        <v>858</v>
      </c>
      <c r="I735" s="1163"/>
      <c r="J735" s="1156"/>
      <c r="K735" s="1156"/>
      <c r="L735" s="1156"/>
      <c r="M735" s="1159"/>
      <c r="N735" s="1159"/>
      <c r="O735" s="1102"/>
      <c r="P735" s="361" t="s">
        <v>442</v>
      </c>
    </row>
    <row r="736" spans="1:16" ht="31" x14ac:dyDescent="0.35">
      <c r="A736" s="358"/>
      <c r="B736" s="427"/>
      <c r="C736" s="359"/>
      <c r="D736" s="360"/>
      <c r="E736" s="1151"/>
      <c r="F736" s="717" t="s">
        <v>821</v>
      </c>
      <c r="G736" s="706" t="s">
        <v>210</v>
      </c>
      <c r="H736" s="1172" t="s">
        <v>859</v>
      </c>
      <c r="I736" s="1163"/>
      <c r="J736" s="1156"/>
      <c r="K736" s="1156"/>
      <c r="L736" s="1156"/>
      <c r="M736" s="1159"/>
      <c r="N736" s="1159"/>
      <c r="O736" s="1102"/>
      <c r="P736" s="361" t="s">
        <v>442</v>
      </c>
    </row>
    <row r="737" spans="1:16" ht="21" customHeight="1" x14ac:dyDescent="0.35">
      <c r="A737" s="358"/>
      <c r="B737" s="427"/>
      <c r="C737" s="359"/>
      <c r="D737" s="360"/>
      <c r="E737" s="1151"/>
      <c r="F737" s="717" t="s">
        <v>822</v>
      </c>
      <c r="G737" s="706" t="s">
        <v>210</v>
      </c>
      <c r="H737" s="1172" t="s">
        <v>542</v>
      </c>
      <c r="I737" s="1163"/>
      <c r="J737" s="1156"/>
      <c r="K737" s="1156"/>
      <c r="L737" s="1156"/>
      <c r="M737" s="1159"/>
      <c r="N737" s="1159"/>
      <c r="O737" s="1102"/>
      <c r="P737" s="361" t="s">
        <v>823</v>
      </c>
    </row>
    <row r="738" spans="1:16" ht="21" customHeight="1" x14ac:dyDescent="0.35">
      <c r="A738" s="358"/>
      <c r="B738" s="427"/>
      <c r="C738" s="359"/>
      <c r="D738" s="360"/>
      <c r="E738" s="1151"/>
      <c r="F738" s="717" t="s">
        <v>824</v>
      </c>
      <c r="G738" s="706" t="s">
        <v>210</v>
      </c>
      <c r="H738" s="1172" t="s">
        <v>860</v>
      </c>
      <c r="I738" s="1163"/>
      <c r="J738" s="1156"/>
      <c r="K738" s="1156"/>
      <c r="L738" s="1156"/>
      <c r="M738" s="1159"/>
      <c r="N738" s="1159"/>
      <c r="O738" s="1102"/>
      <c r="P738" s="361" t="s">
        <v>442</v>
      </c>
    </row>
    <row r="739" spans="1:16" ht="35.25" customHeight="1" x14ac:dyDescent="0.35">
      <c r="A739" s="358"/>
      <c r="B739" s="427"/>
      <c r="C739" s="359"/>
      <c r="D739" s="360"/>
      <c r="E739" s="1151"/>
      <c r="F739" s="717" t="s">
        <v>393</v>
      </c>
      <c r="G739" s="706" t="s">
        <v>210</v>
      </c>
      <c r="H739" s="1173" t="s">
        <v>1135</v>
      </c>
      <c r="I739" s="1163"/>
      <c r="J739" s="1156"/>
      <c r="K739" s="1156"/>
      <c r="L739" s="1156"/>
      <c r="M739" s="1159"/>
      <c r="N739" s="1159"/>
      <c r="O739" s="1102"/>
      <c r="P739" s="361" t="s">
        <v>825</v>
      </c>
    </row>
    <row r="740" spans="1:16" ht="38.25" customHeight="1" x14ac:dyDescent="0.35">
      <c r="A740" s="358"/>
      <c r="B740" s="427"/>
      <c r="C740" s="359"/>
      <c r="D740" s="360"/>
      <c r="E740" s="1151"/>
      <c r="F740" s="717" t="s">
        <v>376</v>
      </c>
      <c r="G740" s="706" t="s">
        <v>210</v>
      </c>
      <c r="H740" s="1173" t="s">
        <v>1099</v>
      </c>
      <c r="I740" s="1163"/>
      <c r="J740" s="1156"/>
      <c r="K740" s="1156"/>
      <c r="L740" s="1156"/>
      <c r="M740" s="1159"/>
      <c r="N740" s="1159"/>
      <c r="O740" s="1102"/>
      <c r="P740" s="361" t="s">
        <v>468</v>
      </c>
    </row>
    <row r="741" spans="1:16" ht="50.25" customHeight="1" x14ac:dyDescent="0.35">
      <c r="A741" s="358"/>
      <c r="B741" s="427"/>
      <c r="C741" s="359"/>
      <c r="D741" s="360"/>
      <c r="E741" s="1150" t="s">
        <v>866</v>
      </c>
      <c r="F741" s="717" t="s">
        <v>503</v>
      </c>
      <c r="G741" s="706" t="s">
        <v>210</v>
      </c>
      <c r="H741" s="1153" t="s">
        <v>862</v>
      </c>
      <c r="I741" s="1154"/>
      <c r="J741" s="1155">
        <v>2013</v>
      </c>
      <c r="K741" s="1155" t="s">
        <v>818</v>
      </c>
      <c r="L741" s="1155">
        <v>1</v>
      </c>
      <c r="M741" s="1158">
        <f>(5.46+6)/2</f>
        <v>5.73</v>
      </c>
      <c r="N741" s="1158">
        <f>L741*M741</f>
        <v>5.73</v>
      </c>
      <c r="O741" s="1101">
        <v>5.73</v>
      </c>
      <c r="P741" s="361" t="s">
        <v>442</v>
      </c>
    </row>
    <row r="742" spans="1:16" ht="21" customHeight="1" x14ac:dyDescent="0.35">
      <c r="A742" s="358"/>
      <c r="B742" s="427"/>
      <c r="C742" s="359"/>
      <c r="D742" s="360"/>
      <c r="E742" s="1151"/>
      <c r="F742" s="717" t="s">
        <v>471</v>
      </c>
      <c r="G742" s="706" t="s">
        <v>210</v>
      </c>
      <c r="H742" s="1162" t="s">
        <v>948</v>
      </c>
      <c r="I742" s="1163"/>
      <c r="J742" s="1156"/>
      <c r="K742" s="1156"/>
      <c r="L742" s="1156"/>
      <c r="M742" s="1159"/>
      <c r="N742" s="1159"/>
      <c r="O742" s="1102"/>
      <c r="P742" s="361" t="s">
        <v>442</v>
      </c>
    </row>
    <row r="743" spans="1:16" ht="46.5" x14ac:dyDescent="0.35">
      <c r="A743" s="358"/>
      <c r="B743" s="427"/>
      <c r="C743" s="359"/>
      <c r="D743" s="360"/>
      <c r="E743" s="1151"/>
      <c r="F743" s="717" t="s">
        <v>819</v>
      </c>
      <c r="G743" s="706" t="s">
        <v>210</v>
      </c>
      <c r="H743" s="1162" t="s">
        <v>863</v>
      </c>
      <c r="I743" s="1163"/>
      <c r="J743" s="1156"/>
      <c r="K743" s="1156"/>
      <c r="L743" s="1156"/>
      <c r="M743" s="1159"/>
      <c r="N743" s="1159"/>
      <c r="O743" s="1102"/>
      <c r="P743" s="361" t="s">
        <v>442</v>
      </c>
    </row>
    <row r="744" spans="1:16" ht="46.5" x14ac:dyDescent="0.35">
      <c r="A744" s="358"/>
      <c r="B744" s="427"/>
      <c r="C744" s="359"/>
      <c r="D744" s="360"/>
      <c r="E744" s="1151"/>
      <c r="F744" s="717" t="s">
        <v>820</v>
      </c>
      <c r="G744" s="706" t="s">
        <v>210</v>
      </c>
      <c r="H744" s="1162" t="s">
        <v>848</v>
      </c>
      <c r="I744" s="1163"/>
      <c r="J744" s="1156"/>
      <c r="K744" s="1156"/>
      <c r="L744" s="1156"/>
      <c r="M744" s="1159"/>
      <c r="N744" s="1159"/>
      <c r="O744" s="1102"/>
      <c r="P744" s="361" t="s">
        <v>442</v>
      </c>
    </row>
    <row r="745" spans="1:16" ht="31" x14ac:dyDescent="0.35">
      <c r="A745" s="358"/>
      <c r="B745" s="427"/>
      <c r="C745" s="359"/>
      <c r="D745" s="360"/>
      <c r="E745" s="1151"/>
      <c r="F745" s="717" t="s">
        <v>821</v>
      </c>
      <c r="G745" s="706" t="s">
        <v>210</v>
      </c>
      <c r="H745" s="1172" t="s">
        <v>864</v>
      </c>
      <c r="I745" s="1163"/>
      <c r="J745" s="1156"/>
      <c r="K745" s="1156"/>
      <c r="L745" s="1156"/>
      <c r="M745" s="1159"/>
      <c r="N745" s="1159"/>
      <c r="O745" s="1102"/>
      <c r="P745" s="361" t="s">
        <v>442</v>
      </c>
    </row>
    <row r="746" spans="1:16" ht="21" customHeight="1" x14ac:dyDescent="0.35">
      <c r="A746" s="358"/>
      <c r="B746" s="427"/>
      <c r="C746" s="359"/>
      <c r="D746" s="360"/>
      <c r="E746" s="1151"/>
      <c r="F746" s="717" t="s">
        <v>822</v>
      </c>
      <c r="G746" s="706" t="s">
        <v>210</v>
      </c>
      <c r="H746" s="1162"/>
      <c r="I746" s="1163"/>
      <c r="J746" s="1156"/>
      <c r="K746" s="1156"/>
      <c r="L746" s="1156"/>
      <c r="M746" s="1159"/>
      <c r="N746" s="1159"/>
      <c r="O746" s="1102"/>
      <c r="P746" s="361" t="s">
        <v>823</v>
      </c>
    </row>
    <row r="747" spans="1:16" ht="21" customHeight="1" x14ac:dyDescent="0.35">
      <c r="A747" s="358"/>
      <c r="B747" s="427"/>
      <c r="C747" s="359"/>
      <c r="D747" s="360"/>
      <c r="E747" s="1151"/>
      <c r="F747" s="717" t="s">
        <v>824</v>
      </c>
      <c r="G747" s="706" t="s">
        <v>210</v>
      </c>
      <c r="H747" s="1172" t="s">
        <v>865</v>
      </c>
      <c r="I747" s="1163"/>
      <c r="J747" s="1156"/>
      <c r="K747" s="1156"/>
      <c r="L747" s="1156"/>
      <c r="M747" s="1159"/>
      <c r="N747" s="1159"/>
      <c r="O747" s="1102"/>
      <c r="P747" s="361" t="s">
        <v>442</v>
      </c>
    </row>
    <row r="748" spans="1:16" ht="36.75" customHeight="1" x14ac:dyDescent="0.35">
      <c r="A748" s="358"/>
      <c r="B748" s="427"/>
      <c r="C748" s="359"/>
      <c r="D748" s="360"/>
      <c r="E748" s="1151"/>
      <c r="F748" s="717" t="s">
        <v>393</v>
      </c>
      <c r="G748" s="706" t="s">
        <v>210</v>
      </c>
      <c r="H748" s="1173" t="s">
        <v>1136</v>
      </c>
      <c r="I748" s="1163"/>
      <c r="J748" s="1156"/>
      <c r="K748" s="1156"/>
      <c r="L748" s="1156"/>
      <c r="M748" s="1159"/>
      <c r="N748" s="1159"/>
      <c r="O748" s="1102"/>
      <c r="P748" s="361" t="s">
        <v>825</v>
      </c>
    </row>
    <row r="749" spans="1:16" ht="36" customHeight="1" x14ac:dyDescent="0.35">
      <c r="A749" s="358"/>
      <c r="B749" s="427"/>
      <c r="C749" s="359"/>
      <c r="D749" s="360"/>
      <c r="E749" s="1151"/>
      <c r="F749" s="717" t="s">
        <v>376</v>
      </c>
      <c r="G749" s="706" t="s">
        <v>210</v>
      </c>
      <c r="H749" s="1173" t="s">
        <v>1100</v>
      </c>
      <c r="I749" s="1163"/>
      <c r="J749" s="1156"/>
      <c r="K749" s="1156"/>
      <c r="L749" s="1156"/>
      <c r="M749" s="1159"/>
      <c r="N749" s="1159"/>
      <c r="O749" s="1102"/>
      <c r="P749" s="361" t="s">
        <v>468</v>
      </c>
    </row>
    <row r="750" spans="1:16" ht="42" customHeight="1" x14ac:dyDescent="0.35">
      <c r="A750" s="358"/>
      <c r="B750" s="427"/>
      <c r="C750" s="359"/>
      <c r="D750" s="360"/>
      <c r="E750" s="1150" t="s">
        <v>875</v>
      </c>
      <c r="F750" s="717" t="s">
        <v>503</v>
      </c>
      <c r="G750" s="706" t="s">
        <v>210</v>
      </c>
      <c r="H750" s="1153" t="s">
        <v>915</v>
      </c>
      <c r="I750" s="1154"/>
      <c r="J750" s="1155">
        <v>2014</v>
      </c>
      <c r="K750" s="1155" t="s">
        <v>818</v>
      </c>
      <c r="L750" s="1155">
        <v>1</v>
      </c>
      <c r="M750" s="1158">
        <f>(5.58+6)/2</f>
        <v>5.79</v>
      </c>
      <c r="N750" s="1158">
        <f>L750*M750</f>
        <v>5.79</v>
      </c>
      <c r="O750" s="1101">
        <v>5.79</v>
      </c>
      <c r="P750" s="361" t="s">
        <v>442</v>
      </c>
    </row>
    <row r="751" spans="1:16" ht="21" customHeight="1" x14ac:dyDescent="0.35">
      <c r="A751" s="358"/>
      <c r="B751" s="427"/>
      <c r="C751" s="359"/>
      <c r="D751" s="360"/>
      <c r="E751" s="1151"/>
      <c r="F751" s="717" t="s">
        <v>471</v>
      </c>
      <c r="G751" s="706" t="s">
        <v>210</v>
      </c>
      <c r="H751" s="1162" t="s">
        <v>949</v>
      </c>
      <c r="I751" s="1163"/>
      <c r="J751" s="1156"/>
      <c r="K751" s="1156"/>
      <c r="L751" s="1156"/>
      <c r="M751" s="1159"/>
      <c r="N751" s="1159"/>
      <c r="O751" s="1102"/>
      <c r="P751" s="361" t="s">
        <v>442</v>
      </c>
    </row>
    <row r="752" spans="1:16" ht="46.5" x14ac:dyDescent="0.35">
      <c r="A752" s="358"/>
      <c r="B752" s="427"/>
      <c r="C752" s="359"/>
      <c r="D752" s="360"/>
      <c r="E752" s="1151"/>
      <c r="F752" s="717" t="s">
        <v>819</v>
      </c>
      <c r="G752" s="706" t="s">
        <v>210</v>
      </c>
      <c r="H752" s="1162" t="s">
        <v>857</v>
      </c>
      <c r="I752" s="1163"/>
      <c r="J752" s="1156"/>
      <c r="K752" s="1156"/>
      <c r="L752" s="1156"/>
      <c r="M752" s="1159"/>
      <c r="N752" s="1159"/>
      <c r="O752" s="1102"/>
      <c r="P752" s="361" t="s">
        <v>442</v>
      </c>
    </row>
    <row r="753" spans="1:16" ht="46.5" x14ac:dyDescent="0.35">
      <c r="A753" s="358"/>
      <c r="B753" s="427"/>
      <c r="C753" s="359"/>
      <c r="D753" s="360"/>
      <c r="E753" s="1151"/>
      <c r="F753" s="717" t="s">
        <v>820</v>
      </c>
      <c r="G753" s="706" t="s">
        <v>210</v>
      </c>
      <c r="H753" s="1162" t="s">
        <v>917</v>
      </c>
      <c r="I753" s="1163"/>
      <c r="J753" s="1156"/>
      <c r="K753" s="1156"/>
      <c r="L753" s="1156"/>
      <c r="M753" s="1159"/>
      <c r="N753" s="1159"/>
      <c r="O753" s="1102"/>
      <c r="P753" s="361" t="s">
        <v>442</v>
      </c>
    </row>
    <row r="754" spans="1:16" ht="31" x14ac:dyDescent="0.35">
      <c r="A754" s="358"/>
      <c r="B754" s="427"/>
      <c r="C754" s="359"/>
      <c r="D754" s="360"/>
      <c r="E754" s="1151"/>
      <c r="F754" s="717" t="s">
        <v>821</v>
      </c>
      <c r="G754" s="706" t="s">
        <v>210</v>
      </c>
      <c r="H754" s="1172" t="s">
        <v>916</v>
      </c>
      <c r="I754" s="1163"/>
      <c r="J754" s="1156"/>
      <c r="K754" s="1156"/>
      <c r="L754" s="1156"/>
      <c r="M754" s="1159"/>
      <c r="N754" s="1159"/>
      <c r="O754" s="1102"/>
      <c r="P754" s="361" t="s">
        <v>442</v>
      </c>
    </row>
    <row r="755" spans="1:16" ht="21" customHeight="1" x14ac:dyDescent="0.35">
      <c r="A755" s="358"/>
      <c r="B755" s="427"/>
      <c r="C755" s="359"/>
      <c r="D755" s="360"/>
      <c r="E755" s="1151"/>
      <c r="F755" s="717" t="s">
        <v>822</v>
      </c>
      <c r="G755" s="706" t="s">
        <v>210</v>
      </c>
      <c r="H755" s="1172" t="s">
        <v>542</v>
      </c>
      <c r="I755" s="1163"/>
      <c r="J755" s="1156"/>
      <c r="K755" s="1156"/>
      <c r="L755" s="1156"/>
      <c r="M755" s="1159"/>
      <c r="N755" s="1159"/>
      <c r="O755" s="1102"/>
      <c r="P755" s="361" t="s">
        <v>823</v>
      </c>
    </row>
    <row r="756" spans="1:16" ht="21" customHeight="1" x14ac:dyDescent="0.35">
      <c r="A756" s="358"/>
      <c r="B756" s="427"/>
      <c r="C756" s="359"/>
      <c r="D756" s="360"/>
      <c r="E756" s="1151"/>
      <c r="F756" s="717" t="s">
        <v>824</v>
      </c>
      <c r="G756" s="706" t="s">
        <v>210</v>
      </c>
      <c r="H756" s="1172" t="s">
        <v>918</v>
      </c>
      <c r="I756" s="1163"/>
      <c r="J756" s="1156"/>
      <c r="K756" s="1156"/>
      <c r="L756" s="1156"/>
      <c r="M756" s="1159"/>
      <c r="N756" s="1159"/>
      <c r="O756" s="1102"/>
      <c r="P756" s="361" t="s">
        <v>442</v>
      </c>
    </row>
    <row r="757" spans="1:16" ht="36" customHeight="1" x14ac:dyDescent="0.35">
      <c r="A757" s="358"/>
      <c r="B757" s="427"/>
      <c r="C757" s="359"/>
      <c r="D757" s="360"/>
      <c r="E757" s="1151"/>
      <c r="F757" s="717" t="s">
        <v>393</v>
      </c>
      <c r="G757" s="706" t="s">
        <v>210</v>
      </c>
      <c r="H757" s="1173" t="s">
        <v>1137</v>
      </c>
      <c r="I757" s="1163"/>
      <c r="J757" s="1156"/>
      <c r="K757" s="1156"/>
      <c r="L757" s="1156"/>
      <c r="M757" s="1159"/>
      <c r="N757" s="1159"/>
      <c r="O757" s="1102"/>
      <c r="P757" s="361" t="s">
        <v>825</v>
      </c>
    </row>
    <row r="758" spans="1:16" ht="38.25" customHeight="1" x14ac:dyDescent="0.35">
      <c r="A758" s="358"/>
      <c r="B758" s="427"/>
      <c r="C758" s="359"/>
      <c r="D758" s="360"/>
      <c r="E758" s="1151"/>
      <c r="F758" s="717" t="s">
        <v>376</v>
      </c>
      <c r="G758" s="706" t="s">
        <v>210</v>
      </c>
      <c r="H758" s="1173" t="s">
        <v>1101</v>
      </c>
      <c r="I758" s="1163"/>
      <c r="J758" s="1156"/>
      <c r="K758" s="1156"/>
      <c r="L758" s="1156"/>
      <c r="M758" s="1159"/>
      <c r="N758" s="1159"/>
      <c r="O758" s="1102"/>
      <c r="P758" s="361" t="s">
        <v>468</v>
      </c>
    </row>
    <row r="759" spans="1:16" ht="37.5" customHeight="1" x14ac:dyDescent="0.35">
      <c r="A759" s="358"/>
      <c r="B759" s="427"/>
      <c r="C759" s="359"/>
      <c r="D759" s="360"/>
      <c r="E759" s="1150" t="s">
        <v>876</v>
      </c>
      <c r="F759" s="717" t="s">
        <v>503</v>
      </c>
      <c r="G759" s="706" t="s">
        <v>210</v>
      </c>
      <c r="H759" s="1153" t="s">
        <v>867</v>
      </c>
      <c r="I759" s="1154"/>
      <c r="J759" s="1155">
        <v>2015</v>
      </c>
      <c r="K759" s="1155" t="s">
        <v>818</v>
      </c>
      <c r="L759" s="1155">
        <v>1</v>
      </c>
      <c r="M759" s="1158">
        <f>(5.52+6)/2</f>
        <v>5.76</v>
      </c>
      <c r="N759" s="1158">
        <f>L759*M759</f>
        <v>5.76</v>
      </c>
      <c r="O759" s="1101">
        <v>5.76</v>
      </c>
      <c r="P759" s="361" t="s">
        <v>442</v>
      </c>
    </row>
    <row r="760" spans="1:16" ht="21" customHeight="1" x14ac:dyDescent="0.35">
      <c r="A760" s="358"/>
      <c r="B760" s="427"/>
      <c r="C760" s="359"/>
      <c r="D760" s="360"/>
      <c r="E760" s="1151"/>
      <c r="F760" s="717" t="s">
        <v>471</v>
      </c>
      <c r="G760" s="706" t="s">
        <v>210</v>
      </c>
      <c r="H760" s="1162" t="s">
        <v>950</v>
      </c>
      <c r="I760" s="1163"/>
      <c r="J760" s="1156"/>
      <c r="K760" s="1156"/>
      <c r="L760" s="1156"/>
      <c r="M760" s="1159"/>
      <c r="N760" s="1159"/>
      <c r="O760" s="1102"/>
      <c r="P760" s="361" t="s">
        <v>442</v>
      </c>
    </row>
    <row r="761" spans="1:16" ht="46.5" x14ac:dyDescent="0.35">
      <c r="A761" s="358"/>
      <c r="B761" s="427"/>
      <c r="C761" s="359"/>
      <c r="D761" s="360"/>
      <c r="E761" s="1151"/>
      <c r="F761" s="717" t="s">
        <v>819</v>
      </c>
      <c r="G761" s="706" t="s">
        <v>210</v>
      </c>
      <c r="H761" s="1162" t="s">
        <v>857</v>
      </c>
      <c r="I761" s="1163"/>
      <c r="J761" s="1156"/>
      <c r="K761" s="1156"/>
      <c r="L761" s="1156"/>
      <c r="M761" s="1159"/>
      <c r="N761" s="1159"/>
      <c r="O761" s="1102"/>
      <c r="P761" s="361" t="s">
        <v>442</v>
      </c>
    </row>
    <row r="762" spans="1:16" ht="46.5" x14ac:dyDescent="0.35">
      <c r="A762" s="358"/>
      <c r="B762" s="427"/>
      <c r="C762" s="359"/>
      <c r="D762" s="360"/>
      <c r="E762" s="1151"/>
      <c r="F762" s="717" t="s">
        <v>820</v>
      </c>
      <c r="G762" s="706" t="s">
        <v>210</v>
      </c>
      <c r="H762" s="1162" t="s">
        <v>868</v>
      </c>
      <c r="I762" s="1163"/>
      <c r="J762" s="1156"/>
      <c r="K762" s="1156"/>
      <c r="L762" s="1156"/>
      <c r="M762" s="1159"/>
      <c r="N762" s="1159"/>
      <c r="O762" s="1102"/>
      <c r="P762" s="361" t="s">
        <v>442</v>
      </c>
    </row>
    <row r="763" spans="1:16" ht="31" x14ac:dyDescent="0.35">
      <c r="A763" s="358"/>
      <c r="B763" s="427"/>
      <c r="C763" s="359"/>
      <c r="D763" s="360"/>
      <c r="E763" s="1151"/>
      <c r="F763" s="717" t="s">
        <v>821</v>
      </c>
      <c r="G763" s="706" t="s">
        <v>210</v>
      </c>
      <c r="H763" s="1172" t="s">
        <v>869</v>
      </c>
      <c r="I763" s="1163"/>
      <c r="J763" s="1156"/>
      <c r="K763" s="1156"/>
      <c r="L763" s="1156"/>
      <c r="M763" s="1159"/>
      <c r="N763" s="1159"/>
      <c r="O763" s="1102"/>
      <c r="P763" s="361" t="s">
        <v>442</v>
      </c>
    </row>
    <row r="764" spans="1:16" ht="21" customHeight="1" x14ac:dyDescent="0.35">
      <c r="A764" s="358"/>
      <c r="B764" s="427"/>
      <c r="C764" s="359"/>
      <c r="D764" s="360"/>
      <c r="E764" s="1151"/>
      <c r="F764" s="717" t="s">
        <v>822</v>
      </c>
      <c r="G764" s="706" t="s">
        <v>210</v>
      </c>
      <c r="H764" s="1172" t="s">
        <v>542</v>
      </c>
      <c r="I764" s="1163"/>
      <c r="J764" s="1156"/>
      <c r="K764" s="1156"/>
      <c r="L764" s="1156"/>
      <c r="M764" s="1159"/>
      <c r="N764" s="1159"/>
      <c r="O764" s="1102"/>
      <c r="P764" s="361" t="s">
        <v>823</v>
      </c>
    </row>
    <row r="765" spans="1:16" ht="21" customHeight="1" x14ac:dyDescent="0.35">
      <c r="A765" s="358"/>
      <c r="B765" s="427"/>
      <c r="C765" s="359"/>
      <c r="D765" s="360"/>
      <c r="E765" s="1151"/>
      <c r="F765" s="717" t="s">
        <v>824</v>
      </c>
      <c r="G765" s="706" t="s">
        <v>210</v>
      </c>
      <c r="H765" s="1172" t="s">
        <v>870</v>
      </c>
      <c r="I765" s="1163"/>
      <c r="J765" s="1156"/>
      <c r="K765" s="1156"/>
      <c r="L765" s="1156"/>
      <c r="M765" s="1159"/>
      <c r="N765" s="1159"/>
      <c r="O765" s="1102"/>
      <c r="P765" s="361" t="s">
        <v>442</v>
      </c>
    </row>
    <row r="766" spans="1:16" ht="33" customHeight="1" x14ac:dyDescent="0.35">
      <c r="A766" s="358"/>
      <c r="B766" s="427"/>
      <c r="C766" s="359"/>
      <c r="D766" s="360"/>
      <c r="E766" s="1151"/>
      <c r="F766" s="717" t="s">
        <v>393</v>
      </c>
      <c r="G766" s="706" t="s">
        <v>210</v>
      </c>
      <c r="H766" s="1173" t="s">
        <v>1138</v>
      </c>
      <c r="I766" s="1163"/>
      <c r="J766" s="1156"/>
      <c r="K766" s="1156"/>
      <c r="L766" s="1156"/>
      <c r="M766" s="1159"/>
      <c r="N766" s="1159"/>
      <c r="O766" s="1102"/>
      <c r="P766" s="361" t="s">
        <v>825</v>
      </c>
    </row>
    <row r="767" spans="1:16" ht="41.25" customHeight="1" x14ac:dyDescent="0.35">
      <c r="A767" s="358"/>
      <c r="B767" s="427"/>
      <c r="C767" s="359"/>
      <c r="D767" s="360"/>
      <c r="E767" s="1151"/>
      <c r="F767" s="717" t="s">
        <v>376</v>
      </c>
      <c r="G767" s="706" t="s">
        <v>210</v>
      </c>
      <c r="H767" s="1173" t="s">
        <v>1102</v>
      </c>
      <c r="I767" s="1163"/>
      <c r="J767" s="1156"/>
      <c r="K767" s="1156"/>
      <c r="L767" s="1156"/>
      <c r="M767" s="1159"/>
      <c r="N767" s="1159"/>
      <c r="O767" s="1102"/>
      <c r="P767" s="361" t="s">
        <v>468</v>
      </c>
    </row>
    <row r="768" spans="1:16" s="467" customFormat="1" ht="30" customHeight="1" x14ac:dyDescent="0.35">
      <c r="A768" s="498"/>
      <c r="B768" s="481"/>
      <c r="C768" s="492"/>
      <c r="D768" s="504" t="s">
        <v>21</v>
      </c>
      <c r="E768" s="1069" t="s">
        <v>304</v>
      </c>
      <c r="F768" s="1070"/>
      <c r="G768" s="1070"/>
      <c r="H768" s="1070"/>
      <c r="I768" s="1071"/>
      <c r="J768" s="477"/>
      <c r="K768" s="505"/>
      <c r="L768" s="505"/>
      <c r="M768" s="478"/>
      <c r="N768" s="479">
        <f>N769+N770</f>
        <v>0</v>
      </c>
      <c r="O768" s="479"/>
      <c r="P768" s="512"/>
    </row>
    <row r="769" spans="1:16" s="467" customFormat="1" ht="30" customHeight="1" x14ac:dyDescent="0.35">
      <c r="A769" s="498"/>
      <c r="B769" s="481"/>
      <c r="C769" s="492"/>
      <c r="D769" s="493"/>
      <c r="E769" s="488" t="s">
        <v>133</v>
      </c>
      <c r="F769" s="508" t="s">
        <v>519</v>
      </c>
      <c r="G769" s="509"/>
      <c r="H769" s="509"/>
      <c r="I769" s="510"/>
      <c r="J769" s="508"/>
      <c r="K769" s="511"/>
      <c r="L769" s="511"/>
      <c r="M769" s="486"/>
      <c r="N769" s="487">
        <v>0</v>
      </c>
      <c r="O769" s="487"/>
      <c r="P769" s="512" t="s">
        <v>472</v>
      </c>
    </row>
    <row r="770" spans="1:16" s="467" customFormat="1" ht="30" customHeight="1" x14ac:dyDescent="0.35">
      <c r="A770" s="498"/>
      <c r="B770" s="481"/>
      <c r="C770" s="492"/>
      <c r="D770" s="493"/>
      <c r="E770" s="513" t="s">
        <v>135</v>
      </c>
      <c r="F770" s="508" t="s">
        <v>139</v>
      </c>
      <c r="G770" s="509"/>
      <c r="H770" s="509"/>
      <c r="I770" s="510"/>
      <c r="J770" s="515"/>
      <c r="K770" s="488"/>
      <c r="L770" s="483"/>
      <c r="M770" s="516"/>
      <c r="N770" s="487">
        <v>0</v>
      </c>
      <c r="O770" s="487"/>
      <c r="P770" s="512" t="s">
        <v>520</v>
      </c>
    </row>
    <row r="771" spans="1:16" ht="38.25" customHeight="1" x14ac:dyDescent="0.35">
      <c r="A771" s="517"/>
      <c r="B771" s="427"/>
      <c r="C771" s="518"/>
      <c r="D771" s="504" t="s">
        <v>25</v>
      </c>
      <c r="E771" s="1069" t="s">
        <v>305</v>
      </c>
      <c r="F771" s="1070"/>
      <c r="G771" s="1070"/>
      <c r="H771" s="1070"/>
      <c r="I771" s="1071"/>
      <c r="J771" s="477"/>
      <c r="K771" s="505"/>
      <c r="L771" s="505"/>
      <c r="M771" s="478"/>
      <c r="N771" s="479">
        <f>N772+N789</f>
        <v>12.33</v>
      </c>
      <c r="O771" s="479"/>
      <c r="P771" s="519"/>
    </row>
    <row r="772" spans="1:16" s="467" customFormat="1" ht="30" customHeight="1" x14ac:dyDescent="0.35">
      <c r="A772" s="498"/>
      <c r="B772" s="481"/>
      <c r="C772" s="492"/>
      <c r="D772" s="493"/>
      <c r="E772" s="488" t="s">
        <v>133</v>
      </c>
      <c r="F772" s="508" t="s">
        <v>136</v>
      </c>
      <c r="G772" s="509"/>
      <c r="H772" s="509"/>
      <c r="I772" s="510"/>
      <c r="J772" s="508"/>
      <c r="K772" s="511"/>
      <c r="L772" s="511"/>
      <c r="M772" s="486"/>
      <c r="N772" s="487">
        <f>SUM(N773:N788)</f>
        <v>5.91</v>
      </c>
      <c r="O772" s="487"/>
      <c r="P772" s="512" t="s">
        <v>520</v>
      </c>
    </row>
    <row r="773" spans="1:16" ht="47.25" customHeight="1" x14ac:dyDescent="0.35">
      <c r="A773" s="358"/>
      <c r="B773" s="427"/>
      <c r="C773" s="359"/>
      <c r="D773" s="360"/>
      <c r="E773" s="1150" t="s">
        <v>881</v>
      </c>
      <c r="F773" s="717" t="s">
        <v>503</v>
      </c>
      <c r="G773" s="706" t="s">
        <v>210</v>
      </c>
      <c r="H773" s="1153" t="s">
        <v>871</v>
      </c>
      <c r="I773" s="1154"/>
      <c r="J773" s="1155">
        <v>2014</v>
      </c>
      <c r="K773" s="1155" t="s">
        <v>829</v>
      </c>
      <c r="L773" s="1155">
        <v>1</v>
      </c>
      <c r="M773" s="1155">
        <f>(2.88+3)/2</f>
        <v>2.94</v>
      </c>
      <c r="N773" s="1155">
        <f>L773*M773</f>
        <v>2.94</v>
      </c>
      <c r="O773" s="1101">
        <v>2.94</v>
      </c>
      <c r="P773" s="361" t="s">
        <v>442</v>
      </c>
    </row>
    <row r="774" spans="1:16" ht="21" customHeight="1" x14ac:dyDescent="0.35">
      <c r="A774" s="358"/>
      <c r="B774" s="427"/>
      <c r="C774" s="359"/>
      <c r="D774" s="360"/>
      <c r="E774" s="1151"/>
      <c r="F774" s="717" t="s">
        <v>471</v>
      </c>
      <c r="G774" s="706" t="s">
        <v>210</v>
      </c>
      <c r="H774" s="1162" t="s">
        <v>948</v>
      </c>
      <c r="I774" s="1163"/>
      <c r="J774" s="1156"/>
      <c r="K774" s="1156"/>
      <c r="L774" s="1156"/>
      <c r="M774" s="1156"/>
      <c r="N774" s="1156"/>
      <c r="O774" s="1102"/>
      <c r="P774" s="361" t="s">
        <v>442</v>
      </c>
    </row>
    <row r="775" spans="1:16" ht="46.5" x14ac:dyDescent="0.35">
      <c r="A775" s="358"/>
      <c r="B775" s="427"/>
      <c r="C775" s="359"/>
      <c r="D775" s="360"/>
      <c r="E775" s="1151"/>
      <c r="F775" s="717" t="s">
        <v>819</v>
      </c>
      <c r="G775" s="706" t="s">
        <v>210</v>
      </c>
      <c r="H775" s="1162" t="s">
        <v>872</v>
      </c>
      <c r="I775" s="1163"/>
      <c r="J775" s="1156"/>
      <c r="K775" s="1156"/>
      <c r="L775" s="1156"/>
      <c r="M775" s="1156"/>
      <c r="N775" s="1156"/>
      <c r="O775" s="1102"/>
      <c r="P775" s="361" t="s">
        <v>442</v>
      </c>
    </row>
    <row r="776" spans="1:16" ht="46.5" x14ac:dyDescent="0.35">
      <c r="A776" s="358"/>
      <c r="B776" s="427"/>
      <c r="C776" s="359"/>
      <c r="D776" s="360"/>
      <c r="E776" s="1151"/>
      <c r="F776" s="717" t="s">
        <v>820</v>
      </c>
      <c r="G776" s="706" t="s">
        <v>210</v>
      </c>
      <c r="H776" s="1162" t="s">
        <v>939</v>
      </c>
      <c r="I776" s="1163"/>
      <c r="J776" s="1156"/>
      <c r="K776" s="1156"/>
      <c r="L776" s="1156"/>
      <c r="M776" s="1156"/>
      <c r="N776" s="1156"/>
      <c r="O776" s="1102"/>
      <c r="P776" s="361" t="s">
        <v>442</v>
      </c>
    </row>
    <row r="777" spans="1:16" ht="31" x14ac:dyDescent="0.35">
      <c r="A777" s="358"/>
      <c r="B777" s="427"/>
      <c r="C777" s="359"/>
      <c r="D777" s="360"/>
      <c r="E777" s="1151"/>
      <c r="F777" s="717" t="s">
        <v>821</v>
      </c>
      <c r="G777" s="706" t="s">
        <v>210</v>
      </c>
      <c r="H777" s="1172" t="s">
        <v>960</v>
      </c>
      <c r="I777" s="1163"/>
      <c r="J777" s="1156"/>
      <c r="K777" s="1156"/>
      <c r="L777" s="1156"/>
      <c r="M777" s="1156"/>
      <c r="N777" s="1156"/>
      <c r="O777" s="1102"/>
      <c r="P777" s="361" t="s">
        <v>442</v>
      </c>
    </row>
    <row r="778" spans="1:16" ht="31" x14ac:dyDescent="0.35">
      <c r="A778" s="358"/>
      <c r="B778" s="427"/>
      <c r="C778" s="359"/>
      <c r="D778" s="360"/>
      <c r="E778" s="1151"/>
      <c r="F778" s="717" t="s">
        <v>830</v>
      </c>
      <c r="G778" s="706" t="s">
        <v>210</v>
      </c>
      <c r="H778" s="1172" t="s">
        <v>542</v>
      </c>
      <c r="I778" s="1163"/>
      <c r="J778" s="1156"/>
      <c r="K778" s="1156"/>
      <c r="L778" s="1156"/>
      <c r="M778" s="1156"/>
      <c r="N778" s="1156"/>
      <c r="O778" s="1102"/>
      <c r="P778" s="361" t="s">
        <v>831</v>
      </c>
    </row>
    <row r="779" spans="1:16" ht="37.5" customHeight="1" x14ac:dyDescent="0.35">
      <c r="A779" s="358"/>
      <c r="B779" s="427"/>
      <c r="C779" s="359"/>
      <c r="D779" s="360"/>
      <c r="E779" s="1151"/>
      <c r="F779" s="717" t="s">
        <v>393</v>
      </c>
      <c r="G779" s="706" t="s">
        <v>210</v>
      </c>
      <c r="H779" s="1173" t="s">
        <v>1139</v>
      </c>
      <c r="I779" s="1163"/>
      <c r="J779" s="1156"/>
      <c r="K779" s="1156"/>
      <c r="L779" s="1156"/>
      <c r="M779" s="1156"/>
      <c r="N779" s="1156"/>
      <c r="O779" s="1102"/>
      <c r="P779" s="361" t="s">
        <v>832</v>
      </c>
    </row>
    <row r="780" spans="1:16" ht="35.25" customHeight="1" x14ac:dyDescent="0.35">
      <c r="A780" s="358"/>
      <c r="B780" s="427"/>
      <c r="C780" s="359"/>
      <c r="D780" s="360"/>
      <c r="E780" s="1151"/>
      <c r="F780" s="717" t="s">
        <v>376</v>
      </c>
      <c r="G780" s="706" t="s">
        <v>210</v>
      </c>
      <c r="H780" s="1173" t="s">
        <v>1103</v>
      </c>
      <c r="I780" s="1163"/>
      <c r="J780" s="1156"/>
      <c r="K780" s="1156"/>
      <c r="L780" s="1156"/>
      <c r="M780" s="1156"/>
      <c r="N780" s="1156"/>
      <c r="O780" s="1102"/>
      <c r="P780" s="361" t="s">
        <v>468</v>
      </c>
    </row>
    <row r="781" spans="1:16" ht="47.25" customHeight="1" x14ac:dyDescent="0.35">
      <c r="A781" s="358"/>
      <c r="B781" s="427"/>
      <c r="C781" s="359"/>
      <c r="D781" s="360"/>
      <c r="E781" s="1150" t="s">
        <v>883</v>
      </c>
      <c r="F781" s="717" t="s">
        <v>503</v>
      </c>
      <c r="G781" s="706" t="s">
        <v>210</v>
      </c>
      <c r="H781" s="1153" t="s">
        <v>873</v>
      </c>
      <c r="I781" s="1154"/>
      <c r="J781" s="1155">
        <v>2018</v>
      </c>
      <c r="K781" s="1155" t="s">
        <v>829</v>
      </c>
      <c r="L781" s="1155">
        <v>1</v>
      </c>
      <c r="M781" s="1155">
        <f>(2.94+3)/2</f>
        <v>2.9699999999999998</v>
      </c>
      <c r="N781" s="1155">
        <f>L781*M781</f>
        <v>2.9699999999999998</v>
      </c>
      <c r="O781" s="1101">
        <v>2.97</v>
      </c>
      <c r="P781" s="361" t="s">
        <v>442</v>
      </c>
    </row>
    <row r="782" spans="1:16" ht="35.25" customHeight="1" x14ac:dyDescent="0.35">
      <c r="A782" s="358"/>
      <c r="B782" s="427"/>
      <c r="C782" s="359"/>
      <c r="D782" s="360"/>
      <c r="E782" s="1151"/>
      <c r="F782" s="717" t="s">
        <v>471</v>
      </c>
      <c r="G782" s="706" t="s">
        <v>210</v>
      </c>
      <c r="H782" s="1162" t="s">
        <v>951</v>
      </c>
      <c r="I782" s="1163"/>
      <c r="J782" s="1156"/>
      <c r="K782" s="1156"/>
      <c r="L782" s="1156"/>
      <c r="M782" s="1156"/>
      <c r="N782" s="1156"/>
      <c r="O782" s="1102"/>
      <c r="P782" s="361" t="s">
        <v>442</v>
      </c>
    </row>
    <row r="783" spans="1:16" ht="46.5" x14ac:dyDescent="0.35">
      <c r="A783" s="358"/>
      <c r="B783" s="427"/>
      <c r="C783" s="359"/>
      <c r="D783" s="360"/>
      <c r="E783" s="1151"/>
      <c r="F783" s="717" t="s">
        <v>819</v>
      </c>
      <c r="G783" s="706" t="s">
        <v>210</v>
      </c>
      <c r="H783" s="1162" t="s">
        <v>874</v>
      </c>
      <c r="I783" s="1163"/>
      <c r="J783" s="1156"/>
      <c r="K783" s="1156"/>
      <c r="L783" s="1156"/>
      <c r="M783" s="1156"/>
      <c r="N783" s="1156"/>
      <c r="O783" s="1102"/>
      <c r="P783" s="361" t="s">
        <v>442</v>
      </c>
    </row>
    <row r="784" spans="1:16" ht="46.5" x14ac:dyDescent="0.35">
      <c r="A784" s="358"/>
      <c r="B784" s="427"/>
      <c r="C784" s="359"/>
      <c r="D784" s="360"/>
      <c r="E784" s="1151"/>
      <c r="F784" s="717" t="s">
        <v>820</v>
      </c>
      <c r="G784" s="706" t="s">
        <v>210</v>
      </c>
      <c r="H784" s="1162" t="s">
        <v>952</v>
      </c>
      <c r="I784" s="1163"/>
      <c r="J784" s="1156"/>
      <c r="K784" s="1156"/>
      <c r="L784" s="1156"/>
      <c r="M784" s="1156"/>
      <c r="N784" s="1156"/>
      <c r="O784" s="1102"/>
      <c r="P784" s="361" t="s">
        <v>442</v>
      </c>
    </row>
    <row r="785" spans="1:16" ht="31" x14ac:dyDescent="0.35">
      <c r="A785" s="358"/>
      <c r="B785" s="427"/>
      <c r="C785" s="359"/>
      <c r="D785" s="360"/>
      <c r="E785" s="1151"/>
      <c r="F785" s="717" t="s">
        <v>821</v>
      </c>
      <c r="G785" s="706" t="s">
        <v>210</v>
      </c>
      <c r="H785" s="1172" t="s">
        <v>959</v>
      </c>
      <c r="I785" s="1163"/>
      <c r="J785" s="1156"/>
      <c r="K785" s="1156"/>
      <c r="L785" s="1156"/>
      <c r="M785" s="1156"/>
      <c r="N785" s="1156"/>
      <c r="O785" s="1102"/>
      <c r="P785" s="361" t="s">
        <v>442</v>
      </c>
    </row>
    <row r="786" spans="1:16" ht="31" x14ac:dyDescent="0.35">
      <c r="A786" s="358"/>
      <c r="B786" s="427"/>
      <c r="C786" s="359"/>
      <c r="D786" s="360"/>
      <c r="E786" s="1151"/>
      <c r="F786" s="717" t="s">
        <v>830</v>
      </c>
      <c r="G786" s="706" t="s">
        <v>210</v>
      </c>
      <c r="H786" s="1172" t="s">
        <v>542</v>
      </c>
      <c r="I786" s="1163"/>
      <c r="J786" s="1156"/>
      <c r="K786" s="1156"/>
      <c r="L786" s="1156"/>
      <c r="M786" s="1156"/>
      <c r="N786" s="1156"/>
      <c r="O786" s="1102"/>
      <c r="P786" s="361" t="s">
        <v>831</v>
      </c>
    </row>
    <row r="787" spans="1:16" ht="33.75" customHeight="1" x14ac:dyDescent="0.35">
      <c r="A787" s="358"/>
      <c r="B787" s="427"/>
      <c r="C787" s="359"/>
      <c r="D787" s="360"/>
      <c r="E787" s="1151"/>
      <c r="F787" s="717" t="s">
        <v>393</v>
      </c>
      <c r="G787" s="706" t="s">
        <v>210</v>
      </c>
      <c r="H787" s="1173" t="s">
        <v>1140</v>
      </c>
      <c r="I787" s="1163"/>
      <c r="J787" s="1156"/>
      <c r="K787" s="1156"/>
      <c r="L787" s="1156"/>
      <c r="M787" s="1156"/>
      <c r="N787" s="1156"/>
      <c r="O787" s="1102"/>
      <c r="P787" s="361" t="s">
        <v>832</v>
      </c>
    </row>
    <row r="788" spans="1:16" ht="40.5" customHeight="1" x14ac:dyDescent="0.35">
      <c r="A788" s="358"/>
      <c r="B788" s="427"/>
      <c r="C788" s="359"/>
      <c r="D788" s="360"/>
      <c r="E788" s="1151"/>
      <c r="F788" s="717" t="s">
        <v>376</v>
      </c>
      <c r="G788" s="706" t="s">
        <v>210</v>
      </c>
      <c r="H788" s="1173" t="s">
        <v>1104</v>
      </c>
      <c r="I788" s="1163"/>
      <c r="J788" s="1156"/>
      <c r="K788" s="1156"/>
      <c r="L788" s="1156"/>
      <c r="M788" s="1156"/>
      <c r="N788" s="1156"/>
      <c r="O788" s="1102"/>
      <c r="P788" s="361" t="s">
        <v>468</v>
      </c>
    </row>
    <row r="789" spans="1:16" s="467" customFormat="1" ht="30" customHeight="1" x14ac:dyDescent="0.35">
      <c r="A789" s="498"/>
      <c r="B789" s="481"/>
      <c r="C789" s="492"/>
      <c r="D789" s="493"/>
      <c r="E789" s="513" t="s">
        <v>135</v>
      </c>
      <c r="F789" s="508" t="s">
        <v>139</v>
      </c>
      <c r="G789" s="509"/>
      <c r="H789" s="509"/>
      <c r="I789" s="510"/>
      <c r="J789" s="515" t="s">
        <v>244</v>
      </c>
      <c r="K789" s="488"/>
      <c r="L789" s="483"/>
      <c r="M789" s="516"/>
      <c r="N789" s="487">
        <f>SUM(N790:N813)</f>
        <v>6.42</v>
      </c>
      <c r="O789" s="487"/>
      <c r="P789" s="512" t="s">
        <v>521</v>
      </c>
    </row>
    <row r="790" spans="1:16" ht="47.25" customHeight="1" x14ac:dyDescent="0.35">
      <c r="A790" s="358"/>
      <c r="B790" s="427"/>
      <c r="C790" s="359"/>
      <c r="D790" s="360"/>
      <c r="E790" s="1150" t="s">
        <v>886</v>
      </c>
      <c r="F790" s="717" t="s">
        <v>503</v>
      </c>
      <c r="G790" s="706" t="s">
        <v>210</v>
      </c>
      <c r="H790" s="1153" t="s">
        <v>877</v>
      </c>
      <c r="I790" s="1154"/>
      <c r="J790" s="1155">
        <v>2008</v>
      </c>
      <c r="K790" s="1155" t="s">
        <v>829</v>
      </c>
      <c r="L790" s="1155">
        <v>1</v>
      </c>
      <c r="M790" s="1155">
        <f>(2.88+3)/2</f>
        <v>2.94</v>
      </c>
      <c r="N790" s="1155">
        <f>L790*M790</f>
        <v>2.94</v>
      </c>
      <c r="O790" s="1101">
        <v>1.8</v>
      </c>
      <c r="P790" s="361" t="s">
        <v>442</v>
      </c>
    </row>
    <row r="791" spans="1:16" ht="21" customHeight="1" x14ac:dyDescent="0.35">
      <c r="A791" s="358"/>
      <c r="B791" s="427"/>
      <c r="C791" s="359"/>
      <c r="D791" s="360"/>
      <c r="E791" s="1151"/>
      <c r="F791" s="717" t="s">
        <v>471</v>
      </c>
      <c r="G791" s="706" t="s">
        <v>210</v>
      </c>
      <c r="H791" s="1153" t="s">
        <v>878</v>
      </c>
      <c r="I791" s="1163"/>
      <c r="J791" s="1156"/>
      <c r="K791" s="1156"/>
      <c r="L791" s="1156"/>
      <c r="M791" s="1156"/>
      <c r="N791" s="1156"/>
      <c r="O791" s="1102"/>
      <c r="P791" s="361" t="s">
        <v>442</v>
      </c>
    </row>
    <row r="792" spans="1:16" ht="46.5" x14ac:dyDescent="0.35">
      <c r="A792" s="358"/>
      <c r="B792" s="427"/>
      <c r="C792" s="359"/>
      <c r="D792" s="360"/>
      <c r="E792" s="1151"/>
      <c r="F792" s="717" t="s">
        <v>819</v>
      </c>
      <c r="G792" s="706" t="s">
        <v>210</v>
      </c>
      <c r="H792" s="1162" t="s">
        <v>857</v>
      </c>
      <c r="I792" s="1163"/>
      <c r="J792" s="1156"/>
      <c r="K792" s="1156"/>
      <c r="L792" s="1156"/>
      <c r="M792" s="1156"/>
      <c r="N792" s="1156"/>
      <c r="O792" s="1102"/>
      <c r="P792" s="361" t="s">
        <v>442</v>
      </c>
    </row>
    <row r="793" spans="1:16" ht="46.5" x14ac:dyDescent="0.35">
      <c r="A793" s="358"/>
      <c r="B793" s="427"/>
      <c r="C793" s="359"/>
      <c r="D793" s="360"/>
      <c r="E793" s="1151"/>
      <c r="F793" s="717" t="s">
        <v>820</v>
      </c>
      <c r="G793" s="706" t="s">
        <v>210</v>
      </c>
      <c r="H793" s="1162" t="s">
        <v>879</v>
      </c>
      <c r="I793" s="1163"/>
      <c r="J793" s="1156"/>
      <c r="K793" s="1156"/>
      <c r="L793" s="1156"/>
      <c r="M793" s="1156"/>
      <c r="N793" s="1156"/>
      <c r="O793" s="1102"/>
      <c r="P793" s="361" t="s">
        <v>442</v>
      </c>
    </row>
    <row r="794" spans="1:16" ht="31" x14ac:dyDescent="0.35">
      <c r="A794" s="358"/>
      <c r="B794" s="427"/>
      <c r="C794" s="359"/>
      <c r="D794" s="360"/>
      <c r="E794" s="1151"/>
      <c r="F794" s="717" t="s">
        <v>821</v>
      </c>
      <c r="G794" s="706" t="s">
        <v>210</v>
      </c>
      <c r="H794" s="1172" t="s">
        <v>880</v>
      </c>
      <c r="I794" s="1163"/>
      <c r="J794" s="1156"/>
      <c r="K794" s="1156"/>
      <c r="L794" s="1156"/>
      <c r="M794" s="1156"/>
      <c r="N794" s="1156"/>
      <c r="O794" s="1102"/>
      <c r="P794" s="361" t="s">
        <v>442</v>
      </c>
    </row>
    <row r="795" spans="1:16" ht="31" x14ac:dyDescent="0.35">
      <c r="A795" s="358"/>
      <c r="B795" s="427"/>
      <c r="C795" s="359"/>
      <c r="D795" s="360"/>
      <c r="E795" s="1151"/>
      <c r="F795" s="717" t="s">
        <v>830</v>
      </c>
      <c r="G795" s="706" t="s">
        <v>210</v>
      </c>
      <c r="H795" s="1172" t="s">
        <v>542</v>
      </c>
      <c r="I795" s="1163"/>
      <c r="J795" s="1156"/>
      <c r="K795" s="1156"/>
      <c r="L795" s="1156"/>
      <c r="M795" s="1156"/>
      <c r="N795" s="1156"/>
      <c r="O795" s="1102"/>
      <c r="P795" s="361" t="s">
        <v>831</v>
      </c>
    </row>
    <row r="796" spans="1:16" ht="33.75" customHeight="1" x14ac:dyDescent="0.35">
      <c r="A796" s="358"/>
      <c r="B796" s="427"/>
      <c r="C796" s="359"/>
      <c r="D796" s="360"/>
      <c r="E796" s="1151"/>
      <c r="F796" s="717" t="s">
        <v>393</v>
      </c>
      <c r="G796" s="706" t="s">
        <v>210</v>
      </c>
      <c r="H796" s="1173" t="s">
        <v>1141</v>
      </c>
      <c r="I796" s="1163"/>
      <c r="J796" s="1156"/>
      <c r="K796" s="1156"/>
      <c r="L796" s="1156"/>
      <c r="M796" s="1156"/>
      <c r="N796" s="1156"/>
      <c r="O796" s="1102"/>
      <c r="P796" s="361" t="s">
        <v>832</v>
      </c>
    </row>
    <row r="797" spans="1:16" ht="38.25" customHeight="1" x14ac:dyDescent="0.35">
      <c r="A797" s="358"/>
      <c r="B797" s="427"/>
      <c r="C797" s="359"/>
      <c r="D797" s="360"/>
      <c r="E797" s="1151"/>
      <c r="F797" s="717" t="s">
        <v>376</v>
      </c>
      <c r="G797" s="706" t="s">
        <v>210</v>
      </c>
      <c r="H797" s="1173" t="s">
        <v>1105</v>
      </c>
      <c r="I797" s="1163"/>
      <c r="J797" s="1156"/>
      <c r="K797" s="1156"/>
      <c r="L797" s="1156"/>
      <c r="M797" s="1156"/>
      <c r="N797" s="1156"/>
      <c r="O797" s="1102"/>
      <c r="P797" s="361" t="s">
        <v>468</v>
      </c>
    </row>
    <row r="798" spans="1:16" ht="47.25" customHeight="1" x14ac:dyDescent="0.35">
      <c r="A798" s="358"/>
      <c r="B798" s="427"/>
      <c r="C798" s="359"/>
      <c r="D798" s="360"/>
      <c r="E798" s="1150" t="s">
        <v>906</v>
      </c>
      <c r="F798" s="717" t="s">
        <v>503</v>
      </c>
      <c r="G798" s="706" t="s">
        <v>210</v>
      </c>
      <c r="H798" s="1153" t="s">
        <v>882</v>
      </c>
      <c r="I798" s="1154"/>
      <c r="J798" s="1155">
        <v>2010</v>
      </c>
      <c r="K798" s="1155" t="s">
        <v>829</v>
      </c>
      <c r="L798" s="1155">
        <v>1</v>
      </c>
      <c r="M798" s="1155">
        <f>(1.74+1.8)/2</f>
        <v>1.77</v>
      </c>
      <c r="N798" s="1155">
        <f>L798*M798</f>
        <v>1.77</v>
      </c>
      <c r="O798" s="1101">
        <v>1.77</v>
      </c>
      <c r="P798" s="361" t="s">
        <v>442</v>
      </c>
    </row>
    <row r="799" spans="1:16" ht="21" customHeight="1" x14ac:dyDescent="0.35">
      <c r="A799" s="358"/>
      <c r="B799" s="427"/>
      <c r="C799" s="359"/>
      <c r="D799" s="360"/>
      <c r="E799" s="1151"/>
      <c r="F799" s="717" t="s">
        <v>471</v>
      </c>
      <c r="G799" s="706" t="s">
        <v>210</v>
      </c>
      <c r="H799" s="1162" t="s">
        <v>953</v>
      </c>
      <c r="I799" s="1163"/>
      <c r="J799" s="1156"/>
      <c r="K799" s="1156"/>
      <c r="L799" s="1156"/>
      <c r="M799" s="1156"/>
      <c r="N799" s="1156"/>
      <c r="O799" s="1102"/>
      <c r="P799" s="361" t="s">
        <v>442</v>
      </c>
    </row>
    <row r="800" spans="1:16" ht="46.5" x14ac:dyDescent="0.35">
      <c r="A800" s="358"/>
      <c r="B800" s="427"/>
      <c r="C800" s="359"/>
      <c r="D800" s="360"/>
      <c r="E800" s="1151"/>
      <c r="F800" s="717" t="s">
        <v>819</v>
      </c>
      <c r="G800" s="706" t="s">
        <v>210</v>
      </c>
      <c r="H800" s="1162" t="s">
        <v>857</v>
      </c>
      <c r="I800" s="1163"/>
      <c r="J800" s="1156"/>
      <c r="K800" s="1156"/>
      <c r="L800" s="1156"/>
      <c r="M800" s="1156"/>
      <c r="N800" s="1156"/>
      <c r="O800" s="1102"/>
      <c r="P800" s="361" t="s">
        <v>442</v>
      </c>
    </row>
    <row r="801" spans="1:16" ht="46.5" x14ac:dyDescent="0.35">
      <c r="A801" s="358"/>
      <c r="B801" s="427"/>
      <c r="C801" s="359"/>
      <c r="D801" s="360"/>
      <c r="E801" s="1151"/>
      <c r="F801" s="717" t="s">
        <v>820</v>
      </c>
      <c r="G801" s="706" t="s">
        <v>210</v>
      </c>
      <c r="H801" s="1162" t="s">
        <v>884</v>
      </c>
      <c r="I801" s="1163"/>
      <c r="J801" s="1156"/>
      <c r="K801" s="1156"/>
      <c r="L801" s="1156"/>
      <c r="M801" s="1156"/>
      <c r="N801" s="1156"/>
      <c r="O801" s="1102"/>
      <c r="P801" s="361" t="s">
        <v>442</v>
      </c>
    </row>
    <row r="802" spans="1:16" ht="31" x14ac:dyDescent="0.35">
      <c r="A802" s="358"/>
      <c r="B802" s="427"/>
      <c r="C802" s="359"/>
      <c r="D802" s="360"/>
      <c r="E802" s="1151"/>
      <c r="F802" s="717" t="s">
        <v>821</v>
      </c>
      <c r="G802" s="706" t="s">
        <v>210</v>
      </c>
      <c r="H802" s="1172" t="s">
        <v>885</v>
      </c>
      <c r="I802" s="1163"/>
      <c r="J802" s="1156"/>
      <c r="K802" s="1156"/>
      <c r="L802" s="1156"/>
      <c r="M802" s="1156"/>
      <c r="N802" s="1156"/>
      <c r="O802" s="1102"/>
      <c r="P802" s="361" t="s">
        <v>442</v>
      </c>
    </row>
    <row r="803" spans="1:16" ht="31" x14ac:dyDescent="0.35">
      <c r="A803" s="358"/>
      <c r="B803" s="427"/>
      <c r="C803" s="359"/>
      <c r="D803" s="360"/>
      <c r="E803" s="1151"/>
      <c r="F803" s="717" t="s">
        <v>830</v>
      </c>
      <c r="G803" s="706" t="s">
        <v>210</v>
      </c>
      <c r="H803" s="1172" t="s">
        <v>542</v>
      </c>
      <c r="I803" s="1163"/>
      <c r="J803" s="1156"/>
      <c r="K803" s="1156"/>
      <c r="L803" s="1156"/>
      <c r="M803" s="1156"/>
      <c r="N803" s="1156"/>
      <c r="O803" s="1102"/>
      <c r="P803" s="361" t="s">
        <v>831</v>
      </c>
    </row>
    <row r="804" spans="1:16" ht="33" customHeight="1" x14ac:dyDescent="0.35">
      <c r="A804" s="358"/>
      <c r="B804" s="427"/>
      <c r="C804" s="359"/>
      <c r="D804" s="360"/>
      <c r="E804" s="1151"/>
      <c r="F804" s="717" t="s">
        <v>393</v>
      </c>
      <c r="G804" s="706" t="s">
        <v>210</v>
      </c>
      <c r="H804" s="1173" t="s">
        <v>1142</v>
      </c>
      <c r="I804" s="1163"/>
      <c r="J804" s="1156"/>
      <c r="K804" s="1156"/>
      <c r="L804" s="1156"/>
      <c r="M804" s="1156"/>
      <c r="N804" s="1156"/>
      <c r="O804" s="1102"/>
      <c r="P804" s="361" t="s">
        <v>832</v>
      </c>
    </row>
    <row r="805" spans="1:16" ht="36.75" customHeight="1" x14ac:dyDescent="0.35">
      <c r="A805" s="358"/>
      <c r="B805" s="427"/>
      <c r="C805" s="359"/>
      <c r="D805" s="360"/>
      <c r="E805" s="1151"/>
      <c r="F805" s="717" t="s">
        <v>376</v>
      </c>
      <c r="G805" s="706" t="s">
        <v>210</v>
      </c>
      <c r="H805" s="1173" t="s">
        <v>1106</v>
      </c>
      <c r="I805" s="1163"/>
      <c r="J805" s="1156"/>
      <c r="K805" s="1156"/>
      <c r="L805" s="1156"/>
      <c r="M805" s="1156"/>
      <c r="N805" s="1156"/>
      <c r="O805" s="1102"/>
      <c r="P805" s="361" t="s">
        <v>468</v>
      </c>
    </row>
    <row r="806" spans="1:16" ht="47.25" customHeight="1" x14ac:dyDescent="0.35">
      <c r="A806" s="358"/>
      <c r="B806" s="427"/>
      <c r="C806" s="359"/>
      <c r="D806" s="360"/>
      <c r="E806" s="1150" t="s">
        <v>936</v>
      </c>
      <c r="F806" s="717" t="s">
        <v>503</v>
      </c>
      <c r="G806" s="706" t="s">
        <v>210</v>
      </c>
      <c r="H806" s="1153" t="s">
        <v>852</v>
      </c>
      <c r="I806" s="1154"/>
      <c r="J806" s="1155">
        <v>2011</v>
      </c>
      <c r="K806" s="1155" t="s">
        <v>829</v>
      </c>
      <c r="L806" s="1155">
        <v>1</v>
      </c>
      <c r="M806" s="1155">
        <f>(1.62+1.8)/2</f>
        <v>1.71</v>
      </c>
      <c r="N806" s="1155">
        <f>L806*M806</f>
        <v>1.71</v>
      </c>
      <c r="O806" s="1101">
        <v>1.71</v>
      </c>
      <c r="P806" s="361" t="s">
        <v>442</v>
      </c>
    </row>
    <row r="807" spans="1:16" ht="21" customHeight="1" x14ac:dyDescent="0.35">
      <c r="A807" s="358"/>
      <c r="B807" s="427"/>
      <c r="C807" s="359"/>
      <c r="D807" s="360"/>
      <c r="E807" s="1151"/>
      <c r="F807" s="717" t="s">
        <v>471</v>
      </c>
      <c r="G807" s="706" t="s">
        <v>210</v>
      </c>
      <c r="H807" s="1162" t="s">
        <v>954</v>
      </c>
      <c r="I807" s="1163"/>
      <c r="J807" s="1156"/>
      <c r="K807" s="1156"/>
      <c r="L807" s="1156"/>
      <c r="M807" s="1156"/>
      <c r="N807" s="1156"/>
      <c r="O807" s="1102"/>
      <c r="P807" s="361" t="s">
        <v>442</v>
      </c>
    </row>
    <row r="808" spans="1:16" ht="46.5" x14ac:dyDescent="0.35">
      <c r="A808" s="358"/>
      <c r="B808" s="427"/>
      <c r="C808" s="359"/>
      <c r="D808" s="360"/>
      <c r="E808" s="1151"/>
      <c r="F808" s="717" t="s">
        <v>819</v>
      </c>
      <c r="G808" s="706" t="s">
        <v>210</v>
      </c>
      <c r="H808" s="1162" t="s">
        <v>853</v>
      </c>
      <c r="I808" s="1163"/>
      <c r="J808" s="1156"/>
      <c r="K808" s="1156"/>
      <c r="L808" s="1156"/>
      <c r="M808" s="1156"/>
      <c r="N808" s="1156"/>
      <c r="O808" s="1102"/>
      <c r="P808" s="361" t="s">
        <v>442</v>
      </c>
    </row>
    <row r="809" spans="1:16" ht="46.5" x14ac:dyDescent="0.35">
      <c r="A809" s="358"/>
      <c r="B809" s="427"/>
      <c r="C809" s="359"/>
      <c r="D809" s="360"/>
      <c r="E809" s="1151"/>
      <c r="F809" s="717" t="s">
        <v>820</v>
      </c>
      <c r="G809" s="706" t="s">
        <v>210</v>
      </c>
      <c r="H809" s="1162" t="s">
        <v>854</v>
      </c>
      <c r="I809" s="1163"/>
      <c r="J809" s="1156"/>
      <c r="K809" s="1156"/>
      <c r="L809" s="1156"/>
      <c r="M809" s="1156"/>
      <c r="N809" s="1156"/>
      <c r="O809" s="1102"/>
      <c r="P809" s="361" t="s">
        <v>442</v>
      </c>
    </row>
    <row r="810" spans="1:16" ht="31" x14ac:dyDescent="0.35">
      <c r="A810" s="358"/>
      <c r="B810" s="427"/>
      <c r="C810" s="359"/>
      <c r="D810" s="360"/>
      <c r="E810" s="1151"/>
      <c r="F810" s="717" t="s">
        <v>821</v>
      </c>
      <c r="G810" s="706" t="s">
        <v>210</v>
      </c>
      <c r="H810" s="1172" t="s">
        <v>855</v>
      </c>
      <c r="I810" s="1163"/>
      <c r="J810" s="1156"/>
      <c r="K810" s="1156"/>
      <c r="L810" s="1156"/>
      <c r="M810" s="1156"/>
      <c r="N810" s="1156"/>
      <c r="O810" s="1102"/>
      <c r="P810" s="361" t="s">
        <v>442</v>
      </c>
    </row>
    <row r="811" spans="1:16" ht="31" x14ac:dyDescent="0.35">
      <c r="A811" s="358"/>
      <c r="B811" s="427"/>
      <c r="C811" s="359"/>
      <c r="D811" s="360"/>
      <c r="E811" s="1151"/>
      <c r="F811" s="717" t="s">
        <v>830</v>
      </c>
      <c r="G811" s="706" t="s">
        <v>210</v>
      </c>
      <c r="H811" s="1172" t="s">
        <v>542</v>
      </c>
      <c r="I811" s="1163"/>
      <c r="J811" s="1156"/>
      <c r="K811" s="1156"/>
      <c r="L811" s="1156"/>
      <c r="M811" s="1156"/>
      <c r="N811" s="1156"/>
      <c r="O811" s="1102"/>
      <c r="P811" s="361" t="s">
        <v>831</v>
      </c>
    </row>
    <row r="812" spans="1:16" ht="33" customHeight="1" x14ac:dyDescent="0.35">
      <c r="A812" s="358"/>
      <c r="B812" s="427"/>
      <c r="C812" s="359"/>
      <c r="D812" s="360"/>
      <c r="E812" s="1151"/>
      <c r="F812" s="717" t="s">
        <v>393</v>
      </c>
      <c r="G812" s="706" t="s">
        <v>210</v>
      </c>
      <c r="H812" s="1173" t="s">
        <v>1143</v>
      </c>
      <c r="I812" s="1163"/>
      <c r="J812" s="1156"/>
      <c r="K812" s="1156"/>
      <c r="L812" s="1156"/>
      <c r="M812" s="1156"/>
      <c r="N812" s="1156"/>
      <c r="O812" s="1102"/>
      <c r="P812" s="361" t="s">
        <v>832</v>
      </c>
    </row>
    <row r="813" spans="1:16" ht="39" customHeight="1" x14ac:dyDescent="0.35">
      <c r="A813" s="358"/>
      <c r="B813" s="427"/>
      <c r="C813" s="359"/>
      <c r="D813" s="360"/>
      <c r="E813" s="1151"/>
      <c r="F813" s="717" t="s">
        <v>376</v>
      </c>
      <c r="G813" s="706" t="s">
        <v>210</v>
      </c>
      <c r="H813" s="1173" t="s">
        <v>1107</v>
      </c>
      <c r="I813" s="1163"/>
      <c r="J813" s="1156"/>
      <c r="K813" s="1156"/>
      <c r="L813" s="1156"/>
      <c r="M813" s="1156"/>
      <c r="N813" s="1156"/>
      <c r="O813" s="1102"/>
      <c r="P813" s="361" t="s">
        <v>468</v>
      </c>
    </row>
    <row r="814" spans="1:16" s="467" customFormat="1" ht="38.25" customHeight="1" x14ac:dyDescent="0.35">
      <c r="A814" s="498"/>
      <c r="B814" s="481"/>
      <c r="C814" s="492"/>
      <c r="D814" s="504" t="s">
        <v>91</v>
      </c>
      <c r="E814" s="1069" t="s">
        <v>307</v>
      </c>
      <c r="F814" s="1070"/>
      <c r="G814" s="1070"/>
      <c r="H814" s="1070"/>
      <c r="I814" s="1071"/>
      <c r="J814" s="477"/>
      <c r="K814" s="505"/>
      <c r="L814" s="505"/>
      <c r="M814" s="478"/>
      <c r="N814" s="479">
        <f>N815+N816</f>
        <v>0</v>
      </c>
      <c r="O814" s="479"/>
      <c r="P814" s="512"/>
    </row>
    <row r="815" spans="1:16" s="467" customFormat="1" ht="30" customHeight="1" x14ac:dyDescent="0.35">
      <c r="A815" s="498"/>
      <c r="B815" s="481"/>
      <c r="C815" s="492"/>
      <c r="D815" s="493"/>
      <c r="E815" s="488" t="s">
        <v>133</v>
      </c>
      <c r="F815" s="508" t="s">
        <v>136</v>
      </c>
      <c r="G815" s="509"/>
      <c r="H815" s="509"/>
      <c r="I815" s="510"/>
      <c r="J815" s="508"/>
      <c r="K815" s="511"/>
      <c r="L815" s="511"/>
      <c r="M815" s="486"/>
      <c r="N815" s="487">
        <v>0</v>
      </c>
      <c r="O815" s="487"/>
      <c r="P815" s="512" t="s">
        <v>472</v>
      </c>
    </row>
    <row r="816" spans="1:16" s="467" customFormat="1" ht="30" customHeight="1" x14ac:dyDescent="0.35">
      <c r="A816" s="498"/>
      <c r="B816" s="481"/>
      <c r="C816" s="492"/>
      <c r="D816" s="493"/>
      <c r="E816" s="513" t="s">
        <v>135</v>
      </c>
      <c r="F816" s="508" t="s">
        <v>139</v>
      </c>
      <c r="G816" s="509"/>
      <c r="H816" s="509"/>
      <c r="I816" s="510"/>
      <c r="J816" s="515"/>
      <c r="K816" s="488"/>
      <c r="L816" s="483"/>
      <c r="M816" s="516"/>
      <c r="N816" s="487">
        <v>0</v>
      </c>
      <c r="O816" s="487"/>
      <c r="P816" s="512" t="s">
        <v>520</v>
      </c>
    </row>
    <row r="817" spans="1:16" s="467" customFormat="1" ht="37.5" customHeight="1" x14ac:dyDescent="0.35">
      <c r="A817" s="458"/>
      <c r="B817" s="481"/>
      <c r="C817" s="520"/>
      <c r="D817" s="521" t="s">
        <v>432</v>
      </c>
      <c r="E817" s="1184" t="s">
        <v>522</v>
      </c>
      <c r="F817" s="1184"/>
      <c r="G817" s="1184"/>
      <c r="H817" s="1184"/>
      <c r="I817" s="1184"/>
      <c r="J817" s="477"/>
      <c r="K817" s="381"/>
      <c r="L817" s="382"/>
      <c r="M817" s="478"/>
      <c r="N817" s="479">
        <v>0</v>
      </c>
      <c r="O817" s="479"/>
      <c r="P817" s="496" t="s">
        <v>523</v>
      </c>
    </row>
    <row r="818" spans="1:16" s="370" customFormat="1" ht="44.25" customHeight="1" x14ac:dyDescent="0.35">
      <c r="A818" s="480"/>
      <c r="B818" s="481"/>
      <c r="C818" s="522" t="s">
        <v>28</v>
      </c>
      <c r="D818" s="1197" t="s">
        <v>524</v>
      </c>
      <c r="E818" s="1198"/>
      <c r="F818" s="1198"/>
      <c r="G818" s="1198"/>
      <c r="H818" s="1198"/>
      <c r="I818" s="1199"/>
      <c r="J818" s="523"/>
      <c r="K818" s="524"/>
      <c r="L818" s="522"/>
      <c r="M818" s="525"/>
      <c r="N818" s="526">
        <v>0</v>
      </c>
      <c r="O818" s="526"/>
      <c r="P818" s="496" t="s">
        <v>525</v>
      </c>
    </row>
    <row r="819" spans="1:16" s="467" customFormat="1" ht="32.25" customHeight="1" x14ac:dyDescent="0.35">
      <c r="A819" s="458"/>
      <c r="B819" s="527" t="s">
        <v>9</v>
      </c>
      <c r="C819" s="1190" t="s">
        <v>311</v>
      </c>
      <c r="D819" s="1191"/>
      <c r="E819" s="1191"/>
      <c r="F819" s="1191"/>
      <c r="G819" s="1191"/>
      <c r="H819" s="1191"/>
      <c r="I819" s="1192"/>
      <c r="J819" s="460"/>
      <c r="K819" s="461"/>
      <c r="L819" s="462"/>
      <c r="M819" s="463"/>
      <c r="N819" s="465">
        <v>0</v>
      </c>
      <c r="O819" s="465"/>
      <c r="P819" s="512" t="s">
        <v>470</v>
      </c>
    </row>
    <row r="820" spans="1:16" ht="31.5" customHeight="1" x14ac:dyDescent="0.35">
      <c r="A820" s="358"/>
      <c r="B820" s="428"/>
      <c r="C820" s="528"/>
      <c r="D820" s="1069" t="s">
        <v>138</v>
      </c>
      <c r="E820" s="1070"/>
      <c r="F820" s="1070"/>
      <c r="G820" s="1070"/>
      <c r="H820" s="1070"/>
      <c r="I820" s="1071"/>
      <c r="J820" s="529"/>
      <c r="K820" s="530"/>
      <c r="L820" s="531"/>
      <c r="M820" s="532"/>
      <c r="N820" s="533">
        <v>0</v>
      </c>
      <c r="O820" s="533"/>
      <c r="P820" s="361"/>
    </row>
    <row r="821" spans="1:16" s="467" customFormat="1" ht="33.75" customHeight="1" x14ac:dyDescent="0.35">
      <c r="A821" s="458"/>
      <c r="B821" s="527" t="s">
        <v>11</v>
      </c>
      <c r="C821" s="1190" t="s">
        <v>312</v>
      </c>
      <c r="D821" s="1191"/>
      <c r="E821" s="1191"/>
      <c r="F821" s="1191"/>
      <c r="G821" s="1191"/>
      <c r="H821" s="1191"/>
      <c r="I821" s="1192"/>
      <c r="J821" s="460"/>
      <c r="K821" s="461"/>
      <c r="L821" s="462"/>
      <c r="M821" s="463"/>
      <c r="N821" s="465">
        <v>0</v>
      </c>
      <c r="O821" s="465"/>
      <c r="P821" s="512" t="s">
        <v>472</v>
      </c>
    </row>
    <row r="822" spans="1:16" ht="32.25" customHeight="1" x14ac:dyDescent="0.35">
      <c r="A822" s="358"/>
      <c r="B822" s="427"/>
      <c r="C822" s="534"/>
      <c r="D822" s="1069" t="s">
        <v>138</v>
      </c>
      <c r="E822" s="1070"/>
      <c r="F822" s="1070"/>
      <c r="G822" s="1070"/>
      <c r="H822" s="1070"/>
      <c r="I822" s="1071"/>
      <c r="J822" s="529"/>
      <c r="K822" s="530"/>
      <c r="L822" s="531"/>
      <c r="M822" s="532"/>
      <c r="N822" s="533">
        <v>0</v>
      </c>
      <c r="O822" s="533"/>
      <c r="P822" s="361"/>
    </row>
    <row r="823" spans="1:16" s="467" customFormat="1" ht="34.5" customHeight="1" x14ac:dyDescent="0.35">
      <c r="A823" s="458"/>
      <c r="B823" s="527" t="s">
        <v>13</v>
      </c>
      <c r="C823" s="1190" t="s">
        <v>526</v>
      </c>
      <c r="D823" s="1191"/>
      <c r="E823" s="1191"/>
      <c r="F823" s="1191"/>
      <c r="G823" s="1191"/>
      <c r="H823" s="1191"/>
      <c r="I823" s="1192"/>
      <c r="J823" s="535"/>
      <c r="K823" s="461"/>
      <c r="L823" s="462"/>
      <c r="M823" s="463"/>
      <c r="N823" s="465">
        <f>N824+N825+N826+N827+N828+N829</f>
        <v>0</v>
      </c>
      <c r="O823" s="465"/>
      <c r="P823" s="466"/>
    </row>
    <row r="824" spans="1:16" ht="36.75" customHeight="1" x14ac:dyDescent="0.35">
      <c r="A824" s="358"/>
      <c r="B824" s="427"/>
      <c r="C824" s="382">
        <v>1</v>
      </c>
      <c r="D824" s="1069" t="s">
        <v>527</v>
      </c>
      <c r="E824" s="1070"/>
      <c r="F824" s="1070"/>
      <c r="G824" s="1070"/>
      <c r="H824" s="1070"/>
      <c r="I824" s="1071"/>
      <c r="J824" s="477"/>
      <c r="K824" s="381"/>
      <c r="L824" s="382"/>
      <c r="M824" s="478"/>
      <c r="N824" s="479">
        <v>0</v>
      </c>
      <c r="O824" s="479"/>
      <c r="P824" s="512" t="s">
        <v>528</v>
      </c>
    </row>
    <row r="825" spans="1:16" ht="36.75" customHeight="1" x14ac:dyDescent="0.35">
      <c r="A825" s="358"/>
      <c r="B825" s="427"/>
      <c r="C825" s="382">
        <v>2</v>
      </c>
      <c r="D825" s="1069" t="s">
        <v>529</v>
      </c>
      <c r="E825" s="1070"/>
      <c r="F825" s="1070"/>
      <c r="G825" s="1070"/>
      <c r="H825" s="1070"/>
      <c r="I825" s="1071"/>
      <c r="J825" s="477"/>
      <c r="K825" s="381"/>
      <c r="L825" s="382"/>
      <c r="M825" s="478"/>
      <c r="N825" s="479">
        <v>0</v>
      </c>
      <c r="O825" s="479"/>
      <c r="P825" s="512" t="s">
        <v>530</v>
      </c>
    </row>
    <row r="826" spans="1:16" ht="36.75" customHeight="1" x14ac:dyDescent="0.35">
      <c r="A826" s="358"/>
      <c r="B826" s="427"/>
      <c r="C826" s="382">
        <v>3</v>
      </c>
      <c r="D826" s="1069" t="s">
        <v>531</v>
      </c>
      <c r="E826" s="1070"/>
      <c r="F826" s="1070"/>
      <c r="G826" s="1070"/>
      <c r="H826" s="1070"/>
      <c r="I826" s="1071"/>
      <c r="J826" s="477"/>
      <c r="K826" s="381"/>
      <c r="L826" s="382"/>
      <c r="M826" s="478"/>
      <c r="N826" s="479">
        <v>0</v>
      </c>
      <c r="O826" s="479"/>
      <c r="P826" s="512" t="s">
        <v>466</v>
      </c>
    </row>
    <row r="827" spans="1:16" ht="36.75" customHeight="1" x14ac:dyDescent="0.35">
      <c r="A827" s="358"/>
      <c r="B827" s="427"/>
      <c r="C827" s="382">
        <v>4</v>
      </c>
      <c r="D827" s="1069" t="s">
        <v>532</v>
      </c>
      <c r="E827" s="1070"/>
      <c r="F827" s="1070"/>
      <c r="G827" s="1070"/>
      <c r="H827" s="1070"/>
      <c r="I827" s="1071"/>
      <c r="J827" s="477"/>
      <c r="K827" s="381"/>
      <c r="L827" s="382"/>
      <c r="M827" s="478"/>
      <c r="N827" s="479">
        <v>0</v>
      </c>
      <c r="O827" s="479"/>
      <c r="P827" s="512" t="s">
        <v>533</v>
      </c>
    </row>
    <row r="828" spans="1:16" ht="36.75" customHeight="1" x14ac:dyDescent="0.35">
      <c r="A828" s="358"/>
      <c r="B828" s="427"/>
      <c r="C828" s="382">
        <v>5</v>
      </c>
      <c r="D828" s="1069" t="s">
        <v>534</v>
      </c>
      <c r="E828" s="1070"/>
      <c r="F828" s="1070"/>
      <c r="G828" s="1070"/>
      <c r="H828" s="1070"/>
      <c r="I828" s="1071"/>
      <c r="J828" s="477"/>
      <c r="K828" s="381"/>
      <c r="L828" s="382"/>
      <c r="M828" s="478"/>
      <c r="N828" s="479">
        <v>0</v>
      </c>
      <c r="O828" s="479"/>
      <c r="P828" s="512" t="s">
        <v>469</v>
      </c>
    </row>
    <row r="829" spans="1:16" ht="47.25" customHeight="1" x14ac:dyDescent="0.35">
      <c r="A829" s="358"/>
      <c r="B829" s="427"/>
      <c r="C829" s="382">
        <v>6</v>
      </c>
      <c r="D829" s="1069" t="s">
        <v>535</v>
      </c>
      <c r="E829" s="1070"/>
      <c r="F829" s="1070"/>
      <c r="G829" s="1070"/>
      <c r="H829" s="1070"/>
      <c r="I829" s="1071"/>
      <c r="J829" s="477"/>
      <c r="K829" s="381"/>
      <c r="L829" s="382"/>
      <c r="M829" s="478"/>
      <c r="N829" s="479">
        <v>0</v>
      </c>
      <c r="O829" s="479"/>
      <c r="P829" s="507" t="s">
        <v>536</v>
      </c>
    </row>
    <row r="830" spans="1:16" s="467" customFormat="1" ht="46.5" customHeight="1" x14ac:dyDescent="0.35">
      <c r="A830" s="458"/>
      <c r="B830" s="527" t="s">
        <v>94</v>
      </c>
      <c r="C830" s="1190" t="s">
        <v>537</v>
      </c>
      <c r="D830" s="1191"/>
      <c r="E830" s="1191"/>
      <c r="F830" s="1191"/>
      <c r="G830" s="1191"/>
      <c r="H830" s="1191"/>
      <c r="I830" s="1192"/>
      <c r="J830" s="535"/>
      <c r="K830" s="461"/>
      <c r="L830" s="462"/>
      <c r="M830" s="463"/>
      <c r="N830" s="465">
        <f>N831+N832+N833</f>
        <v>0</v>
      </c>
      <c r="O830" s="465"/>
      <c r="P830" s="466"/>
    </row>
    <row r="831" spans="1:16" s="467" customFormat="1" ht="25" customHeight="1" x14ac:dyDescent="0.35">
      <c r="A831" s="458"/>
      <c r="B831" s="481"/>
      <c r="C831" s="382">
        <v>1</v>
      </c>
      <c r="D831" s="1069" t="s">
        <v>140</v>
      </c>
      <c r="E831" s="1070"/>
      <c r="F831" s="1070"/>
      <c r="G831" s="1070"/>
      <c r="H831" s="1070"/>
      <c r="I831" s="1071"/>
      <c r="J831" s="477"/>
      <c r="K831" s="381"/>
      <c r="L831" s="382"/>
      <c r="M831" s="478"/>
      <c r="N831" s="479">
        <v>0</v>
      </c>
      <c r="O831" s="479"/>
      <c r="P831" s="512" t="s">
        <v>469</v>
      </c>
    </row>
    <row r="832" spans="1:16" s="467" customFormat="1" ht="25" customHeight="1" x14ac:dyDescent="0.35">
      <c r="A832" s="458"/>
      <c r="B832" s="481"/>
      <c r="C832" s="382">
        <v>2</v>
      </c>
      <c r="D832" s="1069" t="s">
        <v>141</v>
      </c>
      <c r="E832" s="1070"/>
      <c r="F832" s="1070"/>
      <c r="G832" s="1070"/>
      <c r="H832" s="1070"/>
      <c r="I832" s="1071"/>
      <c r="J832" s="477"/>
      <c r="K832" s="381"/>
      <c r="L832" s="382"/>
      <c r="M832" s="478"/>
      <c r="N832" s="479">
        <v>0</v>
      </c>
      <c r="O832" s="479"/>
      <c r="P832" s="512" t="s">
        <v>470</v>
      </c>
    </row>
    <row r="833" spans="1:16" s="467" customFormat="1" ht="25" customHeight="1" x14ac:dyDescent="0.35">
      <c r="A833" s="458"/>
      <c r="B833" s="481"/>
      <c r="C833" s="479">
        <v>3</v>
      </c>
      <c r="D833" s="1194" t="s">
        <v>142</v>
      </c>
      <c r="E833" s="1195"/>
      <c r="F833" s="1195"/>
      <c r="G833" s="1195"/>
      <c r="H833" s="1195"/>
      <c r="I833" s="1196"/>
      <c r="J833" s="536"/>
      <c r="K833" s="381"/>
      <c r="L833" s="382"/>
      <c r="M833" s="478"/>
      <c r="N833" s="479">
        <v>0</v>
      </c>
      <c r="O833" s="479"/>
      <c r="P833" s="512" t="s">
        <v>472</v>
      </c>
    </row>
    <row r="834" spans="1:16" ht="21" customHeight="1" x14ac:dyDescent="0.35">
      <c r="A834" s="537"/>
      <c r="B834" s="428"/>
      <c r="C834" s="538"/>
      <c r="D834" s="539"/>
      <c r="E834" s="540"/>
      <c r="F834" s="540"/>
      <c r="G834" s="540"/>
      <c r="H834" s="540"/>
      <c r="I834" s="540"/>
      <c r="J834" s="401"/>
      <c r="K834" s="541"/>
      <c r="L834" s="542"/>
      <c r="M834" s="456"/>
      <c r="N834" s="399"/>
      <c r="O834" s="399"/>
      <c r="P834" s="361"/>
    </row>
    <row r="835" spans="1:16" ht="18.75" customHeight="1" x14ac:dyDescent="0.35">
      <c r="A835" s="543"/>
      <c r="B835" s="361"/>
      <c r="C835" s="1140" t="s">
        <v>221</v>
      </c>
      <c r="D835" s="1141"/>
      <c r="E835" s="1141"/>
      <c r="F835" s="1141"/>
      <c r="G835" s="1141"/>
      <c r="H835" s="1141"/>
      <c r="I835" s="1141"/>
      <c r="J835" s="1141"/>
      <c r="K835" s="1141"/>
      <c r="L835" s="1142"/>
      <c r="M835" s="414"/>
      <c r="N835" s="457">
        <f>N22</f>
        <v>268.245</v>
      </c>
      <c r="O835" s="457">
        <f>SUM(O22:O834)</f>
        <v>121.26500000000001</v>
      </c>
      <c r="P835" s="361"/>
    </row>
    <row r="836" spans="1:16" ht="15" customHeight="1" x14ac:dyDescent="0.35">
      <c r="A836" s="367"/>
      <c r="B836" s="367"/>
      <c r="C836" s="429"/>
      <c r="D836" s="544"/>
      <c r="E836" s="429"/>
      <c r="F836" s="429"/>
      <c r="G836" s="429"/>
      <c r="H836" s="429"/>
      <c r="I836" s="429"/>
      <c r="J836" s="429"/>
      <c r="K836" s="429"/>
      <c r="L836" s="429"/>
      <c r="M836" s="416"/>
      <c r="N836" s="416"/>
      <c r="O836" s="416"/>
      <c r="P836" s="367"/>
    </row>
    <row r="837" spans="1:16" ht="15" customHeight="1" x14ac:dyDescent="0.35">
      <c r="A837" s="355" t="s">
        <v>316</v>
      </c>
      <c r="B837" s="355"/>
      <c r="C837" s="545"/>
      <c r="D837" s="546"/>
      <c r="E837" s="545"/>
      <c r="F837" s="355"/>
      <c r="G837" s="355"/>
      <c r="H837" s="355"/>
      <c r="I837" s="355"/>
      <c r="J837" s="449"/>
      <c r="K837" s="369"/>
      <c r="L837" s="449"/>
      <c r="M837" s="448"/>
      <c r="N837" s="449"/>
      <c r="O837" s="449"/>
      <c r="P837" s="367"/>
    </row>
    <row r="838" spans="1:16" ht="15" customHeight="1" x14ac:dyDescent="0.35">
      <c r="A838" s="355"/>
      <c r="B838" s="355"/>
      <c r="C838" s="545"/>
      <c r="D838" s="546"/>
      <c r="E838" s="545"/>
      <c r="F838" s="355"/>
      <c r="G838" s="355"/>
      <c r="H838" s="355"/>
      <c r="I838" s="355"/>
      <c r="J838" s="355"/>
      <c r="K838" s="369"/>
      <c r="L838" s="355"/>
      <c r="M838" s="448"/>
      <c r="N838" s="449"/>
      <c r="O838" s="449"/>
    </row>
    <row r="839" spans="1:16" ht="15" customHeight="1" x14ac:dyDescent="0.35">
      <c r="A839" s="355"/>
      <c r="B839" s="355"/>
      <c r="C839" s="545"/>
      <c r="D839" s="546"/>
      <c r="E839" s="545"/>
      <c r="F839" s="355"/>
      <c r="G839" s="355"/>
      <c r="H839" s="355"/>
      <c r="I839" s="355"/>
      <c r="J839" s="362" t="str">
        <f>PENDIDIKAN!I419</f>
        <v>Padang, 26 Januari 2022</v>
      </c>
      <c r="K839" s="369"/>
      <c r="P839" s="548"/>
    </row>
    <row r="840" spans="1:16" ht="15" customHeight="1" x14ac:dyDescent="0.35">
      <c r="A840" s="355"/>
      <c r="B840" s="355"/>
      <c r="C840" s="545"/>
      <c r="D840" s="546"/>
      <c r="E840" s="545"/>
      <c r="F840" s="355"/>
      <c r="G840" s="355"/>
      <c r="H840" s="355"/>
      <c r="I840" s="355"/>
      <c r="J840" s="362" t="str">
        <f>PENDIDIKAN!I420</f>
        <v>Ketua Jurusan Kimia</v>
      </c>
      <c r="K840" s="369"/>
      <c r="N840" s="446"/>
      <c r="O840" s="446"/>
      <c r="P840" s="449"/>
    </row>
    <row r="841" spans="1:16" ht="15" customHeight="1" x14ac:dyDescent="0.35">
      <c r="A841" s="355"/>
      <c r="B841" s="355"/>
      <c r="C841" s="545"/>
      <c r="D841" s="546"/>
      <c r="E841" s="545"/>
      <c r="F841" s="355"/>
      <c r="G841" s="355"/>
      <c r="H841" s="355"/>
      <c r="I841" s="355"/>
      <c r="J841" s="362" t="str">
        <f>PENDIDIKAN!I421</f>
        <v>Fakultas MIPA Univesitas Andalas</v>
      </c>
      <c r="K841" s="369"/>
      <c r="P841" s="548"/>
    </row>
    <row r="842" spans="1:16" ht="15" customHeight="1" x14ac:dyDescent="0.35">
      <c r="A842" s="355"/>
      <c r="B842" s="355"/>
      <c r="C842" s="545"/>
      <c r="D842" s="546"/>
      <c r="E842" s="545"/>
      <c r="F842" s="355"/>
      <c r="G842" s="355"/>
      <c r="H842" s="355"/>
      <c r="I842" s="355"/>
      <c r="K842" s="369"/>
      <c r="P842" s="548"/>
    </row>
    <row r="843" spans="1:16" ht="15" customHeight="1" x14ac:dyDescent="0.35">
      <c r="A843" s="355"/>
      <c r="B843" s="355"/>
      <c r="C843" s="545"/>
      <c r="D843" s="546"/>
      <c r="E843" s="545"/>
      <c r="F843" s="355"/>
      <c r="G843" s="355"/>
      <c r="H843" s="355"/>
      <c r="I843" s="355"/>
      <c r="K843" s="369"/>
      <c r="P843" s="548"/>
    </row>
    <row r="844" spans="1:16" ht="15" customHeight="1" x14ac:dyDescent="0.35">
      <c r="A844" s="355"/>
      <c r="B844" s="355"/>
      <c r="C844" s="545"/>
      <c r="D844" s="546"/>
      <c r="E844" s="545"/>
      <c r="F844" s="355"/>
      <c r="G844" s="355"/>
      <c r="H844" s="355"/>
      <c r="I844" s="355"/>
      <c r="K844" s="369"/>
      <c r="P844" s="548"/>
    </row>
    <row r="845" spans="1:16" ht="15" customHeight="1" x14ac:dyDescent="0.35">
      <c r="A845" s="355"/>
      <c r="B845" s="355"/>
      <c r="C845" s="545"/>
      <c r="D845" s="546"/>
      <c r="E845" s="545"/>
      <c r="F845" s="355"/>
      <c r="G845" s="355"/>
      <c r="H845" s="355"/>
      <c r="I845" s="355"/>
      <c r="J845" s="467" t="str">
        <f>PENDIDIKAN!I425</f>
        <v>Dr. Mai Efdi</v>
      </c>
      <c r="K845" s="369"/>
      <c r="P845" s="549"/>
    </row>
    <row r="846" spans="1:16" ht="15" customHeight="1" x14ac:dyDescent="0.35">
      <c r="A846" s="355"/>
      <c r="B846" s="355"/>
      <c r="C846" s="545"/>
      <c r="D846" s="546"/>
      <c r="E846" s="545"/>
      <c r="F846" s="355"/>
      <c r="G846" s="355"/>
      <c r="H846" s="355"/>
      <c r="I846" s="355"/>
      <c r="J846" s="362" t="str">
        <f>PENDIDIKAN!I426</f>
        <v xml:space="preserve">NIP. 197205301999031003 </v>
      </c>
      <c r="K846" s="369"/>
      <c r="P846" s="550"/>
    </row>
  </sheetData>
  <mergeCells count="1150">
    <mergeCell ref="N373:N392"/>
    <mergeCell ref="O373:O392"/>
    <mergeCell ref="H374:I374"/>
    <mergeCell ref="H375:I375"/>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E806:E813"/>
    <mergeCell ref="H806:I806"/>
    <mergeCell ref="J806:J813"/>
    <mergeCell ref="K806:K813"/>
    <mergeCell ref="L806:L813"/>
    <mergeCell ref="M806:M813"/>
    <mergeCell ref="N806:N813"/>
    <mergeCell ref="O806:O813"/>
    <mergeCell ref="H807:I807"/>
    <mergeCell ref="H808:I808"/>
    <mergeCell ref="H809:I809"/>
    <mergeCell ref="H810:I810"/>
    <mergeCell ref="H811:I811"/>
    <mergeCell ref="H812:I812"/>
    <mergeCell ref="H813:I813"/>
    <mergeCell ref="E798:E805"/>
    <mergeCell ref="H798:I798"/>
    <mergeCell ref="J798:J805"/>
    <mergeCell ref="K798:K805"/>
    <mergeCell ref="L798:L805"/>
    <mergeCell ref="M798:M805"/>
    <mergeCell ref="N798:N805"/>
    <mergeCell ref="O798:O805"/>
    <mergeCell ref="H799:I799"/>
    <mergeCell ref="H800:I800"/>
    <mergeCell ref="H801:I801"/>
    <mergeCell ref="H802:I802"/>
    <mergeCell ref="H803:I803"/>
    <mergeCell ref="H804:I804"/>
    <mergeCell ref="H805:I805"/>
    <mergeCell ref="E781:E788"/>
    <mergeCell ref="H781:I781"/>
    <mergeCell ref="J781:J788"/>
    <mergeCell ref="K781:K788"/>
    <mergeCell ref="L781:L788"/>
    <mergeCell ref="M781:M788"/>
    <mergeCell ref="N781:N788"/>
    <mergeCell ref="O781:O788"/>
    <mergeCell ref="H782:I782"/>
    <mergeCell ref="H783:I783"/>
    <mergeCell ref="H784:I784"/>
    <mergeCell ref="H785:I785"/>
    <mergeCell ref="H786:I786"/>
    <mergeCell ref="H787:I787"/>
    <mergeCell ref="H788:I788"/>
    <mergeCell ref="E773:E780"/>
    <mergeCell ref="H773:I773"/>
    <mergeCell ref="J773:J780"/>
    <mergeCell ref="K773:K780"/>
    <mergeCell ref="L773:L780"/>
    <mergeCell ref="M773:M780"/>
    <mergeCell ref="N773:N780"/>
    <mergeCell ref="O773:O780"/>
    <mergeCell ref="H774:I774"/>
    <mergeCell ref="H775:I775"/>
    <mergeCell ref="H776:I776"/>
    <mergeCell ref="H777:I777"/>
    <mergeCell ref="H778:I778"/>
    <mergeCell ref="H779:I779"/>
    <mergeCell ref="H780:I780"/>
    <mergeCell ref="E759:E767"/>
    <mergeCell ref="H759:I759"/>
    <mergeCell ref="J759:J767"/>
    <mergeCell ref="K759:K767"/>
    <mergeCell ref="L759:L767"/>
    <mergeCell ref="M759:M767"/>
    <mergeCell ref="N759:N767"/>
    <mergeCell ref="O759:O767"/>
    <mergeCell ref="H760:I760"/>
    <mergeCell ref="H761:I761"/>
    <mergeCell ref="H762:I762"/>
    <mergeCell ref="H763:I763"/>
    <mergeCell ref="H764:I764"/>
    <mergeCell ref="H765:I765"/>
    <mergeCell ref="H766:I766"/>
    <mergeCell ref="H767:I767"/>
    <mergeCell ref="E741:E749"/>
    <mergeCell ref="H741:I741"/>
    <mergeCell ref="J741:J749"/>
    <mergeCell ref="K741:K749"/>
    <mergeCell ref="L741:L749"/>
    <mergeCell ref="M741:M749"/>
    <mergeCell ref="N741:N749"/>
    <mergeCell ref="O741:O749"/>
    <mergeCell ref="H742:I742"/>
    <mergeCell ref="H743:I743"/>
    <mergeCell ref="H744:I744"/>
    <mergeCell ref="H745:I745"/>
    <mergeCell ref="H746:I746"/>
    <mergeCell ref="H747:I747"/>
    <mergeCell ref="H748:I748"/>
    <mergeCell ref="H749:I749"/>
    <mergeCell ref="E732:E740"/>
    <mergeCell ref="H732:I732"/>
    <mergeCell ref="J732:J740"/>
    <mergeCell ref="K732:K740"/>
    <mergeCell ref="L732:L740"/>
    <mergeCell ref="M732:M740"/>
    <mergeCell ref="N732:N740"/>
    <mergeCell ref="O732:O740"/>
    <mergeCell ref="H733:I733"/>
    <mergeCell ref="H734:I734"/>
    <mergeCell ref="H735:I735"/>
    <mergeCell ref="H736:I736"/>
    <mergeCell ref="H737:I737"/>
    <mergeCell ref="H738:I738"/>
    <mergeCell ref="H739:I739"/>
    <mergeCell ref="H740:I740"/>
    <mergeCell ref="E710:E721"/>
    <mergeCell ref="H710:I710"/>
    <mergeCell ref="J710:J721"/>
    <mergeCell ref="K710:K721"/>
    <mergeCell ref="L710:L721"/>
    <mergeCell ref="M710:M721"/>
    <mergeCell ref="N710:N721"/>
    <mergeCell ref="O710:O721"/>
    <mergeCell ref="H711:I711"/>
    <mergeCell ref="H712:I712"/>
    <mergeCell ref="H713:I713"/>
    <mergeCell ref="H714:I714"/>
    <mergeCell ref="H715:I715"/>
    <mergeCell ref="H716:I716"/>
    <mergeCell ref="H717:I717"/>
    <mergeCell ref="H718:I718"/>
    <mergeCell ref="H719:I719"/>
    <mergeCell ref="H720:I720"/>
    <mergeCell ref="H721:I721"/>
    <mergeCell ref="E633:E647"/>
    <mergeCell ref="H633:I633"/>
    <mergeCell ref="J633:J647"/>
    <mergeCell ref="K633:K647"/>
    <mergeCell ref="L633:L647"/>
    <mergeCell ref="M633:M647"/>
    <mergeCell ref="N633:N647"/>
    <mergeCell ref="O633:O647"/>
    <mergeCell ref="H634:I634"/>
    <mergeCell ref="H635:I635"/>
    <mergeCell ref="H636:I636"/>
    <mergeCell ref="H637:I637"/>
    <mergeCell ref="H638:I638"/>
    <mergeCell ref="H639:I639"/>
    <mergeCell ref="H640:I640"/>
    <mergeCell ref="H641:I641"/>
    <mergeCell ref="H642:I642"/>
    <mergeCell ref="H643:I643"/>
    <mergeCell ref="H644:I644"/>
    <mergeCell ref="H645:I645"/>
    <mergeCell ref="H646:I646"/>
    <mergeCell ref="H647:I647"/>
    <mergeCell ref="O648:O662"/>
    <mergeCell ref="H650:I650"/>
    <mergeCell ref="H651:I651"/>
    <mergeCell ref="H652:I652"/>
    <mergeCell ref="H653:I653"/>
    <mergeCell ref="H654:I654"/>
    <mergeCell ref="H655:I655"/>
    <mergeCell ref="E618:E632"/>
    <mergeCell ref="H618:I618"/>
    <mergeCell ref="J618:J632"/>
    <mergeCell ref="K618:K632"/>
    <mergeCell ref="L618:L632"/>
    <mergeCell ref="M618:M632"/>
    <mergeCell ref="N618:N632"/>
    <mergeCell ref="O618:O632"/>
    <mergeCell ref="H619:I619"/>
    <mergeCell ref="H620:I620"/>
    <mergeCell ref="H621:I621"/>
    <mergeCell ref="H622:I622"/>
    <mergeCell ref="H623:I623"/>
    <mergeCell ref="H624:I624"/>
    <mergeCell ref="H625:I625"/>
    <mergeCell ref="H626:I626"/>
    <mergeCell ref="H627:I627"/>
    <mergeCell ref="H628:I628"/>
    <mergeCell ref="H629:I629"/>
    <mergeCell ref="H630:I630"/>
    <mergeCell ref="H631:I631"/>
    <mergeCell ref="H632:I632"/>
    <mergeCell ref="O588:O602"/>
    <mergeCell ref="H589:I589"/>
    <mergeCell ref="H590:I590"/>
    <mergeCell ref="H591:I591"/>
    <mergeCell ref="H592:I592"/>
    <mergeCell ref="H593:I593"/>
    <mergeCell ref="H594:I594"/>
    <mergeCell ref="H595:I595"/>
    <mergeCell ref="H596:I596"/>
    <mergeCell ref="H597:I597"/>
    <mergeCell ref="H598:I598"/>
    <mergeCell ref="H599:I599"/>
    <mergeCell ref="H600:I600"/>
    <mergeCell ref="H601:I601"/>
    <mergeCell ref="H602:I602"/>
    <mergeCell ref="M603:M617"/>
    <mergeCell ref="N603:N617"/>
    <mergeCell ref="O603:O617"/>
    <mergeCell ref="H604:I604"/>
    <mergeCell ref="H605:I605"/>
    <mergeCell ref="H606:I606"/>
    <mergeCell ref="H607:I607"/>
    <mergeCell ref="H608:I608"/>
    <mergeCell ref="H609:I609"/>
    <mergeCell ref="H610:I610"/>
    <mergeCell ref="H611:I611"/>
    <mergeCell ref="H612:I612"/>
    <mergeCell ref="H613:I613"/>
    <mergeCell ref="H614:I614"/>
    <mergeCell ref="H615:I615"/>
    <mergeCell ref="H616:I616"/>
    <mergeCell ref="H617:I617"/>
    <mergeCell ref="O133:O152"/>
    <mergeCell ref="H134:I134"/>
    <mergeCell ref="H135:I135"/>
    <mergeCell ref="H136:I136"/>
    <mergeCell ref="H137:I137"/>
    <mergeCell ref="H138:I138"/>
    <mergeCell ref="E524:E539"/>
    <mergeCell ref="H524:I524"/>
    <mergeCell ref="J524:J539"/>
    <mergeCell ref="K524:K539"/>
    <mergeCell ref="L524:L539"/>
    <mergeCell ref="M524:M539"/>
    <mergeCell ref="N524:N539"/>
    <mergeCell ref="O524:O539"/>
    <mergeCell ref="H525:I525"/>
    <mergeCell ref="H526:I526"/>
    <mergeCell ref="H527:I527"/>
    <mergeCell ref="H528:I528"/>
    <mergeCell ref="H529:I529"/>
    <mergeCell ref="H530:I530"/>
    <mergeCell ref="H531:I531"/>
    <mergeCell ref="H532:I532"/>
    <mergeCell ref="H533:I533"/>
    <mergeCell ref="H534:I534"/>
    <mergeCell ref="H535:I535"/>
    <mergeCell ref="H536:I536"/>
    <mergeCell ref="H537:I537"/>
    <mergeCell ref="H538:I538"/>
    <mergeCell ref="H539:I539"/>
    <mergeCell ref="E373:E392"/>
    <mergeCell ref="H373:I373"/>
    <mergeCell ref="J373:J392"/>
    <mergeCell ref="O394:O409"/>
    <mergeCell ref="H395:I395"/>
    <mergeCell ref="H396:I396"/>
    <mergeCell ref="H397:I397"/>
    <mergeCell ref="H398:I398"/>
    <mergeCell ref="H399:I399"/>
    <mergeCell ref="H400:I400"/>
    <mergeCell ref="H401:I401"/>
    <mergeCell ref="H402:I402"/>
    <mergeCell ref="H403:I403"/>
    <mergeCell ref="H404:I404"/>
    <mergeCell ref="H405:I405"/>
    <mergeCell ref="H406:I406"/>
    <mergeCell ref="H407:I407"/>
    <mergeCell ref="H408:I408"/>
    <mergeCell ref="H409:I409"/>
    <mergeCell ref="N394:N409"/>
    <mergeCell ref="E394:E409"/>
    <mergeCell ref="H394:I394"/>
    <mergeCell ref="J394:J409"/>
    <mergeCell ref="K394:K409"/>
    <mergeCell ref="L394:L409"/>
    <mergeCell ref="M394:M409"/>
    <mergeCell ref="H171:I171"/>
    <mergeCell ref="H172:I172"/>
    <mergeCell ref="H153:I153"/>
    <mergeCell ref="J153:J172"/>
    <mergeCell ref="K153:K172"/>
    <mergeCell ref="L153:L172"/>
    <mergeCell ref="H370:I370"/>
    <mergeCell ref="H371:I371"/>
    <mergeCell ref="H372:I372"/>
    <mergeCell ref="H353:I353"/>
    <mergeCell ref="J353:J372"/>
    <mergeCell ref="K353:K372"/>
    <mergeCell ref="H348:I348"/>
    <mergeCell ref="H349:I349"/>
    <mergeCell ref="H350:I350"/>
    <mergeCell ref="K333:K352"/>
    <mergeCell ref="H390:I390"/>
    <mergeCell ref="H391:I391"/>
    <mergeCell ref="H392:I392"/>
    <mergeCell ref="H351:I351"/>
    <mergeCell ref="H352:I352"/>
    <mergeCell ref="J333:J352"/>
    <mergeCell ref="K373:K392"/>
    <mergeCell ref="L373:L392"/>
    <mergeCell ref="M373:M392"/>
    <mergeCell ref="E233:E252"/>
    <mergeCell ref="N133:N152"/>
    <mergeCell ref="H151:I151"/>
    <mergeCell ref="H152:I152"/>
    <mergeCell ref="H133:I133"/>
    <mergeCell ref="J133:J152"/>
    <mergeCell ref="K133:K152"/>
    <mergeCell ref="E153:E172"/>
    <mergeCell ref="M153:M172"/>
    <mergeCell ref="E333:E352"/>
    <mergeCell ref="L333:L352"/>
    <mergeCell ref="M333:M352"/>
    <mergeCell ref="E313:E332"/>
    <mergeCell ref="H313:I313"/>
    <mergeCell ref="J313:J332"/>
    <mergeCell ref="K313:K332"/>
    <mergeCell ref="L313:L332"/>
    <mergeCell ref="M313:M332"/>
    <mergeCell ref="L133:L152"/>
    <mergeCell ref="M133:M152"/>
    <mergeCell ref="H339:I339"/>
    <mergeCell ref="H340:I340"/>
    <mergeCell ref="H341:I341"/>
    <mergeCell ref="H342:I342"/>
    <mergeCell ref="H343:I343"/>
    <mergeCell ref="H344:I344"/>
    <mergeCell ref="H345:I345"/>
    <mergeCell ref="H346:I346"/>
    <mergeCell ref="H347:I347"/>
    <mergeCell ref="H146:I146"/>
    <mergeCell ref="H147:I147"/>
    <mergeCell ref="H148:I148"/>
    <mergeCell ref="H149:I149"/>
    <mergeCell ref="O153:O172"/>
    <mergeCell ref="H154:I154"/>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N153:N172"/>
    <mergeCell ref="O353:O372"/>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 ref="H369:I369"/>
    <mergeCell ref="L353:L372"/>
    <mergeCell ref="M353:M372"/>
    <mergeCell ref="N353:N372"/>
    <mergeCell ref="E410:E425"/>
    <mergeCell ref="N313:N332"/>
    <mergeCell ref="O313:O332"/>
    <mergeCell ref="H314:I314"/>
    <mergeCell ref="H315:I315"/>
    <mergeCell ref="H316:I316"/>
    <mergeCell ref="H317:I317"/>
    <mergeCell ref="H318:I318"/>
    <mergeCell ref="H319:I319"/>
    <mergeCell ref="H320:I320"/>
    <mergeCell ref="H321:I321"/>
    <mergeCell ref="H322:I322"/>
    <mergeCell ref="H323:I323"/>
    <mergeCell ref="H324:I324"/>
    <mergeCell ref="H325:I325"/>
    <mergeCell ref="H326:I326"/>
    <mergeCell ref="H327:I327"/>
    <mergeCell ref="H328:I328"/>
    <mergeCell ref="H329:I329"/>
    <mergeCell ref="H330:I330"/>
    <mergeCell ref="H331:I331"/>
    <mergeCell ref="H332:I332"/>
    <mergeCell ref="N333:N352"/>
    <mergeCell ref="O333:O352"/>
    <mergeCell ref="O410:O425"/>
    <mergeCell ref="H411:I411"/>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10:I410"/>
    <mergeCell ref="H437:I437"/>
    <mergeCell ref="F393:I393"/>
    <mergeCell ref="F426:I426"/>
    <mergeCell ref="F507:I507"/>
    <mergeCell ref="H438:I438"/>
    <mergeCell ref="H439:I439"/>
    <mergeCell ref="H440:I440"/>
    <mergeCell ref="J410:J425"/>
    <mergeCell ref="H435:I435"/>
    <mergeCell ref="H436:I436"/>
    <mergeCell ref="H517:I517"/>
    <mergeCell ref="H518:I518"/>
    <mergeCell ref="H519:I519"/>
    <mergeCell ref="H520:I520"/>
    <mergeCell ref="H521:I521"/>
    <mergeCell ref="H522:I522"/>
    <mergeCell ref="H523:I523"/>
    <mergeCell ref="K410:K425"/>
    <mergeCell ref="L410:L425"/>
    <mergeCell ref="M410:M425"/>
    <mergeCell ref="N410:N425"/>
    <mergeCell ref="H441:I441"/>
    <mergeCell ref="H442:I442"/>
    <mergeCell ref="H112:I112"/>
    <mergeCell ref="H103:I103"/>
    <mergeCell ref="H104:I104"/>
    <mergeCell ref="H105:I105"/>
    <mergeCell ref="H106:I106"/>
    <mergeCell ref="H107:I107"/>
    <mergeCell ref="H108:I108"/>
    <mergeCell ref="H109:I109"/>
    <mergeCell ref="H110:I110"/>
    <mergeCell ref="H111:I111"/>
    <mergeCell ref="H233:I233"/>
    <mergeCell ref="N427:N442"/>
    <mergeCell ref="H428:I428"/>
    <mergeCell ref="H429:I429"/>
    <mergeCell ref="H430:I430"/>
    <mergeCell ref="H431:I431"/>
    <mergeCell ref="H432:I432"/>
    <mergeCell ref="H433:I433"/>
    <mergeCell ref="H434:I434"/>
    <mergeCell ref="E113:E132"/>
    <mergeCell ref="H113:I113"/>
    <mergeCell ref="H132:I132"/>
    <mergeCell ref="E173:E192"/>
    <mergeCell ref="H173:I173"/>
    <mergeCell ref="H192:I192"/>
    <mergeCell ref="E193:E212"/>
    <mergeCell ref="H193:I193"/>
    <mergeCell ref="H129:I129"/>
    <mergeCell ref="H139:I139"/>
    <mergeCell ref="H140:I140"/>
    <mergeCell ref="H141:I141"/>
    <mergeCell ref="H142:I142"/>
    <mergeCell ref="H143:I143"/>
    <mergeCell ref="H144:I144"/>
    <mergeCell ref="H145:I145"/>
    <mergeCell ref="H150:I150"/>
    <mergeCell ref="E293:E312"/>
    <mergeCell ref="E353:E372"/>
    <mergeCell ref="E133:E152"/>
    <mergeCell ref="H232:I232"/>
    <mergeCell ref="H333:I333"/>
    <mergeCell ref="H334:I334"/>
    <mergeCell ref="H335:I335"/>
    <mergeCell ref="H336:I336"/>
    <mergeCell ref="H337:I337"/>
    <mergeCell ref="H338:I338"/>
    <mergeCell ref="O73:O92"/>
    <mergeCell ref="O427:O442"/>
    <mergeCell ref="C835:L835"/>
    <mergeCell ref="O33:O52"/>
    <mergeCell ref="E93:E112"/>
    <mergeCell ref="H93:I93"/>
    <mergeCell ref="J93:J112"/>
    <mergeCell ref="K93:K112"/>
    <mergeCell ref="L93:L112"/>
    <mergeCell ref="M93:M112"/>
    <mergeCell ref="N93:N112"/>
    <mergeCell ref="O93:O112"/>
    <mergeCell ref="H94:I94"/>
    <mergeCell ref="H95:I95"/>
    <mergeCell ref="H96:I96"/>
    <mergeCell ref="H97:I97"/>
    <mergeCell ref="H98:I98"/>
    <mergeCell ref="H99:I99"/>
    <mergeCell ref="H100:I100"/>
    <mergeCell ref="H101:I101"/>
    <mergeCell ref="H102:I102"/>
    <mergeCell ref="D828:I828"/>
    <mergeCell ref="E427:E442"/>
    <mergeCell ref="H427:I427"/>
    <mergeCell ref="C830:I830"/>
    <mergeCell ref="D831:I831"/>
    <mergeCell ref="D829:I829"/>
    <mergeCell ref="D832:I832"/>
    <mergeCell ref="D833:I833"/>
    <mergeCell ref="O558:O572"/>
    <mergeCell ref="D820:I820"/>
    <mergeCell ref="C819:I819"/>
    <mergeCell ref="D822:I822"/>
    <mergeCell ref="C821:I821"/>
    <mergeCell ref="C823:I823"/>
    <mergeCell ref="D824:I824"/>
    <mergeCell ref="D825:I825"/>
    <mergeCell ref="D826:I826"/>
    <mergeCell ref="D827:I827"/>
    <mergeCell ref="E814:I814"/>
    <mergeCell ref="E817:I817"/>
    <mergeCell ref="D818:I818"/>
    <mergeCell ref="E768:I768"/>
    <mergeCell ref="O573:O587"/>
    <mergeCell ref="H574:I574"/>
    <mergeCell ref="H575:I575"/>
    <mergeCell ref="H576:I576"/>
    <mergeCell ref="H577:I577"/>
    <mergeCell ref="E771:I771"/>
    <mergeCell ref="K558:K572"/>
    <mergeCell ref="L558:L572"/>
    <mergeCell ref="M558:M572"/>
    <mergeCell ref="E573:E587"/>
    <mergeCell ref="H573:I573"/>
    <mergeCell ref="J573:J587"/>
    <mergeCell ref="K573:K587"/>
    <mergeCell ref="L573:L587"/>
    <mergeCell ref="M573:M587"/>
    <mergeCell ref="E588:E602"/>
    <mergeCell ref="H588:I588"/>
    <mergeCell ref="J588:J602"/>
    <mergeCell ref="K588:K602"/>
    <mergeCell ref="L588:L602"/>
    <mergeCell ref="M588:M602"/>
    <mergeCell ref="E603:E617"/>
    <mergeCell ref="H603:I603"/>
    <mergeCell ref="J603:J617"/>
    <mergeCell ref="H578:I578"/>
    <mergeCell ref="H579:I579"/>
    <mergeCell ref="H580:I580"/>
    <mergeCell ref="H581:I581"/>
    <mergeCell ref="H582:I582"/>
    <mergeCell ref="H583:I583"/>
    <mergeCell ref="H584:I584"/>
    <mergeCell ref="H585:I585"/>
    <mergeCell ref="H586:I586"/>
    <mergeCell ref="H587:I587"/>
    <mergeCell ref="N558:N572"/>
    <mergeCell ref="H559:I559"/>
    <mergeCell ref="H560:I560"/>
    <mergeCell ref="E694:I694"/>
    <mergeCell ref="D693:I693"/>
    <mergeCell ref="E558:E572"/>
    <mergeCell ref="H558:I558"/>
    <mergeCell ref="J558:J572"/>
    <mergeCell ref="H565:I565"/>
    <mergeCell ref="H566:I566"/>
    <mergeCell ref="H567:I567"/>
    <mergeCell ref="H568:I568"/>
    <mergeCell ref="H569:I569"/>
    <mergeCell ref="H570:I570"/>
    <mergeCell ref="H571:I571"/>
    <mergeCell ref="H572:I572"/>
    <mergeCell ref="H561:I561"/>
    <mergeCell ref="H562:I562"/>
    <mergeCell ref="H563:I563"/>
    <mergeCell ref="H564:I564"/>
    <mergeCell ref="N573:N587"/>
    <mergeCell ref="N588:N602"/>
    <mergeCell ref="K603:K617"/>
    <mergeCell ref="L603:L617"/>
    <mergeCell ref="E648:E662"/>
    <mergeCell ref="H648:I648"/>
    <mergeCell ref="J648:J662"/>
    <mergeCell ref="K648:K662"/>
    <mergeCell ref="L648:L662"/>
    <mergeCell ref="M648:M662"/>
    <mergeCell ref="N648:N662"/>
    <mergeCell ref="H649:I649"/>
    <mergeCell ref="F556:I556"/>
    <mergeCell ref="F557:I557"/>
    <mergeCell ref="J427:J442"/>
    <mergeCell ref="K427:K442"/>
    <mergeCell ref="L427:L442"/>
    <mergeCell ref="M427:M442"/>
    <mergeCell ref="E73:E92"/>
    <mergeCell ref="H73:I73"/>
    <mergeCell ref="J73:J92"/>
    <mergeCell ref="K73:K92"/>
    <mergeCell ref="H81:I81"/>
    <mergeCell ref="H82:I82"/>
    <mergeCell ref="H83:I83"/>
    <mergeCell ref="H84:I84"/>
    <mergeCell ref="H91:I91"/>
    <mergeCell ref="H92:I92"/>
    <mergeCell ref="H85:I85"/>
    <mergeCell ref="H86:I86"/>
    <mergeCell ref="H87:I87"/>
    <mergeCell ref="H88:I88"/>
    <mergeCell ref="H89:I89"/>
    <mergeCell ref="H90:I90"/>
    <mergeCell ref="M73:M92"/>
    <mergeCell ref="H127:I127"/>
    <mergeCell ref="J113:J132"/>
    <mergeCell ref="K113:K132"/>
    <mergeCell ref="E443:E458"/>
    <mergeCell ref="H443:I443"/>
    <mergeCell ref="J443:J458"/>
    <mergeCell ref="K443:K458"/>
    <mergeCell ref="L443:L458"/>
    <mergeCell ref="M443:M458"/>
    <mergeCell ref="N73:N92"/>
    <mergeCell ref="H74:I74"/>
    <mergeCell ref="H75:I75"/>
    <mergeCell ref="H76:I76"/>
    <mergeCell ref="H77:I77"/>
    <mergeCell ref="H78:I78"/>
    <mergeCell ref="H79:I79"/>
    <mergeCell ref="H80:I80"/>
    <mergeCell ref="L73:L92"/>
    <mergeCell ref="L33:L52"/>
    <mergeCell ref="M33:M52"/>
    <mergeCell ref="N33:N52"/>
    <mergeCell ref="H34:I34"/>
    <mergeCell ref="H35:I35"/>
    <mergeCell ref="H36:I36"/>
    <mergeCell ref="H37:I37"/>
    <mergeCell ref="H38:I38"/>
    <mergeCell ref="H39:I39"/>
    <mergeCell ref="H40:I40"/>
    <mergeCell ref="H33:I33"/>
    <mergeCell ref="J33:J52"/>
    <mergeCell ref="K33:K52"/>
    <mergeCell ref="H41:I41"/>
    <mergeCell ref="H42:I42"/>
    <mergeCell ref="H43:I43"/>
    <mergeCell ref="H44:I44"/>
    <mergeCell ref="H51:I51"/>
    <mergeCell ref="H52:I52"/>
    <mergeCell ref="N53:N72"/>
    <mergeCell ref="F27:I27"/>
    <mergeCell ref="E28:I28"/>
    <mergeCell ref="F29:I29"/>
    <mergeCell ref="F30:I30"/>
    <mergeCell ref="H45:I45"/>
    <mergeCell ref="H46:I46"/>
    <mergeCell ref="H47:I47"/>
    <mergeCell ref="H48:I48"/>
    <mergeCell ref="H49:I49"/>
    <mergeCell ref="E31:I31"/>
    <mergeCell ref="F32:I32"/>
    <mergeCell ref="E33:E52"/>
    <mergeCell ref="H50:I50"/>
    <mergeCell ref="D24:I24"/>
    <mergeCell ref="E25:I25"/>
    <mergeCell ref="F26:I26"/>
    <mergeCell ref="A1:N1"/>
    <mergeCell ref="A2:N2"/>
    <mergeCell ref="B20:I20"/>
    <mergeCell ref="B21:I21"/>
    <mergeCell ref="B22:I22"/>
    <mergeCell ref="C23:I23"/>
    <mergeCell ref="N113:N132"/>
    <mergeCell ref="O113:O132"/>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8:I128"/>
    <mergeCell ref="H130:I130"/>
    <mergeCell ref="H131:I131"/>
    <mergeCell ref="N173:N192"/>
    <mergeCell ref="O173:O192"/>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89:I189"/>
    <mergeCell ref="H190:I190"/>
    <mergeCell ref="H191:I191"/>
    <mergeCell ref="J173:J192"/>
    <mergeCell ref="K173:K192"/>
    <mergeCell ref="L173:L192"/>
    <mergeCell ref="N193:N212"/>
    <mergeCell ref="O193:O212"/>
    <mergeCell ref="H194:I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H211:I211"/>
    <mergeCell ref="N213:N232"/>
    <mergeCell ref="O213:O232"/>
    <mergeCell ref="H214:I214"/>
    <mergeCell ref="H215:I215"/>
    <mergeCell ref="H216:I216"/>
    <mergeCell ref="H217:I217"/>
    <mergeCell ref="H218:I218"/>
    <mergeCell ref="H219:I219"/>
    <mergeCell ref="H220:I220"/>
    <mergeCell ref="H221:I221"/>
    <mergeCell ref="H222:I222"/>
    <mergeCell ref="H223:I223"/>
    <mergeCell ref="H224:I224"/>
    <mergeCell ref="H225:I225"/>
    <mergeCell ref="H226:I226"/>
    <mergeCell ref="H227:I227"/>
    <mergeCell ref="H228:I228"/>
    <mergeCell ref="H231:I231"/>
    <mergeCell ref="N233:N252"/>
    <mergeCell ref="O233:O252"/>
    <mergeCell ref="H234:I234"/>
    <mergeCell ref="H235:I235"/>
    <mergeCell ref="H236:I236"/>
    <mergeCell ref="H237:I237"/>
    <mergeCell ref="H238:I238"/>
    <mergeCell ref="H239:I239"/>
    <mergeCell ref="H240:I240"/>
    <mergeCell ref="H241:I241"/>
    <mergeCell ref="H242:I242"/>
    <mergeCell ref="H243:I243"/>
    <mergeCell ref="H244:I244"/>
    <mergeCell ref="H245:I245"/>
    <mergeCell ref="H246:I246"/>
    <mergeCell ref="H247:I247"/>
    <mergeCell ref="H248:I248"/>
    <mergeCell ref="H249:I249"/>
    <mergeCell ref="H250:I250"/>
    <mergeCell ref="H251:I251"/>
    <mergeCell ref="H252:I252"/>
    <mergeCell ref="J233:J252"/>
    <mergeCell ref="K233:K252"/>
    <mergeCell ref="L233:L252"/>
    <mergeCell ref="N253:N272"/>
    <mergeCell ref="O253:O272"/>
    <mergeCell ref="H254:I254"/>
    <mergeCell ref="H255:I255"/>
    <mergeCell ref="H256:I256"/>
    <mergeCell ref="H257:I257"/>
    <mergeCell ref="H258:I258"/>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N273:N292"/>
    <mergeCell ref="O273:O292"/>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91:I291"/>
    <mergeCell ref="H292:I292"/>
    <mergeCell ref="H273:I273"/>
    <mergeCell ref="J273:J292"/>
    <mergeCell ref="K273:K292"/>
    <mergeCell ref="N293:N312"/>
    <mergeCell ref="O293:O312"/>
    <mergeCell ref="H294:I294"/>
    <mergeCell ref="H295:I295"/>
    <mergeCell ref="H296:I296"/>
    <mergeCell ref="H297:I297"/>
    <mergeCell ref="H298:I298"/>
    <mergeCell ref="H299:I299"/>
    <mergeCell ref="H300:I300"/>
    <mergeCell ref="H301:I301"/>
    <mergeCell ref="H302:I302"/>
    <mergeCell ref="H303:I303"/>
    <mergeCell ref="H304:I304"/>
    <mergeCell ref="H305:I305"/>
    <mergeCell ref="H306:I306"/>
    <mergeCell ref="H307:I307"/>
    <mergeCell ref="H308:I308"/>
    <mergeCell ref="H309:I309"/>
    <mergeCell ref="H310:I310"/>
    <mergeCell ref="H311:I311"/>
    <mergeCell ref="H312:I312"/>
    <mergeCell ref="H293:I293"/>
    <mergeCell ref="J293:J312"/>
    <mergeCell ref="K293:K312"/>
    <mergeCell ref="L293:L312"/>
    <mergeCell ref="M293:M312"/>
    <mergeCell ref="E53:E72"/>
    <mergeCell ref="H53:I53"/>
    <mergeCell ref="J53:J72"/>
    <mergeCell ref="K53:K72"/>
    <mergeCell ref="L53:L72"/>
    <mergeCell ref="M53:M72"/>
    <mergeCell ref="E273:E292"/>
    <mergeCell ref="L273:L292"/>
    <mergeCell ref="M273:M292"/>
    <mergeCell ref="E253:E272"/>
    <mergeCell ref="H253:I253"/>
    <mergeCell ref="J253:J272"/>
    <mergeCell ref="K253:K272"/>
    <mergeCell ref="L253:L272"/>
    <mergeCell ref="M253:M272"/>
    <mergeCell ref="M233:M252"/>
    <mergeCell ref="H229:I229"/>
    <mergeCell ref="H230:I230"/>
    <mergeCell ref="H212:I212"/>
    <mergeCell ref="E213:E232"/>
    <mergeCell ref="H213:I213"/>
    <mergeCell ref="J213:J232"/>
    <mergeCell ref="K213:K232"/>
    <mergeCell ref="L213:L232"/>
    <mergeCell ref="J193:J212"/>
    <mergeCell ref="K193:K212"/>
    <mergeCell ref="L193:L212"/>
    <mergeCell ref="M213:M232"/>
    <mergeCell ref="M193:M212"/>
    <mergeCell ref="M173:M192"/>
    <mergeCell ref="L113:L132"/>
    <mergeCell ref="M113:M132"/>
    <mergeCell ref="O53:O72"/>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N443:N458"/>
    <mergeCell ref="O443:O458"/>
    <mergeCell ref="H444:I444"/>
    <mergeCell ref="H445:I445"/>
    <mergeCell ref="H446:I446"/>
    <mergeCell ref="H447:I447"/>
    <mergeCell ref="H448:I448"/>
    <mergeCell ref="H449:I449"/>
    <mergeCell ref="H450:I450"/>
    <mergeCell ref="H451:I451"/>
    <mergeCell ref="H452:I452"/>
    <mergeCell ref="H453:I453"/>
    <mergeCell ref="H454:I454"/>
    <mergeCell ref="H455:I455"/>
    <mergeCell ref="H456:I456"/>
    <mergeCell ref="H457:I457"/>
    <mergeCell ref="H458:I458"/>
    <mergeCell ref="E475:E490"/>
    <mergeCell ref="H475:I475"/>
    <mergeCell ref="J475:J490"/>
    <mergeCell ref="K475:K490"/>
    <mergeCell ref="L475:L490"/>
    <mergeCell ref="M475:M490"/>
    <mergeCell ref="N475:N490"/>
    <mergeCell ref="O475:O490"/>
    <mergeCell ref="H476:I476"/>
    <mergeCell ref="H477:I477"/>
    <mergeCell ref="H478:I478"/>
    <mergeCell ref="H479:I479"/>
    <mergeCell ref="H480:I480"/>
    <mergeCell ref="H481:I481"/>
    <mergeCell ref="H482:I482"/>
    <mergeCell ref="H483:I483"/>
    <mergeCell ref="H484:I484"/>
    <mergeCell ref="H485:I485"/>
    <mergeCell ref="H486:I486"/>
    <mergeCell ref="H487:I487"/>
    <mergeCell ref="H488:I488"/>
    <mergeCell ref="H489:I489"/>
    <mergeCell ref="H490:I490"/>
    <mergeCell ref="E459:E474"/>
    <mergeCell ref="H459:I459"/>
    <mergeCell ref="J459:J474"/>
    <mergeCell ref="K459:K474"/>
    <mergeCell ref="L459:L474"/>
    <mergeCell ref="M459:M474"/>
    <mergeCell ref="N459:N474"/>
    <mergeCell ref="O459:O474"/>
    <mergeCell ref="H460:I460"/>
    <mergeCell ref="H461:I461"/>
    <mergeCell ref="H462:I462"/>
    <mergeCell ref="H463:I463"/>
    <mergeCell ref="H464:I464"/>
    <mergeCell ref="H465:I465"/>
    <mergeCell ref="H466:I466"/>
    <mergeCell ref="H467:I467"/>
    <mergeCell ref="H468:I468"/>
    <mergeCell ref="H469:I469"/>
    <mergeCell ref="H470:I470"/>
    <mergeCell ref="H471:I471"/>
    <mergeCell ref="H472:I472"/>
    <mergeCell ref="H473:I473"/>
    <mergeCell ref="H474:I474"/>
    <mergeCell ref="E540:E555"/>
    <mergeCell ref="H540:I540"/>
    <mergeCell ref="J540:J555"/>
    <mergeCell ref="K540:K555"/>
    <mergeCell ref="L540:L555"/>
    <mergeCell ref="M540:M555"/>
    <mergeCell ref="N540:N555"/>
    <mergeCell ref="O540:O555"/>
    <mergeCell ref="H541:I541"/>
    <mergeCell ref="H542:I542"/>
    <mergeCell ref="H543:I543"/>
    <mergeCell ref="H544:I544"/>
    <mergeCell ref="H545:I545"/>
    <mergeCell ref="H546:I546"/>
    <mergeCell ref="H547:I547"/>
    <mergeCell ref="H548:I548"/>
    <mergeCell ref="H549:I549"/>
    <mergeCell ref="H550:I550"/>
    <mergeCell ref="H551:I551"/>
    <mergeCell ref="H552:I552"/>
    <mergeCell ref="H553:I553"/>
    <mergeCell ref="H554:I554"/>
    <mergeCell ref="H555:I555"/>
    <mergeCell ref="E491:E506"/>
    <mergeCell ref="H491:I491"/>
    <mergeCell ref="J491:J506"/>
    <mergeCell ref="K491:K506"/>
    <mergeCell ref="L491:L506"/>
    <mergeCell ref="M491:M506"/>
    <mergeCell ref="N491:N506"/>
    <mergeCell ref="O491:O506"/>
    <mergeCell ref="H492:I492"/>
    <mergeCell ref="H493:I493"/>
    <mergeCell ref="H494:I494"/>
    <mergeCell ref="H495:I495"/>
    <mergeCell ref="H496:I496"/>
    <mergeCell ref="H497:I497"/>
    <mergeCell ref="H498:I498"/>
    <mergeCell ref="H499:I499"/>
    <mergeCell ref="H500:I500"/>
    <mergeCell ref="H501:I501"/>
    <mergeCell ref="H502:I502"/>
    <mergeCell ref="H503:I503"/>
    <mergeCell ref="H504:I504"/>
    <mergeCell ref="H505:I505"/>
    <mergeCell ref="H506:I506"/>
    <mergeCell ref="J663:J677"/>
    <mergeCell ref="K663:K677"/>
    <mergeCell ref="L663:L677"/>
    <mergeCell ref="M663:M677"/>
    <mergeCell ref="N663:N677"/>
    <mergeCell ref="O663:O677"/>
    <mergeCell ref="H664:I664"/>
    <mergeCell ref="H665:I665"/>
    <mergeCell ref="H666:I666"/>
    <mergeCell ref="H667:I667"/>
    <mergeCell ref="H668:I668"/>
    <mergeCell ref="H669:I669"/>
    <mergeCell ref="H670:I670"/>
    <mergeCell ref="H671:I671"/>
    <mergeCell ref="H672:I672"/>
    <mergeCell ref="H673:I673"/>
    <mergeCell ref="H674:I674"/>
    <mergeCell ref="H675:I675"/>
    <mergeCell ref="H676:I676"/>
    <mergeCell ref="H677:I677"/>
    <mergeCell ref="H706:I706"/>
    <mergeCell ref="H707:I707"/>
    <mergeCell ref="O678:O692"/>
    <mergeCell ref="H679:I679"/>
    <mergeCell ref="H680:I680"/>
    <mergeCell ref="H681:I681"/>
    <mergeCell ref="H682:I682"/>
    <mergeCell ref="H683:I683"/>
    <mergeCell ref="H684:I684"/>
    <mergeCell ref="H685:I685"/>
    <mergeCell ref="H686:I686"/>
    <mergeCell ref="H687:I687"/>
    <mergeCell ref="H688:I688"/>
    <mergeCell ref="H689:I689"/>
    <mergeCell ref="H690:I690"/>
    <mergeCell ref="H691:I691"/>
    <mergeCell ref="H692:I692"/>
    <mergeCell ref="H708:I708"/>
    <mergeCell ref="H709:I709"/>
    <mergeCell ref="E790:E797"/>
    <mergeCell ref="H790:I790"/>
    <mergeCell ref="J790:J797"/>
    <mergeCell ref="K790:K797"/>
    <mergeCell ref="L790:L797"/>
    <mergeCell ref="M790:M797"/>
    <mergeCell ref="N790:N797"/>
    <mergeCell ref="O790:O797"/>
    <mergeCell ref="H791:I791"/>
    <mergeCell ref="H792:I792"/>
    <mergeCell ref="H793:I793"/>
    <mergeCell ref="H794:I794"/>
    <mergeCell ref="H795:I795"/>
    <mergeCell ref="H796:I796"/>
    <mergeCell ref="H797:I797"/>
    <mergeCell ref="E698:E709"/>
    <mergeCell ref="H698:I698"/>
    <mergeCell ref="J698:J709"/>
    <mergeCell ref="K698:K709"/>
    <mergeCell ref="L698:L709"/>
    <mergeCell ref="M698:M709"/>
    <mergeCell ref="N698:N709"/>
    <mergeCell ref="O698:O709"/>
    <mergeCell ref="H699:I699"/>
    <mergeCell ref="H700:I700"/>
    <mergeCell ref="H701:I701"/>
    <mergeCell ref="H702:I702"/>
    <mergeCell ref="H703:I703"/>
    <mergeCell ref="H704:I704"/>
    <mergeCell ref="H705:I705"/>
    <mergeCell ref="E750:E758"/>
    <mergeCell ref="H750:I750"/>
    <mergeCell ref="J750:J758"/>
    <mergeCell ref="K750:K758"/>
    <mergeCell ref="L750:L758"/>
    <mergeCell ref="M750:M758"/>
    <mergeCell ref="N750:N758"/>
    <mergeCell ref="O750:O758"/>
    <mergeCell ref="H751:I751"/>
    <mergeCell ref="H752:I752"/>
    <mergeCell ref="H753:I753"/>
    <mergeCell ref="H754:I754"/>
    <mergeCell ref="H755:I755"/>
    <mergeCell ref="H756:I756"/>
    <mergeCell ref="H757:I757"/>
    <mergeCell ref="H758:I758"/>
    <mergeCell ref="E723:E731"/>
    <mergeCell ref="H723:I723"/>
    <mergeCell ref="J723:J731"/>
    <mergeCell ref="K723:K731"/>
    <mergeCell ref="L723:L731"/>
    <mergeCell ref="M723:M731"/>
    <mergeCell ref="N723:N731"/>
    <mergeCell ref="O723:O731"/>
    <mergeCell ref="H724:I724"/>
    <mergeCell ref="H725:I725"/>
    <mergeCell ref="H726:I726"/>
    <mergeCell ref="H727:I727"/>
    <mergeCell ref="H728:I728"/>
    <mergeCell ref="H729:I729"/>
    <mergeCell ref="H730:I730"/>
    <mergeCell ref="H731:I731"/>
    <mergeCell ref="E508:E523"/>
    <mergeCell ref="H508:I508"/>
    <mergeCell ref="J508:J523"/>
    <mergeCell ref="K508:K523"/>
    <mergeCell ref="L508:L523"/>
    <mergeCell ref="M508:M523"/>
    <mergeCell ref="N508:N523"/>
    <mergeCell ref="O508:O523"/>
    <mergeCell ref="H509:I509"/>
    <mergeCell ref="H510:I510"/>
    <mergeCell ref="H511:I511"/>
    <mergeCell ref="H512:I512"/>
    <mergeCell ref="H513:I513"/>
    <mergeCell ref="H514:I514"/>
    <mergeCell ref="H515:I515"/>
    <mergeCell ref="H516:I516"/>
    <mergeCell ref="E678:E692"/>
    <mergeCell ref="H678:I678"/>
    <mergeCell ref="J678:J692"/>
    <mergeCell ref="K678:K692"/>
    <mergeCell ref="L678:L692"/>
    <mergeCell ref="M678:M692"/>
    <mergeCell ref="N678:N692"/>
    <mergeCell ref="H656:I656"/>
    <mergeCell ref="H657:I657"/>
    <mergeCell ref="H658:I658"/>
    <mergeCell ref="H659:I659"/>
    <mergeCell ref="H660:I660"/>
    <mergeCell ref="H661:I661"/>
    <mergeCell ref="H662:I662"/>
    <mergeCell ref="E663:E677"/>
    <mergeCell ref="H663:I663"/>
  </mergeCells>
  <hyperlinks>
    <hyperlink ref="H83" r:id="rId1"/>
    <hyperlink ref="H84" r:id="rId2"/>
    <hyperlink ref="H89" r:id="rId3"/>
    <hyperlink ref="H103" r:id="rId4"/>
    <hyperlink ref="H104" r:id="rId5"/>
    <hyperlink ref="H109" r:id="rId6"/>
    <hyperlink ref="H183" r:id="rId7"/>
    <hyperlink ref="H189" r:id="rId8"/>
    <hyperlink ref="H202" r:id="rId9"/>
    <hyperlink ref="H203" r:id="rId10"/>
    <hyperlink ref="H204" r:id="rId11"/>
    <hyperlink ref="H209" r:id="rId12"/>
    <hyperlink ref="H223" r:id="rId13"/>
    <hyperlink ref="H224" r:id="rId14"/>
    <hyperlink ref="H229" r:id="rId15"/>
    <hyperlink ref="H243" r:id="rId16"/>
    <hyperlink ref="H244" r:id="rId17"/>
    <hyperlink ref="H249" r:id="rId18"/>
    <hyperlink ref="H269" r:id="rId19"/>
    <hyperlink ref="H283" r:id="rId20"/>
    <hyperlink ref="H284" r:id="rId21"/>
    <hyperlink ref="H289" r:id="rId22"/>
    <hyperlink ref="H309" r:id="rId23"/>
    <hyperlink ref="H303" r:id="rId24"/>
    <hyperlink ref="H322" r:id="rId25"/>
    <hyperlink ref="H323" r:id="rId26"/>
    <hyperlink ref="H329" r:id="rId27"/>
    <hyperlink ref="H349" r:id="rId28"/>
    <hyperlink ref="H342" r:id="rId29"/>
    <hyperlink ref="H343" r:id="rId30"/>
    <hyperlink ref="H369" r:id="rId31"/>
    <hyperlink ref="H362" r:id="rId32"/>
    <hyperlink ref="H69" r:id="rId33"/>
    <hyperlink ref="H42" r:id="rId34"/>
    <hyperlink ref="H43" r:id="rId35"/>
    <hyperlink ref="H44" r:id="rId36"/>
    <hyperlink ref="H49" r:id="rId37"/>
    <hyperlink ref="H163" r:id="rId38"/>
    <hyperlink ref="H164" r:id="rId39"/>
    <hyperlink ref="H169" r:id="rId40"/>
    <hyperlink ref="H149" r:id="rId41"/>
    <hyperlink ref="H123" r:id="rId42"/>
    <hyperlink ref="H124" r:id="rId43"/>
    <hyperlink ref="H143" r:id="rId44"/>
    <hyperlink ref="H144" r:id="rId45"/>
    <hyperlink ref="H129" r:id="rId46"/>
    <hyperlink ref="H568" r:id="rId47"/>
    <hyperlink ref="H569" r:id="rId48"/>
    <hyperlink ref="H436" r:id="rId49"/>
    <hyperlink ref="H437" r:id="rId50"/>
    <hyperlink ref="H438" r:id="rId51"/>
    <hyperlink ref="H440" r:id="rId52"/>
    <hyperlink ref="H456" r:id="rId53"/>
    <hyperlink ref="H488" r:id="rId54"/>
    <hyperlink ref="H485" r:id="rId55"/>
    <hyperlink ref="H486" r:id="rId56"/>
    <hyperlink ref="H472" r:id="rId57"/>
    <hyperlink ref="H468" r:id="rId58"/>
    <hyperlink ref="H469" r:id="rId59"/>
    <hyperlink ref="H470" r:id="rId60"/>
    <hyperlink ref="H452" r:id="rId61"/>
    <hyperlink ref="H453" r:id="rId62"/>
    <hyperlink ref="H454" r:id="rId63"/>
    <hyperlink ref="H420" r:id="rId64"/>
    <hyperlink ref="H421" r:id="rId65"/>
    <hyperlink ref="H423" r:id="rId66"/>
    <hyperlink ref="H404" r:id="rId67"/>
    <hyperlink ref="H405" r:id="rId68"/>
    <hyperlink ref="H407" r:id="rId69"/>
    <hyperlink ref="H533" r:id="rId70"/>
    <hyperlink ref="H534" r:id="rId71"/>
    <hyperlink ref="H535" r:id="rId72"/>
    <hyperlink ref="H537" r:id="rId73"/>
    <hyperlink ref="H550" r:id="rId74"/>
    <hyperlink ref="H553" r:id="rId75"/>
    <hyperlink ref="H551" r:id="rId76"/>
    <hyperlink ref="H502" r:id="rId77"/>
    <hyperlink ref="H501" r:id="rId78"/>
    <hyperlink ref="H504" r:id="rId79"/>
    <hyperlink ref="H584" r:id="rId80"/>
    <hyperlink ref="H583" r:id="rId81"/>
    <hyperlink ref="H598" r:id="rId82"/>
    <hyperlink ref="H599" r:id="rId83"/>
    <hyperlink ref="H613" r:id="rId84"/>
    <hyperlink ref="H614" r:id="rId85"/>
    <hyperlink ref="H628" r:id="rId86"/>
    <hyperlink ref="H629" r:id="rId87"/>
    <hyperlink ref="H658" r:id="rId88"/>
    <hyperlink ref="H673" r:id="rId89"/>
    <hyperlink ref="H688" r:id="rId90"/>
    <hyperlink ref="H382" r:id="rId91"/>
    <hyperlink ref="H389" r:id="rId92"/>
    <hyperlink ref="H518" r:id="rId93"/>
    <hyperlink ref="H521" r:id="rId94"/>
    <hyperlink ref="H262" r:id="rId95"/>
    <hyperlink ref="H263" r:id="rId96"/>
    <hyperlink ref="H63" r:id="rId97"/>
    <hyperlink ref="H62" r:id="rId98"/>
    <hyperlink ref="H643" r:id="rId99"/>
    <hyperlink ref="H659" r:id="rId100"/>
    <hyperlink ref="H674" r:id="rId101"/>
    <hyperlink ref="H689" r:id="rId102"/>
    <hyperlink ref="H64" r:id="rId103"/>
    <hyperlink ref="H302" r:id="rId104"/>
    <hyperlink ref="H47" r:id="rId105"/>
    <hyperlink ref="H67" r:id="rId106"/>
    <hyperlink ref="H87" r:id="rId107"/>
    <hyperlink ref="H107" r:id="rId108"/>
    <hyperlink ref="H127" r:id="rId109"/>
    <hyperlink ref="H147" r:id="rId110"/>
    <hyperlink ref="H167" r:id="rId111"/>
    <hyperlink ref="H187" r:id="rId112"/>
    <hyperlink ref="H207" r:id="rId113"/>
    <hyperlink ref="H227" r:id="rId114"/>
    <hyperlink ref="H247" r:id="rId115"/>
    <hyperlink ref="H267" r:id="rId116"/>
    <hyperlink ref="H287" r:id="rId117"/>
    <hyperlink ref="H307" r:id="rId118"/>
    <hyperlink ref="H327" r:id="rId119"/>
    <hyperlink ref="H347" r:id="rId120"/>
    <hyperlink ref="H367" r:id="rId121"/>
    <hyperlink ref="H387" r:id="rId122"/>
    <hyperlink ref="H406" r:id="rId123"/>
    <hyperlink ref="H422" r:id="rId124"/>
    <hyperlink ref="H439" r:id="rId125"/>
    <hyperlink ref="H455" r:id="rId126"/>
    <hyperlink ref="H471" r:id="rId127"/>
    <hyperlink ref="H487" r:id="rId128"/>
    <hyperlink ref="H503" r:id="rId129"/>
    <hyperlink ref="H520" r:id="rId130"/>
    <hyperlink ref="H536" r:id="rId131"/>
    <hyperlink ref="H552" r:id="rId132"/>
    <hyperlink ref="H570" r:id="rId133"/>
    <hyperlink ref="H585" r:id="rId134"/>
    <hyperlink ref="H600" r:id="rId135"/>
    <hyperlink ref="H615" r:id="rId136"/>
    <hyperlink ref="H630" r:id="rId137"/>
    <hyperlink ref="H645" r:id="rId138"/>
    <hyperlink ref="H660" r:id="rId139"/>
    <hyperlink ref="H675" r:id="rId140"/>
    <hyperlink ref="H690" r:id="rId141"/>
    <hyperlink ref="H718" r:id="rId142"/>
    <hyperlink ref="H731" r:id="rId143"/>
    <hyperlink ref="H740" r:id="rId144"/>
    <hyperlink ref="H749" r:id="rId145"/>
    <hyperlink ref="H758" r:id="rId146"/>
    <hyperlink ref="H767" r:id="rId147"/>
    <hyperlink ref="H780" r:id="rId148"/>
    <hyperlink ref="H788" r:id="rId149"/>
    <hyperlink ref="H797" r:id="rId150"/>
    <hyperlink ref="H805" r:id="rId151"/>
    <hyperlink ref="H813" r:id="rId152"/>
    <hyperlink ref="H706" r:id="rId153"/>
    <hyperlink ref="H48" r:id="rId154"/>
    <hyperlink ref="H68" r:id="rId155"/>
    <hyperlink ref="H88" r:id="rId156"/>
    <hyperlink ref="H108" r:id="rId157"/>
    <hyperlink ref="H128" r:id="rId158"/>
    <hyperlink ref="H148" r:id="rId159"/>
    <hyperlink ref="H168" r:id="rId160"/>
    <hyperlink ref="H188" r:id="rId161"/>
    <hyperlink ref="H208" r:id="rId162"/>
    <hyperlink ref="H228" r:id="rId163"/>
    <hyperlink ref="H248" r:id="rId164"/>
    <hyperlink ref="H268" r:id="rId165"/>
    <hyperlink ref="H288" r:id="rId166"/>
    <hyperlink ref="H308" r:id="rId167"/>
    <hyperlink ref="H328" r:id="rId168"/>
    <hyperlink ref="H348" r:id="rId169"/>
    <hyperlink ref="H368" r:id="rId170"/>
    <hyperlink ref="H388" r:id="rId171"/>
    <hyperlink ref="H644" r:id="rId172"/>
    <hyperlink ref="H707" r:id="rId173"/>
    <hyperlink ref="H719" r:id="rId174"/>
    <hyperlink ref="H705" r:id="rId175"/>
    <hyperlink ref="H717" r:id="rId176"/>
    <hyperlink ref="H730" r:id="rId177"/>
    <hyperlink ref="H739" r:id="rId178"/>
    <hyperlink ref="H748" r:id="rId179"/>
    <hyperlink ref="H757" r:id="rId180"/>
    <hyperlink ref="H766" r:id="rId181"/>
    <hyperlink ref="H779" r:id="rId182"/>
    <hyperlink ref="H787" r:id="rId183"/>
    <hyperlink ref="H796" r:id="rId184"/>
    <hyperlink ref="H804" r:id="rId185"/>
    <hyperlink ref="H812" r:id="rId186"/>
    <hyperlink ref="H519" r:id="rId187"/>
    <hyperlink ref="H517" r:id="rId188"/>
  </hyperlinks>
  <pageMargins left="0.51181102362204722" right="0.23622047244094491" top="0.41" bottom="0.47" header="0.31496062992125984" footer="0.31496062992125984"/>
  <pageSetup paperSize="9" scale="57" firstPageNumber="59" fitToHeight="0" orientation="portrait" useFirstPageNumber="1" horizontalDpi="300" verticalDpi="300" r:id="rId189"/>
  <headerFooter>
    <oddFooter>&amp;C&amp;P</oddFooter>
  </headerFooter>
  <rowBreaks count="2" manualBreakCount="2">
    <brk id="147" max="13" man="1"/>
    <brk id="8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89"/>
  <sheetViews>
    <sheetView showGridLines="0" view="pageBreakPreview" topLeftCell="A61" zoomScale="90" zoomScaleSheetLayoutView="90" workbookViewId="0">
      <selection activeCell="P50" sqref="P50"/>
    </sheetView>
  </sheetViews>
  <sheetFormatPr defaultColWidth="9.1796875" defaultRowHeight="15" customHeight="1" x14ac:dyDescent="0.35"/>
  <cols>
    <col min="1" max="1" width="4.453125" style="362" customWidth="1"/>
    <col min="2" max="2" width="3.26953125" style="362" customWidth="1"/>
    <col min="3" max="3" width="3.1796875" style="362" customWidth="1"/>
    <col min="4" max="4" width="4.453125" style="362" customWidth="1"/>
    <col min="5" max="5" width="26" style="362" customWidth="1"/>
    <col min="6" max="6" width="1.81640625" style="362" customWidth="1"/>
    <col min="7" max="7" width="34.54296875" style="362" customWidth="1"/>
    <col min="8" max="8" width="11.26953125" style="362" customWidth="1"/>
    <col min="9" max="9" width="11.7265625" style="362" customWidth="1"/>
    <col min="10" max="10" width="11.26953125" style="362" customWidth="1"/>
    <col min="11" max="11" width="8.26953125" style="362" customWidth="1"/>
    <col min="12" max="12" width="9.54296875" style="362" customWidth="1"/>
    <col min="13" max="13" width="25.54296875" style="362" customWidth="1"/>
    <col min="14" max="14" width="23.1796875" style="495" customWidth="1"/>
    <col min="15" max="15" width="15.54296875" style="558" customWidth="1"/>
    <col min="16" max="16" width="117.1796875" style="558" bestFit="1" customWidth="1"/>
    <col min="17" max="16384" width="9.1796875" style="362"/>
  </cols>
  <sheetData>
    <row r="1" spans="1:16" ht="15" customHeight="1" x14ac:dyDescent="0.35">
      <c r="A1" s="1125" t="s">
        <v>207</v>
      </c>
      <c r="B1" s="1125"/>
      <c r="C1" s="1125"/>
      <c r="D1" s="1125"/>
      <c r="E1" s="1125"/>
      <c r="F1" s="1125"/>
      <c r="G1" s="1125"/>
      <c r="H1" s="1125"/>
      <c r="I1" s="1125"/>
      <c r="J1" s="1125"/>
      <c r="K1" s="1125"/>
      <c r="L1" s="1125"/>
      <c r="M1" s="1125"/>
      <c r="N1" s="376"/>
      <c r="O1" s="702"/>
      <c r="P1" s="702"/>
    </row>
    <row r="2" spans="1:16" ht="15" customHeight="1" x14ac:dyDescent="0.35">
      <c r="A2" s="1125" t="s">
        <v>231</v>
      </c>
      <c r="B2" s="1125"/>
      <c r="C2" s="1125"/>
      <c r="D2" s="1125"/>
      <c r="E2" s="1125"/>
      <c r="F2" s="1125"/>
      <c r="G2" s="1125"/>
      <c r="H2" s="1125"/>
      <c r="I2" s="1125"/>
      <c r="J2" s="1125"/>
      <c r="K2" s="1125"/>
      <c r="L2" s="1125"/>
      <c r="M2" s="1125"/>
      <c r="N2" s="376"/>
      <c r="O2" s="702"/>
      <c r="P2" s="702"/>
    </row>
    <row r="3" spans="1:16" ht="15" customHeight="1" x14ac:dyDescent="0.35">
      <c r="A3" s="355"/>
      <c r="B3" s="355"/>
      <c r="C3" s="355"/>
      <c r="D3" s="355"/>
      <c r="E3" s="355"/>
      <c r="F3" s="355"/>
      <c r="G3" s="355"/>
      <c r="H3" s="355"/>
      <c r="I3" s="369"/>
      <c r="J3" s="355"/>
      <c r="K3" s="449"/>
      <c r="L3" s="449"/>
      <c r="M3" s="355"/>
      <c r="N3" s="747"/>
    </row>
    <row r="4" spans="1:16" ht="15" customHeight="1" x14ac:dyDescent="0.35">
      <c r="A4" s="367" t="s">
        <v>208</v>
      </c>
      <c r="B4" s="367"/>
      <c r="C4" s="355"/>
      <c r="D4" s="368"/>
      <c r="E4" s="368"/>
      <c r="F4" s="368"/>
      <c r="G4" s="355"/>
      <c r="H4" s="355"/>
      <c r="I4" s="369"/>
      <c r="J4" s="355"/>
      <c r="K4" s="449"/>
      <c r="L4" s="449"/>
      <c r="M4" s="355"/>
      <c r="N4" s="747"/>
    </row>
    <row r="5" spans="1:16" ht="15" customHeight="1" x14ac:dyDescent="0.35">
      <c r="A5" s="355"/>
      <c r="B5" s="355"/>
      <c r="C5" s="355" t="s">
        <v>209</v>
      </c>
      <c r="D5" s="355"/>
      <c r="E5" s="355"/>
      <c r="F5" s="355"/>
      <c r="G5" s="1215" t="str">
        <f>PENDIDIKAN!E5</f>
        <v>: Dr. Mai Efdi</v>
      </c>
      <c r="H5" s="1215"/>
      <c r="I5" s="1215"/>
      <c r="J5" s="1215"/>
      <c r="K5" s="449"/>
      <c r="L5" s="449"/>
      <c r="M5" s="355"/>
      <c r="N5" s="747"/>
    </row>
    <row r="6" spans="1:16" ht="15" customHeight="1" x14ac:dyDescent="0.35">
      <c r="A6" s="355"/>
      <c r="B6" s="355"/>
      <c r="C6" s="355" t="s">
        <v>211</v>
      </c>
      <c r="D6" s="355"/>
      <c r="E6" s="355"/>
      <c r="F6" s="355"/>
      <c r="G6" s="1216" t="str">
        <f>PENDIDIKAN!E6</f>
        <v>: 197205301999031003</v>
      </c>
      <c r="H6" s="1216"/>
      <c r="I6" s="1216"/>
      <c r="J6" s="1216"/>
      <c r="K6" s="449"/>
      <c r="L6" s="449"/>
      <c r="M6" s="355"/>
      <c r="N6" s="747"/>
    </row>
    <row r="7" spans="1:16" ht="15" customHeight="1" x14ac:dyDescent="0.35">
      <c r="A7" s="355"/>
      <c r="B7" s="355"/>
      <c r="C7" s="355" t="s">
        <v>212</v>
      </c>
      <c r="D7" s="355"/>
      <c r="E7" s="355"/>
      <c r="F7" s="355"/>
      <c r="G7" s="1120" t="str">
        <f>PENDIDIKAN!E7</f>
        <v>: Penata Tk. I (Gol. III/d)</v>
      </c>
      <c r="H7" s="1120"/>
      <c r="I7" s="1120"/>
      <c r="J7" s="1120"/>
      <c r="K7" s="578"/>
      <c r="L7" s="578"/>
      <c r="M7" s="718"/>
      <c r="N7" s="748"/>
      <c r="O7" s="719"/>
      <c r="P7" s="719"/>
    </row>
    <row r="8" spans="1:16" ht="15" customHeight="1" x14ac:dyDescent="0.35">
      <c r="A8" s="355"/>
      <c r="B8" s="355"/>
      <c r="C8" s="355" t="s">
        <v>281</v>
      </c>
      <c r="D8" s="355"/>
      <c r="E8" s="355"/>
      <c r="F8" s="355"/>
      <c r="G8" s="1139" t="str">
        <f>PENDIDIKAN!E8</f>
        <v>: Ketua Jurusan Kimia Fakultas MIPA</v>
      </c>
      <c r="H8" s="1139"/>
      <c r="I8" s="1139"/>
      <c r="J8" s="1139"/>
      <c r="K8" s="1139"/>
      <c r="L8" s="1139"/>
      <c r="M8" s="1139"/>
      <c r="N8" s="749"/>
      <c r="O8" s="374"/>
      <c r="P8" s="374"/>
    </row>
    <row r="9" spans="1:16" ht="15" customHeight="1" x14ac:dyDescent="0.35">
      <c r="A9" s="355"/>
      <c r="B9" s="355"/>
      <c r="C9" s="355" t="s">
        <v>214</v>
      </c>
      <c r="D9" s="355"/>
      <c r="E9" s="355"/>
      <c r="F9" s="355"/>
      <c r="G9" s="1138" t="str">
        <f>PENDIDIKAN!E9</f>
        <v>: Universitas Andalas</v>
      </c>
      <c r="H9" s="1138"/>
      <c r="I9" s="1138"/>
      <c r="J9" s="1138"/>
      <c r="K9" s="449"/>
      <c r="L9" s="449"/>
      <c r="M9" s="355"/>
      <c r="N9" s="747"/>
    </row>
    <row r="10" spans="1:16" ht="15" customHeight="1" x14ac:dyDescent="0.35">
      <c r="A10" s="355"/>
      <c r="B10" s="355"/>
      <c r="C10" s="355"/>
      <c r="D10" s="355"/>
      <c r="E10" s="355"/>
      <c r="F10" s="355"/>
      <c r="G10" s="703"/>
      <c r="H10" s="703"/>
      <c r="I10" s="703"/>
      <c r="J10" s="703"/>
      <c r="K10" s="449"/>
      <c r="L10" s="449"/>
      <c r="M10" s="355"/>
      <c r="N10" s="747"/>
    </row>
    <row r="11" spans="1:16" ht="15" customHeight="1" x14ac:dyDescent="0.35">
      <c r="A11" s="367" t="s">
        <v>215</v>
      </c>
      <c r="B11" s="367"/>
      <c r="C11" s="355"/>
      <c r="D11" s="368"/>
      <c r="E11" s="368"/>
      <c r="F11" s="368"/>
      <c r="G11" s="355"/>
      <c r="H11" s="355"/>
      <c r="I11" s="369"/>
      <c r="J11" s="355"/>
      <c r="K11" s="449"/>
      <c r="L11" s="449"/>
      <c r="M11" s="355"/>
      <c r="N11" s="747"/>
    </row>
    <row r="12" spans="1:16" ht="15" customHeight="1" x14ac:dyDescent="0.35">
      <c r="A12" s="355"/>
      <c r="B12" s="355"/>
      <c r="C12" s="355" t="s">
        <v>216</v>
      </c>
      <c r="D12" s="355"/>
      <c r="E12" s="355"/>
      <c r="F12" s="355"/>
      <c r="G12" s="1215" t="str">
        <f>PENDIDIKAN!E12</f>
        <v>: Dr. Zilfa</v>
      </c>
      <c r="H12" s="1215"/>
      <c r="I12" s="1215"/>
      <c r="J12" s="1215"/>
      <c r="K12" s="449"/>
      <c r="L12" s="449"/>
      <c r="M12" s="355"/>
      <c r="N12" s="747"/>
    </row>
    <row r="13" spans="1:16" ht="15" customHeight="1" x14ac:dyDescent="0.35">
      <c r="A13" s="355"/>
      <c r="B13" s="355"/>
      <c r="C13" s="355" t="s">
        <v>217</v>
      </c>
      <c r="D13" s="355"/>
      <c r="E13" s="355"/>
      <c r="F13" s="355"/>
      <c r="G13" s="1216" t="str">
        <f>PENDIDIKAN!E13</f>
        <v>: 195807181986032001</v>
      </c>
      <c r="H13" s="1216"/>
      <c r="I13" s="1216"/>
      <c r="J13" s="1216"/>
      <c r="K13" s="449"/>
      <c r="L13" s="449"/>
      <c r="M13" s="355"/>
      <c r="N13" s="747"/>
    </row>
    <row r="14" spans="1:16" ht="15" customHeight="1" x14ac:dyDescent="0.35">
      <c r="A14" s="355"/>
      <c r="B14" s="355"/>
      <c r="C14" s="355" t="s">
        <v>212</v>
      </c>
      <c r="D14" s="355"/>
      <c r="E14" s="355"/>
      <c r="F14" s="355"/>
      <c r="G14" s="1120" t="str">
        <f>PENDIDIKAN!E14</f>
        <v>: Pembina Tk. I (Gol. IV/b)</v>
      </c>
      <c r="H14" s="1120"/>
      <c r="I14" s="1120"/>
      <c r="J14" s="1120"/>
      <c r="K14" s="578"/>
      <c r="L14" s="578"/>
      <c r="M14" s="718"/>
      <c r="N14" s="748"/>
      <c r="O14" s="719"/>
      <c r="P14" s="719"/>
    </row>
    <row r="15" spans="1:16" ht="15" customHeight="1" x14ac:dyDescent="0.35">
      <c r="A15" s="355"/>
      <c r="B15" s="355"/>
      <c r="C15" s="355" t="s">
        <v>281</v>
      </c>
      <c r="D15" s="355"/>
      <c r="E15" s="355"/>
      <c r="F15" s="355"/>
      <c r="G15" s="1139" t="str">
        <f>PENDIDIKAN!E15</f>
        <v>: Lektor Kepala</v>
      </c>
      <c r="H15" s="1139"/>
      <c r="I15" s="1139"/>
      <c r="J15" s="1139"/>
      <c r="K15" s="1139"/>
      <c r="L15" s="1139"/>
      <c r="M15" s="1139"/>
      <c r="N15" s="749"/>
      <c r="O15" s="374"/>
      <c r="P15" s="374"/>
    </row>
    <row r="16" spans="1:16" ht="15" customHeight="1" x14ac:dyDescent="0.35">
      <c r="A16" s="355"/>
      <c r="B16" s="355"/>
      <c r="C16" s="355" t="s">
        <v>214</v>
      </c>
      <c r="D16" s="355"/>
      <c r="E16" s="355"/>
      <c r="F16" s="355"/>
      <c r="G16" s="1138" t="str">
        <f>PENDIDIKAN!E16</f>
        <v>: Jurusan Kimia Fakultas MIPA Universitas Andalas</v>
      </c>
      <c r="H16" s="1138"/>
      <c r="I16" s="1138"/>
      <c r="J16" s="1138"/>
      <c r="K16" s="449"/>
      <c r="L16" s="449"/>
      <c r="M16" s="355"/>
      <c r="N16" s="747"/>
    </row>
    <row r="17" spans="1:16" ht="15" customHeight="1" x14ac:dyDescent="0.35">
      <c r="A17" s="355"/>
      <c r="B17" s="355"/>
      <c r="C17" s="355"/>
      <c r="D17" s="355"/>
      <c r="E17" s="355"/>
      <c r="F17" s="355"/>
      <c r="G17" s="355"/>
      <c r="H17" s="355"/>
      <c r="I17" s="369"/>
      <c r="J17" s="355"/>
      <c r="K17" s="449"/>
      <c r="L17" s="449"/>
      <c r="M17" s="355"/>
      <c r="N17" s="747"/>
    </row>
    <row r="18" spans="1:16" ht="15" customHeight="1" x14ac:dyDescent="0.35">
      <c r="A18" s="1212" t="s">
        <v>232</v>
      </c>
      <c r="B18" s="1212"/>
      <c r="C18" s="1212"/>
      <c r="D18" s="1212"/>
      <c r="E18" s="1212"/>
      <c r="F18" s="1212"/>
      <c r="G18" s="1212"/>
      <c r="H18" s="1212"/>
      <c r="I18" s="1212"/>
      <c r="J18" s="1212"/>
      <c r="K18" s="1212"/>
      <c r="L18" s="1212"/>
      <c r="M18" s="1212"/>
      <c r="N18" s="763"/>
      <c r="O18" s="376"/>
      <c r="P18" s="376"/>
    </row>
    <row r="19" spans="1:16" ht="15" customHeight="1" x14ac:dyDescent="0.35">
      <c r="A19" s="377"/>
      <c r="B19" s="377"/>
      <c r="C19" s="378"/>
      <c r="D19" s="378"/>
      <c r="E19" s="378"/>
      <c r="F19" s="378"/>
      <c r="G19" s="378"/>
      <c r="H19" s="378"/>
      <c r="I19" s="379"/>
      <c r="J19" s="370"/>
      <c r="K19" s="449"/>
      <c r="L19" s="449"/>
      <c r="M19" s="355"/>
      <c r="N19" s="747"/>
    </row>
    <row r="20" spans="1:16" ht="50.25" customHeight="1" x14ac:dyDescent="0.35">
      <c r="A20" s="432" t="s">
        <v>218</v>
      </c>
      <c r="B20" s="1213" t="s">
        <v>223</v>
      </c>
      <c r="C20" s="1189"/>
      <c r="D20" s="1189"/>
      <c r="E20" s="1189"/>
      <c r="F20" s="1189"/>
      <c r="G20" s="1189"/>
      <c r="H20" s="432" t="s">
        <v>219</v>
      </c>
      <c r="I20" s="432" t="s">
        <v>224</v>
      </c>
      <c r="J20" s="432" t="s">
        <v>225</v>
      </c>
      <c r="K20" s="432" t="s">
        <v>226</v>
      </c>
      <c r="L20" s="432" t="s">
        <v>227</v>
      </c>
      <c r="M20" s="432" t="s">
        <v>220</v>
      </c>
      <c r="N20" s="433" t="s">
        <v>377</v>
      </c>
      <c r="O20" s="433" t="s">
        <v>381</v>
      </c>
      <c r="P20" s="433" t="s">
        <v>403</v>
      </c>
    </row>
    <row r="21" spans="1:16" ht="15" customHeight="1" x14ac:dyDescent="0.35">
      <c r="A21" s="707">
        <v>1</v>
      </c>
      <c r="B21" s="1214">
        <v>2</v>
      </c>
      <c r="C21" s="1141"/>
      <c r="D21" s="1141"/>
      <c r="E21" s="1141"/>
      <c r="F21" s="1141"/>
      <c r="G21" s="1141"/>
      <c r="H21" s="707">
        <v>3</v>
      </c>
      <c r="I21" s="432">
        <v>4</v>
      </c>
      <c r="J21" s="707">
        <v>5</v>
      </c>
      <c r="K21" s="707">
        <v>6</v>
      </c>
      <c r="L21" s="707">
        <v>7</v>
      </c>
      <c r="M21" s="707">
        <v>8</v>
      </c>
      <c r="N21" s="433">
        <v>9</v>
      </c>
      <c r="O21" s="434">
        <v>10</v>
      </c>
      <c r="P21" s="434">
        <v>11</v>
      </c>
    </row>
    <row r="22" spans="1:16" ht="33" customHeight="1" x14ac:dyDescent="0.35">
      <c r="A22" s="383" t="s">
        <v>12</v>
      </c>
      <c r="B22" s="1208" t="s">
        <v>185</v>
      </c>
      <c r="C22" s="1144"/>
      <c r="D22" s="1144"/>
      <c r="E22" s="1144"/>
      <c r="F22" s="1144"/>
      <c r="G22" s="1145"/>
      <c r="H22" s="443"/>
      <c r="I22" s="438"/>
      <c r="J22" s="440"/>
      <c r="K22" s="720"/>
      <c r="L22" s="688">
        <f>L23+L25+L27+L64+L68</f>
        <v>26</v>
      </c>
      <c r="M22" s="721"/>
      <c r="N22" s="750"/>
      <c r="O22" s="434"/>
      <c r="P22" s="434"/>
    </row>
    <row r="23" spans="1:16" ht="20.149999999999999" customHeight="1" x14ac:dyDescent="0.35">
      <c r="A23" s="358"/>
      <c r="B23" s="391">
        <v>1</v>
      </c>
      <c r="C23" s="1208" t="s">
        <v>236</v>
      </c>
      <c r="D23" s="1144"/>
      <c r="E23" s="1144"/>
      <c r="F23" s="1144"/>
      <c r="G23" s="1145"/>
      <c r="H23" s="443"/>
      <c r="I23" s="438"/>
      <c r="J23" s="440"/>
      <c r="K23" s="720"/>
      <c r="L23" s="707">
        <v>0</v>
      </c>
      <c r="M23" s="721"/>
      <c r="N23" s="750"/>
      <c r="O23" s="434"/>
      <c r="P23" s="722" t="s">
        <v>540</v>
      </c>
    </row>
    <row r="24" spans="1:16" ht="67.5" customHeight="1" x14ac:dyDescent="0.35">
      <c r="A24" s="358"/>
      <c r="B24" s="435"/>
      <c r="C24" s="436"/>
      <c r="D24" s="1209" t="s">
        <v>991</v>
      </c>
      <c r="E24" s="1210"/>
      <c r="F24" s="1210"/>
      <c r="G24" s="1211"/>
      <c r="H24" s="443"/>
      <c r="I24" s="438"/>
      <c r="J24" s="440"/>
      <c r="K24" s="720"/>
      <c r="L24" s="720"/>
      <c r="M24" s="721"/>
      <c r="N24" s="750"/>
      <c r="O24" s="434"/>
      <c r="P24" s="722" t="s">
        <v>992</v>
      </c>
    </row>
    <row r="25" spans="1:16" ht="34.5" customHeight="1" x14ac:dyDescent="0.35">
      <c r="A25" s="358"/>
      <c r="B25" s="393">
        <v>2</v>
      </c>
      <c r="C25" s="1223" t="s">
        <v>235</v>
      </c>
      <c r="D25" s="1224"/>
      <c r="E25" s="1224"/>
      <c r="F25" s="1224"/>
      <c r="G25" s="1225"/>
      <c r="H25" s="723"/>
      <c r="I25" s="704"/>
      <c r="J25" s="724"/>
      <c r="K25" s="725"/>
      <c r="L25" s="707">
        <v>0</v>
      </c>
      <c r="M25" s="726"/>
      <c r="N25" s="751"/>
      <c r="O25" s="727"/>
      <c r="P25" s="722" t="s">
        <v>540</v>
      </c>
    </row>
    <row r="26" spans="1:16" ht="64.5" customHeight="1" x14ac:dyDescent="0.35">
      <c r="A26" s="358"/>
      <c r="B26" s="435"/>
      <c r="C26" s="436"/>
      <c r="D26" s="1226" t="s">
        <v>993</v>
      </c>
      <c r="E26" s="1174"/>
      <c r="F26" s="1174"/>
      <c r="G26" s="1175"/>
      <c r="H26" s="443"/>
      <c r="I26" s="438"/>
      <c r="J26" s="440"/>
      <c r="K26" s="720"/>
      <c r="L26" s="720"/>
      <c r="M26" s="721"/>
      <c r="N26" s="750"/>
      <c r="O26" s="434"/>
      <c r="P26" s="722" t="s">
        <v>994</v>
      </c>
    </row>
    <row r="27" spans="1:16" s="734" customFormat="1" ht="36" customHeight="1" x14ac:dyDescent="0.35">
      <c r="A27" s="728"/>
      <c r="B27" s="398">
        <v>3</v>
      </c>
      <c r="C27" s="1217" t="s">
        <v>995</v>
      </c>
      <c r="D27" s="1218"/>
      <c r="E27" s="1218"/>
      <c r="F27" s="1218"/>
      <c r="G27" s="1219"/>
      <c r="H27" s="695"/>
      <c r="I27" s="729"/>
      <c r="J27" s="730"/>
      <c r="K27" s="731"/>
      <c r="L27" s="732">
        <f>(L32+L28)</f>
        <v>26</v>
      </c>
      <c r="M27" s="733"/>
      <c r="N27" s="750"/>
      <c r="O27" s="434"/>
      <c r="P27" s="722" t="s">
        <v>540</v>
      </c>
    </row>
    <row r="28" spans="1:16" ht="25.5" customHeight="1" x14ac:dyDescent="0.35">
      <c r="A28" s="358"/>
      <c r="B28" s="705"/>
      <c r="C28" s="438" t="s">
        <v>133</v>
      </c>
      <c r="D28" s="1220" t="s">
        <v>148</v>
      </c>
      <c r="E28" s="1221"/>
      <c r="F28" s="1221"/>
      <c r="G28" s="1222"/>
      <c r="H28" s="443"/>
      <c r="I28" s="438"/>
      <c r="J28" s="440"/>
      <c r="K28" s="720"/>
      <c r="L28" s="707">
        <f>SUM(L29:L31)</f>
        <v>0</v>
      </c>
      <c r="M28" s="721"/>
      <c r="N28" s="750"/>
      <c r="O28" s="434"/>
      <c r="P28" s="434"/>
    </row>
    <row r="29" spans="1:16" ht="20.149999999999999" customHeight="1" x14ac:dyDescent="0.35">
      <c r="A29" s="358"/>
      <c r="B29" s="705"/>
      <c r="C29" s="400"/>
      <c r="D29" s="438" t="s">
        <v>285</v>
      </c>
      <c r="E29" s="710" t="s">
        <v>996</v>
      </c>
      <c r="F29" s="689"/>
      <c r="G29" s="735"/>
      <c r="H29" s="443"/>
      <c r="I29" s="438"/>
      <c r="J29" s="440"/>
      <c r="K29" s="720"/>
      <c r="L29" s="720"/>
      <c r="M29" s="721"/>
      <c r="N29" s="750"/>
      <c r="O29" s="434"/>
      <c r="P29" s="722" t="s">
        <v>997</v>
      </c>
    </row>
    <row r="30" spans="1:16" ht="20.149999999999999" customHeight="1" x14ac:dyDescent="0.35">
      <c r="A30" s="358"/>
      <c r="B30" s="705"/>
      <c r="C30" s="400"/>
      <c r="D30" s="438" t="s">
        <v>286</v>
      </c>
      <c r="E30" s="709" t="s">
        <v>998</v>
      </c>
      <c r="F30" s="401"/>
      <c r="G30" s="736"/>
      <c r="H30" s="443"/>
      <c r="I30" s="438"/>
      <c r="J30" s="440"/>
      <c r="K30" s="720"/>
      <c r="L30" s="720"/>
      <c r="M30" s="721"/>
      <c r="N30" s="750"/>
      <c r="O30" s="434"/>
      <c r="P30" s="722" t="s">
        <v>994</v>
      </c>
    </row>
    <row r="31" spans="1:16" ht="20.149999999999999" customHeight="1" x14ac:dyDescent="0.35">
      <c r="A31" s="358"/>
      <c r="B31" s="705"/>
      <c r="C31" s="437"/>
      <c r="D31" s="435" t="s">
        <v>287</v>
      </c>
      <c r="E31" s="710" t="s">
        <v>999</v>
      </c>
      <c r="F31" s="401"/>
      <c r="G31" s="736"/>
      <c r="H31" s="443"/>
      <c r="I31" s="438"/>
      <c r="J31" s="440"/>
      <c r="K31" s="720"/>
      <c r="L31" s="720"/>
      <c r="M31" s="721"/>
      <c r="N31" s="750"/>
      <c r="O31" s="434"/>
      <c r="P31" s="722" t="s">
        <v>1000</v>
      </c>
    </row>
    <row r="32" spans="1:16" ht="25.5" customHeight="1" x14ac:dyDescent="0.35">
      <c r="A32" s="358"/>
      <c r="B32" s="705"/>
      <c r="C32" s="690" t="s">
        <v>135</v>
      </c>
      <c r="D32" s="1035" t="s">
        <v>237</v>
      </c>
      <c r="E32" s="1036"/>
      <c r="F32" s="1036"/>
      <c r="G32" s="1037"/>
      <c r="H32" s="443"/>
      <c r="I32" s="438"/>
      <c r="J32" s="440"/>
      <c r="K32" s="720"/>
      <c r="L32" s="688">
        <f>L36</f>
        <v>26</v>
      </c>
      <c r="M32" s="721"/>
      <c r="N32" s="750"/>
      <c r="O32" s="434"/>
      <c r="P32" s="434"/>
    </row>
    <row r="33" spans="1:16" ht="20.149999999999999" customHeight="1" x14ac:dyDescent="0.35">
      <c r="A33" s="358"/>
      <c r="B33" s="705"/>
      <c r="C33" s="402"/>
      <c r="D33" s="438" t="s">
        <v>285</v>
      </c>
      <c r="E33" s="710" t="s">
        <v>996</v>
      </c>
      <c r="F33" s="689"/>
      <c r="G33" s="735"/>
      <c r="H33" s="443"/>
      <c r="I33" s="438"/>
      <c r="J33" s="440"/>
      <c r="K33" s="720"/>
      <c r="L33" s="720"/>
      <c r="M33" s="721"/>
      <c r="N33" s="750"/>
      <c r="O33" s="434"/>
      <c r="P33" s="722" t="s">
        <v>994</v>
      </c>
    </row>
    <row r="34" spans="1:16" ht="20.149999999999999" customHeight="1" x14ac:dyDescent="0.35">
      <c r="A34" s="358"/>
      <c r="B34" s="705"/>
      <c r="C34" s="402"/>
      <c r="D34" s="438" t="s">
        <v>286</v>
      </c>
      <c r="E34" s="709" t="s">
        <v>998</v>
      </c>
      <c r="F34" s="401"/>
      <c r="G34" s="736"/>
      <c r="H34" s="443"/>
      <c r="I34" s="438"/>
      <c r="J34" s="440"/>
      <c r="K34" s="720"/>
      <c r="L34" s="720"/>
      <c r="M34" s="721"/>
      <c r="N34" s="750"/>
      <c r="O34" s="434"/>
      <c r="P34" s="722" t="s">
        <v>1000</v>
      </c>
    </row>
    <row r="35" spans="1:16" ht="20.149999999999999" customHeight="1" x14ac:dyDescent="0.35">
      <c r="A35" s="358"/>
      <c r="B35" s="705"/>
      <c r="C35" s="437"/>
      <c r="D35" s="435" t="s">
        <v>287</v>
      </c>
      <c r="E35" s="710" t="s">
        <v>999</v>
      </c>
      <c r="F35" s="401"/>
      <c r="G35" s="736"/>
      <c r="H35" s="443"/>
      <c r="I35" s="438"/>
      <c r="J35" s="440"/>
      <c r="K35" s="720"/>
      <c r="L35" s="720"/>
      <c r="M35" s="721"/>
      <c r="N35" s="750"/>
      <c r="O35" s="434"/>
      <c r="P35" s="722" t="s">
        <v>1001</v>
      </c>
    </row>
    <row r="36" spans="1:16" ht="20.149999999999999" customHeight="1" x14ac:dyDescent="0.35">
      <c r="A36" s="358"/>
      <c r="B36" s="705"/>
      <c r="C36" s="437"/>
      <c r="D36" s="435" t="s">
        <v>306</v>
      </c>
      <c r="E36" s="710" t="s">
        <v>1002</v>
      </c>
      <c r="F36" s="401"/>
      <c r="G36" s="736"/>
      <c r="H36" s="443"/>
      <c r="I36" s="438"/>
      <c r="J36" s="440"/>
      <c r="K36" s="720"/>
      <c r="L36" s="707">
        <f>SUM(L37:L62)</f>
        <v>26</v>
      </c>
      <c r="M36" s="721"/>
      <c r="N36" s="757"/>
      <c r="O36" s="434"/>
      <c r="P36" s="722" t="s">
        <v>1001</v>
      </c>
    </row>
    <row r="37" spans="1:16" ht="90" customHeight="1" x14ac:dyDescent="0.35">
      <c r="A37" s="358"/>
      <c r="B37" s="705"/>
      <c r="C37" s="437"/>
      <c r="D37" s="435">
        <v>1</v>
      </c>
      <c r="E37" s="1227" t="s">
        <v>968</v>
      </c>
      <c r="F37" s="1228"/>
      <c r="G37" s="1229"/>
      <c r="H37" s="443">
        <v>2011</v>
      </c>
      <c r="I37" s="438" t="s">
        <v>385</v>
      </c>
      <c r="J37" s="440">
        <v>1</v>
      </c>
      <c r="K37" s="440">
        <v>1</v>
      </c>
      <c r="L37" s="440">
        <v>1</v>
      </c>
      <c r="M37" s="746" t="s">
        <v>1172</v>
      </c>
      <c r="N37" s="804" t="s">
        <v>1198</v>
      </c>
      <c r="O37" s="727"/>
      <c r="P37" s="362"/>
    </row>
    <row r="38" spans="1:16" ht="90" customHeight="1" x14ac:dyDescent="0.35">
      <c r="A38" s="358"/>
      <c r="B38" s="705"/>
      <c r="C38" s="437"/>
      <c r="D38" s="435">
        <v>2</v>
      </c>
      <c r="E38" s="1227" t="s">
        <v>1162</v>
      </c>
      <c r="F38" s="1228"/>
      <c r="G38" s="1229"/>
      <c r="H38" s="443">
        <v>2012</v>
      </c>
      <c r="I38" s="438" t="s">
        <v>385</v>
      </c>
      <c r="J38" s="440">
        <v>1</v>
      </c>
      <c r="K38" s="440">
        <v>1</v>
      </c>
      <c r="L38" s="440">
        <v>1</v>
      </c>
      <c r="M38" s="746" t="s">
        <v>1173</v>
      </c>
      <c r="N38" s="804" t="s">
        <v>1199</v>
      </c>
      <c r="O38" s="727"/>
      <c r="P38" s="362"/>
    </row>
    <row r="39" spans="1:16" ht="90" customHeight="1" x14ac:dyDescent="0.35">
      <c r="A39" s="358"/>
      <c r="B39" s="705"/>
      <c r="C39" s="437"/>
      <c r="D39" s="435">
        <v>3</v>
      </c>
      <c r="E39" s="1227" t="s">
        <v>969</v>
      </c>
      <c r="F39" s="1228"/>
      <c r="G39" s="1229"/>
      <c r="H39" s="443">
        <v>2012</v>
      </c>
      <c r="I39" s="438" t="s">
        <v>385</v>
      </c>
      <c r="J39" s="440">
        <v>1</v>
      </c>
      <c r="K39" s="440">
        <v>1</v>
      </c>
      <c r="L39" s="440">
        <v>1</v>
      </c>
      <c r="M39" s="746" t="s">
        <v>1174</v>
      </c>
      <c r="N39" s="804" t="s">
        <v>1200</v>
      </c>
      <c r="O39" s="727"/>
      <c r="P39" s="362"/>
    </row>
    <row r="40" spans="1:16" ht="90" customHeight="1" x14ac:dyDescent="0.35">
      <c r="A40" s="358"/>
      <c r="B40" s="705"/>
      <c r="C40" s="437"/>
      <c r="D40" s="435">
        <v>4</v>
      </c>
      <c r="E40" s="1227" t="s">
        <v>970</v>
      </c>
      <c r="F40" s="1228"/>
      <c r="G40" s="1229"/>
      <c r="H40" s="443">
        <v>2012</v>
      </c>
      <c r="I40" s="438" t="s">
        <v>385</v>
      </c>
      <c r="J40" s="440">
        <v>1</v>
      </c>
      <c r="K40" s="440">
        <v>1</v>
      </c>
      <c r="L40" s="440">
        <v>1</v>
      </c>
      <c r="M40" s="746" t="s">
        <v>1175</v>
      </c>
      <c r="N40" s="804" t="s">
        <v>1201</v>
      </c>
      <c r="O40" s="727"/>
      <c r="P40" s="362"/>
    </row>
    <row r="41" spans="1:16" ht="90" customHeight="1" x14ac:dyDescent="0.35">
      <c r="A41" s="358"/>
      <c r="B41" s="705"/>
      <c r="C41" s="437"/>
      <c r="D41" s="435">
        <v>5</v>
      </c>
      <c r="E41" s="1227" t="s">
        <v>1163</v>
      </c>
      <c r="F41" s="1228"/>
      <c r="G41" s="1229"/>
      <c r="H41" s="443">
        <v>2013</v>
      </c>
      <c r="I41" s="438" t="s">
        <v>385</v>
      </c>
      <c r="J41" s="440">
        <v>1</v>
      </c>
      <c r="K41" s="440">
        <v>1</v>
      </c>
      <c r="L41" s="440">
        <v>1</v>
      </c>
      <c r="M41" s="746" t="s">
        <v>1176</v>
      </c>
      <c r="N41" s="804" t="s">
        <v>1202</v>
      </c>
      <c r="O41" s="727"/>
      <c r="P41" s="362"/>
    </row>
    <row r="42" spans="1:16" ht="90" customHeight="1" x14ac:dyDescent="0.35">
      <c r="A42" s="358"/>
      <c r="B42" s="705"/>
      <c r="C42" s="437"/>
      <c r="D42" s="435">
        <v>6</v>
      </c>
      <c r="E42" s="1227" t="s">
        <v>971</v>
      </c>
      <c r="F42" s="1228"/>
      <c r="G42" s="1229"/>
      <c r="H42" s="443">
        <v>2013</v>
      </c>
      <c r="I42" s="438" t="s">
        <v>385</v>
      </c>
      <c r="J42" s="440">
        <v>1</v>
      </c>
      <c r="K42" s="440">
        <v>1</v>
      </c>
      <c r="L42" s="440">
        <v>1</v>
      </c>
      <c r="M42" s="746" t="s">
        <v>1177</v>
      </c>
      <c r="N42" s="804" t="s">
        <v>1203</v>
      </c>
      <c r="O42" s="727"/>
      <c r="P42" s="362"/>
    </row>
    <row r="43" spans="1:16" ht="90" customHeight="1" x14ac:dyDescent="0.35">
      <c r="A43" s="358"/>
      <c r="B43" s="705"/>
      <c r="C43" s="437"/>
      <c r="D43" s="435">
        <v>7</v>
      </c>
      <c r="E43" s="1227" t="s">
        <v>1164</v>
      </c>
      <c r="F43" s="1228"/>
      <c r="G43" s="1229"/>
      <c r="H43" s="443">
        <v>2013</v>
      </c>
      <c r="I43" s="438" t="s">
        <v>385</v>
      </c>
      <c r="J43" s="440">
        <v>1</v>
      </c>
      <c r="K43" s="440">
        <v>1</v>
      </c>
      <c r="L43" s="440">
        <v>1</v>
      </c>
      <c r="M43" s="746" t="s">
        <v>1178</v>
      </c>
      <c r="N43" s="804" t="s">
        <v>1204</v>
      </c>
      <c r="O43" s="727"/>
      <c r="P43" s="362"/>
    </row>
    <row r="44" spans="1:16" ht="90" customHeight="1" x14ac:dyDescent="0.35">
      <c r="A44" s="358"/>
      <c r="B44" s="705"/>
      <c r="C44" s="437"/>
      <c r="D44" s="435">
        <v>8</v>
      </c>
      <c r="E44" s="1227" t="s">
        <v>972</v>
      </c>
      <c r="F44" s="1228"/>
      <c r="G44" s="1229"/>
      <c r="H44" s="443">
        <v>2013</v>
      </c>
      <c r="I44" s="438" t="s">
        <v>385</v>
      </c>
      <c r="J44" s="440">
        <v>1</v>
      </c>
      <c r="K44" s="440">
        <v>1</v>
      </c>
      <c r="L44" s="440">
        <v>1</v>
      </c>
      <c r="M44" s="746" t="s">
        <v>1179</v>
      </c>
      <c r="N44" s="804" t="s">
        <v>1205</v>
      </c>
      <c r="O44" s="727"/>
      <c r="P44" s="362"/>
    </row>
    <row r="45" spans="1:16" ht="90" customHeight="1" x14ac:dyDescent="0.35">
      <c r="A45" s="358"/>
      <c r="B45" s="705"/>
      <c r="C45" s="437"/>
      <c r="D45" s="435">
        <v>9</v>
      </c>
      <c r="E45" s="1227" t="s">
        <v>973</v>
      </c>
      <c r="F45" s="1228"/>
      <c r="G45" s="1229"/>
      <c r="H45" s="443">
        <v>2015</v>
      </c>
      <c r="I45" s="438" t="s">
        <v>385</v>
      </c>
      <c r="J45" s="440">
        <v>1</v>
      </c>
      <c r="K45" s="440">
        <v>1</v>
      </c>
      <c r="L45" s="440">
        <v>1</v>
      </c>
      <c r="M45" s="746" t="s">
        <v>1180</v>
      </c>
      <c r="N45" s="804" t="s">
        <v>1206</v>
      </c>
      <c r="O45" s="727"/>
      <c r="P45" s="362"/>
    </row>
    <row r="46" spans="1:16" ht="90" customHeight="1" x14ac:dyDescent="0.35">
      <c r="A46" s="358"/>
      <c r="B46" s="705"/>
      <c r="C46" s="437"/>
      <c r="D46" s="435">
        <v>10</v>
      </c>
      <c r="E46" s="1227" t="s">
        <v>974</v>
      </c>
      <c r="F46" s="1228"/>
      <c r="G46" s="1229"/>
      <c r="H46" s="443">
        <v>2016</v>
      </c>
      <c r="I46" s="438" t="s">
        <v>385</v>
      </c>
      <c r="J46" s="440">
        <v>1</v>
      </c>
      <c r="K46" s="440">
        <v>1</v>
      </c>
      <c r="L46" s="440">
        <v>1</v>
      </c>
      <c r="M46" s="746" t="s">
        <v>1181</v>
      </c>
      <c r="N46" s="804" t="s">
        <v>1207</v>
      </c>
      <c r="O46" s="727"/>
      <c r="P46" s="362"/>
    </row>
    <row r="47" spans="1:16" ht="90" customHeight="1" x14ac:dyDescent="0.35">
      <c r="A47" s="358"/>
      <c r="B47" s="705"/>
      <c r="C47" s="437"/>
      <c r="D47" s="435">
        <v>11</v>
      </c>
      <c r="E47" s="1227" t="s">
        <v>1165</v>
      </c>
      <c r="F47" s="1228"/>
      <c r="G47" s="1229"/>
      <c r="H47" s="443">
        <v>2016</v>
      </c>
      <c r="I47" s="438" t="s">
        <v>385</v>
      </c>
      <c r="J47" s="440">
        <v>1</v>
      </c>
      <c r="K47" s="440">
        <v>1</v>
      </c>
      <c r="L47" s="440">
        <v>1</v>
      </c>
      <c r="M47" s="746" t="s">
        <v>1182</v>
      </c>
      <c r="N47" s="804" t="s">
        <v>1208</v>
      </c>
      <c r="O47" s="727"/>
      <c r="P47" s="362"/>
    </row>
    <row r="48" spans="1:16" ht="90" customHeight="1" x14ac:dyDescent="0.35">
      <c r="A48" s="358"/>
      <c r="B48" s="705"/>
      <c r="C48" s="437"/>
      <c r="D48" s="435">
        <v>12</v>
      </c>
      <c r="E48" s="1227" t="s">
        <v>975</v>
      </c>
      <c r="F48" s="1228"/>
      <c r="G48" s="1229"/>
      <c r="H48" s="443">
        <v>2017</v>
      </c>
      <c r="I48" s="438" t="s">
        <v>385</v>
      </c>
      <c r="J48" s="440">
        <v>1</v>
      </c>
      <c r="K48" s="440">
        <v>1</v>
      </c>
      <c r="L48" s="440">
        <v>1</v>
      </c>
      <c r="M48" s="746" t="s">
        <v>1183</v>
      </c>
      <c r="N48" s="804" t="s">
        <v>1209</v>
      </c>
      <c r="O48" s="727"/>
      <c r="P48" s="362"/>
    </row>
    <row r="49" spans="1:16" ht="90" customHeight="1" x14ac:dyDescent="0.35">
      <c r="A49" s="358"/>
      <c r="B49" s="705"/>
      <c r="C49" s="437"/>
      <c r="D49" s="435">
        <v>13</v>
      </c>
      <c r="E49" s="1227" t="s">
        <v>1166</v>
      </c>
      <c r="F49" s="1228"/>
      <c r="G49" s="1229"/>
      <c r="H49" s="443">
        <v>2017</v>
      </c>
      <c r="I49" s="438" t="s">
        <v>385</v>
      </c>
      <c r="J49" s="440">
        <v>1</v>
      </c>
      <c r="K49" s="440">
        <v>1</v>
      </c>
      <c r="L49" s="440">
        <v>1</v>
      </c>
      <c r="M49" s="746" t="s">
        <v>1184</v>
      </c>
      <c r="N49" s="804" t="s">
        <v>1210</v>
      </c>
      <c r="O49" s="727"/>
      <c r="P49" s="362"/>
    </row>
    <row r="50" spans="1:16" ht="90" customHeight="1" x14ac:dyDescent="0.35">
      <c r="A50" s="358"/>
      <c r="B50" s="705"/>
      <c r="C50" s="437"/>
      <c r="D50" s="435">
        <v>14</v>
      </c>
      <c r="E50" s="1227" t="s">
        <v>1167</v>
      </c>
      <c r="F50" s="1228"/>
      <c r="G50" s="1229"/>
      <c r="H50" s="443">
        <v>2017</v>
      </c>
      <c r="I50" s="438" t="s">
        <v>385</v>
      </c>
      <c r="J50" s="440">
        <v>1</v>
      </c>
      <c r="K50" s="440">
        <v>1</v>
      </c>
      <c r="L50" s="440">
        <v>1</v>
      </c>
      <c r="M50" s="746" t="s">
        <v>1185</v>
      </c>
      <c r="N50" s="804" t="s">
        <v>1211</v>
      </c>
      <c r="O50" s="727"/>
      <c r="P50" s="362"/>
    </row>
    <row r="51" spans="1:16" ht="90" customHeight="1" x14ac:dyDescent="0.35">
      <c r="A51" s="358"/>
      <c r="B51" s="705"/>
      <c r="C51" s="437"/>
      <c r="D51" s="435">
        <v>15</v>
      </c>
      <c r="E51" s="1227" t="s">
        <v>976</v>
      </c>
      <c r="F51" s="1228"/>
      <c r="G51" s="1229"/>
      <c r="H51" s="443">
        <v>2017</v>
      </c>
      <c r="I51" s="438" t="s">
        <v>385</v>
      </c>
      <c r="J51" s="440">
        <v>1</v>
      </c>
      <c r="K51" s="440">
        <v>1</v>
      </c>
      <c r="L51" s="440">
        <v>1</v>
      </c>
      <c r="M51" s="746" t="s">
        <v>1186</v>
      </c>
      <c r="N51" s="804" t="s">
        <v>1212</v>
      </c>
      <c r="O51" s="727"/>
      <c r="P51" s="362"/>
    </row>
    <row r="52" spans="1:16" ht="90" customHeight="1" x14ac:dyDescent="0.35">
      <c r="A52" s="358"/>
      <c r="B52" s="705"/>
      <c r="C52" s="437"/>
      <c r="D52" s="435">
        <v>16</v>
      </c>
      <c r="E52" s="1227" t="s">
        <v>1168</v>
      </c>
      <c r="F52" s="1228"/>
      <c r="G52" s="1229"/>
      <c r="H52" s="443">
        <v>2018</v>
      </c>
      <c r="I52" s="438" t="s">
        <v>385</v>
      </c>
      <c r="J52" s="440">
        <v>1</v>
      </c>
      <c r="K52" s="440">
        <v>1</v>
      </c>
      <c r="L52" s="440">
        <v>1</v>
      </c>
      <c r="M52" s="746" t="s">
        <v>1187</v>
      </c>
      <c r="N52" s="804" t="s">
        <v>1213</v>
      </c>
      <c r="O52" s="727"/>
      <c r="P52" s="362"/>
    </row>
    <row r="53" spans="1:16" ht="90" customHeight="1" x14ac:dyDescent="0.35">
      <c r="A53" s="358"/>
      <c r="B53" s="705"/>
      <c r="C53" s="437"/>
      <c r="D53" s="435">
        <v>17</v>
      </c>
      <c r="E53" s="1227" t="s">
        <v>977</v>
      </c>
      <c r="F53" s="1228"/>
      <c r="G53" s="1229"/>
      <c r="H53" s="443">
        <v>2018</v>
      </c>
      <c r="I53" s="438" t="s">
        <v>385</v>
      </c>
      <c r="J53" s="440">
        <v>1</v>
      </c>
      <c r="K53" s="440">
        <v>1</v>
      </c>
      <c r="L53" s="440">
        <v>1</v>
      </c>
      <c r="M53" s="746" t="s">
        <v>1188</v>
      </c>
      <c r="N53" s="804" t="s">
        <v>1214</v>
      </c>
      <c r="O53" s="727"/>
      <c r="P53" s="362"/>
    </row>
    <row r="54" spans="1:16" ht="90" customHeight="1" x14ac:dyDescent="0.35">
      <c r="A54" s="358"/>
      <c r="B54" s="705"/>
      <c r="C54" s="437"/>
      <c r="D54" s="435">
        <v>18</v>
      </c>
      <c r="E54" s="1227" t="s">
        <v>978</v>
      </c>
      <c r="F54" s="1228"/>
      <c r="G54" s="1229"/>
      <c r="H54" s="443">
        <v>2018</v>
      </c>
      <c r="I54" s="438" t="s">
        <v>385</v>
      </c>
      <c r="J54" s="440">
        <v>1</v>
      </c>
      <c r="K54" s="440">
        <v>1</v>
      </c>
      <c r="L54" s="440">
        <v>1</v>
      </c>
      <c r="M54" s="746" t="s">
        <v>1189</v>
      </c>
      <c r="N54" s="804" t="s">
        <v>1215</v>
      </c>
      <c r="O54" s="727"/>
      <c r="P54" s="362"/>
    </row>
    <row r="55" spans="1:16" ht="90" customHeight="1" x14ac:dyDescent="0.35">
      <c r="A55" s="358"/>
      <c r="B55" s="705"/>
      <c r="C55" s="437"/>
      <c r="D55" s="435">
        <v>19</v>
      </c>
      <c r="E55" s="1227" t="s">
        <v>979</v>
      </c>
      <c r="F55" s="1228"/>
      <c r="G55" s="1229"/>
      <c r="H55" s="443">
        <v>2018</v>
      </c>
      <c r="I55" s="438" t="s">
        <v>385</v>
      </c>
      <c r="J55" s="440">
        <v>1</v>
      </c>
      <c r="K55" s="440">
        <v>1</v>
      </c>
      <c r="L55" s="440">
        <v>1</v>
      </c>
      <c r="M55" s="746" t="s">
        <v>1190</v>
      </c>
      <c r="N55" s="804" t="s">
        <v>1216</v>
      </c>
      <c r="O55" s="727"/>
      <c r="P55" s="362"/>
    </row>
    <row r="56" spans="1:16" ht="90" customHeight="1" x14ac:dyDescent="0.35">
      <c r="A56" s="358"/>
      <c r="B56" s="705"/>
      <c r="C56" s="437"/>
      <c r="D56" s="435">
        <v>20</v>
      </c>
      <c r="E56" s="1227" t="s">
        <v>1169</v>
      </c>
      <c r="F56" s="1228"/>
      <c r="G56" s="1229"/>
      <c r="H56" s="443">
        <v>2019</v>
      </c>
      <c r="I56" s="438" t="s">
        <v>385</v>
      </c>
      <c r="J56" s="440">
        <v>1</v>
      </c>
      <c r="K56" s="440">
        <v>1</v>
      </c>
      <c r="L56" s="440">
        <v>1</v>
      </c>
      <c r="M56" s="746" t="s">
        <v>1191</v>
      </c>
      <c r="N56" s="804" t="s">
        <v>1217</v>
      </c>
      <c r="O56" s="727"/>
      <c r="P56" s="362"/>
    </row>
    <row r="57" spans="1:16" ht="90" customHeight="1" x14ac:dyDescent="0.35">
      <c r="A57" s="358"/>
      <c r="B57" s="705"/>
      <c r="C57" s="437"/>
      <c r="D57" s="435">
        <v>21</v>
      </c>
      <c r="E57" s="1227" t="s">
        <v>1170</v>
      </c>
      <c r="F57" s="1228"/>
      <c r="G57" s="1229"/>
      <c r="H57" s="443">
        <v>2019</v>
      </c>
      <c r="I57" s="438" t="s">
        <v>385</v>
      </c>
      <c r="J57" s="440">
        <v>1</v>
      </c>
      <c r="K57" s="440">
        <v>1</v>
      </c>
      <c r="L57" s="440">
        <v>1</v>
      </c>
      <c r="M57" s="746" t="s">
        <v>1192</v>
      </c>
      <c r="N57" s="804" t="s">
        <v>1218</v>
      </c>
      <c r="O57" s="727"/>
      <c r="P57" s="362"/>
    </row>
    <row r="58" spans="1:16" ht="90" customHeight="1" x14ac:dyDescent="0.35">
      <c r="A58" s="358"/>
      <c r="B58" s="705"/>
      <c r="C58" s="437"/>
      <c r="D58" s="435">
        <v>22</v>
      </c>
      <c r="E58" s="1227" t="s">
        <v>1171</v>
      </c>
      <c r="F58" s="1228"/>
      <c r="G58" s="1229"/>
      <c r="H58" s="443">
        <v>2019</v>
      </c>
      <c r="I58" s="438" t="s">
        <v>385</v>
      </c>
      <c r="J58" s="440">
        <v>1</v>
      </c>
      <c r="K58" s="440">
        <v>1</v>
      </c>
      <c r="L58" s="440">
        <v>1</v>
      </c>
      <c r="M58" s="746" t="s">
        <v>1193</v>
      </c>
      <c r="N58" s="804" t="s">
        <v>1219</v>
      </c>
      <c r="O58" s="727"/>
      <c r="P58" s="362"/>
    </row>
    <row r="59" spans="1:16" ht="90" customHeight="1" x14ac:dyDescent="0.35">
      <c r="A59" s="358"/>
      <c r="B59" s="705"/>
      <c r="C59" s="437"/>
      <c r="D59" s="435">
        <v>23</v>
      </c>
      <c r="E59" s="1227" t="s">
        <v>980</v>
      </c>
      <c r="F59" s="1228"/>
      <c r="G59" s="1229"/>
      <c r="H59" s="443">
        <v>2020</v>
      </c>
      <c r="I59" s="438" t="s">
        <v>385</v>
      </c>
      <c r="J59" s="440">
        <v>1</v>
      </c>
      <c r="K59" s="440">
        <v>1</v>
      </c>
      <c r="L59" s="440">
        <v>1</v>
      </c>
      <c r="M59" s="746" t="s">
        <v>1194</v>
      </c>
      <c r="N59" s="804" t="s">
        <v>1220</v>
      </c>
      <c r="O59" s="727"/>
      <c r="P59" s="362"/>
    </row>
    <row r="60" spans="1:16" ht="90" customHeight="1" x14ac:dyDescent="0.35">
      <c r="A60" s="358"/>
      <c r="B60" s="705"/>
      <c r="C60" s="437"/>
      <c r="D60" s="435">
        <v>24</v>
      </c>
      <c r="E60" s="1227" t="s">
        <v>981</v>
      </c>
      <c r="F60" s="1228"/>
      <c r="G60" s="1229"/>
      <c r="H60" s="443">
        <v>2020</v>
      </c>
      <c r="I60" s="438" t="s">
        <v>385</v>
      </c>
      <c r="J60" s="440">
        <v>1</v>
      </c>
      <c r="K60" s="440">
        <v>1</v>
      </c>
      <c r="L60" s="440">
        <v>1</v>
      </c>
      <c r="M60" s="746" t="s">
        <v>1195</v>
      </c>
      <c r="N60" s="804" t="s">
        <v>1221</v>
      </c>
      <c r="O60" s="727"/>
      <c r="P60" s="362"/>
    </row>
    <row r="61" spans="1:16" ht="90" customHeight="1" x14ac:dyDescent="0.35">
      <c r="A61" s="358"/>
      <c r="B61" s="705"/>
      <c r="C61" s="437"/>
      <c r="D61" s="435">
        <v>25</v>
      </c>
      <c r="E61" s="1226" t="s">
        <v>982</v>
      </c>
      <c r="F61" s="1174"/>
      <c r="G61" s="1175"/>
      <c r="H61" s="443">
        <v>2021</v>
      </c>
      <c r="I61" s="438" t="s">
        <v>385</v>
      </c>
      <c r="J61" s="440">
        <v>1</v>
      </c>
      <c r="K61" s="440">
        <v>1</v>
      </c>
      <c r="L61" s="440">
        <v>1</v>
      </c>
      <c r="M61" s="746" t="s">
        <v>1196</v>
      </c>
      <c r="N61" s="804" t="s">
        <v>1222</v>
      </c>
      <c r="O61" s="727"/>
      <c r="P61" s="362"/>
    </row>
    <row r="62" spans="1:16" ht="90" customHeight="1" x14ac:dyDescent="0.35">
      <c r="A62" s="358"/>
      <c r="B62" s="705"/>
      <c r="C62" s="437"/>
      <c r="D62" s="435">
        <v>26</v>
      </c>
      <c r="E62" s="1226" t="s">
        <v>983</v>
      </c>
      <c r="F62" s="1174"/>
      <c r="G62" s="1175"/>
      <c r="H62" s="443">
        <v>2021</v>
      </c>
      <c r="I62" s="438" t="s">
        <v>385</v>
      </c>
      <c r="J62" s="440">
        <v>1</v>
      </c>
      <c r="K62" s="440">
        <v>1</v>
      </c>
      <c r="L62" s="440">
        <v>1</v>
      </c>
      <c r="M62" s="746" t="s">
        <v>1197</v>
      </c>
      <c r="N62" s="804" t="s">
        <v>1223</v>
      </c>
      <c r="O62" s="727"/>
      <c r="P62" s="362"/>
    </row>
    <row r="63" spans="1:16" ht="20.149999999999999" customHeight="1" x14ac:dyDescent="0.35">
      <c r="A63" s="358"/>
      <c r="B63" s="435"/>
      <c r="C63" s="439">
        <v>2</v>
      </c>
      <c r="D63" s="1035" t="s">
        <v>150</v>
      </c>
      <c r="E63" s="1036"/>
      <c r="F63" s="1036"/>
      <c r="G63" s="1037"/>
      <c r="H63" s="443"/>
      <c r="I63" s="438"/>
      <c r="J63" s="440"/>
      <c r="K63" s="720"/>
      <c r="L63" s="707">
        <v>0</v>
      </c>
      <c r="M63" s="721"/>
      <c r="N63" s="750"/>
      <c r="O63" s="434"/>
      <c r="P63" s="434"/>
    </row>
    <row r="64" spans="1:16" ht="49.5" customHeight="1" x14ac:dyDescent="0.35">
      <c r="A64" s="358"/>
      <c r="B64" s="393">
        <v>4</v>
      </c>
      <c r="C64" s="1230" t="s">
        <v>238</v>
      </c>
      <c r="D64" s="1231"/>
      <c r="E64" s="1231"/>
      <c r="F64" s="1231"/>
      <c r="G64" s="1232"/>
      <c r="H64" s="737"/>
      <c r="I64" s="432"/>
      <c r="J64" s="707"/>
      <c r="K64" s="738"/>
      <c r="L64" s="707">
        <v>0</v>
      </c>
      <c r="M64" s="721"/>
      <c r="N64" s="750"/>
      <c r="O64" s="434"/>
      <c r="P64" s="722" t="s">
        <v>540</v>
      </c>
    </row>
    <row r="65" spans="1:16" ht="20.149999999999999" customHeight="1" x14ac:dyDescent="0.35">
      <c r="A65" s="358"/>
      <c r="B65" s="705"/>
      <c r="C65" s="439">
        <v>1</v>
      </c>
      <c r="D65" s="1035" t="s">
        <v>241</v>
      </c>
      <c r="E65" s="1036"/>
      <c r="F65" s="1036"/>
      <c r="G65" s="1037"/>
      <c r="H65" s="443"/>
      <c r="I65" s="438"/>
      <c r="J65" s="440"/>
      <c r="K65" s="720"/>
      <c r="L65" s="720"/>
      <c r="M65" s="721"/>
      <c r="N65" s="750"/>
      <c r="O65" s="434"/>
      <c r="P65" s="722" t="s">
        <v>1003</v>
      </c>
    </row>
    <row r="66" spans="1:16" ht="31.5" customHeight="1" x14ac:dyDescent="0.35">
      <c r="A66" s="358"/>
      <c r="B66" s="705"/>
      <c r="C66" s="440">
        <v>2</v>
      </c>
      <c r="D66" s="1035" t="s">
        <v>240</v>
      </c>
      <c r="E66" s="1036"/>
      <c r="F66" s="1036"/>
      <c r="G66" s="1037"/>
      <c r="H66" s="443"/>
      <c r="I66" s="438"/>
      <c r="J66" s="440"/>
      <c r="K66" s="720"/>
      <c r="L66" s="720"/>
      <c r="M66" s="721"/>
      <c r="N66" s="750"/>
      <c r="O66" s="434"/>
      <c r="P66" s="722" t="s">
        <v>1001</v>
      </c>
    </row>
    <row r="67" spans="1:16" ht="20.149999999999999" customHeight="1" x14ac:dyDescent="0.35">
      <c r="A67" s="358"/>
      <c r="B67" s="441"/>
      <c r="C67" s="441">
        <v>3</v>
      </c>
      <c r="D67" s="1233" t="s">
        <v>242</v>
      </c>
      <c r="E67" s="1234"/>
      <c r="F67" s="1234"/>
      <c r="G67" s="1235"/>
      <c r="H67" s="442"/>
      <c r="I67" s="435"/>
      <c r="J67" s="441"/>
      <c r="K67" s="739"/>
      <c r="L67" s="739"/>
      <c r="M67" s="740"/>
      <c r="N67" s="752"/>
      <c r="O67" s="741"/>
      <c r="P67" s="722" t="s">
        <v>1004</v>
      </c>
    </row>
    <row r="68" spans="1:16" ht="20.149999999999999" customHeight="1" x14ac:dyDescent="0.35">
      <c r="A68" s="358"/>
      <c r="B68" s="410">
        <v>5</v>
      </c>
      <c r="C68" s="1236" t="s">
        <v>243</v>
      </c>
      <c r="D68" s="1237"/>
      <c r="E68" s="1237"/>
      <c r="F68" s="1237"/>
      <c r="G68" s="1238"/>
      <c r="H68" s="442"/>
      <c r="I68" s="435"/>
      <c r="J68" s="441"/>
      <c r="K68" s="739"/>
      <c r="L68" s="707">
        <v>0</v>
      </c>
      <c r="M68" s="740"/>
      <c r="N68" s="752"/>
      <c r="O68" s="741"/>
      <c r="P68" s="722" t="s">
        <v>540</v>
      </c>
    </row>
    <row r="69" spans="1:16" ht="36" customHeight="1" x14ac:dyDescent="0.35">
      <c r="A69" s="358"/>
      <c r="B69" s="441"/>
      <c r="C69" s="708"/>
      <c r="D69" s="1035" t="s">
        <v>239</v>
      </c>
      <c r="E69" s="1036"/>
      <c r="F69" s="1036"/>
      <c r="G69" s="1037"/>
      <c r="H69" s="443"/>
      <c r="I69" s="438"/>
      <c r="J69" s="440"/>
      <c r="K69" s="720"/>
      <c r="L69" s="720"/>
      <c r="M69" s="721"/>
      <c r="N69" s="750"/>
      <c r="O69" s="434"/>
      <c r="P69" s="722" t="s">
        <v>994</v>
      </c>
    </row>
    <row r="70" spans="1:16" ht="33.75" customHeight="1" x14ac:dyDescent="0.35">
      <c r="A70" s="358"/>
      <c r="B70" s="691">
        <v>6</v>
      </c>
      <c r="C70" s="1239" t="s">
        <v>1005</v>
      </c>
      <c r="D70" s="1240"/>
      <c r="E70" s="1240"/>
      <c r="F70" s="1240"/>
      <c r="G70" s="1241"/>
      <c r="H70" s="692"/>
      <c r="I70" s="742"/>
      <c r="J70" s="693"/>
      <c r="K70" s="743"/>
      <c r="L70" s="744">
        <v>0</v>
      </c>
      <c r="M70" s="745"/>
      <c r="N70" s="752"/>
      <c r="O70" s="741"/>
      <c r="P70" s="722" t="s">
        <v>540</v>
      </c>
    </row>
    <row r="71" spans="1:16" ht="97.5" customHeight="1" x14ac:dyDescent="0.35">
      <c r="A71" s="358"/>
      <c r="B71" s="693"/>
      <c r="C71" s="694"/>
      <c r="D71" s="1242" t="s">
        <v>1006</v>
      </c>
      <c r="E71" s="1162"/>
      <c r="F71" s="1162"/>
      <c r="G71" s="1163"/>
      <c r="H71" s="695"/>
      <c r="I71" s="729"/>
      <c r="J71" s="730"/>
      <c r="K71" s="731"/>
      <c r="L71" s="731"/>
      <c r="M71" s="733"/>
      <c r="N71" s="750"/>
      <c r="O71" s="434"/>
      <c r="P71" s="722" t="s">
        <v>992</v>
      </c>
    </row>
    <row r="72" spans="1:16" ht="31.5" customHeight="1" x14ac:dyDescent="0.35">
      <c r="A72" s="358"/>
      <c r="B72" s="691">
        <v>7</v>
      </c>
      <c r="C72" s="1239" t="s">
        <v>1007</v>
      </c>
      <c r="D72" s="1240"/>
      <c r="E72" s="1240"/>
      <c r="F72" s="1240"/>
      <c r="G72" s="1241"/>
      <c r="H72" s="692"/>
      <c r="I72" s="742"/>
      <c r="J72" s="693"/>
      <c r="K72" s="743"/>
      <c r="L72" s="744">
        <v>0</v>
      </c>
      <c r="M72" s="745"/>
      <c r="N72" s="752"/>
      <c r="O72" s="741"/>
      <c r="P72" s="722" t="s">
        <v>540</v>
      </c>
    </row>
    <row r="73" spans="1:16" ht="36" customHeight="1" x14ac:dyDescent="0.35">
      <c r="A73" s="358"/>
      <c r="B73" s="574"/>
      <c r="C73" s="695" t="s">
        <v>2</v>
      </c>
      <c r="D73" s="1242" t="s">
        <v>1008</v>
      </c>
      <c r="E73" s="1162"/>
      <c r="F73" s="1162"/>
      <c r="G73" s="1163"/>
      <c r="H73" s="695"/>
      <c r="I73" s="729"/>
      <c r="J73" s="730"/>
      <c r="K73" s="731"/>
      <c r="L73" s="731"/>
      <c r="M73" s="733"/>
      <c r="N73" s="750"/>
      <c r="O73" s="434"/>
      <c r="P73" s="722" t="s">
        <v>1001</v>
      </c>
    </row>
    <row r="74" spans="1:16" ht="36" customHeight="1" x14ac:dyDescent="0.35">
      <c r="A74" s="358"/>
      <c r="B74" s="574"/>
      <c r="C74" s="695" t="s">
        <v>3</v>
      </c>
      <c r="D74" s="1242" t="s">
        <v>1009</v>
      </c>
      <c r="E74" s="1162"/>
      <c r="F74" s="1162"/>
      <c r="G74" s="1163"/>
      <c r="H74" s="695"/>
      <c r="I74" s="729"/>
      <c r="J74" s="730"/>
      <c r="K74" s="731"/>
      <c r="L74" s="731"/>
      <c r="M74" s="733"/>
      <c r="N74" s="750"/>
      <c r="O74" s="434"/>
      <c r="P74" s="722" t="s">
        <v>1004</v>
      </c>
    </row>
    <row r="75" spans="1:16" ht="15" customHeight="1" x14ac:dyDescent="0.35">
      <c r="A75" s="1243" t="s">
        <v>221</v>
      </c>
      <c r="B75" s="1243"/>
      <c r="C75" s="1243"/>
      <c r="D75" s="1243"/>
      <c r="E75" s="1243"/>
      <c r="F75" s="1243"/>
      <c r="G75" s="1243"/>
      <c r="H75" s="1243"/>
      <c r="I75" s="1243"/>
      <c r="J75" s="1243"/>
      <c r="K75" s="444"/>
      <c r="L75" s="688">
        <f>L22</f>
        <v>26</v>
      </c>
      <c r="M75" s="720"/>
      <c r="N75" s="753"/>
      <c r="O75" s="434"/>
      <c r="P75" s="434"/>
    </row>
    <row r="76" spans="1:16" ht="15" customHeight="1" x14ac:dyDescent="0.35">
      <c r="A76" s="367"/>
      <c r="B76" s="367"/>
      <c r="C76" s="702"/>
      <c r="D76" s="702"/>
      <c r="E76" s="702"/>
      <c r="F76" s="702"/>
      <c r="G76" s="702"/>
      <c r="H76" s="702"/>
      <c r="I76" s="702"/>
      <c r="J76" s="702"/>
      <c r="K76" s="416"/>
      <c r="L76" s="416"/>
      <c r="M76" s="367"/>
      <c r="N76" s="754"/>
      <c r="O76" s="702"/>
      <c r="P76" s="702"/>
    </row>
    <row r="77" spans="1:16" ht="15" customHeight="1" x14ac:dyDescent="0.35">
      <c r="A77" s="355" t="s">
        <v>316</v>
      </c>
      <c r="B77" s="355"/>
      <c r="C77" s="545"/>
      <c r="D77" s="545"/>
      <c r="E77" s="545"/>
      <c r="F77" s="355"/>
      <c r="G77" s="355"/>
      <c r="H77" s="449"/>
      <c r="I77" s="369"/>
      <c r="J77" s="449"/>
      <c r="K77" s="449"/>
      <c r="L77" s="449"/>
      <c r="M77" s="367"/>
      <c r="N77" s="754"/>
      <c r="O77" s="702"/>
      <c r="P77" s="702"/>
    </row>
    <row r="78" spans="1:16" ht="15" customHeight="1" x14ac:dyDescent="0.35">
      <c r="A78" s="355"/>
      <c r="B78" s="355"/>
      <c r="C78" s="545"/>
      <c r="D78" s="545"/>
      <c r="E78" s="545"/>
      <c r="F78" s="355"/>
      <c r="G78" s="355"/>
      <c r="H78" s="355"/>
      <c r="I78" s="369"/>
      <c r="J78" s="355"/>
      <c r="K78" s="449"/>
      <c r="L78" s="449"/>
      <c r="M78" s="355"/>
      <c r="N78" s="747"/>
    </row>
    <row r="79" spans="1:16" ht="15" customHeight="1" x14ac:dyDescent="0.35">
      <c r="A79" s="355"/>
      <c r="B79" s="355"/>
      <c r="C79" s="545"/>
      <c r="D79" s="545"/>
      <c r="E79" s="545"/>
      <c r="F79" s="355"/>
      <c r="G79" s="355"/>
      <c r="H79" s="355"/>
      <c r="I79" s="418"/>
      <c r="K79" s="449"/>
      <c r="L79" s="449"/>
      <c r="M79" s="362" t="str">
        <f>PENDIDIKAN!I419</f>
        <v>Padang, 26 Januari 2022</v>
      </c>
      <c r="N79" s="747"/>
    </row>
    <row r="80" spans="1:16" ht="15" customHeight="1" x14ac:dyDescent="0.35">
      <c r="A80" s="355"/>
      <c r="B80" s="355"/>
      <c r="C80" s="545"/>
      <c r="D80" s="545"/>
      <c r="E80" s="545"/>
      <c r="F80" s="355"/>
      <c r="G80" s="355"/>
      <c r="H80" s="355"/>
      <c r="I80" s="418"/>
      <c r="K80" s="419"/>
      <c r="L80" s="419"/>
      <c r="M80" s="362" t="str">
        <f>PENDIDIKAN!I420</f>
        <v>Ketua Jurusan Kimia</v>
      </c>
      <c r="N80" s="755"/>
      <c r="O80" s="421"/>
      <c r="P80" s="421"/>
    </row>
    <row r="81" spans="1:16" ht="15" customHeight="1" x14ac:dyDescent="0.35">
      <c r="A81" s="355"/>
      <c r="B81" s="355"/>
      <c r="C81" s="545"/>
      <c r="D81" s="545"/>
      <c r="E81" s="545"/>
      <c r="F81" s="355"/>
      <c r="G81" s="355"/>
      <c r="H81" s="355"/>
      <c r="I81" s="418"/>
      <c r="K81" s="449"/>
      <c r="L81" s="449"/>
      <c r="M81" s="362" t="str">
        <f>PENDIDIKAN!I421</f>
        <v>Fakultas MIPA Univesitas Andalas</v>
      </c>
      <c r="N81" s="747"/>
    </row>
    <row r="82" spans="1:16" ht="15" customHeight="1" x14ac:dyDescent="0.35">
      <c r="A82" s="355"/>
      <c r="B82" s="355"/>
      <c r="C82" s="545"/>
      <c r="D82" s="545"/>
      <c r="E82" s="545"/>
      <c r="F82" s="355"/>
      <c r="G82" s="355"/>
      <c r="H82" s="355"/>
      <c r="I82" s="418"/>
      <c r="K82" s="449"/>
      <c r="L82" s="449"/>
      <c r="N82" s="747"/>
    </row>
    <row r="83" spans="1:16" ht="15" customHeight="1" x14ac:dyDescent="0.35">
      <c r="A83" s="355"/>
      <c r="B83" s="355"/>
      <c r="C83" s="545"/>
      <c r="D83" s="545"/>
      <c r="E83" s="545"/>
      <c r="F83" s="355"/>
      <c r="G83" s="355"/>
      <c r="H83" s="355"/>
      <c r="I83" s="418"/>
      <c r="K83" s="449"/>
      <c r="L83" s="449"/>
      <c r="N83" s="747"/>
    </row>
    <row r="84" spans="1:16" ht="15" customHeight="1" x14ac:dyDescent="0.35">
      <c r="A84" s="355"/>
      <c r="B84" s="355"/>
      <c r="C84" s="545"/>
      <c r="D84" s="545"/>
      <c r="E84" s="545"/>
      <c r="F84" s="355"/>
      <c r="G84" s="355"/>
      <c r="H84" s="355"/>
      <c r="I84" s="418"/>
      <c r="K84" s="449"/>
      <c r="L84" s="449"/>
      <c r="N84" s="747"/>
    </row>
    <row r="85" spans="1:16" ht="15" customHeight="1" x14ac:dyDescent="0.35">
      <c r="A85" s="355"/>
      <c r="B85" s="355"/>
      <c r="C85" s="545"/>
      <c r="D85" s="545"/>
      <c r="E85" s="545"/>
      <c r="F85" s="355"/>
      <c r="G85" s="355"/>
      <c r="H85" s="355"/>
      <c r="I85" s="418"/>
      <c r="K85" s="449"/>
      <c r="L85" s="449"/>
      <c r="N85" s="747"/>
    </row>
    <row r="86" spans="1:16" ht="15" customHeight="1" x14ac:dyDescent="0.35">
      <c r="A86" s="355"/>
      <c r="B86" s="355"/>
      <c r="C86" s="545"/>
      <c r="D86" s="545"/>
      <c r="E86" s="545"/>
      <c r="F86" s="355"/>
      <c r="G86" s="355"/>
      <c r="H86" s="355"/>
      <c r="I86" s="418"/>
      <c r="K86" s="703"/>
      <c r="L86" s="703"/>
      <c r="N86" s="763"/>
      <c r="O86" s="702"/>
      <c r="P86" s="702"/>
    </row>
    <row r="87" spans="1:16" ht="15" customHeight="1" x14ac:dyDescent="0.35">
      <c r="A87" s="355"/>
      <c r="B87" s="355"/>
      <c r="C87" s="545"/>
      <c r="D87" s="545"/>
      <c r="E87" s="545"/>
      <c r="F87" s="355"/>
      <c r="G87" s="355"/>
      <c r="H87" s="355"/>
      <c r="I87" s="418"/>
      <c r="K87" s="703"/>
      <c r="L87" s="703"/>
      <c r="M87" s="467" t="str">
        <f>PENDIDIKAN!I425</f>
        <v>Dr. Mai Efdi</v>
      </c>
      <c r="N87" s="763"/>
      <c r="O87" s="702"/>
      <c r="P87" s="702"/>
    </row>
    <row r="88" spans="1:16" ht="15" customHeight="1" x14ac:dyDescent="0.35">
      <c r="A88" s="355"/>
      <c r="B88" s="355"/>
      <c r="C88" s="545"/>
      <c r="D88" s="545"/>
      <c r="E88" s="545"/>
      <c r="F88" s="355"/>
      <c r="G88" s="355"/>
      <c r="H88" s="355"/>
      <c r="I88" s="423"/>
      <c r="K88" s="449"/>
      <c r="L88" s="449"/>
      <c r="M88" s="362" t="str">
        <f>PENDIDIKAN!I426</f>
        <v xml:space="preserve">NIP. 197205301999031003 </v>
      </c>
      <c r="N88" s="747"/>
    </row>
    <row r="89" spans="1:16" ht="15" customHeight="1" x14ac:dyDescent="0.35">
      <c r="A89" s="355"/>
      <c r="B89" s="355"/>
      <c r="C89" s="545"/>
      <c r="D89" s="545"/>
      <c r="E89" s="545"/>
      <c r="F89" s="355"/>
      <c r="G89" s="355"/>
      <c r="H89" s="355"/>
      <c r="I89" s="424"/>
      <c r="K89" s="377"/>
      <c r="L89" s="377"/>
      <c r="M89" s="377"/>
      <c r="N89" s="756"/>
      <c r="O89" s="702"/>
      <c r="P89" s="702"/>
    </row>
  </sheetData>
  <mergeCells count="62">
    <mergeCell ref="E61:G61"/>
    <mergeCell ref="E62:G62"/>
    <mergeCell ref="E56:G56"/>
    <mergeCell ref="E57:G57"/>
    <mergeCell ref="E58:G58"/>
    <mergeCell ref="E59:G59"/>
    <mergeCell ref="E60:G60"/>
    <mergeCell ref="D74:G74"/>
    <mergeCell ref="A75:J75"/>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D69:G69"/>
    <mergeCell ref="C70:G70"/>
    <mergeCell ref="D71:G71"/>
    <mergeCell ref="C72:G72"/>
    <mergeCell ref="D73:G73"/>
    <mergeCell ref="C64:G64"/>
    <mergeCell ref="D65:G65"/>
    <mergeCell ref="D66:G66"/>
    <mergeCell ref="D67:G67"/>
    <mergeCell ref="C68:G68"/>
    <mergeCell ref="C27:G27"/>
    <mergeCell ref="D28:G28"/>
    <mergeCell ref="D32:G32"/>
    <mergeCell ref="D63:G63"/>
    <mergeCell ref="G12:J12"/>
    <mergeCell ref="G13:J13"/>
    <mergeCell ref="G14:J14"/>
    <mergeCell ref="G15:M15"/>
    <mergeCell ref="G16:J16"/>
    <mergeCell ref="C25:G25"/>
    <mergeCell ref="D26:G26"/>
    <mergeCell ref="E51:G51"/>
    <mergeCell ref="E52:G52"/>
    <mergeCell ref="E53:G53"/>
    <mergeCell ref="E54:G54"/>
    <mergeCell ref="E55:G55"/>
    <mergeCell ref="A1:M1"/>
    <mergeCell ref="A2:M2"/>
    <mergeCell ref="B22:G22"/>
    <mergeCell ref="C23:G23"/>
    <mergeCell ref="D24:G24"/>
    <mergeCell ref="A18:M18"/>
    <mergeCell ref="B20:G20"/>
    <mergeCell ref="B21:G21"/>
    <mergeCell ref="G5:J5"/>
    <mergeCell ref="G6:J6"/>
    <mergeCell ref="G7:J7"/>
    <mergeCell ref="G8:M8"/>
    <mergeCell ref="G9:J9"/>
  </mergeCells>
  <hyperlinks>
    <hyperlink ref="N37" r:id="rId1"/>
    <hyperlink ref="N38" r:id="rId2"/>
    <hyperlink ref="N39" r:id="rId3"/>
    <hyperlink ref="N40" r:id="rId4"/>
    <hyperlink ref="N41" r:id="rId5"/>
    <hyperlink ref="N42" r:id="rId6"/>
    <hyperlink ref="N43" r:id="rId7"/>
    <hyperlink ref="N44" r:id="rId8"/>
    <hyperlink ref="N45" r:id="rId9"/>
    <hyperlink ref="N46" r:id="rId10"/>
    <hyperlink ref="N47" r:id="rId11"/>
    <hyperlink ref="N48" r:id="rId12"/>
    <hyperlink ref="N49" r:id="rId13"/>
    <hyperlink ref="N50" r:id="rId14"/>
    <hyperlink ref="N51" r:id="rId15"/>
    <hyperlink ref="N52" r:id="rId16"/>
    <hyperlink ref="N53" r:id="rId17"/>
    <hyperlink ref="N54" r:id="rId18"/>
    <hyperlink ref="N55" r:id="rId19"/>
    <hyperlink ref="N56" r:id="rId20"/>
    <hyperlink ref="N57" r:id="rId21"/>
    <hyperlink ref="N58" r:id="rId22"/>
    <hyperlink ref="N59" r:id="rId23"/>
    <hyperlink ref="N60" r:id="rId24"/>
    <hyperlink ref="N61" r:id="rId25"/>
    <hyperlink ref="N62" r:id="rId26"/>
  </hyperlinks>
  <pageMargins left="0.66929133858267698" right="0.62992125984252001" top="0.74803149606299202" bottom="0.55118110236220497" header="0.31496062992126" footer="0.31496062992126"/>
  <pageSetup paperSize="9" scale="44" firstPageNumber="74" orientation="portrait" useFirstPageNumber="1" verticalDpi="300" r:id="rId27"/>
  <headerFooter>
    <oddFooter>&amp;C&amp;"+,Regular"&amp;12&amp;P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21"/>
  <sheetViews>
    <sheetView showGridLines="0" view="pageBreakPreview" topLeftCell="A91" zoomScale="90" zoomScaleSheetLayoutView="90" workbookViewId="0">
      <selection activeCell="D100" sqref="D100:G100"/>
    </sheetView>
  </sheetViews>
  <sheetFormatPr defaultColWidth="9.1796875" defaultRowHeight="15" customHeight="1" x14ac:dyDescent="0.35"/>
  <cols>
    <col min="1" max="1" width="4.453125" style="362" customWidth="1"/>
    <col min="2" max="2" width="3.26953125" style="362" customWidth="1"/>
    <col min="3" max="3" width="3.1796875" style="362" customWidth="1"/>
    <col min="4" max="4" width="4.453125" style="362" customWidth="1"/>
    <col min="5" max="5" width="26" style="362" customWidth="1"/>
    <col min="6" max="6" width="1.81640625" style="362" customWidth="1"/>
    <col min="7" max="7" width="16" style="362" customWidth="1"/>
    <col min="8" max="8" width="24.26953125" style="362" customWidth="1"/>
    <col min="9" max="9" width="14.1796875" style="362" customWidth="1"/>
    <col min="10" max="10" width="11.26953125" style="362" customWidth="1"/>
    <col min="11" max="11" width="10" style="362" customWidth="1"/>
    <col min="12" max="12" width="11" style="362" customWidth="1"/>
    <col min="13" max="13" width="23.1796875" style="362" customWidth="1"/>
    <col min="14" max="14" width="30.1796875" style="362" customWidth="1"/>
    <col min="15" max="15" width="17.1796875" style="801" customWidth="1"/>
    <col min="16" max="16" width="118.1796875" style="801" bestFit="1" customWidth="1"/>
    <col min="17" max="16384" width="9.1796875" style="362"/>
  </cols>
  <sheetData>
    <row r="1" spans="1:16" ht="15" customHeight="1" x14ac:dyDescent="0.35">
      <c r="A1" s="1125" t="s">
        <v>207</v>
      </c>
      <c r="B1" s="1125"/>
      <c r="C1" s="1125"/>
      <c r="D1" s="1125"/>
      <c r="E1" s="1125"/>
      <c r="F1" s="1125"/>
      <c r="G1" s="1125"/>
      <c r="H1" s="1125"/>
      <c r="I1" s="1125"/>
      <c r="J1" s="1125"/>
      <c r="K1" s="1125"/>
      <c r="L1" s="1125"/>
      <c r="M1" s="1125"/>
      <c r="N1" s="758"/>
      <c r="O1" s="712"/>
      <c r="P1" s="712"/>
    </row>
    <row r="2" spans="1:16" ht="15" customHeight="1" x14ac:dyDescent="0.35">
      <c r="A2" s="1125" t="s">
        <v>233</v>
      </c>
      <c r="B2" s="1125"/>
      <c r="C2" s="1125"/>
      <c r="D2" s="1125"/>
      <c r="E2" s="1125"/>
      <c r="F2" s="1125"/>
      <c r="G2" s="1125"/>
      <c r="H2" s="1125"/>
      <c r="I2" s="1125"/>
      <c r="J2" s="1125"/>
      <c r="K2" s="1125"/>
      <c r="L2" s="1125"/>
      <c r="M2" s="1125"/>
      <c r="N2" s="758"/>
      <c r="O2" s="712"/>
      <c r="P2" s="712"/>
    </row>
    <row r="3" spans="1:16" ht="15" customHeight="1" x14ac:dyDescent="0.35">
      <c r="A3" s="355"/>
      <c r="B3" s="355"/>
      <c r="C3" s="355"/>
      <c r="D3" s="355"/>
      <c r="E3" s="355"/>
      <c r="F3" s="355"/>
      <c r="G3" s="355"/>
      <c r="H3" s="355"/>
      <c r="I3" s="369"/>
      <c r="J3" s="355"/>
      <c r="K3" s="449"/>
      <c r="L3" s="449"/>
      <c r="M3" s="355"/>
      <c r="N3" s="355"/>
      <c r="O3" s="558"/>
      <c r="P3" s="558"/>
    </row>
    <row r="4" spans="1:16" ht="15" customHeight="1" x14ac:dyDescent="0.35">
      <c r="A4" s="367" t="s">
        <v>208</v>
      </c>
      <c r="B4" s="367"/>
      <c r="C4" s="355"/>
      <c r="D4" s="368"/>
      <c r="E4" s="368"/>
      <c r="F4" s="368"/>
      <c r="G4" s="355"/>
      <c r="H4" s="355"/>
      <c r="I4" s="369"/>
      <c r="J4" s="355"/>
      <c r="K4" s="449"/>
      <c r="L4" s="449"/>
      <c r="M4" s="355"/>
      <c r="N4" s="355"/>
      <c r="O4" s="558"/>
      <c r="P4" s="558"/>
    </row>
    <row r="5" spans="1:16" ht="15" customHeight="1" x14ac:dyDescent="0.35">
      <c r="A5" s="355"/>
      <c r="B5" s="355"/>
      <c r="C5" s="355" t="s">
        <v>209</v>
      </c>
      <c r="D5" s="355"/>
      <c r="E5" s="355"/>
      <c r="F5" s="355"/>
      <c r="G5" s="1245" t="str">
        <f>PENGABDIAN!G5</f>
        <v>: Dr. Mai Efdi</v>
      </c>
      <c r="H5" s="1245"/>
      <c r="I5" s="1245"/>
      <c r="J5" s="1245"/>
      <c r="K5" s="449"/>
      <c r="L5" s="449"/>
      <c r="M5" s="355"/>
      <c r="N5" s="355"/>
      <c r="O5" s="558"/>
      <c r="P5" s="558"/>
    </row>
    <row r="6" spans="1:16" ht="15" customHeight="1" x14ac:dyDescent="0.35">
      <c r="A6" s="355"/>
      <c r="B6" s="355"/>
      <c r="C6" s="355" t="s">
        <v>211</v>
      </c>
      <c r="D6" s="355"/>
      <c r="E6" s="355"/>
      <c r="F6" s="355"/>
      <c r="G6" s="1246" t="str">
        <f>PENDIDIKAN!E6</f>
        <v>: 197205301999031003</v>
      </c>
      <c r="H6" s="1138"/>
      <c r="I6" s="1138"/>
      <c r="J6" s="1138"/>
      <c r="K6" s="449"/>
      <c r="L6" s="449"/>
      <c r="M6" s="355"/>
      <c r="N6" s="355"/>
      <c r="O6" s="558"/>
      <c r="P6" s="558"/>
    </row>
    <row r="7" spans="1:16" ht="15" customHeight="1" x14ac:dyDescent="0.35">
      <c r="A7" s="355"/>
      <c r="B7" s="355"/>
      <c r="C7" s="355" t="s">
        <v>212</v>
      </c>
      <c r="D7" s="355"/>
      <c r="E7" s="355"/>
      <c r="F7" s="355"/>
      <c r="G7" s="1138" t="str">
        <f>PENDIDIKAN!E7</f>
        <v>: Penata Tk. I (Gol. III/d)</v>
      </c>
      <c r="H7" s="1138"/>
      <c r="I7" s="1138"/>
      <c r="J7" s="1138"/>
      <c r="K7" s="578"/>
      <c r="L7" s="578"/>
      <c r="M7" s="718"/>
      <c r="N7" s="718"/>
      <c r="O7" s="719"/>
      <c r="P7" s="719"/>
    </row>
    <row r="8" spans="1:16" ht="15" customHeight="1" x14ac:dyDescent="0.35">
      <c r="A8" s="355"/>
      <c r="B8" s="355"/>
      <c r="C8" s="355" t="s">
        <v>281</v>
      </c>
      <c r="D8" s="355"/>
      <c r="E8" s="355"/>
      <c r="F8" s="355"/>
      <c r="G8" s="1139" t="str">
        <f>PENDIDIKAN!E8</f>
        <v>: Ketua Jurusan Kimia Fakultas MIPA</v>
      </c>
      <c r="H8" s="1139"/>
      <c r="I8" s="1139"/>
      <c r="J8" s="1139"/>
      <c r="K8" s="1139"/>
      <c r="L8" s="1139"/>
      <c r="M8" s="1139"/>
      <c r="N8" s="760"/>
      <c r="O8" s="374"/>
      <c r="P8" s="374"/>
    </row>
    <row r="9" spans="1:16" ht="15" customHeight="1" x14ac:dyDescent="0.35">
      <c r="A9" s="355"/>
      <c r="B9" s="355"/>
      <c r="C9" s="355" t="s">
        <v>214</v>
      </c>
      <c r="D9" s="355"/>
      <c r="E9" s="355"/>
      <c r="F9" s="355"/>
      <c r="G9" s="1138" t="str">
        <f>PENDIDIKAN!E9</f>
        <v>: Universitas Andalas</v>
      </c>
      <c r="H9" s="1138"/>
      <c r="I9" s="1138"/>
      <c r="J9" s="1138"/>
      <c r="K9" s="449"/>
      <c r="L9" s="449"/>
      <c r="M9" s="355"/>
      <c r="N9" s="355"/>
      <c r="O9" s="558"/>
      <c r="P9" s="558"/>
    </row>
    <row r="10" spans="1:16" ht="15" customHeight="1" x14ac:dyDescent="0.35">
      <c r="A10" s="355"/>
      <c r="B10" s="355"/>
      <c r="C10" s="355"/>
      <c r="D10" s="355"/>
      <c r="E10" s="355"/>
      <c r="F10" s="355"/>
      <c r="G10" s="713"/>
      <c r="H10" s="713"/>
      <c r="I10" s="713"/>
      <c r="J10" s="713"/>
      <c r="K10" s="449"/>
      <c r="L10" s="449"/>
      <c r="M10" s="355"/>
      <c r="N10" s="355"/>
      <c r="O10" s="558"/>
      <c r="P10" s="558"/>
    </row>
    <row r="11" spans="1:16" ht="15" customHeight="1" x14ac:dyDescent="0.35">
      <c r="A11" s="367" t="s">
        <v>215</v>
      </c>
      <c r="B11" s="367"/>
      <c r="C11" s="355"/>
      <c r="D11" s="368"/>
      <c r="E11" s="368"/>
      <c r="F11" s="368"/>
      <c r="G11" s="355"/>
      <c r="H11" s="355"/>
      <c r="I11" s="369"/>
      <c r="J11" s="355"/>
      <c r="K11" s="449"/>
      <c r="L11" s="449"/>
      <c r="M11" s="355"/>
      <c r="N11" s="355"/>
      <c r="O11" s="558"/>
      <c r="P11" s="558"/>
    </row>
    <row r="12" spans="1:16" ht="15" customHeight="1" x14ac:dyDescent="0.35">
      <c r="A12" s="355"/>
      <c r="B12" s="355"/>
      <c r="C12" s="355" t="s">
        <v>216</v>
      </c>
      <c r="D12" s="355"/>
      <c r="E12" s="355"/>
      <c r="F12" s="355"/>
      <c r="G12" s="1245" t="str">
        <f>PENDIDIKAN!E12</f>
        <v>: Dr. Zilfa</v>
      </c>
      <c r="H12" s="1245"/>
      <c r="I12" s="1245"/>
      <c r="J12" s="1245"/>
      <c r="K12" s="449"/>
      <c r="L12" s="449"/>
      <c r="M12" s="355"/>
      <c r="N12" s="355"/>
      <c r="O12" s="558"/>
      <c r="P12" s="558"/>
    </row>
    <row r="13" spans="1:16" ht="15" customHeight="1" x14ac:dyDescent="0.35">
      <c r="A13" s="355"/>
      <c r="B13" s="355"/>
      <c r="C13" s="355" t="s">
        <v>217</v>
      </c>
      <c r="D13" s="355"/>
      <c r="E13" s="355"/>
      <c r="F13" s="355"/>
      <c r="G13" s="1246" t="str">
        <f>PENDIDIKAN!E13</f>
        <v>: 195807181986032001</v>
      </c>
      <c r="H13" s="1138"/>
      <c r="I13" s="1138"/>
      <c r="J13" s="1138"/>
      <c r="K13" s="449"/>
      <c r="L13" s="449"/>
      <c r="M13" s="355"/>
      <c r="N13" s="355"/>
      <c r="O13" s="558"/>
      <c r="P13" s="558"/>
    </row>
    <row r="14" spans="1:16" ht="15" customHeight="1" x14ac:dyDescent="0.35">
      <c r="A14" s="355"/>
      <c r="B14" s="355"/>
      <c r="C14" s="355" t="s">
        <v>212</v>
      </c>
      <c r="D14" s="355"/>
      <c r="E14" s="355"/>
      <c r="F14" s="355"/>
      <c r="G14" s="1138" t="str">
        <f>PENDIDIKAN!E14</f>
        <v>: Pembina Tk. I (Gol. IV/b)</v>
      </c>
      <c r="H14" s="1138"/>
      <c r="I14" s="1138"/>
      <c r="J14" s="1138"/>
      <c r="K14" s="578"/>
      <c r="L14" s="578"/>
      <c r="M14" s="718"/>
      <c r="N14" s="718"/>
      <c r="O14" s="719"/>
      <c r="P14" s="719"/>
    </row>
    <row r="15" spans="1:16" ht="15" customHeight="1" x14ac:dyDescent="0.35">
      <c r="A15" s="355"/>
      <c r="B15" s="355"/>
      <c r="C15" s="355" t="s">
        <v>281</v>
      </c>
      <c r="D15" s="355"/>
      <c r="E15" s="355"/>
      <c r="F15" s="355"/>
      <c r="G15" s="1139" t="str">
        <f>PENDIDIKAN!E15</f>
        <v>: Lektor Kepala</v>
      </c>
      <c r="H15" s="1139"/>
      <c r="I15" s="1139"/>
      <c r="J15" s="1139"/>
      <c r="K15" s="1139"/>
      <c r="L15" s="1139"/>
      <c r="M15" s="1139"/>
      <c r="N15" s="760"/>
      <c r="O15" s="374"/>
      <c r="P15" s="374"/>
    </row>
    <row r="16" spans="1:16" ht="15" customHeight="1" x14ac:dyDescent="0.35">
      <c r="A16" s="355"/>
      <c r="B16" s="355"/>
      <c r="C16" s="355" t="s">
        <v>214</v>
      </c>
      <c r="D16" s="355"/>
      <c r="E16" s="355"/>
      <c r="F16" s="355"/>
      <c r="G16" s="1138" t="str">
        <f>PENDIDIKAN!E16</f>
        <v>: Jurusan Kimia Fakultas MIPA Universitas Andalas</v>
      </c>
      <c r="H16" s="1138"/>
      <c r="I16" s="1138"/>
      <c r="J16" s="1138"/>
      <c r="K16" s="449"/>
      <c r="L16" s="449"/>
      <c r="M16" s="355"/>
      <c r="N16" s="355"/>
      <c r="O16" s="558"/>
      <c r="P16" s="558"/>
    </row>
    <row r="17" spans="1:16" ht="15" customHeight="1" x14ac:dyDescent="0.35">
      <c r="A17" s="355"/>
      <c r="B17" s="355"/>
      <c r="C17" s="355"/>
      <c r="D17" s="355"/>
      <c r="E17" s="355"/>
      <c r="F17" s="355"/>
      <c r="G17" s="355"/>
      <c r="H17" s="355"/>
      <c r="I17" s="369"/>
      <c r="J17" s="355"/>
      <c r="K17" s="449"/>
      <c r="L17" s="449"/>
      <c r="M17" s="355"/>
      <c r="N17" s="355"/>
      <c r="O17" s="558"/>
      <c r="P17" s="558"/>
    </row>
    <row r="18" spans="1:16" ht="15" customHeight="1" x14ac:dyDescent="0.35">
      <c r="A18" s="1212" t="s">
        <v>234</v>
      </c>
      <c r="B18" s="1212"/>
      <c r="C18" s="1212"/>
      <c r="D18" s="1212"/>
      <c r="E18" s="1212"/>
      <c r="F18" s="1212"/>
      <c r="G18" s="1212"/>
      <c r="H18" s="1212"/>
      <c r="I18" s="1212"/>
      <c r="J18" s="1212"/>
      <c r="K18" s="1212"/>
      <c r="L18" s="1212"/>
      <c r="M18" s="1212"/>
      <c r="N18" s="763"/>
      <c r="O18" s="376"/>
      <c r="P18" s="376"/>
    </row>
    <row r="19" spans="1:16" ht="15" customHeight="1" x14ac:dyDescent="0.35">
      <c r="A19" s="377"/>
      <c r="B19" s="377"/>
      <c r="C19" s="378"/>
      <c r="D19" s="378"/>
      <c r="E19" s="378"/>
      <c r="F19" s="378"/>
      <c r="G19" s="378"/>
      <c r="H19" s="378"/>
      <c r="I19" s="379"/>
      <c r="J19" s="370"/>
      <c r="K19" s="449"/>
      <c r="L19" s="449"/>
      <c r="M19" s="355"/>
      <c r="N19" s="355"/>
      <c r="O19" s="558"/>
      <c r="P19" s="558"/>
    </row>
    <row r="20" spans="1:16" ht="46.5" x14ac:dyDescent="0.35">
      <c r="A20" s="432" t="s">
        <v>218</v>
      </c>
      <c r="B20" s="1213" t="s">
        <v>223</v>
      </c>
      <c r="C20" s="1189"/>
      <c r="D20" s="1189"/>
      <c r="E20" s="1189"/>
      <c r="F20" s="1189"/>
      <c r="G20" s="1189"/>
      <c r="H20" s="432" t="s">
        <v>219</v>
      </c>
      <c r="I20" s="432" t="s">
        <v>224</v>
      </c>
      <c r="J20" s="432" t="s">
        <v>225</v>
      </c>
      <c r="K20" s="432" t="s">
        <v>226</v>
      </c>
      <c r="L20" s="432" t="s">
        <v>227</v>
      </c>
      <c r="M20" s="432" t="s">
        <v>220</v>
      </c>
      <c r="N20" s="433" t="s">
        <v>377</v>
      </c>
      <c r="O20" s="433" t="s">
        <v>381</v>
      </c>
      <c r="P20" s="433" t="s">
        <v>403</v>
      </c>
    </row>
    <row r="21" spans="1:16" ht="15" customHeight="1" x14ac:dyDescent="0.35">
      <c r="A21" s="716">
        <v>1</v>
      </c>
      <c r="B21" s="1214">
        <v>2</v>
      </c>
      <c r="C21" s="1141"/>
      <c r="D21" s="1141"/>
      <c r="E21" s="1141"/>
      <c r="F21" s="1141"/>
      <c r="G21" s="1141"/>
      <c r="H21" s="716">
        <v>3</v>
      </c>
      <c r="I21" s="432">
        <v>4</v>
      </c>
      <c r="J21" s="716">
        <v>5</v>
      </c>
      <c r="K21" s="716">
        <v>6</v>
      </c>
      <c r="L21" s="716">
        <v>7</v>
      </c>
      <c r="M21" s="716">
        <v>8</v>
      </c>
      <c r="N21" s="434">
        <v>9</v>
      </c>
      <c r="O21" s="434">
        <v>10</v>
      </c>
      <c r="P21" s="434">
        <v>11</v>
      </c>
    </row>
    <row r="22" spans="1:16" s="355" customFormat="1" ht="23.25" customHeight="1" x14ac:dyDescent="0.35">
      <c r="A22" s="410" t="s">
        <v>71</v>
      </c>
      <c r="B22" s="1208" t="s">
        <v>202</v>
      </c>
      <c r="C22" s="1144"/>
      <c r="D22" s="1144"/>
      <c r="E22" s="1144"/>
      <c r="F22" s="1144"/>
      <c r="G22" s="1145"/>
      <c r="H22" s="443"/>
      <c r="I22" s="438"/>
      <c r="J22" s="440"/>
      <c r="K22" s="720"/>
      <c r="L22" s="688">
        <f>L23+L29+L36+L45+L47+L50+L80+L89+L93+L97+L99</f>
        <v>30</v>
      </c>
      <c r="M22" s="720"/>
      <c r="N22" s="764"/>
      <c r="O22" s="434"/>
      <c r="P22" s="434"/>
    </row>
    <row r="23" spans="1:16" s="355" customFormat="1" ht="35.25" customHeight="1" x14ac:dyDescent="0.35">
      <c r="A23" s="768"/>
      <c r="B23" s="724" t="s">
        <v>10</v>
      </c>
      <c r="C23" s="1035" t="s">
        <v>157</v>
      </c>
      <c r="D23" s="1036"/>
      <c r="E23" s="1036"/>
      <c r="F23" s="1036"/>
      <c r="G23" s="1037"/>
      <c r="H23" s="443"/>
      <c r="I23" s="438"/>
      <c r="J23" s="440"/>
      <c r="K23" s="720"/>
      <c r="L23" s="744">
        <f>L25+L24</f>
        <v>3</v>
      </c>
      <c r="M23" s="720"/>
      <c r="N23" s="764"/>
      <c r="O23" s="434"/>
      <c r="P23" s="722" t="s">
        <v>540</v>
      </c>
    </row>
    <row r="24" spans="1:16" s="355" customFormat="1" ht="35.25" customHeight="1" x14ac:dyDescent="0.35">
      <c r="A24" s="768"/>
      <c r="B24" s="412"/>
      <c r="C24" s="440">
        <v>1</v>
      </c>
      <c r="D24" s="1035" t="s">
        <v>158</v>
      </c>
      <c r="E24" s="1036"/>
      <c r="F24" s="1036"/>
      <c r="G24" s="1037"/>
      <c r="H24" s="443"/>
      <c r="I24" s="438"/>
      <c r="J24" s="440"/>
      <c r="K24" s="720"/>
      <c r="L24" s="716">
        <v>0</v>
      </c>
      <c r="M24" s="720"/>
      <c r="N24" s="764"/>
      <c r="O24" s="434"/>
      <c r="P24" s="434"/>
    </row>
    <row r="25" spans="1:16" s="355" customFormat="1" ht="19.5" customHeight="1" x14ac:dyDescent="0.35">
      <c r="A25" s="768"/>
      <c r="B25" s="412"/>
      <c r="C25" s="440">
        <v>2</v>
      </c>
      <c r="D25" s="1244" t="s">
        <v>159</v>
      </c>
      <c r="E25" s="1244"/>
      <c r="F25" s="1244"/>
      <c r="G25" s="1244"/>
      <c r="H25" s="443"/>
      <c r="I25" s="438"/>
      <c r="J25" s="440"/>
      <c r="K25" s="720"/>
      <c r="L25" s="716">
        <f>SUM(L26:L28)</f>
        <v>3</v>
      </c>
      <c r="M25" s="720"/>
      <c r="N25" s="764"/>
      <c r="O25" s="434"/>
      <c r="P25" s="434"/>
    </row>
    <row r="26" spans="1:16" s="355" customFormat="1" ht="71.25" customHeight="1" x14ac:dyDescent="0.35">
      <c r="A26" s="769"/>
      <c r="B26" s="715"/>
      <c r="C26" s="770"/>
      <c r="D26" s="742">
        <v>1</v>
      </c>
      <c r="E26" s="1242" t="s">
        <v>1224</v>
      </c>
      <c r="F26" s="1162"/>
      <c r="G26" s="1163"/>
      <c r="H26" s="771">
        <v>42989</v>
      </c>
      <c r="I26" s="772" t="s">
        <v>330</v>
      </c>
      <c r="J26" s="441">
        <v>1</v>
      </c>
      <c r="K26" s="441">
        <v>1</v>
      </c>
      <c r="L26" s="441">
        <f>SUM(J26*K26)</f>
        <v>1</v>
      </c>
      <c r="M26" s="773" t="s">
        <v>1303</v>
      </c>
      <c r="N26" s="802" t="s">
        <v>1273</v>
      </c>
      <c r="O26" s="774"/>
    </row>
    <row r="27" spans="1:16" s="355" customFormat="1" ht="71.25" customHeight="1" x14ac:dyDescent="0.35">
      <c r="A27" s="769"/>
      <c r="B27" s="715"/>
      <c r="C27" s="770"/>
      <c r="D27" s="742">
        <v>2</v>
      </c>
      <c r="E27" s="1242" t="s">
        <v>1231</v>
      </c>
      <c r="F27" s="1162"/>
      <c r="G27" s="1163"/>
      <c r="H27" s="771" t="s">
        <v>1232</v>
      </c>
      <c r="I27" s="772" t="s">
        <v>330</v>
      </c>
      <c r="J27" s="441">
        <v>1</v>
      </c>
      <c r="K27" s="441">
        <v>1</v>
      </c>
      <c r="L27" s="441">
        <f>SUM(J27*K27)</f>
        <v>1</v>
      </c>
      <c r="M27" s="773" t="s">
        <v>1304</v>
      </c>
      <c r="N27" s="802" t="s">
        <v>1274</v>
      </c>
      <c r="O27" s="774"/>
    </row>
    <row r="28" spans="1:16" s="355" customFormat="1" ht="71.25" customHeight="1" x14ac:dyDescent="0.35">
      <c r="A28" s="769"/>
      <c r="B28" s="715"/>
      <c r="C28" s="770"/>
      <c r="D28" s="742">
        <v>3</v>
      </c>
      <c r="E28" s="1242" t="s">
        <v>1233</v>
      </c>
      <c r="F28" s="1162"/>
      <c r="G28" s="1163"/>
      <c r="H28" s="771" t="s">
        <v>988</v>
      </c>
      <c r="I28" s="772" t="s">
        <v>330</v>
      </c>
      <c r="J28" s="441">
        <v>1</v>
      </c>
      <c r="K28" s="441">
        <v>1</v>
      </c>
      <c r="L28" s="441">
        <f>SUM(J28*K28)</f>
        <v>1</v>
      </c>
      <c r="M28" s="773" t="s">
        <v>1305</v>
      </c>
      <c r="N28" s="802" t="s">
        <v>1275</v>
      </c>
      <c r="O28" s="774"/>
    </row>
    <row r="29" spans="1:16" s="355" customFormat="1" ht="33" customHeight="1" x14ac:dyDescent="0.35">
      <c r="A29" s="768"/>
      <c r="B29" s="724" t="s">
        <v>9</v>
      </c>
      <c r="C29" s="1244" t="s">
        <v>160</v>
      </c>
      <c r="D29" s="1244"/>
      <c r="E29" s="1244"/>
      <c r="F29" s="1244"/>
      <c r="G29" s="1244"/>
      <c r="H29" s="443"/>
      <c r="I29" s="438"/>
      <c r="J29" s="440"/>
      <c r="K29" s="720"/>
      <c r="L29" s="744">
        <v>0</v>
      </c>
      <c r="M29" s="720"/>
      <c r="N29" s="764"/>
      <c r="O29" s="434"/>
      <c r="P29" s="722" t="s">
        <v>540</v>
      </c>
    </row>
    <row r="30" spans="1:16" s="355" customFormat="1" ht="20.149999999999999" customHeight="1" x14ac:dyDescent="0.35">
      <c r="A30" s="768"/>
      <c r="B30" s="412"/>
      <c r="C30" s="724">
        <v>1</v>
      </c>
      <c r="D30" s="1244" t="s">
        <v>161</v>
      </c>
      <c r="E30" s="1244"/>
      <c r="F30" s="1244"/>
      <c r="G30" s="1244"/>
      <c r="H30" s="443" t="s">
        <v>244</v>
      </c>
      <c r="I30" s="438"/>
      <c r="J30" s="440"/>
      <c r="K30" s="720"/>
      <c r="L30" s="720"/>
      <c r="M30" s="720"/>
      <c r="N30" s="764"/>
      <c r="O30" s="434"/>
      <c r="P30" s="434"/>
    </row>
    <row r="31" spans="1:16" s="355" customFormat="1" ht="20.149999999999999" customHeight="1" x14ac:dyDescent="0.35">
      <c r="A31" s="517"/>
      <c r="B31" s="412"/>
      <c r="C31" s="715"/>
      <c r="D31" s="438" t="s">
        <v>0</v>
      </c>
      <c r="E31" s="1244" t="s">
        <v>27</v>
      </c>
      <c r="F31" s="1244"/>
      <c r="G31" s="1244"/>
      <c r="H31" s="775"/>
      <c r="I31" s="776"/>
      <c r="J31" s="776"/>
      <c r="K31" s="776"/>
      <c r="L31" s="776"/>
      <c r="M31" s="776"/>
      <c r="N31" s="753"/>
      <c r="O31" s="433"/>
      <c r="P31" s="433"/>
    </row>
    <row r="32" spans="1:16" s="355" customFormat="1" ht="20.149999999999999" customHeight="1" x14ac:dyDescent="0.35">
      <c r="A32" s="517"/>
      <c r="B32" s="412"/>
      <c r="C32" s="441"/>
      <c r="D32" s="438" t="s">
        <v>21</v>
      </c>
      <c r="E32" s="1247" t="s">
        <v>24</v>
      </c>
      <c r="F32" s="1247"/>
      <c r="G32" s="1247"/>
      <c r="H32" s="777"/>
      <c r="I32" s="731"/>
      <c r="J32" s="731"/>
      <c r="K32" s="731"/>
      <c r="L32" s="731"/>
      <c r="M32" s="731"/>
      <c r="N32" s="764"/>
      <c r="O32" s="434"/>
      <c r="P32" s="434"/>
    </row>
    <row r="33" spans="1:16" s="355" customFormat="1" ht="20.149999999999999" customHeight="1" x14ac:dyDescent="0.35">
      <c r="A33" s="517"/>
      <c r="B33" s="412"/>
      <c r="C33" s="724">
        <v>2</v>
      </c>
      <c r="D33" s="1244" t="s">
        <v>162</v>
      </c>
      <c r="E33" s="1244"/>
      <c r="F33" s="1244"/>
      <c r="G33" s="1244"/>
      <c r="H33" s="777"/>
      <c r="I33" s="731"/>
      <c r="J33" s="731"/>
      <c r="K33" s="731"/>
      <c r="L33" s="731"/>
      <c r="M33" s="731"/>
      <c r="N33" s="764"/>
      <c r="O33" s="434"/>
      <c r="P33" s="434"/>
    </row>
    <row r="34" spans="1:16" s="355" customFormat="1" ht="20.149999999999999" customHeight="1" x14ac:dyDescent="0.35">
      <c r="A34" s="517"/>
      <c r="B34" s="715"/>
      <c r="C34" s="412"/>
      <c r="D34" s="438" t="s">
        <v>0</v>
      </c>
      <c r="E34" s="1244" t="s">
        <v>27</v>
      </c>
      <c r="F34" s="1244"/>
      <c r="G34" s="1244"/>
      <c r="H34" s="778"/>
      <c r="I34" s="730"/>
      <c r="J34" s="730"/>
      <c r="K34" s="730"/>
      <c r="L34" s="730"/>
      <c r="M34" s="730"/>
      <c r="N34" s="765"/>
      <c r="O34" s="434"/>
      <c r="P34" s="434"/>
    </row>
    <row r="35" spans="1:16" s="718" customFormat="1" ht="20.149999999999999" customHeight="1" x14ac:dyDescent="0.35">
      <c r="A35" s="574"/>
      <c r="B35" s="435"/>
      <c r="C35" s="441"/>
      <c r="D35" s="438" t="s">
        <v>21</v>
      </c>
      <c r="E35" s="1247" t="s">
        <v>24</v>
      </c>
      <c r="F35" s="1247"/>
      <c r="G35" s="1247"/>
      <c r="H35" s="778"/>
      <c r="I35" s="730"/>
      <c r="J35" s="730"/>
      <c r="K35" s="730"/>
      <c r="L35" s="730"/>
      <c r="M35" s="730"/>
      <c r="N35" s="765"/>
      <c r="O35" s="434"/>
      <c r="P35" s="434"/>
    </row>
    <row r="36" spans="1:16" s="355" customFormat="1" ht="20.149999999999999" customHeight="1" x14ac:dyDescent="0.35">
      <c r="A36" s="768"/>
      <c r="B36" s="714" t="s">
        <v>11</v>
      </c>
      <c r="C36" s="1244" t="s">
        <v>163</v>
      </c>
      <c r="D36" s="1244"/>
      <c r="E36" s="1244"/>
      <c r="F36" s="1244"/>
      <c r="G36" s="1244"/>
      <c r="H36" s="443"/>
      <c r="I36" s="438"/>
      <c r="J36" s="440"/>
      <c r="K36" s="720"/>
      <c r="L36" s="744">
        <v>0</v>
      </c>
      <c r="M36" s="720"/>
      <c r="N36" s="764"/>
      <c r="O36" s="434"/>
      <c r="P36" s="434"/>
    </row>
    <row r="37" spans="1:16" s="355" customFormat="1" ht="20.149999999999999" customHeight="1" x14ac:dyDescent="0.35">
      <c r="A37" s="768"/>
      <c r="B37" s="715"/>
      <c r="C37" s="724">
        <v>1</v>
      </c>
      <c r="D37" s="1244" t="s">
        <v>140</v>
      </c>
      <c r="E37" s="1244"/>
      <c r="F37" s="1244"/>
      <c r="G37" s="1244"/>
      <c r="H37" s="443"/>
      <c r="I37" s="438"/>
      <c r="J37" s="440"/>
      <c r="K37" s="720"/>
      <c r="L37" s="720"/>
      <c r="M37" s="720"/>
      <c r="N37" s="764"/>
      <c r="O37" s="434"/>
      <c r="P37" s="434"/>
    </row>
    <row r="38" spans="1:16" s="355" customFormat="1" ht="20.149999999999999" customHeight="1" x14ac:dyDescent="0.35">
      <c r="A38" s="768"/>
      <c r="B38" s="715"/>
      <c r="C38" s="412"/>
      <c r="D38" s="438" t="s">
        <v>2</v>
      </c>
      <c r="E38" s="1247" t="s">
        <v>164</v>
      </c>
      <c r="F38" s="1247"/>
      <c r="G38" s="1247"/>
      <c r="H38" s="443"/>
      <c r="I38" s="438"/>
      <c r="J38" s="440"/>
      <c r="K38" s="720"/>
      <c r="L38" s="720"/>
      <c r="M38" s="720"/>
      <c r="N38" s="764"/>
      <c r="O38" s="434"/>
      <c r="P38" s="434"/>
    </row>
    <row r="39" spans="1:16" s="355" customFormat="1" ht="20.149999999999999" customHeight="1" x14ac:dyDescent="0.35">
      <c r="A39" s="768"/>
      <c r="B39" s="715"/>
      <c r="C39" s="412"/>
      <c r="D39" s="438" t="s">
        <v>3</v>
      </c>
      <c r="E39" s="1247" t="s">
        <v>165</v>
      </c>
      <c r="F39" s="1247"/>
      <c r="G39" s="1247"/>
      <c r="H39" s="443"/>
      <c r="I39" s="438"/>
      <c r="J39" s="440"/>
      <c r="K39" s="720"/>
      <c r="L39" s="720"/>
      <c r="M39" s="720"/>
      <c r="N39" s="764"/>
      <c r="O39" s="434"/>
      <c r="P39" s="434"/>
    </row>
    <row r="40" spans="1:16" s="355" customFormat="1" ht="20.149999999999999" customHeight="1" x14ac:dyDescent="0.35">
      <c r="A40" s="768"/>
      <c r="B40" s="715"/>
      <c r="C40" s="441"/>
      <c r="D40" s="438" t="s">
        <v>4</v>
      </c>
      <c r="E40" s="1247" t="s">
        <v>24</v>
      </c>
      <c r="F40" s="1247"/>
      <c r="G40" s="1247"/>
      <c r="H40" s="443"/>
      <c r="I40" s="438"/>
      <c r="J40" s="440"/>
      <c r="K40" s="720"/>
      <c r="L40" s="720"/>
      <c r="M40" s="720"/>
      <c r="N40" s="764"/>
      <c r="O40" s="434"/>
      <c r="P40" s="434"/>
    </row>
    <row r="41" spans="1:16" s="355" customFormat="1" ht="20.149999999999999" customHeight="1" x14ac:dyDescent="0.35">
      <c r="A41" s="768"/>
      <c r="B41" s="715"/>
      <c r="C41" s="724">
        <v>2</v>
      </c>
      <c r="D41" s="1244" t="s">
        <v>244</v>
      </c>
      <c r="E41" s="1244"/>
      <c r="F41" s="1244"/>
      <c r="G41" s="1244"/>
      <c r="H41" s="443"/>
      <c r="I41" s="438"/>
      <c r="J41" s="440"/>
      <c r="K41" s="720"/>
      <c r="L41" s="720"/>
      <c r="M41" s="720"/>
      <c r="N41" s="764"/>
      <c r="O41" s="434"/>
      <c r="P41" s="434"/>
    </row>
    <row r="42" spans="1:16" s="355" customFormat="1" ht="20.149999999999999" customHeight="1" x14ac:dyDescent="0.35">
      <c r="A42" s="768"/>
      <c r="B42" s="715"/>
      <c r="C42" s="412"/>
      <c r="D42" s="438" t="s">
        <v>2</v>
      </c>
      <c r="E42" s="1247" t="s">
        <v>164</v>
      </c>
      <c r="F42" s="1247"/>
      <c r="G42" s="1247"/>
      <c r="H42" s="443"/>
      <c r="I42" s="438"/>
      <c r="J42" s="440"/>
      <c r="K42" s="720"/>
      <c r="L42" s="720"/>
      <c r="M42" s="720"/>
      <c r="N42" s="764"/>
      <c r="O42" s="434"/>
      <c r="P42" s="434"/>
    </row>
    <row r="43" spans="1:16" s="355" customFormat="1" ht="20.149999999999999" customHeight="1" x14ac:dyDescent="0.35">
      <c r="A43" s="768"/>
      <c r="B43" s="715"/>
      <c r="C43" s="412"/>
      <c r="D43" s="438" t="s">
        <v>3</v>
      </c>
      <c r="E43" s="1247" t="s">
        <v>165</v>
      </c>
      <c r="F43" s="1247"/>
      <c r="G43" s="1247"/>
      <c r="H43" s="443"/>
      <c r="I43" s="438"/>
      <c r="J43" s="440"/>
      <c r="K43" s="720"/>
      <c r="L43" s="720"/>
      <c r="M43" s="720"/>
      <c r="N43" s="764"/>
      <c r="O43" s="434"/>
      <c r="P43" s="434"/>
    </row>
    <row r="44" spans="1:16" s="355" customFormat="1" ht="20.149999999999999" customHeight="1" x14ac:dyDescent="0.35">
      <c r="A44" s="768"/>
      <c r="B44" s="435"/>
      <c r="C44" s="441"/>
      <c r="D44" s="438" t="s">
        <v>4</v>
      </c>
      <c r="E44" s="1247" t="s">
        <v>24</v>
      </c>
      <c r="F44" s="1247"/>
      <c r="G44" s="1247"/>
      <c r="H44" s="443"/>
      <c r="I44" s="438"/>
      <c r="J44" s="440"/>
      <c r="K44" s="720"/>
      <c r="L44" s="720"/>
      <c r="M44" s="720"/>
      <c r="N44" s="764"/>
      <c r="O44" s="434"/>
      <c r="P44" s="434"/>
    </row>
    <row r="45" spans="1:16" s="355" customFormat="1" ht="30" customHeight="1" x14ac:dyDescent="0.35">
      <c r="A45" s="768"/>
      <c r="B45" s="714" t="s">
        <v>13</v>
      </c>
      <c r="C45" s="1244" t="s">
        <v>166</v>
      </c>
      <c r="D45" s="1244"/>
      <c r="E45" s="1244"/>
      <c r="F45" s="1244"/>
      <c r="G45" s="1244"/>
      <c r="H45" s="443"/>
      <c r="I45" s="779"/>
      <c r="J45" s="440"/>
      <c r="K45" s="720"/>
      <c r="L45" s="744">
        <v>0</v>
      </c>
      <c r="M45" s="720"/>
      <c r="N45" s="764"/>
      <c r="O45" s="434"/>
      <c r="P45" s="434"/>
    </row>
    <row r="46" spans="1:16" s="355" customFormat="1" ht="48" customHeight="1" x14ac:dyDescent="0.35">
      <c r="A46" s="768"/>
      <c r="B46" s="435"/>
      <c r="C46" s="780"/>
      <c r="D46" s="1244" t="s">
        <v>167</v>
      </c>
      <c r="E46" s="1244"/>
      <c r="F46" s="1244"/>
      <c r="G46" s="1244"/>
      <c r="H46" s="443"/>
      <c r="I46" s="779"/>
      <c r="J46" s="440"/>
      <c r="K46" s="720"/>
      <c r="L46" s="720"/>
      <c r="M46" s="720"/>
      <c r="N46" s="764"/>
      <c r="O46" s="434"/>
      <c r="P46" s="722" t="s">
        <v>540</v>
      </c>
    </row>
    <row r="47" spans="1:16" s="355" customFormat="1" ht="31.5" customHeight="1" x14ac:dyDescent="0.35">
      <c r="A47" s="768"/>
      <c r="B47" s="714" t="s">
        <v>94</v>
      </c>
      <c r="C47" s="1244" t="s">
        <v>168</v>
      </c>
      <c r="D47" s="1244"/>
      <c r="E47" s="1244"/>
      <c r="F47" s="1244"/>
      <c r="G47" s="1244"/>
      <c r="H47" s="443"/>
      <c r="I47" s="779"/>
      <c r="J47" s="440"/>
      <c r="K47" s="720"/>
      <c r="L47" s="744">
        <v>0</v>
      </c>
      <c r="M47" s="720"/>
      <c r="N47" s="764"/>
      <c r="O47" s="434"/>
      <c r="P47" s="722" t="s">
        <v>540</v>
      </c>
    </row>
    <row r="48" spans="1:16" s="355" customFormat="1" ht="20.149999999999999" customHeight="1" x14ac:dyDescent="0.35">
      <c r="A48" s="768"/>
      <c r="B48" s="715"/>
      <c r="C48" s="724">
        <v>1</v>
      </c>
      <c r="D48" s="1256" t="s">
        <v>169</v>
      </c>
      <c r="E48" s="1256"/>
      <c r="F48" s="1256"/>
      <c r="G48" s="1256"/>
      <c r="H48" s="723"/>
      <c r="I48" s="781"/>
      <c r="J48" s="724"/>
      <c r="K48" s="725"/>
      <c r="L48" s="725"/>
      <c r="M48" s="725"/>
      <c r="N48" s="766"/>
      <c r="O48" s="727"/>
      <c r="P48" s="727"/>
    </row>
    <row r="49" spans="1:16" s="355" customFormat="1" ht="20.149999999999999" customHeight="1" x14ac:dyDescent="0.35">
      <c r="A49" s="782"/>
      <c r="B49" s="435"/>
      <c r="C49" s="440">
        <v>2</v>
      </c>
      <c r="D49" s="1244" t="s">
        <v>170</v>
      </c>
      <c r="E49" s="1244"/>
      <c r="F49" s="1244"/>
      <c r="G49" s="1244"/>
      <c r="H49" s="443"/>
      <c r="I49" s="783"/>
      <c r="J49" s="440"/>
      <c r="K49" s="720"/>
      <c r="L49" s="720"/>
      <c r="M49" s="720"/>
      <c r="N49" s="764"/>
      <c r="O49" s="434"/>
      <c r="P49" s="434"/>
    </row>
    <row r="50" spans="1:16" s="355" customFormat="1" ht="20.149999999999999" customHeight="1" x14ac:dyDescent="0.35">
      <c r="A50" s="782"/>
      <c r="B50" s="714" t="s">
        <v>98</v>
      </c>
      <c r="C50" s="1244" t="s">
        <v>171</v>
      </c>
      <c r="D50" s="1244"/>
      <c r="E50" s="1244"/>
      <c r="F50" s="1244"/>
      <c r="G50" s="1244"/>
      <c r="H50" s="443"/>
      <c r="I50" s="779"/>
      <c r="J50" s="440"/>
      <c r="K50" s="720"/>
      <c r="L50" s="716">
        <f>L51+L63</f>
        <v>23</v>
      </c>
      <c r="M50" s="720"/>
      <c r="N50" s="764"/>
      <c r="O50" s="434"/>
      <c r="P50" s="434"/>
    </row>
    <row r="51" spans="1:16" s="355" customFormat="1" ht="33" customHeight="1" x14ac:dyDescent="0.35">
      <c r="A51" s="782"/>
      <c r="B51" s="715"/>
      <c r="C51" s="724">
        <v>1</v>
      </c>
      <c r="D51" s="1244" t="s">
        <v>172</v>
      </c>
      <c r="E51" s="1244"/>
      <c r="F51" s="1244"/>
      <c r="G51" s="1244"/>
      <c r="H51" s="443"/>
      <c r="I51" s="779"/>
      <c r="J51" s="440"/>
      <c r="K51" s="720"/>
      <c r="L51" s="716">
        <f>L53+L52</f>
        <v>9</v>
      </c>
      <c r="M51" s="720"/>
      <c r="N51" s="764"/>
      <c r="O51" s="434"/>
      <c r="P51" s="722" t="s">
        <v>540</v>
      </c>
    </row>
    <row r="52" spans="1:16" s="355" customFormat="1" ht="20.149999999999999" customHeight="1" x14ac:dyDescent="0.35">
      <c r="A52" s="768"/>
      <c r="B52" s="715"/>
      <c r="C52" s="412"/>
      <c r="D52" s="438" t="s">
        <v>0</v>
      </c>
      <c r="E52" s="1220" t="s">
        <v>23</v>
      </c>
      <c r="F52" s="1221"/>
      <c r="G52" s="1222"/>
      <c r="H52" s="443"/>
      <c r="I52" s="779"/>
      <c r="J52" s="440"/>
      <c r="K52" s="720"/>
      <c r="L52" s="716">
        <v>0</v>
      </c>
      <c r="M52" s="720"/>
      <c r="N52" s="764"/>
      <c r="O52" s="434"/>
      <c r="P52" s="434"/>
    </row>
    <row r="53" spans="1:16" s="355" customFormat="1" ht="20.149999999999999" customHeight="1" x14ac:dyDescent="0.35">
      <c r="A53" s="768"/>
      <c r="B53" s="715"/>
      <c r="C53" s="441"/>
      <c r="D53" s="438" t="s">
        <v>21</v>
      </c>
      <c r="E53" s="1247" t="s">
        <v>24</v>
      </c>
      <c r="F53" s="1247"/>
      <c r="G53" s="1247"/>
      <c r="H53" s="443"/>
      <c r="I53" s="779"/>
      <c r="J53" s="440"/>
      <c r="K53" s="720"/>
      <c r="L53" s="716">
        <f>SUM(L54:L62)</f>
        <v>9</v>
      </c>
      <c r="M53" s="720"/>
      <c r="N53" s="764"/>
      <c r="O53" s="434"/>
      <c r="P53" s="434"/>
    </row>
    <row r="54" spans="1:16" s="355" customFormat="1" ht="72" customHeight="1" x14ac:dyDescent="0.35">
      <c r="A54" s="768"/>
      <c r="B54" s="715"/>
      <c r="C54" s="412"/>
      <c r="D54" s="729">
        <v>4</v>
      </c>
      <c r="E54" s="1242" t="s">
        <v>1234</v>
      </c>
      <c r="F54" s="1162"/>
      <c r="G54" s="1163"/>
      <c r="H54" s="771" t="s">
        <v>984</v>
      </c>
      <c r="I54" s="772" t="s">
        <v>330</v>
      </c>
      <c r="J54" s="441">
        <v>1</v>
      </c>
      <c r="K54" s="441">
        <v>1</v>
      </c>
      <c r="L54" s="441">
        <f t="shared" ref="L54:L59" si="0">SUM(J54*K54)</f>
        <v>1</v>
      </c>
      <c r="M54" s="773" t="s">
        <v>1306</v>
      </c>
      <c r="N54" s="803" t="s">
        <v>1276</v>
      </c>
      <c r="O54" s="434"/>
    </row>
    <row r="55" spans="1:16" s="355" customFormat="1" ht="72" customHeight="1" x14ac:dyDescent="0.35">
      <c r="A55" s="769"/>
      <c r="B55" s="715"/>
      <c r="C55" s="770"/>
      <c r="D55" s="742">
        <v>5</v>
      </c>
      <c r="E55" s="1248" t="s">
        <v>1235</v>
      </c>
      <c r="F55" s="1249"/>
      <c r="G55" s="1250"/>
      <c r="H55" s="771" t="s">
        <v>985</v>
      </c>
      <c r="I55" s="772" t="s">
        <v>330</v>
      </c>
      <c r="J55" s="441">
        <v>1</v>
      </c>
      <c r="K55" s="441">
        <v>1</v>
      </c>
      <c r="L55" s="441">
        <f>SUM(J55*K55)</f>
        <v>1</v>
      </c>
      <c r="M55" s="773" t="s">
        <v>1307</v>
      </c>
      <c r="N55" s="802" t="s">
        <v>1277</v>
      </c>
      <c r="O55" s="774"/>
    </row>
    <row r="56" spans="1:16" s="355" customFormat="1" ht="72" customHeight="1" x14ac:dyDescent="0.35">
      <c r="A56" s="768"/>
      <c r="B56" s="715"/>
      <c r="C56" s="412"/>
      <c r="D56" s="729">
        <v>6</v>
      </c>
      <c r="E56" s="1242" t="s">
        <v>1225</v>
      </c>
      <c r="F56" s="1162"/>
      <c r="G56" s="1163"/>
      <c r="H56" s="771">
        <v>44161</v>
      </c>
      <c r="I56" s="772" t="s">
        <v>330</v>
      </c>
      <c r="J56" s="441">
        <v>1</v>
      </c>
      <c r="K56" s="441">
        <v>1</v>
      </c>
      <c r="L56" s="441">
        <f t="shared" si="0"/>
        <v>1</v>
      </c>
      <c r="M56" s="773" t="s">
        <v>1308</v>
      </c>
      <c r="N56" s="803" t="s">
        <v>1278</v>
      </c>
      <c r="O56" s="434"/>
    </row>
    <row r="57" spans="1:16" s="355" customFormat="1" ht="72" customHeight="1" x14ac:dyDescent="0.35">
      <c r="A57" s="768"/>
      <c r="B57" s="715"/>
      <c r="C57" s="412"/>
      <c r="D57" s="742">
        <v>7</v>
      </c>
      <c r="E57" s="1242" t="s">
        <v>1248</v>
      </c>
      <c r="F57" s="1162"/>
      <c r="G57" s="1163"/>
      <c r="H57" s="771" t="s">
        <v>1237</v>
      </c>
      <c r="I57" s="772" t="s">
        <v>330</v>
      </c>
      <c r="J57" s="441">
        <v>1</v>
      </c>
      <c r="K57" s="441">
        <v>1</v>
      </c>
      <c r="L57" s="441">
        <f t="shared" si="0"/>
        <v>1</v>
      </c>
      <c r="M57" s="773" t="s">
        <v>1309</v>
      </c>
      <c r="N57" s="803" t="s">
        <v>1279</v>
      </c>
      <c r="O57" s="434"/>
    </row>
    <row r="58" spans="1:16" s="355" customFormat="1" ht="72" customHeight="1" x14ac:dyDescent="0.35">
      <c r="A58" s="768"/>
      <c r="B58" s="715"/>
      <c r="C58" s="412"/>
      <c r="D58" s="729">
        <v>8</v>
      </c>
      <c r="E58" s="1242" t="s">
        <v>1249</v>
      </c>
      <c r="F58" s="1162"/>
      <c r="G58" s="1163"/>
      <c r="H58" s="771" t="s">
        <v>1250</v>
      </c>
      <c r="I58" s="772" t="s">
        <v>330</v>
      </c>
      <c r="J58" s="441">
        <v>1</v>
      </c>
      <c r="K58" s="441">
        <v>1</v>
      </c>
      <c r="L58" s="441">
        <f t="shared" si="0"/>
        <v>1</v>
      </c>
      <c r="M58" s="773" t="s">
        <v>1310</v>
      </c>
      <c r="N58" s="803" t="s">
        <v>1280</v>
      </c>
      <c r="O58" s="434"/>
    </row>
    <row r="59" spans="1:16" s="355" customFormat="1" ht="72" customHeight="1" x14ac:dyDescent="0.35">
      <c r="A59" s="768"/>
      <c r="B59" s="715"/>
      <c r="C59" s="412"/>
      <c r="D59" s="742">
        <v>9</v>
      </c>
      <c r="E59" s="1242" t="s">
        <v>1251</v>
      </c>
      <c r="F59" s="1162"/>
      <c r="G59" s="1163"/>
      <c r="H59" s="771" t="s">
        <v>1238</v>
      </c>
      <c r="I59" s="772" t="s">
        <v>330</v>
      </c>
      <c r="J59" s="441">
        <v>1</v>
      </c>
      <c r="K59" s="441">
        <v>1</v>
      </c>
      <c r="L59" s="441">
        <f t="shared" si="0"/>
        <v>1</v>
      </c>
      <c r="M59" s="773" t="s">
        <v>1311</v>
      </c>
      <c r="N59" s="803" t="s">
        <v>1281</v>
      </c>
      <c r="O59" s="434"/>
    </row>
    <row r="60" spans="1:16" s="355" customFormat="1" ht="72" customHeight="1" x14ac:dyDescent="0.35">
      <c r="A60" s="769"/>
      <c r="B60" s="715"/>
      <c r="C60" s="770"/>
      <c r="D60" s="729">
        <v>10</v>
      </c>
      <c r="E60" s="1242" t="s">
        <v>1252</v>
      </c>
      <c r="F60" s="1162"/>
      <c r="G60" s="1163"/>
      <c r="H60" s="771" t="s">
        <v>1236</v>
      </c>
      <c r="I60" s="772" t="s">
        <v>330</v>
      </c>
      <c r="J60" s="441">
        <v>1</v>
      </c>
      <c r="K60" s="441">
        <v>1</v>
      </c>
      <c r="L60" s="441">
        <f>SUM(J60*K60)</f>
        <v>1</v>
      </c>
      <c r="M60" s="773" t="s">
        <v>1312</v>
      </c>
      <c r="N60" s="802" t="s">
        <v>1282</v>
      </c>
      <c r="O60" s="774"/>
    </row>
    <row r="61" spans="1:16" s="355" customFormat="1" ht="72" customHeight="1" x14ac:dyDescent="0.35">
      <c r="A61" s="769"/>
      <c r="B61" s="715"/>
      <c r="C61" s="770"/>
      <c r="D61" s="742">
        <v>11</v>
      </c>
      <c r="E61" s="1242" t="s">
        <v>1253</v>
      </c>
      <c r="F61" s="1162"/>
      <c r="G61" s="1163"/>
      <c r="H61" s="771" t="s">
        <v>1239</v>
      </c>
      <c r="I61" s="772" t="s">
        <v>330</v>
      </c>
      <c r="J61" s="441">
        <v>1</v>
      </c>
      <c r="K61" s="441">
        <v>1</v>
      </c>
      <c r="L61" s="441">
        <f>SUM(J61*K61)</f>
        <v>1</v>
      </c>
      <c r="M61" s="773" t="s">
        <v>1313</v>
      </c>
      <c r="N61" s="802" t="s">
        <v>1283</v>
      </c>
      <c r="O61" s="774"/>
    </row>
    <row r="62" spans="1:16" s="355" customFormat="1" ht="112.5" customHeight="1" x14ac:dyDescent="0.35">
      <c r="A62" s="769"/>
      <c r="B62" s="715"/>
      <c r="C62" s="770"/>
      <c r="D62" s="729">
        <v>12</v>
      </c>
      <c r="E62" s="1242" t="s">
        <v>1228</v>
      </c>
      <c r="F62" s="1162"/>
      <c r="G62" s="1163"/>
      <c r="H62" s="771" t="s">
        <v>1240</v>
      </c>
      <c r="I62" s="772" t="s">
        <v>330</v>
      </c>
      <c r="J62" s="441">
        <v>1</v>
      </c>
      <c r="K62" s="441">
        <v>1</v>
      </c>
      <c r="L62" s="441">
        <f>SUM(J62*K62)</f>
        <v>1</v>
      </c>
      <c r="M62" s="773" t="s">
        <v>1314</v>
      </c>
      <c r="N62" s="802" t="s">
        <v>1284</v>
      </c>
      <c r="O62" s="774"/>
    </row>
    <row r="63" spans="1:16" s="355" customFormat="1" ht="20.149999999999999" customHeight="1" x14ac:dyDescent="0.35">
      <c r="A63" s="769"/>
      <c r="B63" s="715"/>
      <c r="C63" s="724">
        <v>2</v>
      </c>
      <c r="D63" s="1251" t="s">
        <v>173</v>
      </c>
      <c r="E63" s="1251"/>
      <c r="F63" s="1251"/>
      <c r="G63" s="1251"/>
      <c r="H63" s="443"/>
      <c r="I63" s="438"/>
      <c r="J63" s="440"/>
      <c r="K63" s="720"/>
      <c r="L63" s="716">
        <f>L65</f>
        <v>14</v>
      </c>
      <c r="M63" s="720"/>
      <c r="N63" s="764"/>
      <c r="O63" s="434"/>
      <c r="P63" s="434"/>
    </row>
    <row r="64" spans="1:16" s="355" customFormat="1" ht="20.149999999999999" customHeight="1" x14ac:dyDescent="0.35">
      <c r="A64" s="769"/>
      <c r="B64" s="715"/>
      <c r="C64" s="412"/>
      <c r="D64" s="729" t="s">
        <v>0</v>
      </c>
      <c r="E64" s="1252" t="s">
        <v>23</v>
      </c>
      <c r="F64" s="1253"/>
      <c r="G64" s="1254"/>
      <c r="H64" s="443"/>
      <c r="I64" s="779"/>
      <c r="J64" s="440"/>
      <c r="K64" s="720"/>
      <c r="L64" s="716">
        <v>0</v>
      </c>
      <c r="M64" s="720"/>
      <c r="N64" s="764"/>
      <c r="O64" s="434"/>
      <c r="P64" s="434"/>
    </row>
    <row r="65" spans="1:16" s="355" customFormat="1" ht="20.149999999999999" customHeight="1" x14ac:dyDescent="0.35">
      <c r="A65" s="784"/>
      <c r="B65" s="435"/>
      <c r="C65" s="441"/>
      <c r="D65" s="729" t="s">
        <v>21</v>
      </c>
      <c r="E65" s="785" t="s">
        <v>24</v>
      </c>
      <c r="F65" s="786"/>
      <c r="G65" s="787"/>
      <c r="H65" s="443"/>
      <c r="I65" s="779"/>
      <c r="J65" s="440"/>
      <c r="K65" s="720"/>
      <c r="L65" s="716">
        <f>SUM(L66:L79)</f>
        <v>14</v>
      </c>
      <c r="M65" s="720"/>
      <c r="N65" s="753"/>
      <c r="O65" s="434"/>
      <c r="P65" s="434"/>
    </row>
    <row r="66" spans="1:16" s="355" customFormat="1" ht="84" customHeight="1" x14ac:dyDescent="0.35">
      <c r="A66" s="769"/>
      <c r="B66" s="715"/>
      <c r="C66" s="770"/>
      <c r="D66" s="742">
        <v>13</v>
      </c>
      <c r="E66" s="1242" t="s">
        <v>1254</v>
      </c>
      <c r="F66" s="1162"/>
      <c r="G66" s="1163"/>
      <c r="H66" s="771" t="s">
        <v>1241</v>
      </c>
      <c r="I66" s="772" t="s">
        <v>330</v>
      </c>
      <c r="J66" s="441">
        <v>1</v>
      </c>
      <c r="K66" s="441">
        <v>1</v>
      </c>
      <c r="L66" s="441">
        <f t="shared" ref="L66:L78" si="1">SUM(J66*K66)</f>
        <v>1</v>
      </c>
      <c r="M66" s="773" t="s">
        <v>1315</v>
      </c>
      <c r="N66" s="802" t="s">
        <v>1285</v>
      </c>
      <c r="O66" s="774"/>
    </row>
    <row r="67" spans="1:16" s="355" customFormat="1" ht="84" customHeight="1" x14ac:dyDescent="0.35">
      <c r="A67" s="768"/>
      <c r="B67" s="715"/>
      <c r="C67" s="412"/>
      <c r="D67" s="729">
        <v>14</v>
      </c>
      <c r="E67" s="1242" t="s">
        <v>1255</v>
      </c>
      <c r="F67" s="1162"/>
      <c r="G67" s="1163"/>
      <c r="H67" s="771">
        <v>43787</v>
      </c>
      <c r="I67" s="772" t="s">
        <v>330</v>
      </c>
      <c r="J67" s="441">
        <v>1</v>
      </c>
      <c r="K67" s="441">
        <v>1</v>
      </c>
      <c r="L67" s="441">
        <f>SUM(J67*K67)</f>
        <v>1</v>
      </c>
      <c r="M67" s="773" t="s">
        <v>1316</v>
      </c>
      <c r="N67" s="803" t="s">
        <v>1286</v>
      </c>
      <c r="O67" s="434"/>
    </row>
    <row r="68" spans="1:16" s="355" customFormat="1" ht="84" customHeight="1" x14ac:dyDescent="0.35">
      <c r="A68" s="768"/>
      <c r="B68" s="715"/>
      <c r="C68" s="412"/>
      <c r="D68" s="742">
        <v>15</v>
      </c>
      <c r="E68" s="1242" t="s">
        <v>1256</v>
      </c>
      <c r="F68" s="1162"/>
      <c r="G68" s="1163"/>
      <c r="H68" s="771" t="s">
        <v>1242</v>
      </c>
      <c r="I68" s="772" t="s">
        <v>330</v>
      </c>
      <c r="J68" s="441">
        <v>1</v>
      </c>
      <c r="K68" s="441">
        <v>1</v>
      </c>
      <c r="L68" s="441">
        <f>SUM(J68*K68)</f>
        <v>1</v>
      </c>
      <c r="M68" s="773" t="s">
        <v>1317</v>
      </c>
      <c r="N68" s="803" t="s">
        <v>1287</v>
      </c>
      <c r="O68" s="434"/>
    </row>
    <row r="69" spans="1:16" s="355" customFormat="1" ht="84" customHeight="1" x14ac:dyDescent="0.35">
      <c r="A69" s="768"/>
      <c r="B69" s="715"/>
      <c r="C69" s="412"/>
      <c r="D69" s="729">
        <v>16</v>
      </c>
      <c r="E69" s="1242" t="s">
        <v>1257</v>
      </c>
      <c r="F69" s="1162"/>
      <c r="G69" s="1163"/>
      <c r="H69" s="771" t="s">
        <v>1243</v>
      </c>
      <c r="I69" s="772" t="s">
        <v>330</v>
      </c>
      <c r="J69" s="441">
        <v>1</v>
      </c>
      <c r="K69" s="441">
        <v>1</v>
      </c>
      <c r="L69" s="441">
        <f>SUM(J69*K69)</f>
        <v>1</v>
      </c>
      <c r="M69" s="773" t="s">
        <v>1318</v>
      </c>
      <c r="N69" s="803" t="s">
        <v>1288</v>
      </c>
      <c r="O69" s="434"/>
    </row>
    <row r="70" spans="1:16" s="355" customFormat="1" ht="84" customHeight="1" x14ac:dyDescent="0.35">
      <c r="A70" s="769"/>
      <c r="B70" s="715"/>
      <c r="C70" s="770"/>
      <c r="D70" s="742">
        <v>17</v>
      </c>
      <c r="E70" s="1242" t="s">
        <v>1258</v>
      </c>
      <c r="F70" s="1162"/>
      <c r="G70" s="1163"/>
      <c r="H70" s="771" t="s">
        <v>986</v>
      </c>
      <c r="I70" s="772" t="s">
        <v>330</v>
      </c>
      <c r="J70" s="441">
        <v>1</v>
      </c>
      <c r="K70" s="441">
        <v>1</v>
      </c>
      <c r="L70" s="441">
        <f t="shared" si="1"/>
        <v>1</v>
      </c>
      <c r="M70" s="773" t="s">
        <v>1319</v>
      </c>
      <c r="N70" s="802" t="s">
        <v>1289</v>
      </c>
      <c r="O70" s="774"/>
    </row>
    <row r="71" spans="1:16" s="355" customFormat="1" ht="84" customHeight="1" x14ac:dyDescent="0.35">
      <c r="A71" s="769"/>
      <c r="B71" s="715"/>
      <c r="C71" s="770"/>
      <c r="D71" s="729">
        <v>18</v>
      </c>
      <c r="E71" s="1242" t="s">
        <v>1226</v>
      </c>
      <c r="F71" s="1162"/>
      <c r="G71" s="1163"/>
      <c r="H71" s="771" t="s">
        <v>987</v>
      </c>
      <c r="I71" s="772" t="s">
        <v>330</v>
      </c>
      <c r="J71" s="441">
        <v>1</v>
      </c>
      <c r="K71" s="441">
        <v>1</v>
      </c>
      <c r="L71" s="441">
        <f t="shared" si="1"/>
        <v>1</v>
      </c>
      <c r="M71" s="773" t="s">
        <v>1320</v>
      </c>
      <c r="N71" s="802" t="s">
        <v>1290</v>
      </c>
      <c r="O71" s="774"/>
    </row>
    <row r="72" spans="1:16" s="355" customFormat="1" ht="84" customHeight="1" x14ac:dyDescent="0.35">
      <c r="A72" s="769"/>
      <c r="B72" s="715"/>
      <c r="C72" s="770"/>
      <c r="D72" s="742">
        <v>19</v>
      </c>
      <c r="E72" s="1242" t="s">
        <v>1259</v>
      </c>
      <c r="F72" s="1162"/>
      <c r="G72" s="1163"/>
      <c r="H72" s="771" t="s">
        <v>1246</v>
      </c>
      <c r="I72" s="772" t="s">
        <v>330</v>
      </c>
      <c r="J72" s="441">
        <v>1</v>
      </c>
      <c r="K72" s="441">
        <v>1</v>
      </c>
      <c r="L72" s="441">
        <f t="shared" si="1"/>
        <v>1</v>
      </c>
      <c r="M72" s="773" t="s">
        <v>1321</v>
      </c>
      <c r="N72" s="802" t="s">
        <v>1291</v>
      </c>
      <c r="O72" s="774"/>
    </row>
    <row r="73" spans="1:16" s="355" customFormat="1" ht="84" customHeight="1" x14ac:dyDescent="0.35">
      <c r="A73" s="769"/>
      <c r="B73" s="715"/>
      <c r="C73" s="770"/>
      <c r="D73" s="729">
        <v>20</v>
      </c>
      <c r="E73" s="1242" t="s">
        <v>1260</v>
      </c>
      <c r="F73" s="1162"/>
      <c r="G73" s="1163"/>
      <c r="H73" s="771" t="s">
        <v>989</v>
      </c>
      <c r="I73" s="772" t="s">
        <v>330</v>
      </c>
      <c r="J73" s="441">
        <v>1</v>
      </c>
      <c r="K73" s="441">
        <v>1</v>
      </c>
      <c r="L73" s="441">
        <f t="shared" si="1"/>
        <v>1</v>
      </c>
      <c r="M73" s="773" t="s">
        <v>1322</v>
      </c>
      <c r="N73" s="802" t="s">
        <v>1292</v>
      </c>
      <c r="O73" s="774"/>
    </row>
    <row r="74" spans="1:16" s="355" customFormat="1" ht="84" customHeight="1" x14ac:dyDescent="0.35">
      <c r="A74" s="769"/>
      <c r="B74" s="715"/>
      <c r="C74" s="770"/>
      <c r="D74" s="729">
        <v>21</v>
      </c>
      <c r="E74" s="1242" t="s">
        <v>1261</v>
      </c>
      <c r="F74" s="1162"/>
      <c r="G74" s="1163"/>
      <c r="H74" s="771" t="s">
        <v>1262</v>
      </c>
      <c r="I74" s="772" t="s">
        <v>330</v>
      </c>
      <c r="J74" s="441">
        <v>1</v>
      </c>
      <c r="K74" s="441">
        <v>1</v>
      </c>
      <c r="L74" s="441">
        <f>SUM(J74*K74)</f>
        <v>1</v>
      </c>
      <c r="M74" s="773" t="s">
        <v>1323</v>
      </c>
      <c r="N74" s="802" t="s">
        <v>1293</v>
      </c>
      <c r="O74" s="774"/>
    </row>
    <row r="75" spans="1:16" s="355" customFormat="1" ht="84" customHeight="1" x14ac:dyDescent="0.35">
      <c r="A75" s="769"/>
      <c r="B75" s="715"/>
      <c r="C75" s="770"/>
      <c r="D75" s="729">
        <v>22</v>
      </c>
      <c r="E75" s="1242" t="s">
        <v>1263</v>
      </c>
      <c r="F75" s="1162"/>
      <c r="G75" s="1163"/>
      <c r="H75" s="771" t="s">
        <v>1264</v>
      </c>
      <c r="I75" s="772" t="s">
        <v>330</v>
      </c>
      <c r="J75" s="441">
        <v>1</v>
      </c>
      <c r="K75" s="441">
        <v>1</v>
      </c>
      <c r="L75" s="441">
        <f t="shared" si="1"/>
        <v>1</v>
      </c>
      <c r="M75" s="773" t="s">
        <v>1324</v>
      </c>
      <c r="N75" s="802" t="s">
        <v>1294</v>
      </c>
      <c r="O75" s="774"/>
    </row>
    <row r="76" spans="1:16" s="355" customFormat="1" ht="84" customHeight="1" x14ac:dyDescent="0.35">
      <c r="A76" s="769"/>
      <c r="B76" s="715"/>
      <c r="C76" s="770"/>
      <c r="D76" s="742">
        <v>23</v>
      </c>
      <c r="E76" s="1242" t="s">
        <v>1227</v>
      </c>
      <c r="F76" s="1162"/>
      <c r="G76" s="1163"/>
      <c r="H76" s="771">
        <v>44160</v>
      </c>
      <c r="I76" s="772" t="s">
        <v>330</v>
      </c>
      <c r="J76" s="441">
        <v>1</v>
      </c>
      <c r="K76" s="441">
        <v>1</v>
      </c>
      <c r="L76" s="441">
        <f t="shared" si="1"/>
        <v>1</v>
      </c>
      <c r="M76" s="773" t="s">
        <v>1325</v>
      </c>
      <c r="N76" s="802" t="s">
        <v>1295</v>
      </c>
      <c r="O76" s="774"/>
    </row>
    <row r="77" spans="1:16" s="355" customFormat="1" ht="84" customHeight="1" x14ac:dyDescent="0.35">
      <c r="A77" s="769"/>
      <c r="B77" s="715"/>
      <c r="C77" s="770"/>
      <c r="D77" s="729">
        <v>24</v>
      </c>
      <c r="E77" s="1242" t="s">
        <v>1229</v>
      </c>
      <c r="F77" s="1162"/>
      <c r="G77" s="1163"/>
      <c r="H77" s="771" t="s">
        <v>1244</v>
      </c>
      <c r="I77" s="772" t="s">
        <v>330</v>
      </c>
      <c r="J77" s="441">
        <v>1</v>
      </c>
      <c r="K77" s="441">
        <v>1</v>
      </c>
      <c r="L77" s="441">
        <f t="shared" si="1"/>
        <v>1</v>
      </c>
      <c r="M77" s="773" t="s">
        <v>1326</v>
      </c>
      <c r="N77" s="802" t="s">
        <v>1296</v>
      </c>
      <c r="O77" s="774"/>
    </row>
    <row r="78" spans="1:16" s="355" customFormat="1" ht="84" customHeight="1" x14ac:dyDescent="0.35">
      <c r="A78" s="769"/>
      <c r="B78" s="715"/>
      <c r="C78" s="770"/>
      <c r="D78" s="742">
        <v>25</v>
      </c>
      <c r="E78" s="1242" t="s">
        <v>1230</v>
      </c>
      <c r="F78" s="1162"/>
      <c r="G78" s="1163"/>
      <c r="H78" s="771" t="s">
        <v>1245</v>
      </c>
      <c r="I78" s="772" t="s">
        <v>330</v>
      </c>
      <c r="J78" s="441">
        <v>1</v>
      </c>
      <c r="K78" s="441">
        <v>1</v>
      </c>
      <c r="L78" s="441">
        <f t="shared" si="1"/>
        <v>1</v>
      </c>
      <c r="M78" s="773" t="s">
        <v>1327</v>
      </c>
      <c r="N78" s="802" t="s">
        <v>1297</v>
      </c>
      <c r="O78" s="774"/>
    </row>
    <row r="79" spans="1:16" s="355" customFormat="1" ht="84" customHeight="1" x14ac:dyDescent="0.35">
      <c r="A79" s="769"/>
      <c r="B79" s="715"/>
      <c r="C79" s="770"/>
      <c r="D79" s="742">
        <v>26</v>
      </c>
      <c r="E79" s="1242" t="s">
        <v>1265</v>
      </c>
      <c r="F79" s="1162"/>
      <c r="G79" s="1163"/>
      <c r="H79" s="771" t="s">
        <v>1266</v>
      </c>
      <c r="I79" s="772" t="s">
        <v>330</v>
      </c>
      <c r="J79" s="441">
        <v>1</v>
      </c>
      <c r="K79" s="441">
        <v>1</v>
      </c>
      <c r="L79" s="441">
        <f>SUM(J79*K79)</f>
        <v>1</v>
      </c>
      <c r="M79" s="773" t="s">
        <v>1328</v>
      </c>
      <c r="N79" s="802" t="s">
        <v>1298</v>
      </c>
      <c r="O79" s="774"/>
    </row>
    <row r="80" spans="1:16" s="355" customFormat="1" ht="20.149999999999999" customHeight="1" x14ac:dyDescent="0.35">
      <c r="A80" s="768"/>
      <c r="B80" s="412" t="s">
        <v>16</v>
      </c>
      <c r="C80" s="1255" t="s">
        <v>174</v>
      </c>
      <c r="D80" s="1255"/>
      <c r="E80" s="1255"/>
      <c r="F80" s="1255"/>
      <c r="G80" s="1255"/>
      <c r="H80" s="442"/>
      <c r="I80" s="435"/>
      <c r="J80" s="441"/>
      <c r="K80" s="739"/>
      <c r="L80" s="744">
        <v>0</v>
      </c>
      <c r="M80" s="739"/>
      <c r="N80" s="764"/>
      <c r="O80" s="788"/>
      <c r="P80" s="722" t="s">
        <v>540</v>
      </c>
    </row>
    <row r="81" spans="1:16" s="355" customFormat="1" ht="32.25" customHeight="1" x14ac:dyDescent="0.35">
      <c r="A81" s="768"/>
      <c r="B81" s="412"/>
      <c r="C81" s="724">
        <v>1</v>
      </c>
      <c r="D81" s="1244" t="s">
        <v>175</v>
      </c>
      <c r="E81" s="1244"/>
      <c r="F81" s="1244"/>
      <c r="G81" s="1244"/>
      <c r="H81" s="443"/>
      <c r="I81" s="438"/>
      <c r="J81" s="440"/>
      <c r="K81" s="720"/>
      <c r="L81" s="720"/>
      <c r="M81" s="720"/>
      <c r="N81" s="764"/>
      <c r="O81" s="434"/>
      <c r="P81" s="434"/>
    </row>
    <row r="82" spans="1:16" s="355" customFormat="1" ht="20.149999999999999" customHeight="1" x14ac:dyDescent="0.35">
      <c r="A82" s="768"/>
      <c r="B82" s="715"/>
      <c r="C82" s="412"/>
      <c r="D82" s="438" t="s">
        <v>2</v>
      </c>
      <c r="E82" s="1244" t="s">
        <v>26</v>
      </c>
      <c r="F82" s="1244"/>
      <c r="G82" s="1244"/>
      <c r="H82" s="443"/>
      <c r="I82" s="779"/>
      <c r="J82" s="440"/>
      <c r="K82" s="720"/>
      <c r="L82" s="720"/>
      <c r="M82" s="720"/>
      <c r="N82" s="764"/>
      <c r="O82" s="434"/>
      <c r="P82" s="434"/>
    </row>
    <row r="83" spans="1:16" s="355" customFormat="1" ht="20.149999999999999" customHeight="1" x14ac:dyDescent="0.35">
      <c r="A83" s="768"/>
      <c r="B83" s="412"/>
      <c r="C83" s="412"/>
      <c r="D83" s="438" t="s">
        <v>3</v>
      </c>
      <c r="E83" s="1244" t="s">
        <v>14</v>
      </c>
      <c r="F83" s="1244"/>
      <c r="G83" s="1244"/>
      <c r="H83" s="443"/>
      <c r="I83" s="779"/>
      <c r="J83" s="440"/>
      <c r="K83" s="720"/>
      <c r="L83" s="720"/>
      <c r="M83" s="720"/>
      <c r="N83" s="764"/>
      <c r="O83" s="434"/>
      <c r="P83" s="434"/>
    </row>
    <row r="84" spans="1:16" s="355" customFormat="1" ht="20.149999999999999" customHeight="1" x14ac:dyDescent="0.35">
      <c r="A84" s="768"/>
      <c r="B84" s="412"/>
      <c r="C84" s="441"/>
      <c r="D84" s="438" t="s">
        <v>4</v>
      </c>
      <c r="E84" s="1244" t="s">
        <v>15</v>
      </c>
      <c r="F84" s="1244"/>
      <c r="G84" s="1244"/>
      <c r="H84" s="443"/>
      <c r="I84" s="438"/>
      <c r="J84" s="440"/>
      <c r="K84" s="720"/>
      <c r="L84" s="720"/>
      <c r="M84" s="720"/>
      <c r="N84" s="764"/>
      <c r="O84" s="434"/>
      <c r="P84" s="434"/>
    </row>
    <row r="85" spans="1:16" s="355" customFormat="1" ht="20.149999999999999" customHeight="1" x14ac:dyDescent="0.35">
      <c r="A85" s="768"/>
      <c r="B85" s="412"/>
      <c r="C85" s="724">
        <v>2</v>
      </c>
      <c r="D85" s="1244" t="s">
        <v>176</v>
      </c>
      <c r="E85" s="1244"/>
      <c r="F85" s="1244"/>
      <c r="G85" s="1244"/>
      <c r="H85" s="443"/>
      <c r="I85" s="789"/>
      <c r="J85" s="440"/>
      <c r="K85" s="720"/>
      <c r="L85" s="720"/>
      <c r="M85" s="720"/>
      <c r="N85" s="764"/>
      <c r="O85" s="434"/>
      <c r="P85" s="434"/>
    </row>
    <row r="86" spans="1:16" s="355" customFormat="1" ht="20.149999999999999" customHeight="1" x14ac:dyDescent="0.35">
      <c r="A86" s="768"/>
      <c r="B86" s="412"/>
      <c r="C86" s="412"/>
      <c r="D86" s="730" t="s">
        <v>0</v>
      </c>
      <c r="E86" s="1247" t="s">
        <v>140</v>
      </c>
      <c r="F86" s="1247"/>
      <c r="G86" s="1247"/>
      <c r="H86" s="443"/>
      <c r="I86" s="789"/>
      <c r="J86" s="440"/>
      <c r="K86" s="720"/>
      <c r="L86" s="720"/>
      <c r="M86" s="720"/>
      <c r="N86" s="764"/>
      <c r="O86" s="434"/>
      <c r="P86" s="434"/>
    </row>
    <row r="87" spans="1:16" s="355" customFormat="1" ht="20.149999999999999" customHeight="1" x14ac:dyDescent="0.35">
      <c r="A87" s="768"/>
      <c r="B87" s="412"/>
      <c r="C87" s="412"/>
      <c r="D87" s="730" t="s">
        <v>3</v>
      </c>
      <c r="E87" s="1247" t="s">
        <v>141</v>
      </c>
      <c r="F87" s="1247"/>
      <c r="G87" s="1247"/>
      <c r="H87" s="443"/>
      <c r="I87" s="789"/>
      <c r="J87" s="440"/>
      <c r="K87" s="720"/>
      <c r="L87" s="720"/>
      <c r="M87" s="720"/>
      <c r="N87" s="764"/>
      <c r="O87" s="434"/>
      <c r="P87" s="434"/>
    </row>
    <row r="88" spans="1:16" s="355" customFormat="1" ht="20.149999999999999" customHeight="1" x14ac:dyDescent="0.35">
      <c r="A88" s="768"/>
      <c r="B88" s="441"/>
      <c r="C88" s="441"/>
      <c r="D88" s="730" t="s">
        <v>4</v>
      </c>
      <c r="E88" s="1247" t="s">
        <v>177</v>
      </c>
      <c r="F88" s="1247"/>
      <c r="G88" s="1247"/>
      <c r="H88" s="443"/>
      <c r="I88" s="789"/>
      <c r="J88" s="440"/>
      <c r="K88" s="720"/>
      <c r="L88" s="720"/>
      <c r="M88" s="720"/>
      <c r="N88" s="764"/>
      <c r="O88" s="434"/>
      <c r="P88" s="434"/>
    </row>
    <row r="89" spans="1:16" s="355" customFormat="1" ht="30" customHeight="1" x14ac:dyDescent="0.35">
      <c r="A89" s="768"/>
      <c r="B89" s="714" t="s">
        <v>103</v>
      </c>
      <c r="C89" s="1244" t="s">
        <v>195</v>
      </c>
      <c r="D89" s="1244"/>
      <c r="E89" s="1244"/>
      <c r="F89" s="1244"/>
      <c r="G89" s="1244"/>
      <c r="H89" s="790"/>
      <c r="I89" s="438"/>
      <c r="J89" s="440"/>
      <c r="K89" s="720"/>
      <c r="L89" s="744">
        <v>0</v>
      </c>
      <c r="M89" s="720"/>
      <c r="N89" s="764"/>
      <c r="O89" s="434"/>
      <c r="P89" s="722" t="s">
        <v>540</v>
      </c>
    </row>
    <row r="90" spans="1:16" s="355" customFormat="1" ht="20.149999999999999" customHeight="1" x14ac:dyDescent="0.35">
      <c r="A90" s="768"/>
      <c r="B90" s="715"/>
      <c r="C90" s="440">
        <v>1</v>
      </c>
      <c r="D90" s="1244" t="s">
        <v>196</v>
      </c>
      <c r="E90" s="1244"/>
      <c r="F90" s="1244"/>
      <c r="G90" s="1244"/>
      <c r="H90" s="790"/>
      <c r="I90" s="438"/>
      <c r="J90" s="440"/>
      <c r="K90" s="720"/>
      <c r="L90" s="720"/>
      <c r="M90" s="720"/>
      <c r="N90" s="764"/>
      <c r="O90" s="434"/>
      <c r="P90" s="434"/>
    </row>
    <row r="91" spans="1:16" s="355" customFormat="1" ht="20.149999999999999" customHeight="1" x14ac:dyDescent="0.35">
      <c r="A91" s="768"/>
      <c r="B91" s="715"/>
      <c r="C91" s="440">
        <v>2</v>
      </c>
      <c r="D91" s="1244" t="s">
        <v>197</v>
      </c>
      <c r="E91" s="1244"/>
      <c r="F91" s="1244"/>
      <c r="G91" s="1244"/>
      <c r="H91" s="443"/>
      <c r="I91" s="789"/>
      <c r="J91" s="440"/>
      <c r="K91" s="720"/>
      <c r="L91" s="720"/>
      <c r="M91" s="720"/>
      <c r="N91" s="764"/>
      <c r="O91" s="434"/>
      <c r="P91" s="434"/>
    </row>
    <row r="92" spans="1:16" s="355" customFormat="1" ht="20.149999999999999" customHeight="1" x14ac:dyDescent="0.35">
      <c r="A92" s="768"/>
      <c r="B92" s="441"/>
      <c r="C92" s="440">
        <v>3</v>
      </c>
      <c r="D92" s="1244" t="s">
        <v>178</v>
      </c>
      <c r="E92" s="1244"/>
      <c r="F92" s="1244"/>
      <c r="G92" s="1244"/>
      <c r="H92" s="443"/>
      <c r="I92" s="789"/>
      <c r="J92" s="440"/>
      <c r="K92" s="720"/>
      <c r="L92" s="720"/>
      <c r="M92" s="720"/>
      <c r="N92" s="764"/>
      <c r="O92" s="434"/>
      <c r="P92" s="434"/>
    </row>
    <row r="93" spans="1:16" s="355" customFormat="1" ht="32.25" customHeight="1" x14ac:dyDescent="0.35">
      <c r="A93" s="768"/>
      <c r="B93" s="724" t="s">
        <v>5</v>
      </c>
      <c r="C93" s="1244" t="s">
        <v>179</v>
      </c>
      <c r="D93" s="1244"/>
      <c r="E93" s="1244"/>
      <c r="F93" s="1244"/>
      <c r="G93" s="1244"/>
      <c r="H93" s="443"/>
      <c r="I93" s="789"/>
      <c r="J93" s="440"/>
      <c r="K93" s="720"/>
      <c r="L93" s="744">
        <v>0</v>
      </c>
      <c r="M93" s="720"/>
      <c r="N93" s="764"/>
      <c r="O93" s="434"/>
      <c r="P93" s="722" t="s">
        <v>540</v>
      </c>
    </row>
    <row r="94" spans="1:16" s="355" customFormat="1" ht="20.149999999999999" customHeight="1" x14ac:dyDescent="0.35">
      <c r="A94" s="768"/>
      <c r="B94" s="412"/>
      <c r="C94" s="440">
        <v>1</v>
      </c>
      <c r="D94" s="791" t="s">
        <v>140</v>
      </c>
      <c r="E94" s="401"/>
      <c r="F94" s="401"/>
      <c r="G94" s="792"/>
      <c r="H94" s="443"/>
      <c r="I94" s="789"/>
      <c r="J94" s="440"/>
      <c r="K94" s="720"/>
      <c r="L94" s="720"/>
      <c r="M94" s="720"/>
      <c r="N94" s="764"/>
      <c r="O94" s="434"/>
      <c r="P94" s="434"/>
    </row>
    <row r="95" spans="1:16" s="355" customFormat="1" ht="20.149999999999999" customHeight="1" x14ac:dyDescent="0.35">
      <c r="A95" s="768"/>
      <c r="B95" s="412"/>
      <c r="C95" s="440">
        <v>2</v>
      </c>
      <c r="D95" s="791" t="s">
        <v>141</v>
      </c>
      <c r="E95" s="401"/>
      <c r="F95" s="401"/>
      <c r="G95" s="792"/>
      <c r="H95" s="443"/>
      <c r="I95" s="789"/>
      <c r="J95" s="440"/>
      <c r="K95" s="720"/>
      <c r="L95" s="720"/>
      <c r="M95" s="720"/>
      <c r="N95" s="764"/>
      <c r="O95" s="434"/>
      <c r="P95" s="434"/>
    </row>
    <row r="96" spans="1:16" s="355" customFormat="1" ht="20.149999999999999" customHeight="1" x14ac:dyDescent="0.35">
      <c r="A96" s="768"/>
      <c r="B96" s="441"/>
      <c r="C96" s="440">
        <v>3</v>
      </c>
      <c r="D96" s="791" t="s">
        <v>180</v>
      </c>
      <c r="E96" s="401"/>
      <c r="F96" s="401"/>
      <c r="G96" s="792"/>
      <c r="H96" s="443"/>
      <c r="I96" s="789"/>
      <c r="J96" s="440"/>
      <c r="K96" s="720"/>
      <c r="L96" s="720"/>
      <c r="M96" s="720"/>
      <c r="N96" s="764"/>
      <c r="O96" s="434"/>
      <c r="P96" s="434"/>
    </row>
    <row r="97" spans="1:16" s="355" customFormat="1" ht="20.149999999999999" customHeight="1" x14ac:dyDescent="0.35">
      <c r="A97" s="517"/>
      <c r="B97" s="724" t="s">
        <v>108</v>
      </c>
      <c r="C97" s="1244" t="s">
        <v>181</v>
      </c>
      <c r="D97" s="1244"/>
      <c r="E97" s="1244"/>
      <c r="F97" s="1244"/>
      <c r="G97" s="1244"/>
      <c r="H97" s="778"/>
      <c r="I97" s="730"/>
      <c r="J97" s="730"/>
      <c r="K97" s="730"/>
      <c r="L97" s="744">
        <v>0</v>
      </c>
      <c r="M97" s="730"/>
      <c r="N97" s="765"/>
      <c r="O97" s="434"/>
      <c r="P97" s="722" t="s">
        <v>540</v>
      </c>
    </row>
    <row r="98" spans="1:16" s="355" customFormat="1" ht="32.25" customHeight="1" x14ac:dyDescent="0.35">
      <c r="A98" s="517"/>
      <c r="B98" s="441"/>
      <c r="C98" s="711"/>
      <c r="D98" s="1244" t="s">
        <v>1010</v>
      </c>
      <c r="E98" s="1244"/>
      <c r="F98" s="1244"/>
      <c r="G98" s="1244"/>
      <c r="H98" s="793"/>
      <c r="I98" s="730"/>
      <c r="J98" s="730"/>
      <c r="K98" s="730"/>
      <c r="L98" s="730"/>
      <c r="M98" s="730"/>
      <c r="N98" s="765"/>
      <c r="O98" s="434"/>
      <c r="P98" s="434"/>
    </row>
    <row r="99" spans="1:16" s="718" customFormat="1" ht="20.149999999999999" customHeight="1" x14ac:dyDescent="0.35">
      <c r="A99" s="794"/>
      <c r="B99" s="795" t="s">
        <v>117</v>
      </c>
      <c r="C99" s="1251" t="s">
        <v>1011</v>
      </c>
      <c r="D99" s="1251"/>
      <c r="E99" s="1251"/>
      <c r="F99" s="1251"/>
      <c r="G99" s="1251"/>
      <c r="H99" s="778"/>
      <c r="I99" s="730"/>
      <c r="J99" s="730"/>
      <c r="K99" s="730"/>
      <c r="L99" s="744">
        <f>L100</f>
        <v>4</v>
      </c>
      <c r="M99" s="730"/>
      <c r="N99" s="765"/>
      <c r="O99" s="434"/>
      <c r="P99" s="796" t="s">
        <v>540</v>
      </c>
    </row>
    <row r="100" spans="1:16" s="718" customFormat="1" ht="45" customHeight="1" x14ac:dyDescent="0.35">
      <c r="A100" s="794"/>
      <c r="B100" s="693"/>
      <c r="C100" s="797"/>
      <c r="D100" s="1251" t="s">
        <v>1012</v>
      </c>
      <c r="E100" s="1251"/>
      <c r="F100" s="1251"/>
      <c r="G100" s="1251"/>
      <c r="H100" s="793"/>
      <c r="I100" s="730"/>
      <c r="J100" s="730"/>
      <c r="K100" s="730"/>
      <c r="L100" s="744">
        <f>SUM(L101:L104)</f>
        <v>4</v>
      </c>
      <c r="M100" s="730"/>
      <c r="N100" s="765"/>
      <c r="O100" s="434"/>
      <c r="P100" s="744"/>
    </row>
    <row r="101" spans="1:16" s="355" customFormat="1" ht="84.75" customHeight="1" x14ac:dyDescent="0.35">
      <c r="A101" s="769"/>
      <c r="B101" s="715"/>
      <c r="C101" s="441"/>
      <c r="D101" s="435">
        <v>27</v>
      </c>
      <c r="E101" s="1248" t="s">
        <v>1270</v>
      </c>
      <c r="F101" s="1249"/>
      <c r="G101" s="1250"/>
      <c r="H101" s="771" t="s">
        <v>1247</v>
      </c>
      <c r="I101" s="772" t="s">
        <v>330</v>
      </c>
      <c r="J101" s="441">
        <v>1</v>
      </c>
      <c r="K101" s="441">
        <v>1</v>
      </c>
      <c r="L101" s="441">
        <f>SUM(J101*K101)</f>
        <v>1</v>
      </c>
      <c r="M101" s="798" t="s">
        <v>1329</v>
      </c>
      <c r="N101" s="802" t="s">
        <v>1299</v>
      </c>
      <c r="O101" s="774"/>
    </row>
    <row r="102" spans="1:16" s="355" customFormat="1" ht="84.75" customHeight="1" x14ac:dyDescent="0.35">
      <c r="A102" s="769"/>
      <c r="B102" s="715"/>
      <c r="C102" s="441"/>
      <c r="D102" s="435">
        <v>28</v>
      </c>
      <c r="E102" s="1242" t="s">
        <v>1269</v>
      </c>
      <c r="F102" s="1162"/>
      <c r="G102" s="1163"/>
      <c r="H102" s="771">
        <v>43473</v>
      </c>
      <c r="I102" s="772" t="s">
        <v>330</v>
      </c>
      <c r="J102" s="441">
        <v>1</v>
      </c>
      <c r="K102" s="441">
        <v>1</v>
      </c>
      <c r="L102" s="441">
        <f>SUM(J102*K102)</f>
        <v>1</v>
      </c>
      <c r="M102" s="798" t="s">
        <v>1330</v>
      </c>
      <c r="N102" s="802" t="s">
        <v>1300</v>
      </c>
      <c r="O102" s="774"/>
    </row>
    <row r="103" spans="1:16" s="355" customFormat="1" ht="84.75" customHeight="1" x14ac:dyDescent="0.35">
      <c r="A103" s="769"/>
      <c r="B103" s="715"/>
      <c r="C103" s="441"/>
      <c r="D103" s="435">
        <v>29</v>
      </c>
      <c r="E103" s="1242" t="s">
        <v>1267</v>
      </c>
      <c r="F103" s="1162"/>
      <c r="G103" s="1163"/>
      <c r="H103" s="771" t="s">
        <v>1268</v>
      </c>
      <c r="I103" s="772" t="s">
        <v>330</v>
      </c>
      <c r="J103" s="441">
        <v>1</v>
      </c>
      <c r="K103" s="441">
        <v>1</v>
      </c>
      <c r="L103" s="441">
        <f>SUM(J103*K103)</f>
        <v>1</v>
      </c>
      <c r="M103" s="798" t="s">
        <v>1331</v>
      </c>
      <c r="N103" s="802" t="s">
        <v>1301</v>
      </c>
      <c r="O103" s="774"/>
    </row>
    <row r="104" spans="1:16" s="355" customFormat="1" ht="84.75" customHeight="1" x14ac:dyDescent="0.35">
      <c r="A104" s="769"/>
      <c r="B104" s="715"/>
      <c r="C104" s="441"/>
      <c r="D104" s="435">
        <v>30</v>
      </c>
      <c r="E104" s="1242" t="s">
        <v>1271</v>
      </c>
      <c r="F104" s="1162"/>
      <c r="G104" s="1163"/>
      <c r="H104" s="771" t="s">
        <v>1272</v>
      </c>
      <c r="I104" s="772" t="s">
        <v>330</v>
      </c>
      <c r="J104" s="441">
        <v>1</v>
      </c>
      <c r="K104" s="441">
        <v>1</v>
      </c>
      <c r="L104" s="441">
        <f>SUM(J104*K104)</f>
        <v>1</v>
      </c>
      <c r="M104" s="798" t="s">
        <v>1332</v>
      </c>
      <c r="N104" s="802" t="s">
        <v>1302</v>
      </c>
      <c r="O104" s="774"/>
    </row>
    <row r="105" spans="1:16" s="355" customFormat="1" ht="15" customHeight="1" x14ac:dyDescent="0.35">
      <c r="A105" s="1243" t="s">
        <v>221</v>
      </c>
      <c r="B105" s="1243"/>
      <c r="C105" s="1243"/>
      <c r="D105" s="1243"/>
      <c r="E105" s="1243"/>
      <c r="F105" s="1243"/>
      <c r="G105" s="1243"/>
      <c r="H105" s="1243"/>
      <c r="I105" s="1243"/>
      <c r="J105" s="1243"/>
      <c r="K105" s="444"/>
      <c r="L105" s="688">
        <f>L23+L29+L36+L45+L47+L50+L80+L89+L93+L97+L99</f>
        <v>30</v>
      </c>
      <c r="M105" s="720"/>
      <c r="N105" s="764"/>
      <c r="O105" s="434"/>
      <c r="P105" s="434"/>
    </row>
    <row r="106" spans="1:16" ht="15" customHeight="1" x14ac:dyDescent="0.35">
      <c r="A106" s="367"/>
      <c r="B106" s="367"/>
      <c r="C106" s="712"/>
      <c r="D106" s="712"/>
      <c r="E106" s="712"/>
      <c r="F106" s="712"/>
      <c r="G106" s="712"/>
      <c r="H106" s="712"/>
      <c r="I106" s="712"/>
      <c r="J106" s="712"/>
      <c r="K106" s="416"/>
      <c r="L106" s="416"/>
      <c r="M106" s="367"/>
      <c r="N106" s="367"/>
      <c r="O106" s="712"/>
      <c r="P106" s="712"/>
    </row>
    <row r="107" spans="1:16" ht="15" customHeight="1" x14ac:dyDescent="0.35">
      <c r="A107" s="355" t="s">
        <v>316</v>
      </c>
      <c r="B107" s="355"/>
      <c r="C107" s="545"/>
      <c r="D107" s="545"/>
      <c r="E107" s="545"/>
      <c r="F107" s="355"/>
      <c r="G107" s="355"/>
      <c r="H107" s="449"/>
      <c r="I107" s="369"/>
      <c r="J107" s="449"/>
      <c r="K107" s="449"/>
      <c r="L107" s="449"/>
      <c r="M107" s="367"/>
      <c r="N107" s="367"/>
      <c r="O107" s="712"/>
      <c r="P107" s="712"/>
    </row>
    <row r="108" spans="1:16" ht="15" customHeight="1" x14ac:dyDescent="0.35">
      <c r="A108" s="355"/>
      <c r="B108" s="355"/>
      <c r="C108" s="545"/>
      <c r="D108" s="545"/>
      <c r="E108" s="545"/>
      <c r="F108" s="355"/>
      <c r="G108" s="355"/>
      <c r="H108" s="355"/>
      <c r="I108" s="369"/>
      <c r="J108" s="355"/>
      <c r="K108" s="449"/>
      <c r="L108" s="449"/>
      <c r="M108" s="355"/>
      <c r="N108" s="355"/>
      <c r="O108" s="558"/>
      <c r="P108" s="558"/>
    </row>
    <row r="109" spans="1:16" ht="15" customHeight="1" x14ac:dyDescent="0.35">
      <c r="A109" s="355"/>
      <c r="B109" s="355"/>
      <c r="C109" s="545"/>
      <c r="D109" s="545"/>
      <c r="E109" s="545"/>
      <c r="F109" s="355"/>
      <c r="G109" s="355"/>
      <c r="H109" s="355"/>
      <c r="I109" s="418"/>
      <c r="K109" s="449"/>
      <c r="L109" s="449"/>
      <c r="M109" s="355" t="str">
        <f>PENDIDIKAN!I419</f>
        <v>Padang, 26 Januari 2022</v>
      </c>
      <c r="N109" s="355"/>
      <c r="O109" s="558"/>
      <c r="P109" s="558"/>
    </row>
    <row r="110" spans="1:16" ht="15" customHeight="1" x14ac:dyDescent="0.35">
      <c r="A110" s="355"/>
      <c r="B110" s="355"/>
      <c r="C110" s="545"/>
      <c r="D110" s="545"/>
      <c r="E110" s="545"/>
      <c r="F110" s="355"/>
      <c r="G110" s="355"/>
      <c r="H110" s="355"/>
      <c r="I110" s="418"/>
      <c r="K110" s="419"/>
      <c r="L110" s="419"/>
      <c r="M110" s="419" t="str">
        <f>PENDIDIKAN!I420</f>
        <v>Ketua Jurusan Kimia</v>
      </c>
      <c r="N110" s="420"/>
      <c r="O110" s="799"/>
      <c r="P110" s="799"/>
    </row>
    <row r="111" spans="1:16" ht="15" customHeight="1" x14ac:dyDescent="0.35">
      <c r="A111" s="355"/>
      <c r="B111" s="355"/>
      <c r="C111" s="545"/>
      <c r="D111" s="545"/>
      <c r="E111" s="545"/>
      <c r="F111" s="355"/>
      <c r="G111" s="355"/>
      <c r="H111" s="355"/>
      <c r="I111" s="418"/>
      <c r="K111" s="449"/>
      <c r="L111" s="449"/>
      <c r="M111" s="355" t="str">
        <f>PENDIDIKAN!I421</f>
        <v>Fakultas MIPA Univesitas Andalas</v>
      </c>
      <c r="N111" s="355"/>
      <c r="O111" s="558"/>
      <c r="P111" s="558"/>
    </row>
    <row r="112" spans="1:16" ht="15" customHeight="1" x14ac:dyDescent="0.35">
      <c r="A112" s="355"/>
      <c r="B112" s="355"/>
      <c r="C112" s="545"/>
      <c r="D112" s="545"/>
      <c r="E112" s="545"/>
      <c r="F112" s="355"/>
      <c r="G112" s="355"/>
      <c r="H112" s="355"/>
      <c r="I112" s="418"/>
      <c r="K112" s="449"/>
      <c r="L112" s="449"/>
      <c r="M112" s="355"/>
      <c r="N112" s="355"/>
      <c r="O112" s="558"/>
      <c r="P112" s="558"/>
    </row>
    <row r="113" spans="1:16" ht="15" customHeight="1" x14ac:dyDescent="0.35">
      <c r="A113" s="355"/>
      <c r="B113" s="355"/>
      <c r="C113" s="545"/>
      <c r="D113" s="545"/>
      <c r="E113" s="545"/>
      <c r="F113" s="355"/>
      <c r="G113" s="355"/>
      <c r="H113" s="355"/>
      <c r="I113" s="418"/>
      <c r="K113" s="449"/>
      <c r="L113" s="449"/>
      <c r="M113" s="355"/>
      <c r="N113" s="355"/>
      <c r="O113" s="558"/>
      <c r="P113" s="558"/>
    </row>
    <row r="114" spans="1:16" ht="15" customHeight="1" x14ac:dyDescent="0.35">
      <c r="A114" s="355"/>
      <c r="B114" s="355"/>
      <c r="C114" s="545"/>
      <c r="D114" s="545"/>
      <c r="E114" s="545"/>
      <c r="F114" s="355"/>
      <c r="G114" s="355"/>
      <c r="H114" s="355"/>
      <c r="I114" s="418"/>
      <c r="K114" s="713"/>
      <c r="L114" s="713"/>
      <c r="M114" s="713"/>
      <c r="N114" s="759"/>
      <c r="O114" s="712"/>
      <c r="P114" s="712"/>
    </row>
    <row r="115" spans="1:16" ht="15" customHeight="1" x14ac:dyDescent="0.35">
      <c r="A115" s="355"/>
      <c r="B115" s="355"/>
      <c r="C115" s="545"/>
      <c r="D115" s="545"/>
      <c r="E115" s="545"/>
      <c r="F115" s="355"/>
      <c r="G115" s="355"/>
      <c r="H115" s="355"/>
      <c r="I115" s="418"/>
      <c r="J115" s="467"/>
      <c r="K115" s="713"/>
      <c r="L115" s="713"/>
      <c r="M115" s="713"/>
      <c r="N115" s="759"/>
      <c r="O115" s="712"/>
      <c r="P115" s="712"/>
    </row>
    <row r="116" spans="1:16" ht="15" customHeight="1" x14ac:dyDescent="0.35">
      <c r="A116" s="355"/>
      <c r="B116" s="355"/>
      <c r="C116" s="545"/>
      <c r="D116" s="545"/>
      <c r="E116" s="545"/>
      <c r="F116" s="355"/>
      <c r="G116" s="355"/>
      <c r="H116" s="355"/>
      <c r="I116" s="423"/>
      <c r="K116" s="449"/>
      <c r="L116" s="449"/>
      <c r="M116" s="355" t="str">
        <f>PENDIDIKAN!I425</f>
        <v>Dr. Mai Efdi</v>
      </c>
      <c r="N116" s="355"/>
      <c r="O116" s="558"/>
      <c r="P116" s="558"/>
    </row>
    <row r="117" spans="1:16" ht="15" customHeight="1" x14ac:dyDescent="0.35">
      <c r="A117" s="355"/>
      <c r="B117" s="355"/>
      <c r="C117" s="545"/>
      <c r="D117" s="545"/>
      <c r="E117" s="545"/>
      <c r="F117" s="355"/>
      <c r="G117" s="355"/>
      <c r="H117" s="355"/>
      <c r="I117" s="424"/>
      <c r="K117" s="377"/>
      <c r="L117" s="377"/>
      <c r="M117" s="377" t="str">
        <f>PENDIDIKAN!I426</f>
        <v xml:space="preserve">NIP. 197205301999031003 </v>
      </c>
      <c r="N117" s="767"/>
      <c r="O117" s="712"/>
      <c r="P117" s="712"/>
    </row>
    <row r="121" spans="1:16" ht="15" customHeight="1" x14ac:dyDescent="0.35">
      <c r="J121" s="800"/>
    </row>
  </sheetData>
  <mergeCells count="95">
    <mergeCell ref="E32:G32"/>
    <mergeCell ref="E34:G34"/>
    <mergeCell ref="E35:G35"/>
    <mergeCell ref="C50:G50"/>
    <mergeCell ref="D51:G51"/>
    <mergeCell ref="D48:G48"/>
    <mergeCell ref="E39:G39"/>
    <mergeCell ref="E40:G40"/>
    <mergeCell ref="D41:G41"/>
    <mergeCell ref="D37:G37"/>
    <mergeCell ref="A105:J105"/>
    <mergeCell ref="E78:G78"/>
    <mergeCell ref="C89:G89"/>
    <mergeCell ref="E84:G84"/>
    <mergeCell ref="D91:G91"/>
    <mergeCell ref="D92:G92"/>
    <mergeCell ref="E83:G83"/>
    <mergeCell ref="E88:G88"/>
    <mergeCell ref="E101:G101"/>
    <mergeCell ref="E104:G104"/>
    <mergeCell ref="E79:G79"/>
    <mergeCell ref="E102:G102"/>
    <mergeCell ref="E103:G103"/>
    <mergeCell ref="D100:G100"/>
    <mergeCell ref="D85:G85"/>
    <mergeCell ref="D98:G98"/>
    <mergeCell ref="C97:G97"/>
    <mergeCell ref="E86:G86"/>
    <mergeCell ref="C93:G93"/>
    <mergeCell ref="E87:G87"/>
    <mergeCell ref="D90:G90"/>
    <mergeCell ref="E56:G56"/>
    <mergeCell ref="E76:G76"/>
    <mergeCell ref="E62:G62"/>
    <mergeCell ref="E77:G77"/>
    <mergeCell ref="C99:G99"/>
    <mergeCell ref="D81:G81"/>
    <mergeCell ref="E82:G82"/>
    <mergeCell ref="C80:G80"/>
    <mergeCell ref="E73:G73"/>
    <mergeCell ref="E75:G75"/>
    <mergeCell ref="E74:G74"/>
    <mergeCell ref="E68:G68"/>
    <mergeCell ref="E58:G58"/>
    <mergeCell ref="E59:G59"/>
    <mergeCell ref="E72:G72"/>
    <mergeCell ref="E61:G61"/>
    <mergeCell ref="E71:G71"/>
    <mergeCell ref="E28:G28"/>
    <mergeCell ref="E55:G55"/>
    <mergeCell ref="E26:G26"/>
    <mergeCell ref="E27:G27"/>
    <mergeCell ref="E70:G70"/>
    <mergeCell ref="E60:G60"/>
    <mergeCell ref="D63:G63"/>
    <mergeCell ref="E64:G64"/>
    <mergeCell ref="E66:G66"/>
    <mergeCell ref="E53:G53"/>
    <mergeCell ref="E57:G57"/>
    <mergeCell ref="E69:G69"/>
    <mergeCell ref="E42:G42"/>
    <mergeCell ref="E52:G52"/>
    <mergeCell ref="E54:G54"/>
    <mergeCell ref="E67:G67"/>
    <mergeCell ref="D24:G24"/>
    <mergeCell ref="B20:G20"/>
    <mergeCell ref="B21:G21"/>
    <mergeCell ref="D49:G49"/>
    <mergeCell ref="E43:G43"/>
    <mergeCell ref="C45:G45"/>
    <mergeCell ref="D46:G46"/>
    <mergeCell ref="E38:G38"/>
    <mergeCell ref="E44:G44"/>
    <mergeCell ref="C47:G47"/>
    <mergeCell ref="C23:G23"/>
    <mergeCell ref="B22:G22"/>
    <mergeCell ref="E31:G31"/>
    <mergeCell ref="D33:G33"/>
    <mergeCell ref="C36:G36"/>
    <mergeCell ref="A1:M1"/>
    <mergeCell ref="A2:M2"/>
    <mergeCell ref="D25:G25"/>
    <mergeCell ref="C29:G29"/>
    <mergeCell ref="D30:G30"/>
    <mergeCell ref="G5:J5"/>
    <mergeCell ref="G6:J6"/>
    <mergeCell ref="G7:J7"/>
    <mergeCell ref="G8:M8"/>
    <mergeCell ref="G9:J9"/>
    <mergeCell ref="G12:J12"/>
    <mergeCell ref="G13:J13"/>
    <mergeCell ref="G14:J14"/>
    <mergeCell ref="A18:M18"/>
    <mergeCell ref="G15:M15"/>
    <mergeCell ref="G16:J16"/>
  </mergeCells>
  <hyperlinks>
    <hyperlink ref="N26" r:id="rId1"/>
    <hyperlink ref="N27" r:id="rId2"/>
    <hyperlink ref="N28" r:id="rId3"/>
    <hyperlink ref="N54" r:id="rId4"/>
    <hyperlink ref="N55" r:id="rId5"/>
    <hyperlink ref="N56" r:id="rId6"/>
    <hyperlink ref="N57" r:id="rId7"/>
    <hyperlink ref="N58" r:id="rId8"/>
    <hyperlink ref="N59" r:id="rId9"/>
    <hyperlink ref="N60" r:id="rId10"/>
    <hyperlink ref="N61" r:id="rId11"/>
    <hyperlink ref="N62" r:id="rId12"/>
    <hyperlink ref="N66" r:id="rId13"/>
    <hyperlink ref="N67" r:id="rId14"/>
    <hyperlink ref="N68" r:id="rId15"/>
    <hyperlink ref="N69" r:id="rId16"/>
    <hyperlink ref="N70" r:id="rId17"/>
    <hyperlink ref="N71" r:id="rId18"/>
    <hyperlink ref="N72" r:id="rId19"/>
    <hyperlink ref="N73" r:id="rId20"/>
    <hyperlink ref="N74" r:id="rId21"/>
    <hyperlink ref="N75" r:id="rId22"/>
    <hyperlink ref="N76" r:id="rId23"/>
    <hyperlink ref="N77" r:id="rId24"/>
    <hyperlink ref="N78" r:id="rId25"/>
    <hyperlink ref="N79" r:id="rId26"/>
    <hyperlink ref="N101" r:id="rId27"/>
    <hyperlink ref="N102" r:id="rId28"/>
    <hyperlink ref="N103" r:id="rId29"/>
    <hyperlink ref="N104" r:id="rId30"/>
  </hyperlinks>
  <pageMargins left="0.55118110236220497" right="0.55118110236220497" top="0.70866141732283505" bottom="0.55118110236220497" header="0.31496062992126" footer="0.31496062992126"/>
  <pageSetup paperSize="9" scale="45" firstPageNumber="76" orientation="portrait" useFirstPageNumber="1" verticalDpi="300" r:id="rId31"/>
  <headerFooter>
    <oddFooter>&amp;C&amp;"+,Regular"&amp;12&amp;P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68"/>
  <sheetViews>
    <sheetView workbookViewId="0">
      <selection activeCell="N41" sqref="N41:N42"/>
    </sheetView>
  </sheetViews>
  <sheetFormatPr defaultRowHeight="14.5" x14ac:dyDescent="0.35"/>
  <cols>
    <col min="3" max="3" width="7.1796875" customWidth="1"/>
    <col min="4" max="4" width="7.81640625" customWidth="1"/>
  </cols>
  <sheetData>
    <row r="1" spans="1:14" x14ac:dyDescent="0.35">
      <c r="A1" s="220" t="s">
        <v>364</v>
      </c>
    </row>
    <row r="2" spans="1:14" x14ac:dyDescent="0.35">
      <c r="A2" s="221"/>
    </row>
    <row r="3" spans="1:14" x14ac:dyDescent="0.35">
      <c r="A3" s="221"/>
    </row>
    <row r="4" spans="1:14" x14ac:dyDescent="0.35">
      <c r="A4" s="221"/>
    </row>
    <row r="5" spans="1:14" x14ac:dyDescent="0.35">
      <c r="A5" s="1317" t="s">
        <v>336</v>
      </c>
      <c r="B5" s="1317"/>
      <c r="C5" s="1317"/>
      <c r="D5" s="1317"/>
      <c r="E5" s="1317"/>
      <c r="F5" s="1317"/>
      <c r="G5" s="1317"/>
      <c r="H5" s="1317"/>
      <c r="I5" s="1317"/>
      <c r="J5" s="1317"/>
      <c r="K5" s="1317"/>
      <c r="L5" s="1317"/>
      <c r="M5" s="1317"/>
      <c r="N5" s="1317"/>
    </row>
    <row r="6" spans="1:14" x14ac:dyDescent="0.35">
      <c r="A6" s="1317" t="s">
        <v>337</v>
      </c>
      <c r="B6" s="1317"/>
      <c r="C6" s="1317"/>
      <c r="D6" s="1317"/>
      <c r="E6" s="1317"/>
      <c r="F6" s="1317"/>
      <c r="G6" s="1317"/>
      <c r="H6" s="1317"/>
      <c r="I6" s="1317"/>
      <c r="J6" s="1317"/>
      <c r="K6" s="1317"/>
      <c r="L6" s="1317"/>
      <c r="M6" s="1317"/>
      <c r="N6" s="1317"/>
    </row>
    <row r="7" spans="1:14" x14ac:dyDescent="0.35">
      <c r="A7" s="222"/>
      <c r="B7" s="222"/>
      <c r="C7" s="222"/>
      <c r="D7" s="222"/>
      <c r="E7" s="222"/>
      <c r="F7" s="222"/>
      <c r="G7" s="222"/>
      <c r="H7" s="222"/>
      <c r="I7" s="222"/>
      <c r="J7" s="222"/>
      <c r="K7" s="222"/>
      <c r="L7" s="222"/>
      <c r="M7" s="222"/>
      <c r="N7" s="222"/>
    </row>
    <row r="8" spans="1:14" ht="15.5" x14ac:dyDescent="0.35">
      <c r="A8" s="1318" t="s">
        <v>343</v>
      </c>
      <c r="B8" s="1318"/>
      <c r="C8" s="1318"/>
      <c r="D8" s="223" t="s">
        <v>1684</v>
      </c>
      <c r="E8" s="223"/>
      <c r="F8" s="223"/>
      <c r="G8" s="223"/>
      <c r="H8" s="224"/>
      <c r="I8" s="225"/>
      <c r="J8" s="225"/>
      <c r="K8" s="225"/>
      <c r="L8" s="225"/>
      <c r="M8" s="225"/>
      <c r="N8" s="225"/>
    </row>
    <row r="9" spans="1:14" ht="15.5" x14ac:dyDescent="0.35">
      <c r="A9" s="1318" t="s">
        <v>339</v>
      </c>
      <c r="B9" s="1318"/>
      <c r="C9" s="1318"/>
      <c r="D9" s="226" t="s">
        <v>387</v>
      </c>
      <c r="E9" s="223"/>
      <c r="F9" s="223"/>
      <c r="G9" s="223"/>
      <c r="H9" s="224"/>
      <c r="I9" s="225"/>
      <c r="J9" s="225"/>
      <c r="K9" s="225"/>
      <c r="L9" s="225"/>
      <c r="M9" s="225"/>
      <c r="N9" s="225"/>
    </row>
    <row r="10" spans="1:14" x14ac:dyDescent="0.35">
      <c r="A10" s="227"/>
      <c r="B10" s="228"/>
      <c r="C10" s="228"/>
    </row>
    <row r="11" spans="1:14" x14ac:dyDescent="0.35">
      <c r="A11" s="1319" t="s">
        <v>5</v>
      </c>
      <c r="B11" s="1320" t="s">
        <v>340</v>
      </c>
      <c r="C11" s="1321"/>
      <c r="D11" s="1322"/>
      <c r="E11" s="1322"/>
      <c r="F11" s="1322"/>
      <c r="G11" s="1322"/>
      <c r="H11" s="1322"/>
      <c r="I11" s="1322"/>
      <c r="J11" s="1322"/>
      <c r="K11" s="1322"/>
      <c r="L11" s="1322"/>
      <c r="M11" s="1322"/>
      <c r="N11" s="1323"/>
    </row>
    <row r="12" spans="1:14" x14ac:dyDescent="0.35">
      <c r="A12" s="1319"/>
      <c r="B12" s="229">
        <v>1</v>
      </c>
      <c r="C12" s="1310" t="s">
        <v>341</v>
      </c>
      <c r="D12" s="1311"/>
      <c r="E12" s="1311"/>
      <c r="F12" s="1311"/>
      <c r="G12" s="1311"/>
      <c r="H12" s="1312"/>
      <c r="I12" s="1324" t="str">
        <f>PAK!E6</f>
        <v>Dr. Zilfa</v>
      </c>
      <c r="J12" s="1325"/>
      <c r="K12" s="1325"/>
      <c r="L12" s="1325"/>
      <c r="M12" s="1325"/>
      <c r="N12" s="1326"/>
    </row>
    <row r="13" spans="1:14" x14ac:dyDescent="0.35">
      <c r="A13" s="1319"/>
      <c r="B13" s="229">
        <v>2</v>
      </c>
      <c r="C13" s="1310" t="s">
        <v>538</v>
      </c>
      <c r="D13" s="1311"/>
      <c r="E13" s="1311"/>
      <c r="F13" s="1311"/>
      <c r="G13" s="1311"/>
      <c r="H13" s="1312"/>
      <c r="I13" s="1313" t="str">
        <f>PAK!E7</f>
        <v>195807181986032001</v>
      </c>
      <c r="J13" s="1314"/>
      <c r="K13" s="1314"/>
      <c r="L13" s="1314"/>
      <c r="M13" s="1314"/>
      <c r="N13" s="1315"/>
    </row>
    <row r="14" spans="1:14" x14ac:dyDescent="0.35">
      <c r="A14" s="1319"/>
      <c r="B14" s="229">
        <v>3</v>
      </c>
      <c r="C14" s="1310" t="s">
        <v>247</v>
      </c>
      <c r="D14" s="1311"/>
      <c r="E14" s="1311"/>
      <c r="F14" s="1311"/>
      <c r="G14" s="1311"/>
      <c r="H14" s="1312"/>
      <c r="I14" s="1313" t="str">
        <f>PAK!E9</f>
        <v>Bt. Tebal IV Angkat, Kab. Agam / 18 Juli 1958</v>
      </c>
      <c r="J14" s="1314"/>
      <c r="K14" s="1314"/>
      <c r="L14" s="1314"/>
      <c r="M14" s="1314"/>
      <c r="N14" s="1315"/>
    </row>
    <row r="15" spans="1:14" x14ac:dyDescent="0.35">
      <c r="A15" s="1319"/>
      <c r="B15" s="229">
        <v>4</v>
      </c>
      <c r="C15" s="1310" t="s">
        <v>342</v>
      </c>
      <c r="D15" s="1311"/>
      <c r="E15" s="1311"/>
      <c r="F15" s="1311"/>
      <c r="G15" s="1311"/>
      <c r="H15" s="1312"/>
      <c r="I15" s="1313" t="str">
        <f>PAK!E13</f>
        <v>Pembina Tk. I (Gol. IV/b) /1 Oktober 2008</v>
      </c>
      <c r="J15" s="1314"/>
      <c r="K15" s="1314"/>
      <c r="L15" s="1314"/>
      <c r="M15" s="1314"/>
      <c r="N15" s="1315"/>
    </row>
    <row r="16" spans="1:14" x14ac:dyDescent="0.35">
      <c r="A16" s="1319"/>
      <c r="B16" s="229">
        <v>5</v>
      </c>
      <c r="C16" s="1310" t="s">
        <v>539</v>
      </c>
      <c r="D16" s="1311"/>
      <c r="E16" s="1311"/>
      <c r="F16" s="1311"/>
      <c r="G16" s="1311"/>
      <c r="H16" s="1312"/>
      <c r="I16" s="1313" t="str">
        <f>PAK!E12</f>
        <v>Lektor Kepala /1 Mei 2008</v>
      </c>
      <c r="J16" s="1314"/>
      <c r="K16" s="1314"/>
      <c r="L16" s="1314"/>
      <c r="M16" s="1314"/>
      <c r="N16" s="1315"/>
    </row>
    <row r="17" spans="1:14" x14ac:dyDescent="0.35">
      <c r="A17" s="1319"/>
      <c r="B17" s="229">
        <v>6</v>
      </c>
      <c r="C17" s="1310" t="s">
        <v>343</v>
      </c>
      <c r="D17" s="1311"/>
      <c r="E17" s="1311"/>
      <c r="F17" s="1311"/>
      <c r="G17" s="1311"/>
      <c r="H17" s="1312"/>
      <c r="I17" s="1313" t="s">
        <v>1682</v>
      </c>
      <c r="J17" s="1314"/>
      <c r="K17" s="1314"/>
      <c r="L17" s="1314"/>
      <c r="M17" s="1314"/>
      <c r="N17" s="1315"/>
    </row>
    <row r="18" spans="1:14" x14ac:dyDescent="0.35">
      <c r="A18" s="1319"/>
      <c r="B18" s="229">
        <v>7</v>
      </c>
      <c r="C18" s="1310" t="s">
        <v>338</v>
      </c>
      <c r="D18" s="1311"/>
      <c r="E18" s="1311"/>
      <c r="F18" s="1311"/>
      <c r="G18" s="1311"/>
      <c r="H18" s="1312"/>
      <c r="I18" s="1313" t="s">
        <v>1683</v>
      </c>
      <c r="J18" s="1314"/>
      <c r="K18" s="1314"/>
      <c r="L18" s="1314"/>
      <c r="M18" s="1314"/>
      <c r="N18" s="1315"/>
    </row>
    <row r="19" spans="1:14" x14ac:dyDescent="0.35">
      <c r="A19" s="1319"/>
      <c r="B19" s="230">
        <v>8</v>
      </c>
      <c r="C19" s="1310" t="s">
        <v>344</v>
      </c>
      <c r="D19" s="1311"/>
      <c r="E19" s="1311"/>
      <c r="F19" s="1311"/>
      <c r="G19" s="1311"/>
      <c r="H19" s="1312"/>
      <c r="I19" s="1316" t="s">
        <v>365</v>
      </c>
      <c r="J19" s="1311"/>
      <c r="K19" s="1311"/>
      <c r="L19" s="1311"/>
      <c r="M19" s="1311"/>
      <c r="N19" s="1312"/>
    </row>
    <row r="20" spans="1:14" x14ac:dyDescent="0.35">
      <c r="A20" s="231"/>
      <c r="B20" s="230">
        <v>9</v>
      </c>
      <c r="C20" s="1310" t="s">
        <v>366</v>
      </c>
      <c r="D20" s="1311"/>
      <c r="E20" s="1311"/>
      <c r="F20" s="1311"/>
      <c r="G20" s="1311"/>
      <c r="H20" s="1312"/>
      <c r="I20" s="1310" t="s">
        <v>1685</v>
      </c>
      <c r="J20" s="1311"/>
      <c r="K20" s="1311"/>
      <c r="L20" s="1311"/>
      <c r="M20" s="1311"/>
      <c r="N20" s="1312"/>
    </row>
    <row r="21" spans="1:14" x14ac:dyDescent="0.35">
      <c r="A21" s="1308" t="s">
        <v>6</v>
      </c>
      <c r="B21" s="1295" t="s">
        <v>345</v>
      </c>
      <c r="C21" s="1301" t="s">
        <v>346</v>
      </c>
      <c r="D21" s="1301"/>
      <c r="E21" s="1301"/>
      <c r="F21" s="1301"/>
      <c r="G21" s="1301"/>
      <c r="H21" s="1301"/>
      <c r="I21" s="1301"/>
      <c r="J21" s="1301"/>
      <c r="K21" s="1301"/>
      <c r="L21" s="1301"/>
      <c r="M21" s="1301"/>
      <c r="N21" s="1301"/>
    </row>
    <row r="22" spans="1:14" ht="21.75" customHeight="1" x14ac:dyDescent="0.35">
      <c r="A22" s="1308"/>
      <c r="B22" s="1309"/>
      <c r="C22" s="1302" t="s">
        <v>347</v>
      </c>
      <c r="D22" s="1303"/>
      <c r="E22" s="1302" t="s">
        <v>272</v>
      </c>
      <c r="F22" s="1303"/>
      <c r="G22" s="1302" t="s">
        <v>348</v>
      </c>
      <c r="H22" s="1303"/>
      <c r="I22" s="1302" t="s">
        <v>349</v>
      </c>
      <c r="J22" s="1303"/>
      <c r="K22" s="1302" t="s">
        <v>350</v>
      </c>
      <c r="L22" s="1303"/>
      <c r="M22" s="1302" t="s">
        <v>351</v>
      </c>
      <c r="N22" s="1303"/>
    </row>
    <row r="23" spans="1:14" x14ac:dyDescent="0.35">
      <c r="A23" s="1308"/>
      <c r="B23" s="1296"/>
      <c r="C23" s="232" t="s">
        <v>270</v>
      </c>
      <c r="D23" s="233" t="s">
        <v>271</v>
      </c>
      <c r="E23" s="232" t="s">
        <v>270</v>
      </c>
      <c r="F23" s="233" t="s">
        <v>271</v>
      </c>
      <c r="G23" s="232" t="s">
        <v>270</v>
      </c>
      <c r="H23" s="233" t="s">
        <v>271</v>
      </c>
      <c r="I23" s="232" t="s">
        <v>270</v>
      </c>
      <c r="J23" s="233" t="s">
        <v>271</v>
      </c>
      <c r="K23" s="232" t="s">
        <v>270</v>
      </c>
      <c r="L23" s="233" t="s">
        <v>271</v>
      </c>
      <c r="M23" s="232" t="s">
        <v>270</v>
      </c>
      <c r="N23" s="233" t="s">
        <v>271</v>
      </c>
    </row>
    <row r="24" spans="1:14" x14ac:dyDescent="0.35">
      <c r="A24" s="1308"/>
      <c r="B24" s="234" t="s">
        <v>10</v>
      </c>
      <c r="C24" s="235">
        <f>PAK!F20</f>
        <v>150</v>
      </c>
      <c r="D24" s="236">
        <f>PAK!G20</f>
        <v>50</v>
      </c>
      <c r="E24" s="235">
        <f>DUPAK!H43</f>
        <v>110.23</v>
      </c>
      <c r="F24" s="887">
        <f>DUPAK!I44</f>
        <v>136.83333333333331</v>
      </c>
      <c r="G24" s="235">
        <f>DUPAK!H107</f>
        <v>144.77000000000001</v>
      </c>
      <c r="H24" s="236">
        <f>DUPAK!I108</f>
        <v>268.245</v>
      </c>
      <c r="I24" s="235">
        <f>PAK!F24</f>
        <v>59</v>
      </c>
      <c r="J24" s="236">
        <f>DUPAK!I152</f>
        <v>0</v>
      </c>
      <c r="K24" s="235">
        <f>PAK!F27</f>
        <v>86</v>
      </c>
      <c r="L24" s="236">
        <f>DUPAK!I180</f>
        <v>3</v>
      </c>
      <c r="M24" s="235"/>
      <c r="N24" s="235"/>
    </row>
    <row r="25" spans="1:14" x14ac:dyDescent="0.35">
      <c r="A25" s="1308"/>
      <c r="B25" s="234" t="s">
        <v>9</v>
      </c>
      <c r="C25" s="235"/>
      <c r="D25" s="236">
        <f>DUPAK!I42</f>
        <v>0</v>
      </c>
      <c r="E25" s="235"/>
      <c r="F25" s="236">
        <f>DUPAK!I46</f>
        <v>5</v>
      </c>
      <c r="G25" s="235"/>
      <c r="H25" s="236">
        <f>DUPAK!I140</f>
        <v>0</v>
      </c>
      <c r="I25" s="235"/>
      <c r="J25" s="236">
        <f>DUPAK!I154</f>
        <v>0</v>
      </c>
      <c r="K25" s="235"/>
      <c r="L25" s="236">
        <f>DUPAK!I183</f>
        <v>0</v>
      </c>
      <c r="M25" s="235"/>
      <c r="N25" s="235"/>
    </row>
    <row r="26" spans="1:14" x14ac:dyDescent="0.35">
      <c r="A26" s="1308"/>
      <c r="B26" s="234" t="s">
        <v>11</v>
      </c>
      <c r="C26" s="235"/>
      <c r="D26" s="235"/>
      <c r="E26" s="235"/>
      <c r="F26" s="236">
        <f>DUPAK!I48</f>
        <v>0</v>
      </c>
      <c r="G26" s="235"/>
      <c r="H26" s="236">
        <f>DUPAK!I142</f>
        <v>0</v>
      </c>
      <c r="I26" s="235"/>
      <c r="J26" s="236">
        <f>DUPAK!I161</f>
        <v>26</v>
      </c>
      <c r="K26" s="235"/>
      <c r="L26" s="236">
        <f>DUPAK!I190</f>
        <v>0</v>
      </c>
      <c r="M26" s="235"/>
      <c r="N26" s="235"/>
    </row>
    <row r="27" spans="1:14" x14ac:dyDescent="0.35">
      <c r="A27" s="1308"/>
      <c r="B27" s="234" t="s">
        <v>13</v>
      </c>
      <c r="C27" s="235"/>
      <c r="D27" s="235"/>
      <c r="E27" s="235"/>
      <c r="F27" s="236">
        <f>DUPAK!I56</f>
        <v>41.5</v>
      </c>
      <c r="G27" s="235"/>
      <c r="H27" s="236">
        <f>DUPAK!I144</f>
        <v>0</v>
      </c>
      <c r="I27" s="235"/>
      <c r="J27" s="236">
        <f>DUPAK!I172</f>
        <v>0</v>
      </c>
      <c r="K27" s="235"/>
      <c r="L27" s="236">
        <f>DUPAK!I199</f>
        <v>0</v>
      </c>
      <c r="M27" s="235"/>
      <c r="N27" s="235"/>
    </row>
    <row r="28" spans="1:14" x14ac:dyDescent="0.35">
      <c r="A28" s="1308"/>
      <c r="B28" s="234" t="s">
        <v>94</v>
      </c>
      <c r="C28" s="235"/>
      <c r="D28" s="235"/>
      <c r="E28" s="235"/>
      <c r="F28" s="236">
        <f>DUPAK!I67</f>
        <v>19.5</v>
      </c>
      <c r="G28" s="235"/>
      <c r="H28" s="236">
        <f>DUPAK!I147</f>
        <v>0</v>
      </c>
      <c r="I28" s="235"/>
      <c r="J28" s="236">
        <f>DUPAK!I176</f>
        <v>0</v>
      </c>
      <c r="K28" s="235"/>
      <c r="L28" s="236">
        <f>DUPAK!I206</f>
        <v>0</v>
      </c>
      <c r="M28" s="235"/>
      <c r="N28" s="235"/>
    </row>
    <row r="29" spans="1:14" x14ac:dyDescent="0.35">
      <c r="A29" s="1308"/>
      <c r="B29" s="234" t="s">
        <v>98</v>
      </c>
      <c r="C29" s="235"/>
      <c r="D29" s="235"/>
      <c r="E29" s="235"/>
      <c r="F29" s="236">
        <f>DUPAK!I70</f>
        <v>14</v>
      </c>
      <c r="G29" s="235"/>
      <c r="H29" s="235"/>
      <c r="I29" s="235"/>
      <c r="J29" s="235"/>
      <c r="K29" s="235"/>
      <c r="L29" s="236">
        <f>DUPAK!I209</f>
        <v>23</v>
      </c>
      <c r="M29" s="235"/>
      <c r="N29" s="235"/>
    </row>
    <row r="30" spans="1:14" x14ac:dyDescent="0.35">
      <c r="A30" s="1308"/>
      <c r="B30" s="234" t="s">
        <v>16</v>
      </c>
      <c r="C30" s="235"/>
      <c r="D30" s="235"/>
      <c r="E30" s="235"/>
      <c r="F30" s="236">
        <f>DUPAK!I72</f>
        <v>0</v>
      </c>
      <c r="G30" s="235"/>
      <c r="H30" s="235"/>
      <c r="I30" s="235"/>
      <c r="J30" s="235"/>
      <c r="K30" s="235"/>
      <c r="L30" s="236">
        <f>DUPAK!I216</f>
        <v>0</v>
      </c>
      <c r="M30" s="235"/>
      <c r="N30" s="235"/>
    </row>
    <row r="31" spans="1:14" x14ac:dyDescent="0.35">
      <c r="A31" s="1308"/>
      <c r="B31" s="234" t="s">
        <v>103</v>
      </c>
      <c r="C31" s="235"/>
      <c r="D31" s="235"/>
      <c r="E31" s="235"/>
      <c r="F31" s="236">
        <v>0</v>
      </c>
      <c r="G31" s="235"/>
      <c r="H31" s="235"/>
      <c r="I31" s="235"/>
      <c r="J31" s="235"/>
      <c r="K31" s="235"/>
      <c r="L31" s="236">
        <f>DUPAK!I225</f>
        <v>0</v>
      </c>
      <c r="M31" s="235"/>
      <c r="N31" s="235"/>
    </row>
    <row r="32" spans="1:14" x14ac:dyDescent="0.35">
      <c r="A32" s="1308"/>
      <c r="B32" s="234" t="s">
        <v>5</v>
      </c>
      <c r="C32" s="235"/>
      <c r="D32" s="237"/>
      <c r="E32" s="235"/>
      <c r="F32" s="236">
        <f>DUPAK!I74</f>
        <v>0</v>
      </c>
      <c r="G32" s="235"/>
      <c r="H32" s="235"/>
      <c r="I32" s="235"/>
      <c r="J32" s="235"/>
      <c r="K32" s="235"/>
      <c r="L32" s="236">
        <f>DUPAK!I229</f>
        <v>0</v>
      </c>
      <c r="M32" s="235"/>
      <c r="N32" s="235"/>
    </row>
    <row r="33" spans="1:14" x14ac:dyDescent="0.35">
      <c r="A33" s="1308"/>
      <c r="B33" s="234" t="s">
        <v>108</v>
      </c>
      <c r="C33" s="235"/>
      <c r="D33" s="235"/>
      <c r="E33" s="235"/>
      <c r="F33" s="236">
        <f>DUPAK!I79</f>
        <v>0</v>
      </c>
      <c r="G33" s="235"/>
      <c r="H33" s="235"/>
      <c r="I33" s="235"/>
      <c r="J33" s="235"/>
      <c r="K33" s="235"/>
      <c r="L33" s="236">
        <f>DUPAK!I233</f>
        <v>0</v>
      </c>
      <c r="M33" s="235"/>
      <c r="N33" s="235"/>
    </row>
    <row r="34" spans="1:14" x14ac:dyDescent="0.35">
      <c r="A34" s="1308"/>
      <c r="B34" s="234" t="s">
        <v>117</v>
      </c>
      <c r="C34" s="235"/>
      <c r="D34" s="235"/>
      <c r="E34" s="235"/>
      <c r="F34" s="236">
        <f>DUPAK!I88</f>
        <v>0</v>
      </c>
      <c r="G34" s="235"/>
      <c r="H34" s="235"/>
      <c r="I34" s="235"/>
      <c r="J34" s="235"/>
      <c r="K34" s="235"/>
      <c r="L34" s="236">
        <f>PENUNJANG!L99</f>
        <v>4</v>
      </c>
      <c r="M34" s="235"/>
      <c r="N34" s="235"/>
    </row>
    <row r="35" spans="1:14" x14ac:dyDescent="0.35">
      <c r="A35" s="1308"/>
      <c r="B35" s="234" t="s">
        <v>121</v>
      </c>
      <c r="C35" s="235"/>
      <c r="D35" s="235"/>
      <c r="E35" s="235"/>
      <c r="F35" s="236">
        <v>0</v>
      </c>
      <c r="G35" s="235"/>
      <c r="H35" s="235"/>
      <c r="I35" s="235"/>
      <c r="J35" s="235"/>
      <c r="K35" s="235"/>
      <c r="L35" s="235"/>
      <c r="M35" s="235"/>
      <c r="N35" s="235"/>
    </row>
    <row r="36" spans="1:14" x14ac:dyDescent="0.35">
      <c r="A36" s="1308"/>
      <c r="B36" s="234" t="s">
        <v>132</v>
      </c>
      <c r="C36" s="235"/>
      <c r="D36" s="235"/>
      <c r="E36" s="235"/>
      <c r="F36" s="236">
        <f>DUPAK!I99</f>
        <v>0</v>
      </c>
      <c r="G36" s="235"/>
      <c r="H36" s="235"/>
      <c r="I36" s="235"/>
      <c r="J36" s="235"/>
      <c r="K36" s="235"/>
      <c r="L36" s="235"/>
      <c r="M36" s="235"/>
      <c r="N36" s="235"/>
    </row>
    <row r="37" spans="1:14" x14ac:dyDescent="0.35">
      <c r="A37" s="1281" t="s">
        <v>352</v>
      </c>
      <c r="B37" s="1282"/>
      <c r="C37" s="238"/>
      <c r="D37" s="238">
        <f>SUM(D24:D25)</f>
        <v>50</v>
      </c>
      <c r="E37" s="238"/>
      <c r="F37" s="888">
        <f>SUM(F24:F36)</f>
        <v>216.83333333333331</v>
      </c>
      <c r="G37" s="238"/>
      <c r="H37" s="888">
        <f>SUM(H24:H28)</f>
        <v>268.245</v>
      </c>
      <c r="I37" s="238"/>
      <c r="J37" s="238">
        <f>SUM(J24:J28)</f>
        <v>26</v>
      </c>
      <c r="K37" s="238"/>
      <c r="L37" s="238">
        <f>SUM(L24:L36)</f>
        <v>30</v>
      </c>
      <c r="M37" s="239"/>
      <c r="N37" s="889">
        <f>SUM(D37:M37)</f>
        <v>591.07833333333338</v>
      </c>
    </row>
    <row r="38" spans="1:14" x14ac:dyDescent="0.35">
      <c r="A38" s="1283"/>
      <c r="B38" s="1284"/>
      <c r="C38" s="240">
        <f>C24</f>
        <v>150</v>
      </c>
      <c r="D38" s="241"/>
      <c r="E38" s="240">
        <f>E24</f>
        <v>110.23</v>
      </c>
      <c r="F38" s="241"/>
      <c r="G38" s="240">
        <f>G24</f>
        <v>144.77000000000001</v>
      </c>
      <c r="H38" s="242"/>
      <c r="I38" s="240">
        <f>I24</f>
        <v>59</v>
      </c>
      <c r="J38" s="242"/>
      <c r="K38" s="240">
        <f>K24</f>
        <v>86</v>
      </c>
      <c r="L38" s="242"/>
      <c r="M38" s="242">
        <f>C38+E38+G38+I38+K38</f>
        <v>550</v>
      </c>
      <c r="N38" s="242"/>
    </row>
    <row r="39" spans="1:14" ht="27" customHeight="1" x14ac:dyDescent="0.35">
      <c r="A39" s="1307" t="s">
        <v>353</v>
      </c>
      <c r="B39" s="1307"/>
      <c r="C39" s="1304" t="s">
        <v>354</v>
      </c>
      <c r="D39" s="1305"/>
      <c r="E39" s="1305"/>
      <c r="F39" s="1306"/>
      <c r="G39" s="242"/>
      <c r="H39" s="243"/>
      <c r="I39" s="242"/>
      <c r="J39" s="242"/>
      <c r="K39" s="242"/>
      <c r="L39" s="242"/>
      <c r="M39" s="242"/>
      <c r="N39" s="244">
        <f>H39</f>
        <v>0</v>
      </c>
    </row>
    <row r="40" spans="1:14" x14ac:dyDescent="0.35">
      <c r="A40" s="1307" t="s">
        <v>355</v>
      </c>
      <c r="B40" s="1307"/>
      <c r="C40" s="244"/>
      <c r="D40" s="244">
        <f>D37</f>
        <v>50</v>
      </c>
      <c r="E40" s="244"/>
      <c r="F40" s="890">
        <f>F37</f>
        <v>216.83333333333331</v>
      </c>
      <c r="G40" s="244"/>
      <c r="H40" s="890">
        <f>+H37+H39</f>
        <v>268.245</v>
      </c>
      <c r="I40" s="244"/>
      <c r="J40" s="244">
        <f>J37</f>
        <v>26</v>
      </c>
      <c r="K40" s="244"/>
      <c r="L40" s="244">
        <f>L37</f>
        <v>30</v>
      </c>
      <c r="M40" s="238"/>
      <c r="N40" s="888">
        <f>SUM(D40:M40)</f>
        <v>591.07833333333338</v>
      </c>
    </row>
    <row r="41" spans="1:14" x14ac:dyDescent="0.35">
      <c r="A41" s="1281" t="s">
        <v>356</v>
      </c>
      <c r="B41" s="1282"/>
      <c r="C41" s="245"/>
      <c r="D41" s="246"/>
      <c r="E41" s="238"/>
      <c r="F41" s="246">
        <f>+N41*35%</f>
        <v>105</v>
      </c>
      <c r="G41" s="238"/>
      <c r="H41" s="246">
        <f>+N41*45%</f>
        <v>135</v>
      </c>
      <c r="I41" s="238"/>
      <c r="J41" s="246">
        <f>+N41*10%</f>
        <v>30</v>
      </c>
      <c r="K41" s="238"/>
      <c r="L41" s="246">
        <f>+N41*10%</f>
        <v>30</v>
      </c>
      <c r="M41" s="1285">
        <f>M38+N41</f>
        <v>850</v>
      </c>
      <c r="N41" s="1287">
        <v>300</v>
      </c>
    </row>
    <row r="42" spans="1:14" x14ac:dyDescent="0.35">
      <c r="A42" s="1283"/>
      <c r="B42" s="1284"/>
      <c r="C42" s="242"/>
      <c r="D42" s="247"/>
      <c r="E42" s="242"/>
      <c r="F42" s="248" t="s">
        <v>357</v>
      </c>
      <c r="G42" s="242"/>
      <c r="H42" s="247" t="s">
        <v>358</v>
      </c>
      <c r="I42" s="242"/>
      <c r="J42" s="247" t="s">
        <v>359</v>
      </c>
      <c r="K42" s="242"/>
      <c r="L42" s="247" t="s">
        <v>359</v>
      </c>
      <c r="M42" s="1286"/>
      <c r="N42" s="1288"/>
    </row>
    <row r="43" spans="1:14" x14ac:dyDescent="0.35">
      <c r="A43" s="1292"/>
      <c r="B43" s="1292"/>
      <c r="C43" s="1292"/>
      <c r="D43" s="1292"/>
      <c r="E43" s="1293"/>
      <c r="F43" s="1293"/>
      <c r="G43" s="1293"/>
      <c r="H43" s="1292"/>
      <c r="I43" s="1294"/>
      <c r="J43" s="1257"/>
      <c r="K43" s="1294"/>
      <c r="L43" s="1257"/>
      <c r="M43" s="1294"/>
      <c r="N43" s="1294"/>
    </row>
    <row r="44" spans="1:14" ht="15" customHeight="1" x14ac:dyDescent="0.35">
      <c r="A44" s="1295" t="s">
        <v>218</v>
      </c>
      <c r="B44" s="1297" t="s">
        <v>367</v>
      </c>
      <c r="C44" s="1257"/>
      <c r="D44" s="1257"/>
      <c r="E44" s="1257"/>
      <c r="F44" s="1257"/>
      <c r="G44" s="1298"/>
      <c r="H44" s="1295" t="s">
        <v>360</v>
      </c>
      <c r="I44" s="278" t="s">
        <v>218</v>
      </c>
      <c r="J44" s="1301" t="s">
        <v>368</v>
      </c>
      <c r="K44" s="1301"/>
      <c r="L44" s="1301"/>
      <c r="M44" s="1301" t="s">
        <v>369</v>
      </c>
      <c r="N44" s="1301"/>
    </row>
    <row r="45" spans="1:14" x14ac:dyDescent="0.35">
      <c r="A45" s="1296"/>
      <c r="B45" s="1299"/>
      <c r="C45" s="1293"/>
      <c r="D45" s="1293"/>
      <c r="E45" s="1293"/>
      <c r="F45" s="1293"/>
      <c r="G45" s="1300"/>
      <c r="H45" s="1296"/>
      <c r="I45" s="249" t="s">
        <v>20</v>
      </c>
      <c r="J45" s="1279"/>
      <c r="K45" s="1279"/>
      <c r="L45" s="1279"/>
      <c r="M45" s="1274" t="s">
        <v>370</v>
      </c>
      <c r="N45" s="1275"/>
    </row>
    <row r="46" spans="1:14" x14ac:dyDescent="0.35">
      <c r="A46" s="1263" t="s">
        <v>361</v>
      </c>
      <c r="B46" s="1266" t="s">
        <v>374</v>
      </c>
      <c r="C46" s="1267"/>
      <c r="D46" s="1267"/>
      <c r="E46" s="1267"/>
      <c r="F46" s="1267"/>
      <c r="G46" s="1268"/>
      <c r="H46" s="250"/>
      <c r="I46" s="251"/>
      <c r="J46" s="1276"/>
      <c r="K46" s="1276"/>
      <c r="L46" s="1276"/>
      <c r="M46" s="1277"/>
      <c r="N46" s="1277"/>
    </row>
    <row r="47" spans="1:14" ht="15" customHeight="1" x14ac:dyDescent="0.35">
      <c r="A47" s="1265"/>
      <c r="B47" s="1289" t="s">
        <v>362</v>
      </c>
      <c r="C47" s="1290"/>
      <c r="D47" s="1290"/>
      <c r="E47" s="1290"/>
      <c r="F47" s="1290"/>
      <c r="G47" s="1291"/>
      <c r="H47" s="252"/>
      <c r="I47" s="251" t="s">
        <v>22</v>
      </c>
      <c r="J47" s="1279"/>
      <c r="K47" s="1279"/>
      <c r="L47" s="1279"/>
      <c r="M47" s="1274" t="s">
        <v>370</v>
      </c>
      <c r="N47" s="1275"/>
    </row>
    <row r="48" spans="1:14" x14ac:dyDescent="0.35">
      <c r="A48" s="1263" t="s">
        <v>22</v>
      </c>
      <c r="B48" s="1266" t="s">
        <v>374</v>
      </c>
      <c r="C48" s="1267"/>
      <c r="D48" s="1267"/>
      <c r="E48" s="1267"/>
      <c r="F48" s="1267"/>
      <c r="G48" s="1268"/>
      <c r="H48" s="250"/>
      <c r="I48" s="251"/>
      <c r="J48" s="1276"/>
      <c r="K48" s="1276"/>
      <c r="L48" s="1276"/>
      <c r="M48" s="1278"/>
      <c r="N48" s="1278"/>
    </row>
    <row r="49" spans="1:14" ht="15" customHeight="1" x14ac:dyDescent="0.35">
      <c r="A49" s="1264"/>
      <c r="B49" s="1269" t="s">
        <v>371</v>
      </c>
      <c r="C49" s="1270"/>
      <c r="D49" s="1270"/>
      <c r="E49" s="1270"/>
      <c r="F49" s="1270"/>
      <c r="G49" s="1271"/>
      <c r="H49" s="253"/>
      <c r="I49" s="251" t="s">
        <v>28</v>
      </c>
      <c r="J49" s="1279"/>
      <c r="K49" s="1279"/>
      <c r="L49" s="1279"/>
      <c r="M49" s="1274" t="s">
        <v>370</v>
      </c>
      <c r="N49" s="1275"/>
    </row>
    <row r="50" spans="1:14" x14ac:dyDescent="0.35">
      <c r="A50" s="1264"/>
      <c r="B50" s="254"/>
      <c r="C50" s="255"/>
      <c r="D50" s="255"/>
      <c r="E50" s="255"/>
      <c r="F50" s="255"/>
      <c r="G50" s="256"/>
      <c r="H50" s="253"/>
      <c r="I50" s="251"/>
      <c r="J50" s="1276"/>
      <c r="K50" s="1276"/>
      <c r="L50" s="1276"/>
      <c r="M50" s="1276"/>
      <c r="N50" s="1276"/>
    </row>
    <row r="51" spans="1:14" ht="15" customHeight="1" x14ac:dyDescent="0.35">
      <c r="A51" s="1264"/>
      <c r="B51" s="254"/>
      <c r="C51" s="255"/>
      <c r="D51" s="255"/>
      <c r="E51" s="255"/>
      <c r="F51" s="255"/>
      <c r="G51" s="256"/>
      <c r="H51" s="253"/>
      <c r="I51" s="251" t="s">
        <v>38</v>
      </c>
      <c r="J51" s="1276"/>
      <c r="K51" s="1276"/>
      <c r="L51" s="1276"/>
      <c r="M51" s="1274" t="s">
        <v>370</v>
      </c>
      <c r="N51" s="1275"/>
    </row>
    <row r="52" spans="1:14" x14ac:dyDescent="0.35">
      <c r="A52" s="1264"/>
      <c r="B52" s="254"/>
      <c r="C52" s="255"/>
      <c r="D52" s="255"/>
      <c r="E52" s="255"/>
      <c r="F52" s="255"/>
      <c r="G52" s="256"/>
      <c r="H52" s="253"/>
      <c r="I52" s="257"/>
      <c r="J52" s="1280"/>
      <c r="K52" s="1280"/>
      <c r="L52" s="1280"/>
      <c r="M52" s="1275"/>
      <c r="N52" s="1275"/>
    </row>
    <row r="53" spans="1:14" ht="15" customHeight="1" x14ac:dyDescent="0.35">
      <c r="A53" s="1264"/>
      <c r="B53" s="254"/>
      <c r="C53" s="255"/>
      <c r="D53" s="255"/>
      <c r="E53" s="255"/>
      <c r="F53" s="255"/>
      <c r="G53" s="256"/>
      <c r="H53" s="253"/>
      <c r="I53" s="251" t="s">
        <v>40</v>
      </c>
      <c r="J53" s="1276"/>
      <c r="K53" s="1276"/>
      <c r="L53" s="1276"/>
      <c r="M53" s="1274" t="s">
        <v>370</v>
      </c>
      <c r="N53" s="1275"/>
    </row>
    <row r="54" spans="1:14" x14ac:dyDescent="0.35">
      <c r="A54" s="1264"/>
      <c r="B54" s="254"/>
      <c r="C54" s="255"/>
      <c r="D54" s="255"/>
      <c r="E54" s="255"/>
      <c r="F54" s="255"/>
      <c r="G54" s="256"/>
      <c r="H54" s="253"/>
      <c r="I54" s="251"/>
      <c r="J54" s="1276"/>
      <c r="K54" s="1276"/>
      <c r="L54" s="1276"/>
      <c r="M54" s="1277"/>
      <c r="N54" s="1277"/>
    </row>
    <row r="55" spans="1:14" ht="15" customHeight="1" x14ac:dyDescent="0.35">
      <c r="A55" s="1264"/>
      <c r="B55" s="254"/>
      <c r="C55" s="255"/>
      <c r="D55" s="255"/>
      <c r="E55" s="255"/>
      <c r="F55" s="255"/>
      <c r="G55" s="256"/>
      <c r="H55" s="253"/>
      <c r="I55" s="251" t="s">
        <v>42</v>
      </c>
      <c r="J55" s="1276"/>
      <c r="K55" s="1276"/>
      <c r="L55" s="1276"/>
      <c r="M55" s="1274" t="s">
        <v>370</v>
      </c>
      <c r="N55" s="1275"/>
    </row>
    <row r="56" spans="1:14" ht="15" customHeight="1" x14ac:dyDescent="0.35">
      <c r="A56" s="1264"/>
      <c r="B56" s="254"/>
      <c r="C56" s="255"/>
      <c r="D56" s="255"/>
      <c r="E56" s="255"/>
      <c r="F56" s="255"/>
      <c r="G56" s="256"/>
      <c r="H56" s="253"/>
      <c r="I56" s="258"/>
      <c r="J56" s="1259"/>
      <c r="K56" s="1260"/>
      <c r="L56" s="1261"/>
      <c r="M56" s="1259"/>
      <c r="N56" s="1261"/>
    </row>
    <row r="57" spans="1:14" x14ac:dyDescent="0.35">
      <c r="A57" s="1264"/>
      <c r="B57" s="254"/>
      <c r="C57" s="255"/>
      <c r="D57" s="255"/>
      <c r="E57" s="255"/>
      <c r="F57" s="255"/>
      <c r="G57" s="256"/>
      <c r="H57" s="253"/>
      <c r="I57" s="1262" t="s">
        <v>363</v>
      </c>
      <c r="J57" s="1258"/>
      <c r="K57" s="1258"/>
      <c r="L57" s="1258"/>
      <c r="M57" s="1258"/>
      <c r="N57" s="1258"/>
    </row>
    <row r="58" spans="1:14" ht="15" customHeight="1" x14ac:dyDescent="0.35">
      <c r="A58" s="1263" t="s">
        <v>28</v>
      </c>
      <c r="B58" s="1266" t="s">
        <v>375</v>
      </c>
      <c r="C58" s="1267"/>
      <c r="D58" s="1267"/>
      <c r="E58" s="1267"/>
      <c r="F58" s="1267"/>
      <c r="G58" s="1268"/>
      <c r="H58" s="250"/>
      <c r="I58" s="1262" t="s">
        <v>391</v>
      </c>
      <c r="J58" s="1258"/>
      <c r="K58" s="1258"/>
      <c r="L58" s="1258"/>
      <c r="M58" s="1258"/>
      <c r="N58" s="1258"/>
    </row>
    <row r="59" spans="1:14" ht="15" customHeight="1" x14ac:dyDescent="0.35">
      <c r="A59" s="1264"/>
      <c r="B59" s="1269"/>
      <c r="C59" s="1270"/>
      <c r="D59" s="1270"/>
      <c r="E59" s="1270"/>
      <c r="F59" s="1270"/>
      <c r="G59" s="1271"/>
      <c r="H59" s="253"/>
      <c r="I59" s="1262" t="s">
        <v>257</v>
      </c>
      <c r="J59" s="1258"/>
      <c r="K59" s="1258"/>
      <c r="L59" s="1258"/>
      <c r="M59" s="1258"/>
      <c r="N59" s="1258"/>
    </row>
    <row r="60" spans="1:14" ht="15" customHeight="1" x14ac:dyDescent="0.35">
      <c r="A60" s="1264"/>
      <c r="B60" s="254"/>
      <c r="C60" s="255"/>
      <c r="D60" s="255"/>
      <c r="E60" s="255"/>
      <c r="F60" s="255"/>
      <c r="G60" s="256"/>
      <c r="H60" s="253"/>
      <c r="I60" s="1262"/>
      <c r="J60" s="1258"/>
      <c r="K60" s="1258"/>
      <c r="L60" s="1258"/>
      <c r="M60" s="1258"/>
      <c r="N60" s="1258"/>
    </row>
    <row r="61" spans="1:14" x14ac:dyDescent="0.35">
      <c r="A61" s="1264"/>
      <c r="B61" s="254"/>
      <c r="C61" s="255"/>
      <c r="D61" s="255"/>
      <c r="E61" s="255"/>
      <c r="F61" s="255"/>
      <c r="G61" s="256"/>
      <c r="H61" s="253"/>
      <c r="I61" s="1262"/>
      <c r="J61" s="1258"/>
      <c r="K61" s="1258"/>
      <c r="L61" s="1258"/>
      <c r="M61" s="1258"/>
      <c r="N61" s="1258"/>
    </row>
    <row r="62" spans="1:14" x14ac:dyDescent="0.35">
      <c r="A62" s="1264"/>
      <c r="B62" s="254"/>
      <c r="C62" s="255"/>
      <c r="D62" s="255"/>
      <c r="E62" s="255"/>
      <c r="F62" s="255"/>
      <c r="G62" s="256"/>
      <c r="H62" s="253"/>
      <c r="I62" s="1272"/>
      <c r="J62" s="1273"/>
      <c r="K62" s="259"/>
      <c r="L62" s="260"/>
      <c r="M62" s="260"/>
      <c r="N62" s="260"/>
    </row>
    <row r="63" spans="1:14" x14ac:dyDescent="0.35">
      <c r="A63" s="1264"/>
      <c r="B63" s="254"/>
      <c r="C63" s="255"/>
      <c r="D63" s="255"/>
      <c r="E63" s="255"/>
      <c r="F63" s="255"/>
      <c r="G63" s="256"/>
      <c r="H63" s="253"/>
      <c r="I63" s="1262" t="s">
        <v>388</v>
      </c>
      <c r="J63" s="1258"/>
      <c r="K63" s="1258"/>
      <c r="L63" s="1258"/>
      <c r="M63" s="1258"/>
      <c r="N63" s="1258"/>
    </row>
    <row r="64" spans="1:14" ht="15" customHeight="1" x14ac:dyDescent="0.35">
      <c r="A64" s="1265"/>
      <c r="B64" s="261"/>
      <c r="C64" s="262"/>
      <c r="D64" s="262"/>
      <c r="E64" s="262"/>
      <c r="F64" s="262"/>
      <c r="G64" s="263"/>
      <c r="H64" s="252"/>
      <c r="I64" s="1258" t="s">
        <v>389</v>
      </c>
      <c r="J64" s="1258"/>
      <c r="K64" s="1258"/>
      <c r="L64" s="1258"/>
      <c r="M64" s="1258"/>
      <c r="N64" s="1258"/>
    </row>
    <row r="65" spans="1:14" x14ac:dyDescent="0.35">
      <c r="A65" s="264"/>
      <c r="B65" s="1257"/>
      <c r="C65" s="1257"/>
      <c r="D65" s="1257"/>
      <c r="E65" s="1257"/>
      <c r="F65" s="1257"/>
      <c r="G65" s="1257"/>
      <c r="H65" s="264"/>
      <c r="I65" s="1258"/>
      <c r="J65" s="1258"/>
      <c r="K65" s="1258"/>
      <c r="L65" s="1258"/>
      <c r="M65" s="1258"/>
      <c r="N65" s="1258"/>
    </row>
    <row r="66" spans="1:14" x14ac:dyDescent="0.35">
      <c r="A66" s="265" t="s">
        <v>372</v>
      </c>
      <c r="B66" s="266"/>
      <c r="C66" s="266"/>
      <c r="D66" s="266"/>
      <c r="E66" s="267"/>
      <c r="F66" s="267"/>
      <c r="G66" s="267"/>
      <c r="H66" s="267"/>
      <c r="I66" s="267"/>
      <c r="J66" s="267"/>
      <c r="K66" s="267"/>
      <c r="L66" s="267"/>
      <c r="M66" s="267"/>
      <c r="N66" s="267"/>
    </row>
    <row r="67" spans="1:14" x14ac:dyDescent="0.35">
      <c r="A67" s="268"/>
      <c r="B67" s="269" t="s">
        <v>390</v>
      </c>
      <c r="C67" s="270"/>
      <c r="D67" s="270"/>
      <c r="E67" s="270"/>
      <c r="F67" s="270"/>
      <c r="G67" s="270"/>
      <c r="H67" s="270"/>
      <c r="I67" s="270"/>
      <c r="J67" s="270"/>
      <c r="K67" s="270"/>
      <c r="L67" s="270"/>
      <c r="M67" s="270"/>
      <c r="N67" s="270"/>
    </row>
    <row r="68" spans="1:14" x14ac:dyDescent="0.35">
      <c r="A68" s="271"/>
      <c r="B68" s="269" t="s">
        <v>373</v>
      </c>
      <c r="C68" s="270"/>
      <c r="D68" s="270"/>
      <c r="E68" s="270"/>
      <c r="F68" s="270"/>
      <c r="G68" s="270"/>
      <c r="H68" s="270"/>
      <c r="I68" s="270"/>
      <c r="J68" s="270"/>
      <c r="K68" s="270"/>
      <c r="L68" s="270"/>
      <c r="M68" s="270"/>
      <c r="N68" s="270"/>
    </row>
  </sheetData>
  <mergeCells count="88">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 ref="C17:H17"/>
    <mergeCell ref="C20:H20"/>
    <mergeCell ref="I17:N17"/>
    <mergeCell ref="C18:H18"/>
    <mergeCell ref="I18:N18"/>
    <mergeCell ref="C19:H19"/>
    <mergeCell ref="I19:N19"/>
    <mergeCell ref="I20:N20"/>
    <mergeCell ref="I22:J22"/>
    <mergeCell ref="K22:L22"/>
    <mergeCell ref="M22:N22"/>
    <mergeCell ref="C39:F39"/>
    <mergeCell ref="A40:B40"/>
    <mergeCell ref="A37:B38"/>
    <mergeCell ref="A39:B39"/>
    <mergeCell ref="A21:A36"/>
    <mergeCell ref="B21:B23"/>
    <mergeCell ref="C21:N21"/>
    <mergeCell ref="C22:D22"/>
    <mergeCell ref="E22:F22"/>
    <mergeCell ref="G22:H22"/>
    <mergeCell ref="H44:H45"/>
    <mergeCell ref="J44:L44"/>
    <mergeCell ref="M44:N44"/>
    <mergeCell ref="J45:L45"/>
    <mergeCell ref="M45:N45"/>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M55:N55"/>
    <mergeCell ref="J54:L54"/>
    <mergeCell ref="M54:N54"/>
    <mergeCell ref="A48:A57"/>
    <mergeCell ref="B48:G48"/>
    <mergeCell ref="J48:L48"/>
    <mergeCell ref="M48:N48"/>
    <mergeCell ref="B49:G49"/>
    <mergeCell ref="J49:L49"/>
    <mergeCell ref="M49:N49"/>
    <mergeCell ref="J50:L50"/>
    <mergeCell ref="M50:N50"/>
    <mergeCell ref="J51:L51"/>
    <mergeCell ref="M51:N51"/>
    <mergeCell ref="J52:L52"/>
    <mergeCell ref="M52:N52"/>
    <mergeCell ref="A58:A64"/>
    <mergeCell ref="B58:G59"/>
    <mergeCell ref="I58:N58"/>
    <mergeCell ref="I59:N59"/>
    <mergeCell ref="I60:N60"/>
    <mergeCell ref="I61:N61"/>
    <mergeCell ref="I64:N64"/>
    <mergeCell ref="I62:J62"/>
    <mergeCell ref="I63:N63"/>
    <mergeCell ref="B65:G65"/>
    <mergeCell ref="I65:N65"/>
    <mergeCell ref="J56:L56"/>
    <mergeCell ref="M56:N56"/>
    <mergeCell ref="I57:N57"/>
  </mergeCells>
  <pageMargins left="0.7" right="0.7" top="0.75" bottom="0.75" header="0.3" footer="0.3"/>
  <pageSetup paperSize="9" scale="70" orientation="portrait" horizontalDpi="0" verticalDpi="0"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361950</xdr:colOff>
                <xdr:row>0</xdr:row>
                <xdr:rowOff>57150</xdr:rowOff>
              </from>
              <to>
                <xdr:col>7</xdr:col>
                <xdr:colOff>355600</xdr:colOff>
                <xdr:row>3</xdr:row>
                <xdr:rowOff>165100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 2020</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 2020'!Print_Area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LENOVO</cp:lastModifiedBy>
  <cp:lastPrinted>2021-10-04T07:03:58Z</cp:lastPrinted>
  <dcterms:created xsi:type="dcterms:W3CDTF">2013-02-21T03:23:55Z</dcterms:created>
  <dcterms:modified xsi:type="dcterms:W3CDTF">2022-02-17T08:26:05Z</dcterms:modified>
</cp:coreProperties>
</file>