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never"/>
  <bookViews>
    <workbookView windowWidth="19815" windowHeight="7860" firstSheet="2" activeTab="6"/>
  </bookViews>
  <sheets>
    <sheet name="PERSYARATAN ADMINISTRASI 2020" sheetId="16" r:id="rId1"/>
    <sheet name="PAK" sheetId="17" r:id="rId2"/>
    <sheet name="DUPAK" sheetId="7" r:id="rId3"/>
    <sheet name="PENDIDIKAN" sheetId="8" r:id="rId4"/>
    <sheet name="PENELITIAN" sheetId="18" r:id="rId5"/>
    <sheet name="PENGABDIAN" sheetId="10" r:id="rId6"/>
    <sheet name="PENUNJANG" sheetId="11" r:id="rId7"/>
    <sheet name="Resume PENILAIAN TPJA UNAND " sheetId="14" r:id="rId8"/>
  </sheets>
  <definedNames>
    <definedName name="_xlnm.Print_Area" localSheetId="2">DUPAK!$A$1:$M$291</definedName>
    <definedName name="_xlnm.Print_Area" localSheetId="1">PAK!$A$1:$H$50</definedName>
    <definedName name="_xlnm.Print_Area" localSheetId="3">PENDIDIKAN!$A$1:$M$426</definedName>
    <definedName name="_xlnm.Print_Area" localSheetId="4">PENELITIAN!$A$1:$N$846</definedName>
    <definedName name="_xlnm.Print_Area" localSheetId="5">PENGABDIAN!$A$1:$O$90</definedName>
    <definedName name="_xlnm.Print_Area" localSheetId="6">PENUNJANG!$A$1:$O$118</definedName>
    <definedName name="_xlnm.Print_Area" localSheetId="0">'PERSYARATAN ADMINISTRASI 2020'!$A$1:$C$20</definedName>
    <definedName name="_xlnm.Print_Area" localSheetId="7">'Resume PENILAIAN TPJA UNAND '!$A$1:$N$68</definedName>
    <definedName name="_xlnm.Print_Titles" localSheetId="3">PENDIDIKAN!$20:$20</definedName>
    <definedName name="_xlnm.Print_Titles" localSheetId="4">PENELITIAN!$20:$20</definedName>
    <definedName name="_xlnm.Print_Titles" localSheetId="5">PENGABDIAN!$20:$21</definedName>
    <definedName name="_xlnm.Print_Titles" localSheetId="6">PENUNJANG!$20:$21</definedName>
  </definedNames>
  <calcPr calcId="144525"/>
</workbook>
</file>

<file path=xl/sharedStrings.xml><?xml version="1.0" encoding="utf-8"?>
<sst xmlns="http://schemas.openxmlformats.org/spreadsheetml/2006/main" count="5348" uniqueCount="1707">
  <si>
    <t>PERSYARATAN ADMINSITRASI (FORMAT PDF UKURAN FILE MAKSIMAL 2 MB)</t>
  </si>
  <si>
    <t>A. Persyaratan Umum</t>
  </si>
  <si>
    <t>No.</t>
  </si>
  <si>
    <t>Jenis Dokumen</t>
  </si>
  <si>
    <t>URL Dokumen</t>
  </si>
  <si>
    <t>Petunjuk Pengisian</t>
  </si>
  <si>
    <t>SCAN Ijazah Terakhir, Sertifikat Akreditasi Prodi (Khusus S3 lulusan Dalam Negeri), dan Penyetaraan Ijazah (untuk lulusan Luar Negeri)</t>
  </si>
  <si>
    <t>https://drive.google.com/file/d/17NKcZ3Uk8iN4vlflUywUpW7BhZ6meZC0/view?usp=sharing</t>
  </si>
  <si>
    <t>Dokumen disusun sesuai urutan dalam bentuk 1 (satu) file dengan format PDF dan  URL Dokumen direct link ke https://drive.google.com/</t>
  </si>
  <si>
    <t>SCAN Surat Keputusan Pemberian Tugas Belajar/Izin Belajar (Bila Mengusulkan Ijazah Baru)</t>
  </si>
  <si>
    <t>https://drive.google.com/file/d/17GN3RgQQc6JscgFmWcRsV0P3242pSnAu/view?usp=sharing</t>
  </si>
  <si>
    <t>Dokumen dalam bentuk 1 (satu) file dengan format PDF dan URL Dokumen direct link ke https://drive.google.com/</t>
  </si>
  <si>
    <t>SCAN Surat Keputusan Pengaktifan Kembali (Bila Tugas Belajar)</t>
  </si>
  <si>
    <t>https://drive.google.com/file/d/1ix1bpYbthMdR3lPhh05EAD6TIYQfPKCT/view?usp=sharing</t>
  </si>
  <si>
    <t>PDF Ringkasan (dilengkapi dengan cover, lembar pengesahan, daftar isi) Disertasi/Thesis (sesuai pendidikan terakhir)</t>
  </si>
  <si>
    <t>https://drive.google.com/file/d/19-ukDKrbSVqq4SGtJs3kz6JUSF5S-yhn/view?usp=sharing</t>
  </si>
  <si>
    <t>SCAN Penetapan Angka Kredit Terakhir</t>
  </si>
  <si>
    <t>https://drive.google.com/file/d/1PULaiSyOobjhOEx632JSlDVBKQa_PgKp/view?usp=sharing</t>
  </si>
  <si>
    <t>SCAN SK Jabatan Terakhir</t>
  </si>
  <si>
    <t>https://drive.google.com/file/d/1AzTPOEujDruCH2EhaERvrZy8X4JDlHaM/view?usp=sharing</t>
  </si>
  <si>
    <t>SCAN SK Pangkat Terakhir</t>
  </si>
  <si>
    <t>https://drive.google.com/file/d/1UHKjUFhuqCwoXQqYPDH4ukgF_nSzJsL1/view?usp=sharing</t>
  </si>
  <si>
    <t xml:space="preserve"> SCAN PPKP (DP3) 2 Tahun Terakhir</t>
  </si>
  <si>
    <t>https://drive.google.com/file/d/1tRC763hiZzYmpxur-vPTaZvrP2Sh3BpO/view?usp=sharing</t>
  </si>
  <si>
    <t>SCAN Persetujuan/Pertimbangan Senat Fakultas</t>
  </si>
  <si>
    <t>SCAN Daftar Hadir Anggota Senat Fakultas</t>
  </si>
  <si>
    <t>SCAN Surat Pernyataan Pengesahan Hasil Validasi Karya Ilmiah dari Dekan</t>
  </si>
  <si>
    <t>SCAN Surat Pernyataan Keabsahan Karya Ilmiah</t>
  </si>
  <si>
    <t>Dokumen dalam bentuk 1 (satu) file dengan format PDF yang telah ditandatangan diatas materai Rp. 6.000,- dan URL Dokumen direct link ke https://drive.google.com/</t>
  </si>
  <si>
    <t>SCAN Sertifikat Pendidik (Serdos)</t>
  </si>
  <si>
    <t>https://drive.google.com/file/d/1CT8cGWrze6NWM18Or_ZkCrc8VLcBuUZG/view?usp=sharing</t>
  </si>
  <si>
    <t>SCAN SK Pengangkatan Pertama dalam Jabatan Asisten Ahli</t>
  </si>
  <si>
    <t>https://drive.google.com/file/d/175FFw6mdQWclC3kj1ulrcIn-JO72Lgj3/view?usp=sharing</t>
  </si>
  <si>
    <t>B. Persyaratan Khusus</t>
  </si>
  <si>
    <t>Deskripsi</t>
  </si>
  <si>
    <t>Kuantitas/ Angka Kredit</t>
  </si>
  <si>
    <t>Usulan Kenaikan Jabatan Akademik ke Profesor</t>
  </si>
  <si>
    <t>Deskripsi berisi informasi/penjelasan secara kuantitas atau keterangan tambahan dari masing-masing kegiatan yang diajukan.</t>
  </si>
  <si>
    <t>a.</t>
  </si>
  <si>
    <t>Bukti pernah mendapatkan hibah penelitian kompetitif/penugasan tingkat daerah/nasional/kementerian/internasional/korporasi, atau kompetitif internal Perguruan Tinggi (sebagai ketua); atau</t>
  </si>
  <si>
    <t>Dokumen disusun sesuai urutan tahun kegiatan dalam bentuk 1 (satu) file dengan format PDF dan  URL Dokumen direct link ke https://drive.google.com/</t>
  </si>
  <si>
    <t>b.</t>
  </si>
  <si>
    <t>Bukti pernah membimbing/membantu membimbing program doktor; atau</t>
  </si>
  <si>
    <t>https://drive.google.com/file/d/1Uv6tPtaI4WJlS4ZdttILn8bPp7Poww23/view?usp=sharing</t>
  </si>
  <si>
    <t>c.</t>
  </si>
  <si>
    <t xml:space="preserve">Bukti pernah menguji sekurang-kurangnya 3 (tiga) mahasiswa program doktor (baik di perguruan tinggi sendiri maupun perguruan tinggi lain); atau  </t>
  </si>
  <si>
    <t>https://drive.google.com/file/d/1LGgvg_HX9obS1cNXLC-JOnupVp0KHGat/view?usp=sharing</t>
  </si>
  <si>
    <t>d.</t>
  </si>
  <si>
    <t>Bukti sebagai reviewer sekurang-kurangnya pada 2 (dua) jurnal internasional bereputasi yang berbeda.</t>
  </si>
  <si>
    <t>Usulan Kenaikan Jabatan Akademik ke Lektor Kepala dengan masa kerja kurang 8 (delapan) tahun sejak pengangkatan pertama dalam jabatan Asisten Ahli</t>
  </si>
  <si>
    <r>
      <rPr>
        <sz val="11"/>
        <rFont val="Bookman Old Style"/>
        <charset val="134"/>
      </rPr>
      <t xml:space="preserve">Melampirkan bukti  proses  pembimbingan  </t>
    </r>
    <r>
      <rPr>
        <b/>
        <sz val="11"/>
        <rFont val="Bookman Old Style"/>
        <charset val="134"/>
      </rPr>
      <t xml:space="preserve">paling  sedikit  setara  40  (empat  puluh)  </t>
    </r>
    <r>
      <rPr>
        <sz val="11"/>
        <rFont val="Bookman Old Style"/>
        <charset val="134"/>
      </rPr>
      <t>angka kredit  yang  berasal dari :</t>
    </r>
  </si>
  <si>
    <t>Membimbing Skripsi/Tugas Akhir</t>
  </si>
  <si>
    <t>Dokumen disusun sesuai urutan tanggal kegiatan dalam bentuk 1 (satu) file dengan format PDF dan  URL Dokumen direct link ke https://drive.google.com/</t>
  </si>
  <si>
    <t>Membimbing Tesis/Disertasi</t>
  </si>
  <si>
    <t>Membimbing KKN</t>
  </si>
  <si>
    <t>Membimbing PKL</t>
  </si>
  <si>
    <t>e.</t>
  </si>
  <si>
    <t>Membimbing KKL</t>
  </si>
  <si>
    <t>f.</t>
  </si>
  <si>
    <t>Membimbing Kegiatan Mahasiswa</t>
  </si>
  <si>
    <t>Jumlah</t>
  </si>
  <si>
    <t>Usulan Kenaikan Jabatan Akademik dari Lektor Kepala ke Profesor dengan masa kerja 10 (sepuluh) sampai 20 (dua puluh) tahun</t>
  </si>
  <si>
    <r>
      <rPr>
        <sz val="11"/>
        <rFont val="Bookman Old Style"/>
        <charset val="134"/>
      </rPr>
      <t xml:space="preserve">Melampirkan  bukti  proses  pembimbingan  </t>
    </r>
    <r>
      <rPr>
        <b/>
        <sz val="11"/>
        <rFont val="Bookman Old Style"/>
        <charset val="134"/>
      </rPr>
      <t xml:space="preserve">paling  sedikit  setara  80 (delapan puluh) </t>
    </r>
    <r>
      <rPr>
        <sz val="11"/>
        <rFont val="Bookman Old Style"/>
        <charset val="134"/>
      </rPr>
      <t>angka kredit yang berasal dari:</t>
    </r>
  </si>
  <si>
    <t>PENETAPAN ANGKA KREDIT</t>
  </si>
  <si>
    <t xml:space="preserve">Masa Penilaian : </t>
  </si>
  <si>
    <t>Mei 2008 s/d Januari 2022</t>
  </si>
  <si>
    <t>I.</t>
  </si>
  <si>
    <t>KETERANGAN PERORANGAN</t>
  </si>
  <si>
    <t>Nama</t>
  </si>
  <si>
    <t>Dr. Zilfa</t>
  </si>
  <si>
    <t>Nama legkap dengan gelar (termasuk Gelar Ijazah yang akan diusulkan)</t>
  </si>
  <si>
    <t>NIP/NIDN/NIDK</t>
  </si>
  <si>
    <t>195807181986032001</t>
  </si>
  <si>
    <t>NIP dan NIDN/NIDK</t>
  </si>
  <si>
    <t>Nomor Seri Kartu Pegawai</t>
  </si>
  <si>
    <t>E 009369</t>
  </si>
  <si>
    <t>Harus diisi</t>
  </si>
  <si>
    <t>Tempat dan Tanggal Lahir</t>
  </si>
  <si>
    <t>Bt. Tebal IV Angkat, Kab. Agam / 18 Juli 1958</t>
  </si>
  <si>
    <t>Jenis Kelamin</t>
  </si>
  <si>
    <t>Perempuan</t>
  </si>
  <si>
    <t>Pendidikan Terakhir</t>
  </si>
  <si>
    <t>Doktor (S3) tahun 2011</t>
  </si>
  <si>
    <t>Jabatan Fungsional/TMT</t>
  </si>
  <si>
    <t>Lektor Kepala /1 Mei 2008</t>
  </si>
  <si>
    <t>SK Jabatan Akademik/Fungsional terakhir dan TMT (Terhitung Mulai Tanggal) SK</t>
  </si>
  <si>
    <t>Pangkat dan Golongan Ruang/TMT</t>
  </si>
  <si>
    <t>Pembina Tk. I (Gol. IV/b) /1 Oktober 2008</t>
  </si>
  <si>
    <t>SK Pangkat terakhir (kalau SK Pangkat sebelumnya berstatus CPNS maka di input TMT CPNS)</t>
  </si>
  <si>
    <t>Masa Kerja Golongan</t>
  </si>
  <si>
    <t>Lama</t>
  </si>
  <si>
    <t>22 tahun 07 bulan</t>
  </si>
  <si>
    <t>Lihat masa karja Golongan pada SK Pangkat Terakhir (Harus sama)</t>
  </si>
  <si>
    <t>Baru</t>
  </si>
  <si>
    <t>35 Tahun 09 Bulan</t>
  </si>
  <si>
    <t>Dihitung dari selisih TMT CPNS Ybs. sampai bulan dan tahun pengusulan DUPAK ini.</t>
  </si>
  <si>
    <t>Unit Kerja</t>
  </si>
  <si>
    <t>Fakultas MIPA Universitas Andalas</t>
  </si>
  <si>
    <t xml:space="preserve">II. </t>
  </si>
  <si>
    <t>LAMA</t>
  </si>
  <si>
    <t>BARU</t>
  </si>
  <si>
    <t>JUMLAH</t>
  </si>
  <si>
    <t>UNSUR UTAMA</t>
  </si>
  <si>
    <t>A.</t>
  </si>
  <si>
    <t>Pendidikan</t>
  </si>
  <si>
    <t xml:space="preserve">Ketentuan Pengisian Penetapan Angka Kredit LAMA (Kolom Kuning): </t>
  </si>
  <si>
    <t>Pendidikan Sekolah</t>
  </si>
  <si>
    <t xml:space="preserve">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
</t>
  </si>
  <si>
    <t>B.</t>
  </si>
  <si>
    <t>Pelaksanaan pendidikan</t>
  </si>
  <si>
    <t>C.</t>
  </si>
  <si>
    <t>Pelaksanaan penelitian</t>
  </si>
  <si>
    <t>D.</t>
  </si>
  <si>
    <t>Pelaksanaan pengabdian kepada masyarakat</t>
  </si>
  <si>
    <t>Jumlah Unsur Utama</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</si>
  <si>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</si>
  <si>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UNSUR PENUNJANG</t>
  </si>
  <si>
    <t>Penunjang tugas Dosen</t>
  </si>
  <si>
    <t>Jumlah Unsur Penunjang</t>
  </si>
  <si>
    <t>JUMLAH UNSUR UTAMA DAN UNSUR PENUNJANG</t>
  </si>
  <si>
    <t>III</t>
  </si>
  <si>
    <t>DAPATDIPERTIMBANGKAN UNTUK DIANGKAT/DINAIKKAN DALAM 
JABATAN AKADEMIK GURU BESAR / PANGKAT PEMBINA Tk. I (IV/b), DALAM MATA KULIAH KIMIA ANALITIK, TMT 1 MARET 2022.</t>
  </si>
  <si>
    <t>Dalam Mata Kuliah (untuk usul Asisten Ahli, Lektor, dan Lektor Kepala ) dan Dalam Bidang Ilmu (untuk usulan ke Guru Besar/Profesor) Wajib di isi sesuai dengan pertimbangan Ketua Jurusan/Bagian masing-masing sesuai dengan ketentuan yang berlaku.</t>
  </si>
  <si>
    <t>Ditetapkan di : Padang</t>
  </si>
  <si>
    <t xml:space="preserve">pada tanggal : </t>
  </si>
  <si>
    <t>Rektor Universitas Andalas</t>
  </si>
  <si>
    <t>Prof. Dr. Yuliandri, SH. MH.</t>
  </si>
  <si>
    <t>NIP. 196207181988111001</t>
  </si>
  <si>
    <t xml:space="preserve">Kepada </t>
  </si>
  <si>
    <t>:</t>
  </si>
  <si>
    <t xml:space="preserve">NIP. 195807181986032001 </t>
  </si>
  <si>
    <t>Kolom biru harus disi</t>
  </si>
  <si>
    <t xml:space="preserve">Alamat </t>
  </si>
  <si>
    <t>Fakultas MIPA</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</si>
  <si>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</si>
  <si>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</si>
  <si>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</si>
  <si>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</si>
  <si>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</si>
  <si>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</si>
  <si>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SALINAN</t>
  </si>
  <si>
    <t>LAMPIRAN III</t>
  </si>
  <si>
    <t xml:space="preserve">PERATURAN BERSAMA </t>
  </si>
  <si>
    <t>MENTERI PENDIDIKAN DAN KEBUDAYAAN DAN</t>
  </si>
  <si>
    <t>KEPALA BADAN KEPEGAWAIAN NEGARA</t>
  </si>
  <si>
    <t xml:space="preserve">NOMOR : 4/VIII/PB/2014        </t>
  </si>
  <si>
    <t xml:space="preserve">NOMOR : 24 TAHUN 2014 </t>
  </si>
  <si>
    <t>TENTANG</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</si>
  <si>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</si>
  <si>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CONTOH</t>
  </si>
  <si>
    <t>DAFTAR USUL PENETAPAN ANGKA KREDIT</t>
  </si>
  <si>
    <t>JABATAN AKADEMIK DOSEN</t>
  </si>
  <si>
    <t>Nomor :              /UN16.06.D/KP/2022</t>
  </si>
  <si>
    <t>INSTANSI : UNIVERSITAS ANDALAS</t>
  </si>
  <si>
    <t xml:space="preserve">MASA PENILAIAN :   </t>
  </si>
  <si>
    <t>NO</t>
  </si>
  <si>
    <t>1.</t>
  </si>
  <si>
    <t xml:space="preserve"> Nama</t>
  </si>
  <si>
    <t>2.</t>
  </si>
  <si>
    <t xml:space="preserve"> NIP/NIDN/NIDK</t>
  </si>
  <si>
    <t>3.</t>
  </si>
  <si>
    <t xml:space="preserve"> Nomor Seri Kartu Pegawai</t>
  </si>
  <si>
    <t>4.</t>
  </si>
  <si>
    <t xml:space="preserve"> Tempat dan Tanggal Lahir</t>
  </si>
  <si>
    <t>5.</t>
  </si>
  <si>
    <t xml:space="preserve"> Jenis Kelamin</t>
  </si>
  <si>
    <t>6.</t>
  </si>
  <si>
    <t xml:space="preserve"> Pendidikan yang diperhitungkan angka kreditnya</t>
  </si>
  <si>
    <t>7.</t>
  </si>
  <si>
    <t xml:space="preserve"> Jabatan Akademik Dosen/TMT</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</si>
  <si>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</si>
  <si>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</si>
  <si>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</si>
  <si>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</si>
  <si>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</si>
  <si>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</si>
  <si>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</si>
  <si>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</si>
  <si>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</si>
  <si>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</si>
  <si>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</si>
  <si>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I</t>
  </si>
  <si>
    <t>PENDIDIKAN</t>
  </si>
  <si>
    <t>A</t>
  </si>
  <si>
    <t>Pendidikan formal</t>
  </si>
  <si>
    <t>Doktor (S3)</t>
  </si>
  <si>
    <t>Magister (S2)</t>
  </si>
  <si>
    <t>B</t>
  </si>
  <si>
    <t>Pendidikan dan pelatihan Prajabatan</t>
  </si>
  <si>
    <t>Pendidikan dan pelatihan Prajabatan golongan III</t>
  </si>
  <si>
    <t>II</t>
  </si>
  <si>
    <t>PELAKSANAAN PENDIDIKAN</t>
  </si>
  <si>
    <t>Melaksanakan perkulihan/ tutorial dan membimbing, menguji serta menyelenggarakan pendidikan di laboratorium, praktek keguruan bengkel/ studio/kebun percobaan/teknologi pengajaran dan praktek lapangan</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</si>
  <si>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</si>
  <si>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Membimbing seminar</t>
  </si>
  <si>
    <t>Membimbing mahasiswa seminar</t>
  </si>
  <si>
    <t>C</t>
  </si>
  <si>
    <t xml:space="preserve">Membing kuliah kerja nyata, pratek kerja nyata, praktek kerja lapangan </t>
  </si>
  <si>
    <t xml:space="preserve">Membimbing mahasiswa kuliah kerja nyata, pratek kerja nyata, praktek kerja lapangan </t>
  </si>
  <si>
    <t>D</t>
  </si>
  <si>
    <t>Membimbing dan ikut membimbing dalam menghasilkan disertasi, thesis, skripsi dan laporan akhir studi</t>
  </si>
  <si>
    <t xml:space="preserve">Pembimbing utama </t>
  </si>
  <si>
    <t>Disertasi</t>
  </si>
  <si>
    <t>Thesis</t>
  </si>
  <si>
    <t>Skripsi</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</si>
  <si>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</si>
  <si>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</si>
  <si>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</si>
  <si>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</si>
  <si>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</si>
  <si>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</si>
  <si>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</si>
  <si>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</si>
  <si>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</si>
  <si>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G</t>
  </si>
  <si>
    <t>Mengembangkan program kuliah</t>
  </si>
  <si>
    <t>Melakukan kegiatan pengembangan program kuliah</t>
  </si>
  <si>
    <t>H</t>
  </si>
  <si>
    <t>Mengembangkan bahan pengajaran</t>
  </si>
  <si>
    <t>Buku ajar</t>
  </si>
  <si>
    <t xml:space="preserve">Diktat, modul, petunjuk praktikum, model, alat bantu, audio visual, naskah tutorial </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</si>
  <si>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</si>
  <si>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</si>
  <si>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</si>
  <si>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</si>
  <si>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</si>
  <si>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</si>
  <si>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</si>
  <si>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</si>
  <si>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</si>
  <si>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Pembantu direktur akademi/ketua jurusan/bagian pada Universitas/institut/sekolah tinggi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</si>
  <si>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</si>
  <si>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</si>
  <si>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</si>
  <si>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</si>
  <si>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</si>
  <si>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</si>
  <si>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</si>
  <si>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</si>
  <si>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</si>
  <si>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</si>
  <si>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M</t>
  </si>
  <si>
    <t>Melakukan kegiatan pengembangan diri untuk meningkatkan kompetensi</t>
  </si>
  <si>
    <t>Lamanya lebih dari 960 jam</t>
  </si>
  <si>
    <t>Lamanya 641-960 jam</t>
  </si>
  <si>
    <t>Lamanya 481-640 jam</t>
  </si>
  <si>
    <t>Lamanya 161-480 jam</t>
  </si>
  <si>
    <t>Lamanya 81-160 jam</t>
  </si>
  <si>
    <t>Lamanya 31-80 jam</t>
  </si>
  <si>
    <t>Lamanya 10-30 jam</t>
  </si>
  <si>
    <t>PELAKSANAAN PENELITIAN</t>
  </si>
  <si>
    <t>Menghasilkan karya ilmiah sesuai dengan bidang ilmunya:</t>
  </si>
  <si>
    <t>Hasil penelitian atau pemikiran yang dipublikasikan</t>
  </si>
  <si>
    <t>a)</t>
  </si>
  <si>
    <t>Hasil penelitian atau hasil pemikiran yang dipublikasikan dalam bentuk buku</t>
  </si>
  <si>
    <t>1)</t>
  </si>
  <si>
    <t>Buku Referensi</t>
  </si>
  <si>
    <t>2)</t>
  </si>
  <si>
    <t>Monograf</t>
  </si>
  <si>
    <t>b)</t>
  </si>
  <si>
    <t>Hasil penelitian atau hasil pemikiran dalam buku yang dipublikasikan dan berisi berbagai tulisan dari berbagai penulis (book chapter):</t>
  </si>
  <si>
    <t>Internasional</t>
  </si>
  <si>
    <t>Nasional</t>
  </si>
  <si>
    <t>c)</t>
  </si>
  <si>
    <t>Hasil penelitian atau hasil pemikiran yang dipublikasikan:</t>
  </si>
  <si>
    <t>Jurnal internasional bereputasi (terindek pada database internasional bereputasi dan berfaktor dampak)</t>
  </si>
  <si>
    <t>Jurnal internasional terindek pada database internasional bereputasi</t>
  </si>
  <si>
    <t>3)</t>
  </si>
  <si>
    <t>Jurnal internasional terindeks pada database internasional di luar kategori 2)</t>
  </si>
  <si>
    <t>4)</t>
  </si>
  <si>
    <t>Jurnal Nasional Terakreditasi</t>
  </si>
  <si>
    <t>5)</t>
  </si>
  <si>
    <t xml:space="preserve">a. Jurnal Nasional berbahasa 
    Indonesia terindek pada DOAJ
</t>
  </si>
  <si>
    <t xml:space="preserve">b. Jurnal Nasional berbahasa 
    Inggris atau bahasa resmi PBB
    terindek pada DOAJ
</t>
  </si>
  <si>
    <t>6)</t>
  </si>
  <si>
    <t xml:space="preserve">Jurnal Nasional </t>
  </si>
  <si>
    <t>7)</t>
  </si>
  <si>
    <t>Jurnal ilmiah yang ditulis dalam 
Bahasa Resmi PBB namun tidak 
memenuhi syarat-syarat sebagai 
jurnal ilmiah internasional</t>
  </si>
  <si>
    <t>Hasil penelitian atau hasil pemikiran yang didesiminasikan :</t>
  </si>
  <si>
    <t>Dipresentasikan secara oral dan dimuat dalam prosiding yang dipublikasikan (ber ISSN/ISBN):</t>
  </si>
  <si>
    <t>Disajikan dalam bentuk poster dan dimuat dalam prosiding yang dipublikasikan:</t>
  </si>
  <si>
    <t>Disajikan dalam seminar/simposium/ lokakarya, tetapi tidak dimuat dalam prosiding yang dipublikasikan:</t>
  </si>
  <si>
    <t>d)</t>
  </si>
  <si>
    <t>Hasil penelitian/pemikiran yang tidak disajikan dalam seminar/simposium/ lokakarya, tetapi dimuat dalam prosiding:</t>
  </si>
  <si>
    <t>e)</t>
  </si>
  <si>
    <t>Hasil penelitian/pemikiran yang disajikan dalam koran/majalah populer/umum</t>
  </si>
  <si>
    <t>Hasil penelitian atau pemikiran atau kerjasama industri yang tidak dipublikasikan (tersimpan dalam perpustakaan)</t>
  </si>
  <si>
    <t>Menerjemahkan/menyadur buku ilmiah yang diterbitkan (ber ISBN)</t>
  </si>
  <si>
    <t>Diterbitkan dan diedarkan secara nasional.</t>
  </si>
  <si>
    <t>Mengedit/menyunting karya ilmiah dalam bentuk buku yang diterbitkan (ber ISBN)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</si>
  <si>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</si>
  <si>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</si>
  <si>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</si>
  <si>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Tingkat internasional</t>
  </si>
  <si>
    <t>Tingkat nasional</t>
  </si>
  <si>
    <t>Tingkat lokal</t>
  </si>
  <si>
    <t>IV</t>
  </si>
  <si>
    <t>PELAKSANAAN PENGABDIAN KEPADA MASYARAKAT</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</si>
  <si>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</si>
  <si>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</si>
  <si>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</si>
  <si>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</si>
  <si>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Memberi latihan/penyuluhan/penataran/ceramah pada masyarakat</t>
  </si>
  <si>
    <t>Terjadwal/terprogram</t>
  </si>
  <si>
    <t>Dalam satu semester atau lebih</t>
  </si>
  <si>
    <t>b</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</si>
  <si>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</si>
  <si>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</si>
  <si>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</si>
  <si>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</si>
  <si>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</si>
  <si>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</si>
  <si>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</si>
  <si>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</si>
  <si>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 xml:space="preserve">JUMLAH UNSUR UTAMA </t>
  </si>
  <si>
    <t>VI</t>
  </si>
  <si>
    <t>PENUNJANG TUGAS DOSEN</t>
  </si>
  <si>
    <t>Menjadi anggota dalam suatu Panitia/Badan pada perguruan tinggi</t>
  </si>
  <si>
    <t>Sebagai ketua/wakil ketua merangkap anggota</t>
  </si>
  <si>
    <t>Sebagai anggota</t>
  </si>
  <si>
    <t>Menjadi anggota panitia/badan pada lembaga pemerintah</t>
  </si>
  <si>
    <t>Panitia pusat</t>
  </si>
  <si>
    <t>Ketua/Wakil Ketua</t>
  </si>
  <si>
    <t>Anggota</t>
  </si>
  <si>
    <t>Panitia daerah</t>
  </si>
  <si>
    <t>Menjadi anggota organisasi profesi</t>
  </si>
  <si>
    <t>a</t>
  </si>
  <si>
    <t>Pengurus</t>
  </si>
  <si>
    <t>Anggota atas permintaan</t>
  </si>
  <si>
    <t>c</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</si>
  <si>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</si>
  <si>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</si>
  <si>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</si>
  <si>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</si>
  <si>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</si>
  <si>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</si>
  <si>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</si>
  <si>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Ketua</t>
  </si>
  <si>
    <t>Di lingkungan perguruan tinggi sebagai :</t>
  </si>
  <si>
    <t>Mendapat penghargaan/ tanda jasa</t>
  </si>
  <si>
    <t>Penghargaan/tanda jasa Satya Lancana Karya Satya</t>
  </si>
  <si>
    <t>30 (tiga puluh) tahun</t>
  </si>
  <si>
    <t>20 (dua puluh) tahun</t>
  </si>
  <si>
    <t>10 (sepuluh) tahun</t>
  </si>
  <si>
    <t>Memperoleh penghargaan lainnya</t>
  </si>
  <si>
    <t>Tingkat provinsi</t>
  </si>
  <si>
    <t>Menulis buku pelajaran SLTA ke bawah yang diterbitkan dan diedarkan secara nasional</t>
  </si>
  <si>
    <t>Buku SLTA atau setingkat</t>
  </si>
  <si>
    <t>Buku SLTP atau setingkat</t>
  </si>
  <si>
    <t>Buku SD atau setingkat</t>
  </si>
  <si>
    <t>Mempunyai prestasi di bidang olahraga/humaniora</t>
  </si>
  <si>
    <t>Tingkat daerah/lokal</t>
  </si>
  <si>
    <t xml:space="preserve">Keanggotaan dalam tim penilaian </t>
  </si>
  <si>
    <t>Menjadi anggota tim penilaian  jabatan Akademik Dosen</t>
  </si>
  <si>
    <t>Menjadi Asesor</t>
  </si>
  <si>
    <t>Menjadi Asesor kegiatan seperti PAK, BKD, Hibah Penelitian dan Pengabdian (tiap kegiatan)</t>
  </si>
  <si>
    <t>JUMLAH UNSUR PENUNJANG</t>
  </si>
  <si>
    <t>LAMPIRAN PENDUKUNG DUPAK :</t>
  </si>
  <si>
    <t>Surat pernyataan telah melaksanakan kegiatan pendidikan</t>
  </si>
  <si>
    <t>Surat pernyataan telah melakukan kegiatan pengajaran</t>
  </si>
  <si>
    <t>Surat pernyataan telah melakukan kegiatan pengabdian kepada masyarakat</t>
  </si>
  <si>
    <t xml:space="preserve">Surat pernyataan melakukan kegiatan penunjang </t>
  </si>
  <si>
    <t>Padang, 26 Januari 2022</t>
  </si>
  <si>
    <t>Ketua Jurusan Kimia</t>
  </si>
  <si>
    <t>Dr. Mai Efdi</t>
  </si>
  <si>
    <t>NIP. 197205301999031003</t>
  </si>
  <si>
    <t>Catatan Pejabat Pengusul :</t>
  </si>
  <si>
    <t>……</t>
  </si>
  <si>
    <t>dan seterusnya</t>
  </si>
  <si>
    <t>Padang, .....              2022</t>
  </si>
  <si>
    <t>Dekan Fakultas MIPA</t>
  </si>
  <si>
    <t>Universitas Andalas</t>
  </si>
  <si>
    <t>Prof. Dr. Syukri Arief, M.Eng</t>
  </si>
  <si>
    <t>NIP. 196609181991031005</t>
  </si>
  <si>
    <t>V</t>
  </si>
  <si>
    <t>Catatan Anggota Tim Penilai :</t>
  </si>
  <si>
    <t>…………………….,…………………………</t>
  </si>
  <si>
    <t>( Nama Penilai  I  )</t>
  </si>
  <si>
    <t>NIP.</t>
  </si>
  <si>
    <t>(Nama Penilai  II )</t>
  </si>
  <si>
    <t xml:space="preserve">NIP. </t>
  </si>
  <si>
    <t>Catatan  Ketua Tim Penilai :</t>
  </si>
  <si>
    <t xml:space="preserve">Ketua  Tim Penilai, </t>
  </si>
  <si>
    <t xml:space="preserve"> ( N a m a  )</t>
  </si>
  <si>
    <t>NIP .</t>
  </si>
  <si>
    <t xml:space="preserve">SURAT PERNYATAAN </t>
  </si>
  <si>
    <t>MELAKSANAKAN PENDIDIKAN</t>
  </si>
  <si>
    <t>Yang bertanda tangan di bawah ini    :</t>
  </si>
  <si>
    <t xml:space="preserve">Nama                               </t>
  </si>
  <si>
    <t>: Dr. Mai Efdi</t>
  </si>
  <si>
    <t xml:space="preserve">NIP                                                    </t>
  </si>
  <si>
    <t>: 197205301999031003</t>
  </si>
  <si>
    <t>Pangkat/Golongan Ruang</t>
  </si>
  <si>
    <t>: Penata Tk. I (Gol. III/d)</t>
  </si>
  <si>
    <t>Jabatan</t>
  </si>
  <si>
    <t>: Ketua Jurusan Kimia Fakultas MIPA</t>
  </si>
  <si>
    <t>: Universitas Andalas</t>
  </si>
  <si>
    <t>Menyatakan bahwa  :</t>
  </si>
  <si>
    <t>: Dr. Zilfa</t>
  </si>
  <si>
    <t>`</t>
  </si>
  <si>
    <t>NIP</t>
  </si>
  <si>
    <t>: 195807181986032001</t>
  </si>
  <si>
    <t>: Pembina Tk. I (Gol. IV/b)</t>
  </si>
  <si>
    <t>Jabatan Fungsional</t>
  </si>
  <si>
    <t>: Lektor Kepala</t>
  </si>
  <si>
    <t>: Jurusan Kimia Fakultas MIPA Universitas Andalas</t>
  </si>
  <si>
    <t>Telah melaksanakan pendidikan sebagai berikut :</t>
  </si>
  <si>
    <t>Uraian Kegiatan</t>
  </si>
  <si>
    <t>Tanggal</t>
  </si>
  <si>
    <t>Satuan Hasil</t>
  </si>
  <si>
    <t>Jumlah
Volume
Kegiatan</t>
  </si>
  <si>
    <t>Angka Kredit</t>
  </si>
  <si>
    <t>Jumlah
Angka
Kredit</t>
  </si>
  <si>
    <t>Keterangan/ Bukti Fisik</t>
  </si>
  <si>
    <t>URL Dokumen/Bukti Fisik</t>
  </si>
  <si>
    <t>Nilai TPJA Unand</t>
  </si>
  <si>
    <t>9</t>
  </si>
  <si>
    <t>Ijazah</t>
  </si>
  <si>
    <t>TMT Izin Belajar: 30 Mei 2005
TMT Aktif Kembali: 1 Juni 2011
Nomor Ijazah: 0066/0122/S3/2011</t>
  </si>
  <si>
    <t>https://drive.google.com/file/d/1zAmHfZTuSbHE2BhsY8QGeDFniWCJ0ngQ/view?usp=sharing</t>
  </si>
  <si>
    <t>Scan Bukti Dokumen dalam format PDF dan URL Dokumen direct link ke https://drive.google.com/</t>
  </si>
  <si>
    <t>Melaksanakan perkulihan / tutorial dan membimbing, menguji serta menyelenggarakan pendidikan di laboratorium, praktek keguruan bengkel/ studio/kebun percobaan/teknologi pengajaran dan praktek lapangan.</t>
  </si>
  <si>
    <t>1. Semester ganjil 2011/2012 (Agustus 2011 s/d Januari 2012)  maksimum 11 SKS per semester</t>
  </si>
  <si>
    <t>Dasar - Dasar Kimia Analitik (S1, 2 dosen, 3 SKS)</t>
  </si>
  <si>
    <t>Semester Ganjil 2011/
2012</t>
  </si>
  <si>
    <t>sks</t>
  </si>
  <si>
    <t>SK. Dekan FMIPA No. 006/XIII/D/FMIPA/2012</t>
  </si>
  <si>
    <t>https://drive.google.com/file/d/1ct9ndk5fo7TcUC8_KU1KKmbNLJVUsAic/view?usp=sharing</t>
  </si>
  <si>
    <t>Prak. Dasar - Dasar Kimia Analitik (S1, 1 dosen, 1 SKS)</t>
  </si>
  <si>
    <t>Dasar - Dasar Amdal (S1, 1 dosen, 2 SKS)</t>
  </si>
  <si>
    <t>Sub total per semester</t>
  </si>
  <si>
    <t>2. Semester genap 2011/2012 (Februari 2012 s/d Juli 2012)  maksimum 11 SKS per semester</t>
  </si>
  <si>
    <t>Prak. Kimia Dasar II (S1, 1 dosen, 1 SKS)</t>
  </si>
  <si>
    <t>Semester Genap 2011/2012</t>
  </si>
  <si>
    <t xml:space="preserve"> sks</t>
  </si>
  <si>
    <t>SK. Dekan FMIPA No. 630/XIII/D/FMIPA/2012</t>
  </si>
  <si>
    <t>https://drive.google.com/file/d/1rInFBaHdePGMs8MtIaqv49nxmwgBerv8/view?usp=sharing</t>
  </si>
  <si>
    <t>Prak. Analisis Spektrotmetri (S1, 1 dosen, 1 SKS)</t>
  </si>
  <si>
    <t>Cara - Cara Analitik Khusus (S1, 2 SKS, 2 dosen)</t>
  </si>
  <si>
    <t>Metoda Khromatografi (S1, 2 SKS, 2 dosen)</t>
  </si>
  <si>
    <t>Prak. Kimia Dasar (S1, 1 SKS, 1 dosen)</t>
  </si>
  <si>
    <t>Ilmu Alam Dasar (S1, 3 SKS, 1 dosen)</t>
  </si>
  <si>
    <t>SK. Dekan FEKON No. 5e/I/Fekon/2012</t>
  </si>
  <si>
    <t>https://drive.google.com/file/d/1NCDIDiL1dRB_juMHlbVFpzxIU_mSWKUy/view?usp=sharing</t>
  </si>
  <si>
    <t>3. Semester ganjil 2012/2013 (Agustus 2012 s/d Januari 2013)  maksimum 11 SKS per semester</t>
  </si>
  <si>
    <t>Semester Ganjil 2012/
2013</t>
  </si>
  <si>
    <t xml:space="preserve">SK. Dekan FMIPA No. 178/XIII/D/FMIPA/2013 </t>
  </si>
  <si>
    <t>https://drive.google.com/file/d/1juVMGm5eHzJiWF1H7JYLIo-IQR7MKrIG/view?usp=sharing</t>
  </si>
  <si>
    <t>Dasar - Dasar Amdal (S1, 2 SKS, 1 dosen)</t>
  </si>
  <si>
    <t>Kimia Dasar (S1, 2 SKS, 1 dosen)</t>
  </si>
  <si>
    <t xml:space="preserve">SK. Dekan Teknik No. 006/XIII/I/FT-Unand/2013  </t>
  </si>
  <si>
    <t>https://drive.google.com/file/d/1G4a7I32sv-FSOMcDxgCfZbNzHLp3t-Yo/view?usp=sharing</t>
  </si>
  <si>
    <t>4. Semester genap 2012/2013 (Februari 2013 s/d Juli 2013)  maksimum 11 SKS per semester</t>
  </si>
  <si>
    <t>Semester Genap 2012/2013</t>
  </si>
  <si>
    <t>SK. Dekan FMIPA No. 346/XIII/D/FMIPA/2013</t>
  </si>
  <si>
    <t>https://drive.google.com/file/d/1dXsd-cQS6fafGEK2sIS68AbgxJIQCx0q/view?usp=sharing</t>
  </si>
  <si>
    <t xml:space="preserve">SK. Dekan FEKON No. 51a/I/Fekon/2013 </t>
  </si>
  <si>
    <t>https://drive.google.com/file/d/1RQ1QwALvBmo2-CVK0uCwFU4SNeLuXGvs/view?usp=sharing</t>
  </si>
  <si>
    <t>5. Semester ganjil 2013/2014 (Agustus 2013 s/d Januari 2014)  maksimum 11 SKS per semester</t>
  </si>
  <si>
    <t>Semester Ganjil 2013/
2014</t>
  </si>
  <si>
    <t xml:space="preserve">SK. Dekan FMIPA No. 107/XIII/D/FMIPA/2014 </t>
  </si>
  <si>
    <t>https://drive.google.com/file/d/1Y-BUcnwa0gIpr7NI2VEU-EKIyJI0IvwA/view?usp=sharing</t>
  </si>
  <si>
    <t xml:space="preserve">SK. Dekan Teknik No. 760/XIII/I/FT-Unand/2013  </t>
  </si>
  <si>
    <t>https://drive.google.com/file/d/1CK_cKD4_TU3sF1T5_-wcVzCgmxIrujDg/view?usp=sharing</t>
  </si>
  <si>
    <t>6. Semester genap 2013/2014 (Februari 2014 s/d Juli 2014)  maksimum 11 SKS per semester</t>
  </si>
  <si>
    <t>Semester Genap 2013/2014</t>
  </si>
  <si>
    <t>SK. Dekan FMIPA No. 310/XIII/D/FMIPA/2014</t>
  </si>
  <si>
    <t>https://drive.google.com/file/d/1DeFzrunTYKvEDZwyb7GaNvALq8PnKt-D/view?usp=sharing</t>
  </si>
  <si>
    <t>7. Semester ganjil 2014/2015 (Agustus 2014 s/d Januari 2015)  maksimum 11 SKS per semester</t>
  </si>
  <si>
    <t>Semester Ganjil 2014/
2015</t>
  </si>
  <si>
    <t xml:space="preserve">SK. Dekan FMIPA No. 78/XIII/D/FMIPA/2015  </t>
  </si>
  <si>
    <t>https://drive.google.com/file/d/1f4tMLjd35mfvIrJ8V5CY9-Idav6n1msa/view?usp=sharing</t>
  </si>
  <si>
    <t>Cara Pemisahan dan Elektroanalisis (S1, 2 dosen, 2 SKS)</t>
  </si>
  <si>
    <t>Prak. Cara Pemisahan dan Elektroanalisis (S1, 1 SKS, 2 dosen)</t>
  </si>
  <si>
    <t xml:space="preserve">SK. Dekan Teknik No. 298/XIII/I/FT-Unand/
2014  </t>
  </si>
  <si>
    <t>https://drive.google.com/file/d/1NWjDEfHB4PDUdiZ0hxf39Q1PI68VCQX4/view?usp=sharing</t>
  </si>
  <si>
    <t>8. Semester genap 2014/2015 (Februari 2015 s/d Juli 2015)  maksimum 11 SKS per semester</t>
  </si>
  <si>
    <t>Semester Genap 2014/2015</t>
  </si>
  <si>
    <t xml:space="preserve">SK. Dekan FMIPA No. 483/XIII/D/FMIPA/2015 </t>
  </si>
  <si>
    <t>https://drive.google.com/file/d/1-GcJxTrptHrA0qJZUKkvJhPuZFsk21g8/view?usp=sharing</t>
  </si>
  <si>
    <t>Prak. Analisis Spektrofotometri (S1, 1 SKS, 1 dosen)</t>
  </si>
  <si>
    <t>Cara - Cara Analitik Khusus  (S1, 2 SKS, 2 dosen)</t>
  </si>
  <si>
    <t>Metoda Khromatologi (S1, 2 SKS, 2 dosen)</t>
  </si>
  <si>
    <t>9. Semester ganjil 2015/2016 (Agustus 2015 s/d Januari 2016)  maksimum 11 SKS per semester</t>
  </si>
  <si>
    <t>Cara Pemisahan dan Elektroanalisis (S1, 2 dosen, 3 SKS)</t>
  </si>
  <si>
    <t>Semester Ganjil 2015/
2016</t>
  </si>
  <si>
    <t xml:space="preserve">SK. Dekan FMIPA No. 161/XIII/D/FMIPA/2016  </t>
  </si>
  <si>
    <t>https://drive.google.com/file/d/1ZnJyQQ64snOQJL5yCdcy0njCBWqWG083/view?usp=sharing</t>
  </si>
  <si>
    <t>Dasar - dasar Kimia Analitik (S1, 2 dosen, 3 SKS)</t>
  </si>
  <si>
    <t>Pengantar Amdal (S1, 2 SKS, 1 dosen)</t>
  </si>
  <si>
    <t>Prak. Cara Pemisahan dan Elektroanalisis (S1, 1 SKS, 1 dosen)</t>
  </si>
  <si>
    <t>Prak. Kimia Analitik (S1, 1 SKS, 1 dosen)</t>
  </si>
  <si>
    <t>10. Semester genap 2015/2016 (Februari 2016 s/d Juli 2016)  maksimum 11 SKS per semester</t>
  </si>
  <si>
    <t>Cara - Cara Analitik Khusus Kls A (S1, 2 SKS, 2 dosen)</t>
  </si>
  <si>
    <t>Semester Genap 2015/2016</t>
  </si>
  <si>
    <t xml:space="preserve">SK. Dekan FMIPA No. 345/XIII/D/FMIPA/2016 </t>
  </si>
  <si>
    <t>https://drive.google.com/file/d/1GeOqCFNgbcZwG6sBHmvoVff_5_OEGu3N/view?usp=sharing</t>
  </si>
  <si>
    <t>Cara - Cara Analitik Khusus Kls B (S1, 2 SKS, 2 dosen)</t>
  </si>
  <si>
    <t>Metoda Kromatografi (S1, 2 SKS, 2 dosen)</t>
  </si>
  <si>
    <t>Prak. Analisis Spektrometri (S1, 1 SKS, 1 dosen)</t>
  </si>
  <si>
    <t>11. Semester ganjil 2016/2017 (Agustus 2016 s/d Januari 2017)  maksimum 11 SKS per semester</t>
  </si>
  <si>
    <t>Semester Ganjil 2016/
2017</t>
  </si>
  <si>
    <t xml:space="preserve">SK. Dekan FMIPA No. 76/XIII/D/FMIPA/2017  </t>
  </si>
  <si>
    <t>https://drive.google.com/file/d/14vBvqK4JIcZ1RK-MoLrEfWecsuLGO-sb/view?usp=sharing</t>
  </si>
  <si>
    <t>12. Semester genap 2016/2017 (Februari 2017 s/d Juli 2017)  maksimum 11 SKS per semester</t>
  </si>
  <si>
    <t>Semester Genap 2016/2017</t>
  </si>
  <si>
    <t xml:space="preserve">SK. Dekan FMIPA No. 375/XIII/D/FMIPA/2017 </t>
  </si>
  <si>
    <t>https://drive.google.com/file/d/1U1ltp_YDK9cWohAA0NSRItL5Ah4bkO6r/view?usp=sharing</t>
  </si>
  <si>
    <t>Prak. Elektroanalisis (S1, 1 SKS, 1 dosen)</t>
  </si>
  <si>
    <t>13. Semester ganjil 2017/2018 (Agustus 2017 s/d Januari 2018)  maksimum 11 SKS per semester</t>
  </si>
  <si>
    <t>Kimia Analitik Lanjutan (S2, 3 SKS, 3 dosen)</t>
  </si>
  <si>
    <t>Semester Ganjil 2017/
2018</t>
  </si>
  <si>
    <t xml:space="preserve">SK. Dekan FMIPA No. 158/XIII/D/FMIPA/2018  </t>
  </si>
  <si>
    <t>https://drive.google.com/file/d/1MpOOgxitRrbWijv4VgJJ3OVsbsAvLoYX/view?usp=sharing</t>
  </si>
  <si>
    <t>Prak. Kimia Analitik (S1, 1 SKS, 3 dosen)</t>
  </si>
  <si>
    <t>Kimia (S1, 3 SKS, 1 dosen)</t>
  </si>
  <si>
    <t>SK. Dekan Fakultas Teknik No. 284/XIII/i/FT-Unand/2017</t>
  </si>
  <si>
    <t>https://drive.google.com/file/d/1iNdfG8_wWyyRynaoxcMSqNlv2k2oX49a/view?usp=sharing</t>
  </si>
  <si>
    <t>14. Semester genap 2017/2018 (Februari 2018 s/d Juli 2018)  maksimum 11 SKS per semester</t>
  </si>
  <si>
    <t>Analisis Spektrometri Kls A (S1, 3 SKS, 2 dosen)</t>
  </si>
  <si>
    <t>Semester Genap 2017/2018</t>
  </si>
  <si>
    <t>SK. Dekan FMIPA No. 225/XIII/D/FMIPA/2018</t>
  </si>
  <si>
    <t>https://drive.google.com/file/d/1QcldipTMxhJ824l_gsV9W9eXT2tNB1f8/view?usp=sharing</t>
  </si>
  <si>
    <t>Elektroanalisis Kls D (S1, 2 SKS, 2 dosen)</t>
  </si>
  <si>
    <t>Elektroanalisis Kls KKI (S1, 2 SKS, 2 dosen)</t>
  </si>
  <si>
    <t>Cara - cara Analitik Khusus Kls A (S1, 2 SKS, 2 dosen)</t>
  </si>
  <si>
    <t>Cara - cara Analitik Khusus Kls B (S1, 2 SKS, 2 dosen)</t>
  </si>
  <si>
    <t>Elektro analitik(S2, 2 SKS, 2 dosen)</t>
  </si>
  <si>
    <t>15. Semester ganjil 2018/2019 (Agustus 2018 s/d Januari 2019)  maksimum 11 SKS per semester</t>
  </si>
  <si>
    <t>Semester Ganjil 2018/
2019</t>
  </si>
  <si>
    <t xml:space="preserve">SK. Dekan FMIPA No. 548/XIII/D/FMIPA/2018  </t>
  </si>
  <si>
    <t>https://drive.google.com/file/d/1dfnXrBT8PxK35in6W-LcbP1U6cCyP7cw/view?usp=sharing</t>
  </si>
  <si>
    <t>Kewirausahaan (S1, 2 SKS, 2 dosen)</t>
  </si>
  <si>
    <t>Prak. Dasar - dasar Kimia Analitik (S1, 1 SKS, 2 dosen)</t>
  </si>
  <si>
    <t>Metoda Kromatografi (S1, 3 SKS, 2 dosen)</t>
  </si>
  <si>
    <t>16. Semester genap 2018/2019 (Februari 2019 s/d Juli 2019)  maksimum 11 SKS per semester</t>
  </si>
  <si>
    <t>Prak. Kimia Dasar II (S1, 1 SKS, 1 dosen)</t>
  </si>
  <si>
    <t>Semester Genap 2018/2019</t>
  </si>
  <si>
    <t xml:space="preserve">SK. Dekan FMIPA No. 201/XIII/D/FMIPA/2019 </t>
  </si>
  <si>
    <t>https://drive.google.com/file/d/1wyAk2-79wFdgcQGbFl8viMydsXC5Tba0/view?usp=sharing</t>
  </si>
  <si>
    <t>Analisis Spektrometri (S1, 3 SKS, 2 dosen)</t>
  </si>
  <si>
    <t>Cara - cara Analitik Khusus (S1, 2 SKS, 1 dosen)</t>
  </si>
  <si>
    <t>Prak. Elektroanalisis Kls A1 (S1, 1 SKS, 1 dosen)</t>
  </si>
  <si>
    <t>Prak. Elektroanalisis Kls A2 (S1, 1 SKS, 1 dosen)</t>
  </si>
  <si>
    <t>Elektroanalisis (S1, 2 SKS, 2 dosen)</t>
  </si>
  <si>
    <t>Elektro Analitik (S2, 3 SKS, 2 dosen)</t>
  </si>
  <si>
    <t>17. Semester ganjil 2019/2020 (Agustus 2019 s/d Januari 2020)  maksimum 11 SKS per semester</t>
  </si>
  <si>
    <t>Semester Ganjil 2019/
2020</t>
  </si>
  <si>
    <t xml:space="preserve">SK. Dekan FMIPA No. 473/XIII/D/FMIPA/2019  </t>
  </si>
  <si>
    <t>https://drive.google.com/file/d/1Vumn1Yz74afXX2-Az3Smf7-aPdS0AUj4/view?usp=sharing</t>
  </si>
  <si>
    <t>Prak. Dasar - dasar Kimia Analitik Kls A2 (S1, 1 SKS, 1 dosen)</t>
  </si>
  <si>
    <t>Prak. Dasar - dasar Kimia Analitik Kls C2 (S1, 1 SKS, 1 dosen)</t>
  </si>
  <si>
    <t>Metoda Kromatografi (S1, 3 SKS, 3 dosen)</t>
  </si>
  <si>
    <t>Kimia Analitik Lanjutan (S2, 2 SKS, 2 dosen)</t>
  </si>
  <si>
    <t>Teknik Pemisahan Analitik (S2, 2 SKS, 2 dosen)</t>
  </si>
  <si>
    <t>18. Semester genap 2019/2020 (Februari 2020 s/d Juli 2020)  maksimum 11 SKS per semester</t>
  </si>
  <si>
    <t>Analisis Spektrometri Kls B (S1, 3 SKS, 2 dosen)</t>
  </si>
  <si>
    <t>Semester Genap 2019/2020</t>
  </si>
  <si>
    <t xml:space="preserve">SK. Dekan FMIPA No. 106/UN16.03.D/KPT/2020 </t>
  </si>
  <si>
    <t>https://drive.google.com/file/d/1dO757d8SnDcY0DMzXmCs2hFXJAIr_7Ef/view?usp=sharing</t>
  </si>
  <si>
    <t>Analisis Spektrometri Kls C (S1, 3 SKS, 2 dosen)</t>
  </si>
  <si>
    <t>Kimia Analisis Bahan Industri (S1, 2 SKS, 2 dosen)</t>
  </si>
  <si>
    <t>Prak. Analisis Spektrometri Kls A (S1, 1 SKS, 1 dosen)</t>
  </si>
  <si>
    <t>Prak. Analisis Spektrometri Kls A2 (S1, 1 SKS, 1 dosen)</t>
  </si>
  <si>
    <t>Prak. Elektroanalisis Kls B3 (S1, 1 SKS, 1 dosen)</t>
  </si>
  <si>
    <t>https://drive.google.com/file/d/1tDFDEYAnYOWWL7AsYuUz1jaZVmzrM4DG/view?usp=sharing</t>
  </si>
  <si>
    <t>19. Semester ganjil 2020/2021 (Agustus 2020 s/d Januari 2021)  maksimum 11 SKS per semester</t>
  </si>
  <si>
    <t>Semester Ganjil 2020/
2021</t>
  </si>
  <si>
    <t xml:space="preserve">SK. Dekan FMIPA No. 304/UN16.03.D/KPT/2020   </t>
  </si>
  <si>
    <t>https://drive.google.com/file/d/1vfY3BviHTQ7NtFIClM9dWV2dCSDWnKsn/view?usp=sharing</t>
  </si>
  <si>
    <t>Kimia Analisis Bahan Makanan Kls A2 (S1, 2 SKS, 2 dosen)</t>
  </si>
  <si>
    <t>Prak. Dasar - dasar Kimia Analitik (S1, 1 SKS, 1 dosen)</t>
  </si>
  <si>
    <t>https://drive.google.com/file/d/1zH3iutF4Hydtkm4vOS6LLt6jY-Vq3_vr/view?usp=sharing</t>
  </si>
  <si>
    <t>20. Semester genap 2020/2021 (Februari 2021 s/d Juli 2021)  maksimum 11 SKS per semester</t>
  </si>
  <si>
    <t>Semester Genap 2020/2021</t>
  </si>
  <si>
    <t xml:space="preserve">SK. Dekan FMIPA No. 137/UN16.03.D/KPT/2021 </t>
  </si>
  <si>
    <t>https://drive.google.com/file/d/1bw6ZWz_SXbEMUVlYqKDv1lh-ZjMsfWc1/view?usp=sharing</t>
  </si>
  <si>
    <t>Prak. Elektroanalisis Kls A (S1, 1 SKS, 1 dosen)</t>
  </si>
  <si>
    <t>Prak. Elektroanalisis Kls B (S1, 1 SKS, 1 dosen)</t>
  </si>
  <si>
    <t>https://drive.google.com/file/d/1ErWBXdRamzL1oJq2u_d0V1FrdUusdVn6/view?usp=sharing</t>
  </si>
  <si>
    <t>Membimbing seminar (maksimum 1 kum per semester)</t>
  </si>
  <si>
    <t>1. Semester ganjil 2011/2012 (Juli 2011 s/d Desember 2011)</t>
  </si>
  <si>
    <t>Meli Hendri Yeti, BP. 07132006</t>
  </si>
  <si>
    <t>Semester</t>
  </si>
  <si>
    <t>Berita Acara Seminar II</t>
  </si>
  <si>
    <t>https://drive.google.com/file/d/1sDoS-TKtdlQTGHRXEkb4FogvkJ20bakY/view?usp=sharing</t>
  </si>
  <si>
    <t>Ranti Yulia Kasih, BP. 0810412046</t>
  </si>
  <si>
    <t>Berita Acara Seminar Literatur</t>
  </si>
  <si>
    <t>https://drive.google.com/file/d/1Al0J2vWj55b-VVZ_oSD3-CsNL_6W1XF5/view?usp=sharing</t>
  </si>
  <si>
    <t>Fani Armila, BP. 07932004</t>
  </si>
  <si>
    <t>https://drive.google.com/file/d/1OMn1TAnmICQshiuhzFQ8cXd6PHLKMaJS/view?usp=sharing</t>
  </si>
  <si>
    <t>2. Semester genap 2011/2012 (Januari 2012 s/d Juni 2012)</t>
  </si>
  <si>
    <t>Febby Febrizal, BP. 07132048</t>
  </si>
  <si>
    <t>https://drive.google.com/file/d/1xSQL5g5GvTxsA-R7ernYczJCtUCeMWGF/view?usp=sharing</t>
  </si>
  <si>
    <t>3. Semester ganjil 2012/2013 (Juli 2012 s/d Desember 2012)</t>
  </si>
  <si>
    <t>Phyto Gufra Noval, BP. 1021207020</t>
  </si>
  <si>
    <t>Berita Acara Seminar</t>
  </si>
  <si>
    <t>https://drive.google.com/file/d/1am7bR_QLiiJPf2q8R_9669128mtZj-Oa/view?usp=sharing</t>
  </si>
  <si>
    <t>Yulia Risandi, BP. 0810413099</t>
  </si>
  <si>
    <t>https://drive.google.com/file/d/19bAMOu_tuA0qvzg-r6V50wP-2J-AbzxG/view?usp=sharing</t>
  </si>
  <si>
    <t>Siti Saleha, BP. 0910413104</t>
  </si>
  <si>
    <t>https://drive.google.com/file/d/12ESKBaQ_OprO0H7BoXx27IMGGHu6vrdo/view?usp=sharing</t>
  </si>
  <si>
    <t>4. Semester ganjil 2013/2014 (Juli 2013 s/d Desember 2013)</t>
  </si>
  <si>
    <t>Vorind Aglan Lase, BP. 1010413020</t>
  </si>
  <si>
    <t>https://drive.google.com/file/d/1-RVlsASClMud638KFExo0wd5ROHG5Z2O/view?usp=sharing</t>
  </si>
  <si>
    <t>5. Semester ganjil 2014/2015 (Juli 2014 s/d Desember 2014)</t>
  </si>
  <si>
    <t>Septia Resti Afriani, BP. 1010412007</t>
  </si>
  <si>
    <t>Berita Acara Seminar Tugas Akhir</t>
  </si>
  <si>
    <t>https://drive.google.com/file/d/1EwdeugDfmzB0XCsfHWNfIgAoRGXOotoh/view?usp=sharing</t>
  </si>
  <si>
    <t>Muhaini, BP. 1010412009</t>
  </si>
  <si>
    <t>https://drive.google.com/file/d/1aHg8CfMSpce6Aos9bPDaIDXD85ouGoJ9/view?usp=sharing</t>
  </si>
  <si>
    <t xml:space="preserve">Membimbing kuliah kerja nyata, pratek kerja nyata, praktek kerja lapangan </t>
  </si>
  <si>
    <t>Membimbing dan ikut membimbing dalam menghasilkan disertasi, thesis, skripsi dan laporan akhir studi (maksimum 32 kum per semester)</t>
  </si>
  <si>
    <t>Pembimbing Utama (Thesis)</t>
  </si>
  <si>
    <t>1. Semester ganjil 2013/2014 (Juli 2013 s/d Desember 2013)</t>
  </si>
  <si>
    <t>Shely Meidhika, BP. 1121207011</t>
  </si>
  <si>
    <t>Pembimbing 1</t>
  </si>
  <si>
    <t>Lembar pengesahan Tesis dan Halaman Persetujuan</t>
  </si>
  <si>
    <t>https://drive.google.com/file/d/1DpOcpH1G8cApP2748jIas0lppFlmfg4F/view?usp=sharing</t>
  </si>
  <si>
    <t>Sub total pembimbing utama</t>
  </si>
  <si>
    <t>Pembimbing Utama (Skripsi)</t>
  </si>
  <si>
    <t>1. Semester genap 2011/2012 (Januari 2012 s/d Juni 2012)</t>
  </si>
  <si>
    <t>Yosi Febrika, BP. 0810413105</t>
  </si>
  <si>
    <t>Lembar pengesahan Skripsi dan Halaman Persetujuan</t>
  </si>
  <si>
    <t>https://drive.google.com/file/d/1IOl-5kjb6tV2ujlG6tkQWzPW653eianr/view?usp=sharing</t>
  </si>
  <si>
    <t>2. Semester ganjil 2013/2014 (Juli 2013 s/d Desember 2013)</t>
  </si>
  <si>
    <t>Prima Nuansa, BP. 0810411003</t>
  </si>
  <si>
    <t>https://drive.google.com/file/d/1U3dldSsK1TDwCrP8ARJA0pk1kkf_p4SF/view?usp=sharing</t>
  </si>
  <si>
    <t>3. Semester genap 2013/2014 (Januari 2014 s/d Juni 2014)</t>
  </si>
  <si>
    <t>Ayu Permana Deli, BP. 0910413102</t>
  </si>
  <si>
    <t>https://drive.google.com/file/d/13fIX3Jt_YpFd_AXS7NKyKq8cTOJ4y9rb/view?usp=sharing</t>
  </si>
  <si>
    <t>4. Semester ganjil 2014/2015 (Juli 2014 s/d Desember 2014)</t>
  </si>
  <si>
    <t>Febi Rahmi, BP. 1010412044</t>
  </si>
  <si>
    <t>https://drive.google.com/file/d/1NKycGhYIhFArmFC-HnCtWGZfLvCABBKz/view?usp=sharing</t>
  </si>
  <si>
    <t>https://drive.google.com/file/d/1E5NsQrMw3p272KjdYVuIHM5UbY557mYL/view?usp=sharing</t>
  </si>
  <si>
    <t>5. Semester genap 2015/2016 (Januari 2016 s/d Juni 2016)</t>
  </si>
  <si>
    <t>Muhammad Lucky Fajri, BP. 1210413030</t>
  </si>
  <si>
    <t>https://drive.google.com/file/d/1kcK6YwrO0shL0YicNX4QkrsvEe6e03F6/view?usp=sharing</t>
  </si>
  <si>
    <t>6. Semester ganjil 2020/2021 (Juli 2021 s/d Desember 2021)</t>
  </si>
  <si>
    <t>Senandung Melany, BP. 1610412053</t>
  </si>
  <si>
    <t>https://drive.google.com/file/d/1FUIaR04NcoUKvD1YiEjz-7_c-Lovz3TO/view?usp=sharing</t>
  </si>
  <si>
    <t>Sylvia Desi Gultom, BP. 1610412055</t>
  </si>
  <si>
    <t>https://drive.google.com/file/d/1fIKM0zuJD0IMfXLa9cHLoQrhh1jAU9WA/view?usp=sharing</t>
  </si>
  <si>
    <t>7. Semester genap 2020/2021 (Januari 2021 s/d Juni 2021)</t>
  </si>
  <si>
    <t>Niken Suherli, BP. 1610413002</t>
  </si>
  <si>
    <t>https://drive.google.com/file/d/1oJBeSbghe3S7DjmYfRNhi4wa11a05ABD/view?usp=sharing</t>
  </si>
  <si>
    <t>Teti Nurhayatul Rahmi, BP. 1610412075</t>
  </si>
  <si>
    <t>https://drive.google.com/file/d/1gaIqiS2R3zkZImijBrC-KA72u13Y-UF7/view?usp=sharing</t>
  </si>
  <si>
    <t>Pembimbing Pendamping/Pembantu (Disertasi)</t>
  </si>
  <si>
    <t>1. Semester ganjil 2021/2022 (Juli  2021 s/d Desember 2021)</t>
  </si>
  <si>
    <t>Linda Hervira, BP. 1830412003</t>
  </si>
  <si>
    <t>6 Agustus 2021</t>
  </si>
  <si>
    <t>Pembimbing II</t>
  </si>
  <si>
    <t>Lembar pengesahan Disertasi dan Halaman Persetujuan</t>
  </si>
  <si>
    <t>https://drive.google.com/file/d/1YD2Edo2p4RNoY_q_351qSL8w-5EdG8_E/view?usp=sharing</t>
  </si>
  <si>
    <t>Vivi Sisca, BP. 1730412002</t>
  </si>
  <si>
    <t>16 Agustus 2021</t>
  </si>
  <si>
    <t>https://drive.google.com/file/d/1H81Fn5NmRCMLD3pFwX-GmYKO3IEuNjHJ/view?usp=sharing</t>
  </si>
  <si>
    <t>Sub total pembimbing Pendamping</t>
  </si>
  <si>
    <t>Pembimbing Pendamping/Pembantu (Thesis)</t>
  </si>
  <si>
    <t>1. Semester ganjil 2012/2013 (Juli  2012 s/d Desember 2012)</t>
  </si>
  <si>
    <t>Fery Gunawan, BP. 1021207025</t>
  </si>
  <si>
    <t>26 Juli 2012</t>
  </si>
  <si>
    <t>https://drive.google.com/file/d/1E6kgpLawXS_ujm_7fHvHDzsqkuU59MiS/view?usp=sharing</t>
  </si>
  <si>
    <t>2. Semester ganjil 2015/2016 (Juli  2015 s/d Desember 2015)</t>
  </si>
  <si>
    <t>Henni Nengsih, BP. 1320412031</t>
  </si>
  <si>
    <t>22 Desember 2015</t>
  </si>
  <si>
    <t>https://drive.google.com/file/d/1K1HvB6OWXfC2XdLrJefPpEQlxMUDq_eQ/view?usp=sharing</t>
  </si>
  <si>
    <t>Melati Surya Hafni, BP. 1320412024</t>
  </si>
  <si>
    <t>https://drive.google.com/file/d/1O0K_R8CwovFL879V1sqbGLVctsGgyZD8/view?usp=sharing</t>
  </si>
  <si>
    <t>3. Semester ganjil 2016/2017 (Juli  2016 s/d Desember 2016)</t>
  </si>
  <si>
    <t>Syukrya Ningsih, BP. 1420412007</t>
  </si>
  <si>
    <t>28 Agustus 2016</t>
  </si>
  <si>
    <t>https://drive.google.com/file/d/13kQkt2kUXnEtEtMVRXNnfNWoUnr_5xn_/view?usp=sharing</t>
  </si>
  <si>
    <t>4. Semester genap 2019/2020 (Januari  2020 s/d Juni 2020)</t>
  </si>
  <si>
    <t>Imran Nazar, BP. 1720412004</t>
  </si>
  <si>
    <t>14 Januari 2020</t>
  </si>
  <si>
    <t>https://drive.google.com/file/d/1UvEU2B6Nx3PPs7TCcRFotEHF83-Fv6JJ/view?usp=sharing</t>
  </si>
  <si>
    <t>Zebbil Billian Tomi, BP. 1720412019</t>
  </si>
  <si>
    <t>10 Januari 2020</t>
  </si>
  <si>
    <t>https://drive.google.com/file/d/1QS71P3iICwNAEE4UiKJXOseP5bnk0BH0/view?usp=sharing</t>
  </si>
  <si>
    <t>Pembimbing Pendamping/Pembantu (Skripsi)</t>
  </si>
  <si>
    <t>1. Semester ganjil 2012/2013 (Juli 2012 s/d Desember 2012)</t>
  </si>
  <si>
    <t>Lola Kumala Sari, BP. 0810412021</t>
  </si>
  <si>
    <t>https://drive.google.com/file/d/1qjAaYXN_02bqxHRrZAYLER7Ue_bu77KU/view?usp=sharing</t>
  </si>
  <si>
    <t>2. Semester genap 2013/2014 (Januari 2014 s/d Juni 2014)</t>
  </si>
  <si>
    <t>Deliza, BP. 0910413113</t>
  </si>
  <si>
    <t>https://drive.google.com/file/d/1wnhM6ZR0pgKct920_fKG2jddE9puO4OI/view?usp=sharing</t>
  </si>
  <si>
    <t>3. Semester ganjil 2014/2015 (Juli 2014 s/d Desember 2014)</t>
  </si>
  <si>
    <t>Listria Riamayora Debataraja, BP. 1010412042</t>
  </si>
  <si>
    <t>https://drive.google.com/file/d/1YBUkW0jnOlEq1P003BrIdHm82ubGrzF-/view?usp=sharing</t>
  </si>
  <si>
    <t>Winda Zulvi, BP. 1010412030</t>
  </si>
  <si>
    <t>https://drive.google.com/file/d/1ZruuuzFvBgIueT2ADhczrDU8ipXEn3d4/view?usp=sharing</t>
  </si>
  <si>
    <t>4. Semester ganjil 2019/2020 (Juli 2019 s/d Desember 2019)</t>
  </si>
  <si>
    <t>Humaira Faradilla, BP. 1510411007</t>
  </si>
  <si>
    <t>https://drive.google.com/file/d/1O9PZpUj2E83-fAY_qQ9oUoOpLirbhTT9/view?usp=sharing</t>
  </si>
  <si>
    <t>5. Semester genap 2019/2020 (Januari 2020 s/d Juni 2020)</t>
  </si>
  <si>
    <t>Halimah Fahri, BP. 1610412047</t>
  </si>
  <si>
    <t>https://drive.google.com/file/d/1bZSCU7Y_IVaOD_EA0PfDZxfzvrYXIK2b/view?usp=sharing</t>
  </si>
  <si>
    <t>Ricka Pratiwy, BP. 1610413004</t>
  </si>
  <si>
    <t>https://drive.google.com/file/d/1l8ykMWhTE1QvuPt2aYqhLhooPJuEXbQ1/view?usp=sharing</t>
  </si>
  <si>
    <t>6. Semester ganjil 2020/2021 (Juli 2020 s/d Desember 2020)</t>
  </si>
  <si>
    <t>Risa Oktaviani, BP. 1610411036</t>
  </si>
  <si>
    <t>https://drive.google.com/file/d/1msNWHA2cqMvGPwkqs2K0WQCCO0Lhwozl/view?usp=sharing</t>
  </si>
  <si>
    <t>Rahmah Riadil Jannah, BP. 1610411002</t>
  </si>
  <si>
    <t>https://drive.google.com/file/d/1sIuSR_JKgWhP9--p-KSUKLM18n6STQAO/view?usp=sharing</t>
  </si>
  <si>
    <t xml:space="preserve">Ketua Penguji </t>
  </si>
  <si>
    <t>Berita Acara Ujian Sarjana</t>
  </si>
  <si>
    <t>https://drive.google.com/file/d/1rGaW-b5OQDfWhPWLDJZEIw2xjlrZ_QYG/view?usp=sharing</t>
  </si>
  <si>
    <t>Yulia Natilova, BP. 0810412043</t>
  </si>
  <si>
    <t>https://drive.google.com/file/d/1F16zWF_avRwdmBlZys9HAc7UIKOnozk5/view?usp=sharing</t>
  </si>
  <si>
    <t>Sub total Ketua Penguji</t>
  </si>
  <si>
    <t>Mega Ulfaningsih, BP. 0910413077</t>
  </si>
  <si>
    <t>https://drive.google.com/file/d/1ui2gyeBesf6Oafait_asp74Gds4QioSF/view?usp=sharing</t>
  </si>
  <si>
    <t>Vinda Vriska Darman, BP. 1010413024</t>
  </si>
  <si>
    <t>https://drive.google.com/file/d/1iaRvdF0OfX6a1K3DpnEIg8TUOH9FfpU5/view?usp=sharing</t>
  </si>
  <si>
    <t>Ahmad Rasif, BP. 1010411015</t>
  </si>
  <si>
    <t>https://drive.google.com/file/d/1Mvzri-ldtbv8R6AfIqxLJHWzoKcseq1D/view?usp=sharing</t>
  </si>
  <si>
    <t>4. Semester ganjil 2015/2016 (Juli 2015 s/d Desember 2015)</t>
  </si>
  <si>
    <t>Lisda Amelia, BP. 1110412063</t>
  </si>
  <si>
    <t>https://drive.google.com/file/d/1V4hDka5Q2Y8T0OwanwE9YH5nTg2RWiW_/view?usp=sharing</t>
  </si>
  <si>
    <t>Robby Kephi, BP. 1110411014</t>
  </si>
  <si>
    <t>https://drive.google.com/file/d/1TaHKIDSac6yiJD6i2TzhByzHdoPSFIv2/view?usp=sharing</t>
  </si>
  <si>
    <t>Anggota Penguji</t>
  </si>
  <si>
    <t>Ananda Putri, BP. 07132003</t>
  </si>
  <si>
    <t>https://drive.google.com/file/d/1nP4_A7BU--U8wDPb_zKRWb_L5n5t10nh/view?usp=sharing</t>
  </si>
  <si>
    <t>https://drive.google.com/file/d/10MttGAi4jogqPtftylPYN-mLy3nns7fo/view?usp=sharing</t>
  </si>
  <si>
    <t>Miftahul Jannah, BP. 07132008</t>
  </si>
  <si>
    <t>https://drive.google.com/file/d/1DgZCSXbVICT5STMRWqh47aB-4Z29d0kk/view?usp=sharing</t>
  </si>
  <si>
    <t>Sandra Tri Juli Fendri, BP. 07132068</t>
  </si>
  <si>
    <t>https://drive.google.com/file/d/1YR61225wfv-0Wk7G0bnIFSmco3SPsOZC/view?usp=sharing</t>
  </si>
  <si>
    <t>Sub total Anggota Penguji</t>
  </si>
  <si>
    <t>Nike Desven Nelta, BP. 06932016</t>
  </si>
  <si>
    <t>https://drive.google.com/file/d/1n5qXMsksG5uyQsEGxk6M4b2PCKJNTOak/view?usp=sharing</t>
  </si>
  <si>
    <t>Zul Arifin, BP. 06132047</t>
  </si>
  <si>
    <t>https://drive.google.com/file/d/1yU6-VgTcU_PYnK-k63o_9cBXYZgE1GnR/view?usp=sharing</t>
  </si>
  <si>
    <t>https://drive.google.com/file/d/1PdTVgmKIr7UYE7riowzNP3Jeab_JZkZ2/view?usp=sharing</t>
  </si>
  <si>
    <t>Rike Jayurna, BP. 0810413104</t>
  </si>
  <si>
    <t>https://drive.google.com/file/d/1x16zdc-xif73iEweuQv9peV2p631_Ruk/view?usp=sharing</t>
  </si>
  <si>
    <t>https://drive.google.com/file/d/1KZzcaqnqK_hGWFTcU-Yfi29od-xQjFWp/view?usp=sharing</t>
  </si>
  <si>
    <t>Zulfadli, BP. 0921207003</t>
  </si>
  <si>
    <t>Berita Acara Ujian Akhir Program Pascasarjana</t>
  </si>
  <si>
    <t>https://drive.google.com/file/d/1rx0CXXSCjLhDXZJlV1z7Va87ebj4Eg2i/view?usp=sharing</t>
  </si>
  <si>
    <t>4. Semester genap 2012/2013 (Januari 2013 s/d Juni 2013)</t>
  </si>
  <si>
    <t>Winda Rahmi, BP. 0810413095</t>
  </si>
  <si>
    <t>https://drive.google.com/file/d/1MI7PlefIIMRdIB0Dc028kbktEAas0j3r/view?usp=sharing</t>
  </si>
  <si>
    <t>https://drive.google.com/file/d/1JuGZ7FJgWQdF7Yb6zJZZOCs6WkmgskxE/view?usp=sharing</t>
  </si>
  <si>
    <t>5. Semester ganjil 2013/2014 (Juli 2013 s/d Desember 2013)</t>
  </si>
  <si>
    <t>Diana Vanika, BP. 0910412033</t>
  </si>
  <si>
    <t>https://drive.google.com/file/d/1zP-gt5R9Ojdr8d9oiLSgvpzaaSAVpTUA/view?usp=sharing</t>
  </si>
  <si>
    <t>6. Semester genap 2013/2014 (Januari 2014 s/d Juni 2014)</t>
  </si>
  <si>
    <t>https://drive.google.com/file/d/1BGsRHjDveo-OWilnfrxurIsqimgXCBRX/view?usp=sharing</t>
  </si>
  <si>
    <t>7. Semester ganjil 2014/2015 (Juli 2014 s/d Desember 2014)</t>
  </si>
  <si>
    <t>https://drive.google.com/file/d/1u9Yc4L6lufKayxbRZyToEaVLiy-BGQkF/view?usp=sharing</t>
  </si>
  <si>
    <t>Septia Resti Afriani, BP. 1010412017</t>
  </si>
  <si>
    <t>https://drive.google.com/file/d/1NL85ctCGzfYFiG_vSWFlpQdaUJgP957U/view?usp=sharing</t>
  </si>
  <si>
    <t>8. Semester genap 2014/2015 (Januari 2015 s/d Juni 2015)</t>
  </si>
  <si>
    <t>Tio Putra Wendari, BP. 1110412020</t>
  </si>
  <si>
    <t>https://drive.google.com/file/d/1S9Vbz8ID7Ghm2Dwj4KctrbsJHhy7W-MT/view?usp=sharing</t>
  </si>
  <si>
    <t>9. Semester ganjil 2018/2019 (Juli 2018 s/d Desember 2018)</t>
  </si>
  <si>
    <t>Novrizaldi Wardana, BP. 1620412006</t>
  </si>
  <si>
    <t>https://drive.google.com/file/d/1iS3cArnkDMhu7RcJk-rvR-SPA_qXokrY/view?usp=sharing</t>
  </si>
  <si>
    <t>Putri Ramadhani, BP. 1620412001</t>
  </si>
  <si>
    <t>https://drive.google.com/file/d/1NdobPM7C4JZwzovIhBZJX3U5besxAbY6/view?usp=sharing</t>
  </si>
  <si>
    <t>Riza Nurafni, BP. 1620412010</t>
  </si>
  <si>
    <t>https://drive.google.com/file/d/1Iq39JITqzQ3gLPRL11APiVsP2XXUwLFn/view?usp=sharing</t>
  </si>
  <si>
    <t>Burmawi, BP. 1430412011</t>
  </si>
  <si>
    <t>Berita Acara Ujian Disertasi Tertutup</t>
  </si>
  <si>
    <t>https://drive.google.com/file/d/1YEgmqceWs_QDq6h2Y_raM6E4lhkH4DtV/view?usp=sharing</t>
  </si>
  <si>
    <t>Hidayat, BP. 1230412003</t>
  </si>
  <si>
    <t>https://drive.google.com/file/d/19W1pWU3YoWmxSaW_VY22rIEOlpj1wBH3/view?usp=sharing</t>
  </si>
  <si>
    <t>10. Semester ganjil 2020/2021 (Juli 2020 s/d Desember 2020)</t>
  </si>
  <si>
    <t>Adi Saputra, BP. 1720412003</t>
  </si>
  <si>
    <t>https://drive.google.com/file/d/1TVThed42rVbF7uuIws1-eriTyR7G2znD/view?usp=sharing</t>
  </si>
  <si>
    <t>Ali Napiah Nasution, BP. 1730413001</t>
  </si>
  <si>
    <t>https://drive.google.com/file/d/1fnmXzxpMqBvQ3hoYp6eJ8mDtqPRK7121/view?usp=sharing</t>
  </si>
  <si>
    <t>Sri Wahyuni Nasution, BP. 1730413002</t>
  </si>
  <si>
    <t>https://drive.google.com/file/d/12neeqQxdvKVl83TesNqsgudlfPd1K8Yp/view?usp=sharing</t>
  </si>
  <si>
    <t>Penasehat Akademik</t>
  </si>
  <si>
    <t>1. Semester ganjil genap 2011/2012 (Juli 2011 s/d Juni 2012)</t>
  </si>
  <si>
    <t>BP. 1110411001 - 1110411010</t>
  </si>
  <si>
    <t>Kegiatan</t>
  </si>
  <si>
    <t>SK Dekan Nomor: 455/XIII/D/FMIPA/2011</t>
  </si>
  <si>
    <t>https://drive.google.com/file/d/1Dq2EeyKOgpSUtt9ghJVwQ1cBGYSxMREa/view?usp=sharing</t>
  </si>
  <si>
    <t>BP. 1110413031 - 1110413036</t>
  </si>
  <si>
    <t>2. Semester ganjil genap 2012/2013 (Juli 2012 s/d Juni 2013)</t>
  </si>
  <si>
    <t>SK Dekan Nomor: 629/XIII/D/FMIPA/2012</t>
  </si>
  <si>
    <t>https://drive.google.com/file/d/1KSsL7baZ2_MMkJDm8E4ngbT8ELNIrjtY/view?usp=sharing</t>
  </si>
  <si>
    <t>3. Semester ganjil genap 2013/2014 (Juli 2013 s/d Juni 2014)</t>
  </si>
  <si>
    <t>SK Dekan Nomor: 517/XIII/D/FMIPA/2013</t>
  </si>
  <si>
    <t>https://drive.google.com/file/d/1bMIl7Cd1_BGmGLs-Hmv0pX_R4mO9nxnD/view?usp=sharing</t>
  </si>
  <si>
    <t>4. Semester ganjil genap 2014/2015 (Juli 2014 s/d Juni 2015)</t>
  </si>
  <si>
    <t>SK Dekan Nomor: 393/XIII/D/FMIPA/2014</t>
  </si>
  <si>
    <t>https://drive.google.com/file/d/12sH_GKrkYmu5XRRIAXdlDY2JmE_7vBqH/view?usp=sharing</t>
  </si>
  <si>
    <t>5. Semester ganjil genap 2015/2016 (Juli 2015 s/d Juni 2016)</t>
  </si>
  <si>
    <t>SK Dekan Nomor: 463/XIII/D/FMIPA/2015</t>
  </si>
  <si>
    <t>https://drive.google.com/file/d/1REo72__nEdHLJ5gAqo5k5KvJ_EbdzMI_/view?usp=sharing</t>
  </si>
  <si>
    <t>BP. 1510412007 - 1510412016</t>
  </si>
  <si>
    <t>6. Semester ganjil genap 2017/2018 ( Juli 2017 s/d Juni 2018)</t>
  </si>
  <si>
    <t>BP. 1610411037 - 1610411037</t>
  </si>
  <si>
    <t>SK Dekan Nomor: 245/XIII/D/FMIPA/2018</t>
  </si>
  <si>
    <t>https://drive.google.com/file/d/1SQ7tlmZvzdA1E-7ap2pr8QJrppbWZ9iK/view?usp=sharing</t>
  </si>
  <si>
    <t>7. Semester ganjil genap 2019/2020 ( Juli 2019 s/d Juni 2020)</t>
  </si>
  <si>
    <t>Rusda Selvia BP. 1510412007</t>
  </si>
  <si>
    <t>SK Dekan Nomor: 429/XIII/D/FMIPA/2019</t>
  </si>
  <si>
    <t>https://drive.google.com/file/d/14nFM-Fkd9DUJJkq6xmAfronFf6-3BWtJ/view?usp=sharing</t>
  </si>
  <si>
    <t>Marrisa Heris Tofa BP. 1510412009</t>
  </si>
  <si>
    <t>Ibnu Irawan Gustiadi BP. 1510412010</t>
  </si>
  <si>
    <t>Nola Imanina BP. 1510412013</t>
  </si>
  <si>
    <t>Fadhil Rahmeidi BP. 1510412014</t>
  </si>
  <si>
    <t>Fadhil Ferdian BP. 1510412015</t>
  </si>
  <si>
    <t>Arif Rahman Hakim BP. 1510412016</t>
  </si>
  <si>
    <t>Megita Febiola BP. 1610411037</t>
  </si>
  <si>
    <t>Ayu Deliana Putri BP. 1610411038</t>
  </si>
  <si>
    <t>Nisa Alfia Larasati BP. 1910413023</t>
  </si>
  <si>
    <t>Tri Yupi Amirullah BP. 1910413024</t>
  </si>
  <si>
    <t>Muhammad Asri Adyaksa BP. 1910413025</t>
  </si>
  <si>
    <t>Shofiyah Anwar BP. 1910413026</t>
  </si>
  <si>
    <t>Dinda Chairunnisa BP. 1910413027</t>
  </si>
  <si>
    <t>Widya Anggraini BP. 1910413028</t>
  </si>
  <si>
    <t>8. Semester ganjil genap 2020/2021 ( Juli 2020 s/d Juni 2021)</t>
  </si>
  <si>
    <t>Sisi Febri Andini BP. 2010413007</t>
  </si>
  <si>
    <t>SK Dekan Nomor: 276/UN16.03.D/XIII/KPT/2020</t>
  </si>
  <si>
    <t>https://drive.google.com/file/d/1EUdxJRRLfpbH-ETGS4e4n8YxlqROcCpS/view?usp=sharing</t>
  </si>
  <si>
    <t>Zahwa Harira Imam BP. 2010413008</t>
  </si>
  <si>
    <t>Widya Zikri BP. 2010413009</t>
  </si>
  <si>
    <t>Muhammad Raffi Azhariadi BP. 2010413010</t>
  </si>
  <si>
    <t>Maya Serungke Tri Astuti BP. 2010413011</t>
  </si>
  <si>
    <t>Alfin Nata BP. 2010413012</t>
  </si>
  <si>
    <t>Lisyelvi Septialin Ghaniyyah BP. 2010412033</t>
  </si>
  <si>
    <t>Ketua jurusan pada politeknik/akademi/ sekretaris jurusan/bagian pada universitas/ institut/sekolah tinggi</t>
  </si>
  <si>
    <t>JUMLAH TOTAL</t>
  </si>
  <si>
    <t>Demikian pernyataan ini dibuat untuk dapat dipergunakan sebagaimana mestinya.</t>
  </si>
  <si>
    <t>Fakultas MIPA Univesitas Andalas</t>
  </si>
  <si>
    <t xml:space="preserve">NIP. 197205301999031003 </t>
  </si>
  <si>
    <t>MELAKSANAKAN PENELITIAN</t>
  </si>
  <si>
    <t>Telah melaksanakan penelitian sebagai berikut :</t>
  </si>
  <si>
    <t>Tanggal Terbit/ Publish</t>
  </si>
  <si>
    <t>Petunjuk Pengisian, Batas Kepatutan Pengusulan, dan Angka Kredit Paling Tinggi setiap Item Usulan Karya Ilmiah</t>
  </si>
  <si>
    <t>Menghasilkan karya ilmiah:</t>
  </si>
  <si>
    <t>Hasil penelitian atau hasil pemikiran yang dipublikasikan dalam bentuk buku:</t>
  </si>
  <si>
    <t>Maksimum 1 buku/ tahun</t>
  </si>
  <si>
    <t>Angka kredit paling tinggi 40</t>
  </si>
  <si>
    <t>Angka kredit paling tinggi 20</t>
  </si>
  <si>
    <r>
      <rPr>
        <b/>
        <sz val="12"/>
        <rFont val="Bookman Old Style"/>
        <charset val="134"/>
      </rPr>
      <t>Hasil penelitian atau hasil pemikiran dalam buku yang dipublikasikan dan berisi berbagai tulisan dari berbagai penulis (</t>
    </r>
    <r>
      <rPr>
        <b/>
        <i/>
        <sz val="12"/>
        <rFont val="Bookman Old Style"/>
        <charset val="134"/>
      </rPr>
      <t>book chapter</t>
    </r>
    <r>
      <rPr>
        <b/>
        <sz val="12"/>
        <rFont val="Bookman Old Style"/>
        <charset val="134"/>
      </rPr>
      <t>):</t>
    </r>
  </si>
  <si>
    <t>Angka kredit paling tinggi 15</t>
  </si>
  <si>
    <t>Angka kredit paling tinggi 10</t>
  </si>
  <si>
    <t>Hasil penelitian atau hasil pemikiran yang dipublikasikan dalam bentuk jurnal ilmiah :</t>
  </si>
  <si>
    <t>Batas kepatutan/pengakuan banyaknya publikasi di setiap nomor terbitan paling banyak 2 (dua) artikel karya ilmiah</t>
  </si>
  <si>
    <t>Jurnal Internasional Bereputasi</t>
  </si>
  <si>
    <t>Angka kredit paling tinggi 40 (terindeks pada database internasional bereputasi dan berfaktor dampak)</t>
  </si>
  <si>
    <t>Judul Artikel</t>
  </si>
  <si>
    <t>PHOTOLYSIS OF NAPHTHOL BLUE-BLACK FROM KUBANG WEAVING WASTE USING TiO2/ZEOLITE AS A CATALYST</t>
  </si>
  <si>
    <t>Artikel/ Jurnal</t>
  </si>
  <si>
    <t>Penulis</t>
  </si>
  <si>
    <r>
      <rPr>
        <b/>
        <sz val="12"/>
        <rFont val="Bookman Old Style"/>
        <charset val="134"/>
      </rPr>
      <t>Zilfa*</t>
    </r>
    <r>
      <rPr>
        <sz val="12"/>
        <rFont val="Bookman Old Style"/>
        <charset val="134"/>
      </rPr>
      <t>, Rahmayeni, B. Arifin, V. Sisca and E.S. Putri</t>
    </r>
  </si>
  <si>
    <t>Nama Jurnal</t>
  </si>
  <si>
    <t>Rasayan Journal of Chemistry</t>
  </si>
  <si>
    <t>Volume Jurnal</t>
  </si>
  <si>
    <t>Nomor Jurnal</t>
  </si>
  <si>
    <t>Opsional/jika ada mohon diisi Issue/Nomor Jurnal</t>
  </si>
  <si>
    <t>Tahun Terbit</t>
  </si>
  <si>
    <t>Halaman</t>
  </si>
  <si>
    <t>1247-1254</t>
  </si>
  <si>
    <t>ISSN</t>
  </si>
  <si>
    <t>0974-1496</t>
  </si>
  <si>
    <t>Penerbit</t>
  </si>
  <si>
    <t>Rasayan Journal</t>
  </si>
  <si>
    <t>DOI</t>
  </si>
  <si>
    <t>http://dx.doi.org/10.31788/ RJC.2021.1426099</t>
  </si>
  <si>
    <r>
      <rPr>
        <sz val="12"/>
        <rFont val="Bookman Old Style"/>
        <charset val="134"/>
      </rPr>
      <t xml:space="preserve">Opsional/jika ada mohon diisi lengkap dengan format direct link seperti contoh: </t>
    </r>
    <r>
      <rPr>
        <b/>
        <sz val="12"/>
        <rFont val="Bookman Old Style"/>
        <charset val="134"/>
      </rPr>
      <t>https://doi.org/</t>
    </r>
    <r>
      <rPr>
        <sz val="12"/>
        <rFont val="Bookman Old Style"/>
        <charset val="134"/>
      </rPr>
      <t>10.25077/ajis.6.1.57-78.2017</t>
    </r>
  </si>
  <si>
    <t>Alamat Web Jurnal</t>
  </si>
  <si>
    <t>http://rasayanjournal.co.in/archiveissue.php?issueid=59</t>
  </si>
  <si>
    <t>Mulai tahun 2012, alamat ini harus mengarah ke web jurnal resmi, bukan sekadar repository. Sebaiknya, alamat ini langsung menuju halaman artikel (abstrak), bukan hanya halaman depan (homepage).</t>
  </si>
  <si>
    <t>http://rasayanjournal.co.in/admin/php/upload/3193_pdf.pdf</t>
  </si>
  <si>
    <t>URL menuju dokumen/full artikel jurnal atau menuju direct link ke http://repo.unand.ac.id/ jika artikel ini (jika tidak open access) yang meliputi: sampul jurnal, informasi dewan redaksi/editor, daftar isi, dan artikel</t>
  </si>
  <si>
    <t xml:space="preserve">SJR (Opsional) : </t>
  </si>
  <si>
    <t>0,28 / Q3</t>
  </si>
  <si>
    <t>Apabila Jurnal terindek Scimago, harus di isi nilai SJR sesuai tahun terbit artikel pada jurnal tersebut.</t>
  </si>
  <si>
    <t>Impact Factor (Opsional) :</t>
  </si>
  <si>
    <t>-</t>
  </si>
  <si>
    <t>Apabila Jurnal terindek Thomson Reuters, harus di isi Nilai Impact Factor sesuai tahun terbit artikel pada jurnal tersebut.</t>
  </si>
  <si>
    <t>URL Peer Review</t>
  </si>
  <si>
    <t>https://drive.google.com/file/d/1xOuBPeCo080eTLqwO-vKzzJVg84Kb7-S/view?usp=sharing</t>
  </si>
  <si>
    <t>URL menuju dokumen peer review (direct link ke http://repo.unand.ac.id/) Format PDF, 1 File, Minimal 2 hasil peer review.</t>
  </si>
  <si>
    <t>URL Dokumen Cek Similarity :</t>
  </si>
  <si>
    <t>https://drive.google.com/file/d/1KSsFSB7VSY7NUcNWUAKCAtXhiItZKzUf/view?usp=sharing</t>
  </si>
  <si>
    <t>URL menuju dokumen hasil pengecekan similarity atau originality (direct link ke http://repo.unand.ac.id/), bukan hasil scan tetapi hasil uji dari aplikasi turnitin.</t>
  </si>
  <si>
    <t xml:space="preserve">Apabila hasil uji kemiripan melebihi 25% terhadap 1 (satu) dokumen/primary source (tidak termasuk daftar pustaka, kemiripan kalimat yang kurang dari 3%, maka peer review secara subtansi harus memberikan pendapat ada tidaknya indikasi plagiasi.
</t>
  </si>
  <si>
    <t>URL Index Jurnal</t>
  </si>
  <si>
    <t>https://www.scimagojr.com/journalsearch.php?q=19400157518&amp;tip=sid&amp;clean=0</t>
  </si>
  <si>
    <t>Contoh: https://www.scimagojr.com/journalsearch.php?q=28773&amp;tip=sid&amp;clean=0</t>
  </si>
  <si>
    <t>URL Dokumen Bukti Korespondensi</t>
  </si>
  <si>
    <t>Opsional/URL menuju dokumen bukti korespondensi karya ilmiah direct link ke http://repo.unand.ac.id/, apabila artikel diterbitkan pada jurnal/penerbit yang diragukan oleh Ditjen Dikti Kemendikbud</t>
  </si>
  <si>
    <t>Apakah ini syarat khusus?</t>
  </si>
  <si>
    <t>ya</t>
  </si>
  <si>
    <t>Diisi "YA/TIDAK"</t>
  </si>
  <si>
    <t>Keterangan Tambahan</t>
  </si>
  <si>
    <t>Opsional/keterangan tambahan, misalnya apabila URL dokumen terproteksi/tidak open access berikan informasi password disini.</t>
  </si>
  <si>
    <t>Effectiveness and efficiency between CuO/natural zeolite catalysts and ZnO/natural zeolite in naphthol blue–black waste management by photolysis degradation method</t>
  </si>
  <si>
    <r>
      <rPr>
        <b/>
        <sz val="12"/>
        <rFont val="Bookman Old Style"/>
        <charset val="134"/>
      </rPr>
      <t>Zilfa*</t>
    </r>
    <r>
      <rPr>
        <sz val="12"/>
        <rFont val="Bookman Old Style"/>
        <charset val="134"/>
      </rPr>
      <t>, B. Arifin, R. Zein, Rahmayenid, S. Ummia, S. Ramadhana</t>
    </r>
  </si>
  <si>
    <t>Desalination and Water Treatment</t>
  </si>
  <si>
    <t>400–407</t>
  </si>
  <si>
    <t>1944-3986</t>
  </si>
  <si>
    <t>Desalination Publications</t>
  </si>
  <si>
    <t>https://doi.org/10.5004/dwt.2021.27253</t>
  </si>
  <si>
    <t>https://www.deswater.com/vol.php?vol=226&amp;oth=226|0|June%20|2021</t>
  </si>
  <si>
    <t>https://www.deswater.com/DWT_abstracts/vol_226/226_2021_400.pdf</t>
  </si>
  <si>
    <t>0,25 / Q3</t>
  </si>
  <si>
    <t>1.234</t>
  </si>
  <si>
    <t>https://drive.google.com/file/d/1KtKjVL3vRSQS902hQPrMZNBmYmfR-2A3/view?usp=sharing</t>
  </si>
  <si>
    <t>https://drive.google.com/file/d/1sfo8njF6vDgV_YHbx6IB1zEotYnQaLqF/view?usp=sharing</t>
  </si>
  <si>
    <t>https://www.scimagojr.com/journalsearch.php?q=19700175585&amp;tip=sid&amp;clean=0</t>
  </si>
  <si>
    <t>Utilization of Natural Zeolite Clipnotilolit-Ca as a  Support of ZnO Catalyst for Congo-Red Degradation and Congo-Red Waste Applications with Photolysis</t>
  </si>
  <si>
    <r>
      <rPr>
        <b/>
        <sz val="12"/>
        <rFont val="Bookman Old Style"/>
        <charset val="134"/>
      </rPr>
      <t>Zilfa*</t>
    </r>
    <r>
      <rPr>
        <sz val="12"/>
        <rFont val="Bookman Old Style"/>
        <charset val="134"/>
      </rPr>
      <t>, Rahmayeni, Yeni Stiadi and Adril</t>
    </r>
  </si>
  <si>
    <t>Oriental Journal of Chemistry</t>
  </si>
  <si>
    <t>887-893</t>
  </si>
  <si>
    <t>0970-020-X</t>
  </si>
  <si>
    <t>Bhopal, S.A. Iqbal</t>
  </si>
  <si>
    <t xml:space="preserve"> http://dx.doi.org/10.13005/ojc/340237</t>
  </si>
  <si>
    <t>http://www.orientjchem.org/archives/</t>
  </si>
  <si>
    <t>http://www.orientjchem.org/toc/?vol=34&amp;no=2</t>
  </si>
  <si>
    <t>0,16 / Q4</t>
  </si>
  <si>
    <t>https://drive.google.com/file/d/1yxojEcUYCCvFxqLwJAvQwPu8nItQ1_x7/view?usp=sharing</t>
  </si>
  <si>
    <t>https://drive.google.com/file/d/1N7Z9LrwVRFjf-80DId0SR0OuuHOvCmqy/view?usp=sharing</t>
  </si>
  <si>
    <t>https://www.scimagojr.com/journalsearch.php?q=11900154394&amp;tip=sid&amp;clean=0</t>
  </si>
  <si>
    <t>tidak</t>
  </si>
  <si>
    <t>Utilization Natural Zeolyte From West Sumatera For Tio2 Support in Degradation of Congo Red and A Waste Simulation by Photolysis</t>
  </si>
  <si>
    <r>
      <rPr>
        <b/>
        <sz val="12"/>
        <rFont val="Bookman Old Style"/>
        <charset val="134"/>
      </rPr>
      <t>Zilfa</t>
    </r>
    <r>
      <rPr>
        <sz val="12"/>
        <rFont val="Bookman Old Style"/>
        <charset val="134"/>
      </rPr>
      <t>, Rahmayeni, Upita Septiani, Novesar Jamarun*, Muhammad Lucky Fajri</t>
    </r>
  </si>
  <si>
    <t>Der Pharmacia Lettre</t>
  </si>
  <si>
    <t>1- 10</t>
  </si>
  <si>
    <t>0975-5071</t>
  </si>
  <si>
    <t>Scholars Research Library</t>
  </si>
  <si>
    <t>https://www.scholarsresearchlibrary.com/archive/dpl-volume-9-issue-5-year-2017.html</t>
  </si>
  <si>
    <t>https://www.scholarsresearchlibrary.com/articles/utilization-natural-zeolyte-from-west-sumatera-for-tio2-support-in-degradation-of-congo-red-and-a-waste-simulation-by-ph.pdf</t>
  </si>
  <si>
    <t>0,13 / Q3</t>
  </si>
  <si>
    <t>https://drive.google.com/file/d/1ekUlzFemm-8TS7MMRXyVZsEuMkw_sIEQ/view?usp=sharing</t>
  </si>
  <si>
    <t>https://drive.google.com/file/d/1P0qAruMDrBTOdBrlgIpZk2HV99RgqaLF/view?usp=sharing</t>
  </si>
  <si>
    <t>https://www.scimagojr.com/journalsearch.php?q=19700200724&amp;tip=sid&amp;clean=0</t>
  </si>
  <si>
    <t xml:space="preserve">Characterization and utilization of kepok banana bark powder (Musa balbisiana Colla) as absorbent of metal ions Pb(II) &amp; Cd(II) in aqueous solution </t>
  </si>
  <si>
    <r>
      <rPr>
        <sz val="12"/>
        <rFont val="Bookman Old Style"/>
        <charset val="134"/>
      </rPr>
      <t xml:space="preserve">Henni Nengsih, </t>
    </r>
    <r>
      <rPr>
        <b/>
        <sz val="12"/>
        <rFont val="Bookman Old Style"/>
        <charset val="134"/>
      </rPr>
      <t>Zilfa</t>
    </r>
    <r>
      <rPr>
        <sz val="12"/>
        <rFont val="Bookman Old Style"/>
        <charset val="134"/>
      </rPr>
      <t xml:space="preserve"> and Refilda Suhaili*</t>
    </r>
  </si>
  <si>
    <t>Journal of Chemical and Pharmaceutical Research</t>
  </si>
  <si>
    <t>89-93</t>
  </si>
  <si>
    <t>0975-7384</t>
  </si>
  <si>
    <t>JOCPR</t>
  </si>
  <si>
    <t>https://www.jocpr.com/archive/jocpr-volume-7-issue-9-year-2015.html</t>
  </si>
  <si>
    <t>https://www.jocpr.com/articles/characterization-and-utilization-of-kepok-banana-bark-powder-musa-balbisiana-colla-as-absorbent-of-metal-ions-pbii--cdii.pdf</t>
  </si>
  <si>
    <t>0,14 / Q3</t>
  </si>
  <si>
    <t>https://drive.google.com/file/d/17wjhD3-ndHAOAzRYIYaFjq3UVngxkAPS/view?usp=sharing</t>
  </si>
  <si>
    <t>https://drive.google.com/file/d/1Vt6uAlRUIM5pvS-08t1P8VNh_WDJ6lP8/view?usp=sharing</t>
  </si>
  <si>
    <t>https://www.scimagojr.com/journalsearch.php?q=19700201521&amp;tip=sid&amp;clean=0</t>
  </si>
  <si>
    <t>Biosorption metal ion of Pb (II) and Cd (II) using kepok banana weevil powder (Musa balbiana colla)</t>
  </si>
  <si>
    <r>
      <rPr>
        <sz val="12"/>
        <rFont val="Bookman Old Style"/>
        <charset val="134"/>
      </rPr>
      <t xml:space="preserve">Melati Surya Hafni, </t>
    </r>
    <r>
      <rPr>
        <b/>
        <sz val="12"/>
        <rFont val="Bookman Old Style"/>
        <charset val="134"/>
      </rPr>
      <t>Zilfa</t>
    </r>
    <r>
      <rPr>
        <sz val="12"/>
        <rFont val="Bookman Old Style"/>
        <charset val="134"/>
      </rPr>
      <t xml:space="preserve"> and Refilda Suhaili*
</t>
    </r>
  </si>
  <si>
    <t>135-138</t>
  </si>
  <si>
    <t>https://www.jocpr.com/articles/biosorption-metal-ion-of-pb-ii-and-cd-ii-using-kepok-banana-weevil-powder-musa-balbiana-colla.pdf</t>
  </si>
  <si>
    <t>https://drive.google.com/file/d/1uiJoJAQ-4nmAmg-54-9axhefc47PoPpR/view?usp=sharing</t>
  </si>
  <si>
    <t>https://drive.google.com/file/d/13M3IdMl7hDv53cRtq7_RCfk8JVo7QFCz/view?usp=sharing</t>
  </si>
  <si>
    <t>https://www.scimagojr.com/journalsearch.php?q=19700188422&amp;tip=sid&amp;clean=0</t>
  </si>
  <si>
    <t>Treatment of Waste water Noodle Industry with a Multi-Soil-Layering (MSL) System.</t>
  </si>
  <si>
    <r>
      <rPr>
        <sz val="12"/>
        <rFont val="Bookman Old Style"/>
        <charset val="134"/>
      </rPr>
      <t xml:space="preserve">Rahmiana Zein*, </t>
    </r>
    <r>
      <rPr>
        <b/>
        <sz val="12"/>
        <rFont val="Bookman Old Style"/>
        <charset val="134"/>
      </rPr>
      <t>Zilfa</t>
    </r>
    <r>
      <rPr>
        <sz val="12"/>
        <rFont val="Bookman Old Style"/>
        <charset val="134"/>
      </rPr>
      <t>, Syukrya Ningsih, Lidya Novita, Neneng Swesty, Mukhlis, and Heric Novrian</t>
    </r>
  </si>
  <si>
    <t>Research Journal of Pharmaceutical, Biological and Chemical Sciences</t>
  </si>
  <si>
    <t>88 - 94</t>
  </si>
  <si>
    <t>0975-8585</t>
  </si>
  <si>
    <t>RJPBCS</t>
  </si>
  <si>
    <t>https://www.rjpbcs.com/2016_7.6.html</t>
  </si>
  <si>
    <t>https://www.rjpbcs.com/pdf/2016_7(6)/[15].pdf</t>
  </si>
  <si>
    <t>0,22 / Q3</t>
  </si>
  <si>
    <t>https://drive.google.com/file/d/1QcUGGsVO8l_atSVECo1tau7qh5uN7n3M/view?usp=sharing</t>
  </si>
  <si>
    <t>https://drive.google.com/file/d/1ORWqQpRQHKYpe6ExUrIurmIHb_dUwGs0/view?usp=sharing</t>
  </si>
  <si>
    <t>8)</t>
  </si>
  <si>
    <t>Characterization and utilization of young coconut waste (Cocos nucifera L) for manufacturing fermented plant extracts having potential as natural fertilizer and pesticide</t>
  </si>
  <si>
    <r>
      <rPr>
        <sz val="12"/>
        <rFont val="Bookman Old Style"/>
        <charset val="134"/>
      </rPr>
      <t xml:space="preserve">Refilda*, Sabrina Yasmine and </t>
    </r>
    <r>
      <rPr>
        <b/>
        <sz val="12"/>
        <rFont val="Bookman Old Style"/>
        <charset val="134"/>
      </rPr>
      <t>Zilfa</t>
    </r>
  </si>
  <si>
    <t>Research Journal of Chemistry and Environment</t>
  </si>
  <si>
    <t>23-30</t>
  </si>
  <si>
    <t>0972-0626</t>
  </si>
  <si>
    <t>International Congress of Chemistry and Environment</t>
  </si>
  <si>
    <t>https://worldresearchersassociations.com/Archives/RJCE/Vol(23)2019/February2019.aspx</t>
  </si>
  <si>
    <t>https://drive.google.com/file/d/1Ui0jcBl7686o0FHWsyS_OExAuW1I938R/view?usp=sharing</t>
  </si>
  <si>
    <t>0,13 / Q4</t>
  </si>
  <si>
    <t>https://drive.google.com/file/d/1_Pe1pGBSBs-6JCrc06Vi58s7L-0UShXk/view?usp=sharing</t>
  </si>
  <si>
    <t>https://drive.google.com/file/d/1K2AaunK4Pc8Di3-jnxwQbSCcPH1yv3Rm/view?usp=sharing</t>
  </si>
  <si>
    <t>https://www.scimagojr.com/journalsearch.php?q=5300152224&amp;tip=sid&amp;clean=0</t>
  </si>
  <si>
    <t>9)</t>
  </si>
  <si>
    <t>GREEN SYNTHESIS OF NiFe2O4 SPINEL FERRITES
MAGNETIC IN THE PRESENCE OF Hibiscus rosa-sinensis
LEAVES EXTRACT: MORPHOLOGY, STRUCTURE AND
ACTIVITY</t>
  </si>
  <si>
    <r>
      <rPr>
        <sz val="12"/>
        <rFont val="Bookman Old Style"/>
        <charset val="134"/>
      </rPr>
      <t xml:space="preserve">Rahmayeni*, J. Putri, Y. Stiadi, </t>
    </r>
    <r>
      <rPr>
        <b/>
        <sz val="12"/>
        <rFont val="Bookman Old Style"/>
        <charset val="134"/>
      </rPr>
      <t>Zilfa</t>
    </r>
    <r>
      <rPr>
        <sz val="12"/>
        <rFont val="Bookman Old Style"/>
        <charset val="134"/>
      </rPr>
      <t xml:space="preserve"> and Zulhadjri</t>
    </r>
  </si>
  <si>
    <t>1942- 1949</t>
  </si>
  <si>
    <t xml:space="preserve"> 0974-1496</t>
  </si>
  <si>
    <t>http://dx.doi.org/10.31788/RJC.2019.1245304</t>
  </si>
  <si>
    <t>http://rasayanjournal.co.in/archiveissue.php?issueid=18</t>
  </si>
  <si>
    <t>http://rasayanjournal.co.in/admin/php/upload/790_pdf.pdf</t>
  </si>
  <si>
    <t>0,26 / Q3</t>
  </si>
  <si>
    <t>https://drive.google.com/file/d/1LnGGr1BDj7PHx9tTBKq9DnJ5OOOMejRV/view?usp=sharing</t>
  </si>
  <si>
    <t>https://drive.google.com/file/d/1jMNa6cWK-8qG2wEb-lVaLHj-nlmBbBkx/view?usp=sharing</t>
  </si>
  <si>
    <t>10)</t>
  </si>
  <si>
    <t>The fast and of low-cost-adsorbent to the removal of cationic and anionic dye using chicken eggshell with its membrane</t>
  </si>
  <si>
    <r>
      <rPr>
        <sz val="12"/>
        <rFont val="Bookman Old Style"/>
        <charset val="134"/>
      </rPr>
      <t xml:space="preserve">Linda Hevira*, Azimatur Rahmi, Rahmiana Zein, </t>
    </r>
    <r>
      <rPr>
        <b/>
        <sz val="12"/>
        <rFont val="Bookman Old Style"/>
        <charset val="134"/>
      </rPr>
      <t>Zilfa</t>
    </r>
    <r>
      <rPr>
        <sz val="12"/>
        <rFont val="Bookman Old Style"/>
        <charset val="134"/>
      </rPr>
      <t>, and Rahmayeni</t>
    </r>
  </si>
  <si>
    <t>Mediterranean Journal of Chemistry</t>
  </si>
  <si>
    <t>294-301</t>
  </si>
  <si>
    <t>2028-3997</t>
  </si>
  <si>
    <t xml:space="preserve"> http://dx.doi.org/10.13171/mjc02003261271lh</t>
  </si>
  <si>
    <t>http://www.medjchem.com/index.php/medjchem/article/view/1271</t>
  </si>
  <si>
    <t>http://www.medjchem.com/index.php/medjchem/article/view/1271/823</t>
  </si>
  <si>
    <t>0,17 / Q3</t>
  </si>
  <si>
    <t>https://drive.google.com/file/d/1SumKnUMPGXd-DomHUouz3FSHjjVXJSQ2/view?usp=sharing</t>
  </si>
  <si>
    <t>https://drive.google.com/file/d/1Wsp1LBGOwRfa7QY-B276Qn6VaTaydigh/view?usp=sharing</t>
  </si>
  <si>
    <t>https://www.scimagojr.com/journalsearch.php?q=21100857169&amp;tip=sid&amp;clean=0</t>
  </si>
  <si>
    <t>11)</t>
  </si>
  <si>
    <t>Utilization of Limestone as Catalyst in Biodiesel
Production</t>
  </si>
  <si>
    <r>
      <rPr>
        <sz val="12"/>
        <rFont val="Bookman Old Style"/>
        <charset val="134"/>
      </rPr>
      <t xml:space="preserve">Yenny A Sirin, N Jamarun*, Vivi Sisca, </t>
    </r>
    <r>
      <rPr>
        <b/>
        <sz val="12"/>
        <rFont val="Bookman Old Style"/>
        <charset val="134"/>
      </rPr>
      <t>Zilfa</t>
    </r>
    <r>
      <rPr>
        <sz val="12"/>
        <rFont val="Bookman Old Style"/>
        <charset val="134"/>
      </rPr>
      <t>, Rita Olivia</t>
    </r>
  </si>
  <si>
    <t>Journal of Pharmaceutical Sciences and Research</t>
  </si>
  <si>
    <t xml:space="preserve"> 635-638</t>
  </si>
  <si>
    <t>0975-1459</t>
  </si>
  <si>
    <t>PharmaInfo Publications</t>
  </si>
  <si>
    <t>https://www.jpsr.pharmainfo.in/issue.php?page=129</t>
  </si>
  <si>
    <t>https://www.jpsr.pharmainfo.in/Documents/Volumes/vol12issue05/jpsr12052008.pdf</t>
  </si>
  <si>
    <t>https://drive.google.com/file/d/1QH2o3tyL5C7u-BTi-K0UU5xsvNU3KdFW/view?usp=sharing</t>
  </si>
  <si>
    <t>https://drive.google.com/file/d/19W_ZC2KjwIX0Qz-_yAIByaUROcPCvf7d/view?usp=sharing</t>
  </si>
  <si>
    <t>https://www.scimagojr.com/journalsearch.php?q=19700174933&amp;tip=sid&amp;clean=0</t>
  </si>
  <si>
    <t>12)</t>
  </si>
  <si>
    <t>Shrimp shell (Metapenaeus monoceros) waste as a low-cost adsorbent for metanil yellow dye removal in aqueous solution</t>
  </si>
  <si>
    <r>
      <rPr>
        <sz val="12"/>
        <rFont val="Bookman Old Style"/>
        <charset val="134"/>
      </rPr>
      <t xml:space="preserve">Putri Ramadhani, Zulkarnain Chaidir, Zebbil Billian Tomi </t>
    </r>
    <r>
      <rPr>
        <b/>
        <sz val="12"/>
        <rFont val="Bookman Old Style"/>
        <charset val="134"/>
      </rPr>
      <t>Zilfa</t>
    </r>
    <r>
      <rPr>
        <sz val="12"/>
        <rFont val="Bookman Old Style"/>
        <charset val="134"/>
      </rPr>
      <t>, Disza Rahmiarti, Rahmiana Zein*</t>
    </r>
  </si>
  <si>
    <t>413–423</t>
  </si>
  <si>
    <t>https://doi.org/10.5004/dwt.2020.25963</t>
  </si>
  <si>
    <t>https://www.deswater.com/vol.php?vol=197&amp;oth=197|0|September%20|2020</t>
  </si>
  <si>
    <t>https://www.deswater.com/DWT_abstracts/vol_197/197_2020_413.pdf</t>
  </si>
  <si>
    <t>https://drive.google.com/file/d/1LJJS7gp3ZWsR_QfRP355vk1LaigY8zhY/view?usp=sharing</t>
  </si>
  <si>
    <t>https://drive.google.com/file/d/1S4hHj4iIHthmblHzd-0vSas7j6mo3rgt/view?usp=sharing</t>
  </si>
  <si>
    <t>13)</t>
  </si>
  <si>
    <t>Biodiesel Production from Waste Cooking Oil Using
Catalyst Calcium Oxide Derived of Limestone Lintau Buo</t>
  </si>
  <si>
    <r>
      <rPr>
        <sz val="12"/>
        <rFont val="Bookman Old Style"/>
        <charset val="134"/>
      </rPr>
      <t xml:space="preserve">Vivi Sisca, Syukri, </t>
    </r>
    <r>
      <rPr>
        <b/>
        <sz val="12"/>
        <rFont val="Bookman Old Style"/>
        <charset val="134"/>
      </rPr>
      <t>Zilfa</t>
    </r>
    <r>
      <rPr>
        <sz val="12"/>
        <rFont val="Bookman Old Style"/>
        <charset val="134"/>
      </rPr>
      <t>, Novesar Jamarun*</t>
    </r>
  </si>
  <si>
    <t>Archives of Pharmacy Practice</t>
  </si>
  <si>
    <t>8 - 14</t>
  </si>
  <si>
    <t>2045080X</t>
  </si>
  <si>
    <t>Wolters Kluwer Medknow Publications</t>
  </si>
  <si>
    <t>https://archivepp.com/issue/archiveapp-vol11-iss3</t>
  </si>
  <si>
    <t>https://archivepp.com/article/biodiesel-production-from-waste-cooking-oil-using-catalyst-calcium-oxide-derived-of-limestone-lintau-buo</t>
  </si>
  <si>
    <t>0,10 / Q4</t>
  </si>
  <si>
    <t>https://drive.google.com/file/d/1dVOuYMNCXapZFwjKVXELsxYPdoHHCgEm/view?usp=sharing</t>
  </si>
  <si>
    <t>https://drive.google.com/file/d/1FtMpc5QAoLSJCAkWqw8x-lNkuIOnZ7S_/view?usp=sharing</t>
  </si>
  <si>
    <t>https://www.scimagojr.com/journalsearch.php?q=21100818733&amp;tip=sid&amp;clean=0</t>
  </si>
  <si>
    <t>14)</t>
  </si>
  <si>
    <t>Modification of rice husk silica with bovine serum albumin (BSA) for improvement in adsorption of metanil yellow dye</t>
  </si>
  <si>
    <r>
      <rPr>
        <sz val="12"/>
        <rFont val="Bookman Old Style"/>
        <charset val="134"/>
      </rPr>
      <t xml:space="preserve">Rahmiana Zein*, Zebbil Billian Tomi, Syiffa Fauzia &amp; </t>
    </r>
    <r>
      <rPr>
        <b/>
        <sz val="12"/>
        <rFont val="Bookman Old Style"/>
        <charset val="134"/>
      </rPr>
      <t>Zilfa</t>
    </r>
    <r>
      <rPr>
        <sz val="12"/>
        <rFont val="Bookman Old Style"/>
        <charset val="134"/>
      </rPr>
      <t xml:space="preserve"> </t>
    </r>
  </si>
  <si>
    <t>Journal of the Iranian Chemical Society</t>
  </si>
  <si>
    <t>2599–2612</t>
  </si>
  <si>
    <t>1735-2428</t>
  </si>
  <si>
    <t>Springer Verlag</t>
  </si>
  <si>
    <t xml:space="preserve">https://doi.org/10.1007/s13738-020-01955-6
</t>
  </si>
  <si>
    <t>https://link.springer.com/article/10.1007%2Fs13738-020-01955-6</t>
  </si>
  <si>
    <t>https://drive.google.com/file/d/1mUJyAaIiTe_vWj7CNBA0LksKaIOq2ucL/view?usp=sharing</t>
  </si>
  <si>
    <t>https://drive.google.com/file/d/1tL2XMHIlsm7DhrPTkBDt1ylp4p6iJkTj/view?usp=sharing</t>
  </si>
  <si>
    <t>https://drive.google.com/file/d/1IqF8Tp29gqUuVUvV9SxMi7qxnHLeY3n1/view?usp=sharing</t>
  </si>
  <si>
    <t>https://www.scimagojr.com/journalsearch.php?q=5300152234&amp;tip=sid&amp;clean=0</t>
  </si>
  <si>
    <t>15)</t>
  </si>
  <si>
    <t>Biosorption of indigo carmine from aqueous solution by Terminalia Catappa shell</t>
  </si>
  <si>
    <r>
      <rPr>
        <sz val="12"/>
        <rFont val="Bookman Old Style"/>
        <charset val="134"/>
      </rPr>
      <t xml:space="preserve">LindaHevira, </t>
    </r>
    <r>
      <rPr>
        <b/>
        <sz val="12"/>
        <rFont val="Bookman Old Style"/>
        <charset val="134"/>
      </rPr>
      <t>Zilfa</t>
    </r>
    <r>
      <rPr>
        <sz val="12"/>
        <rFont val="Bookman Old Style"/>
        <charset val="134"/>
      </rPr>
      <t>, Rahmayeni, Joshua O.Ighalo Rahmiana Zein*</t>
    </r>
  </si>
  <si>
    <t>Journal of Environmental Chemical Engineering</t>
  </si>
  <si>
    <t>1 - 11</t>
  </si>
  <si>
    <t>2213-3437</t>
  </si>
  <si>
    <t>Elsevier BV</t>
  </si>
  <si>
    <t>https://doi.org/10.1016/j.jece.2020.104290</t>
  </si>
  <si>
    <t>https://www.sciencedirect.com/science/article/abs/pii/S2213343720306394</t>
  </si>
  <si>
    <t>https://reader.elsevier.com/reader/sd/pii/S2213343720306394?token=920DAB0E7CBE3621EF95C3DED58B8BCB9BFDAEBEC6D302FF14298D996451F6C55D3E0C6E6DD983E7ACCBE3F00211FC48&amp;originRegion=eu-west-1&amp;originCreation=20220107083127</t>
  </si>
  <si>
    <t>0,96 / Q1</t>
  </si>
  <si>
    <t>https://drive.google.com/file/d/1eBKq4IFa60k5FR9RDwPwrxPEXM8VbNfB/view?usp=sharing</t>
  </si>
  <si>
    <t>https://drive.google.com/file/d/1oWRsyqPr-4-edNW9lYaTiEoP43UlcFY1/view?usp=sharing</t>
  </si>
  <si>
    <t>https://www.scimagojr.com/journalsearch.php?q=21100255493&amp;tip=sid&amp;clean=0</t>
  </si>
  <si>
    <t>16)</t>
  </si>
  <si>
    <t>Terminalia catappa shell as low-cost biosorbent for the removal of methylene blue from aqueous solutions</t>
  </si>
  <si>
    <r>
      <rPr>
        <sz val="12"/>
        <rFont val="Bookman Old Style"/>
        <charset val="134"/>
      </rPr>
      <t xml:space="preserve">Linda Hevira, </t>
    </r>
    <r>
      <rPr>
        <b/>
        <sz val="12"/>
        <rFont val="Bookman Old Style"/>
        <charset val="134"/>
      </rPr>
      <t>Zilfa</t>
    </r>
    <r>
      <rPr>
        <sz val="12"/>
        <rFont val="Bookman Old Style"/>
        <charset val="134"/>
      </rPr>
      <t>, Rahmayeni, Joshua O.Ighalo, Hermansyah Aziz, Rahmiana Zein*</t>
    </r>
  </si>
  <si>
    <t>Journal of Industrial and Engineering Chemistry</t>
  </si>
  <si>
    <t>188-199</t>
  </si>
  <si>
    <t>1226-086X</t>
  </si>
  <si>
    <t xml:space="preserve">Korean Society of Industrial Engineering Chemistry
</t>
  </si>
  <si>
    <t>https://doi.org/10.1016/j.jiec.2021.01.028</t>
  </si>
  <si>
    <t>https://www.sciencedirect.com/science/article/abs/pii/S1226086X2100054X</t>
  </si>
  <si>
    <t>https://reader.elsevier.com/reader/sd/pii/S1226086X2100054X?token=AEBEB8F1CD0F69A17713D9A9962EC970FD5C313F1223CA12402FA2A39E2750F33BF30F34ACDBAC1429E55223259268A5&amp;originRegion=eu-west-1&amp;originCreation=20220107083333</t>
  </si>
  <si>
    <t>1,10 / Q1</t>
  </si>
  <si>
    <t>4.978</t>
  </si>
  <si>
    <t>https://drive.google.com/file/d/1cnrk8C7EbujR5EDxYaiZZ7GXGw9E88UC/view?usp=sharing</t>
  </si>
  <si>
    <t>https://drive.google.com/file/d/107dPL8LFmswtKX2abJMIbQgGBgbfWTtK/view?usp=sharing</t>
  </si>
  <si>
    <t>https://www.scimagojr.com/journalsearch.php?q=144861&amp;tip=sid&amp;clean=0</t>
  </si>
  <si>
    <t>17)</t>
  </si>
  <si>
    <t>CATALYTIC ACTIVITY OF PRECIPITATED CALCIUM
CARBONATE FOR BIODIESEL PRODUCTION</t>
  </si>
  <si>
    <r>
      <rPr>
        <sz val="12"/>
        <rFont val="Bookman Old Style"/>
        <charset val="134"/>
      </rPr>
      <t xml:space="preserve">V. Sisca, D.A Tanjung, Syukri, </t>
    </r>
    <r>
      <rPr>
        <b/>
        <sz val="12"/>
        <rFont val="Bookman Old Style"/>
        <charset val="134"/>
      </rPr>
      <t>Zilfa</t>
    </r>
    <r>
      <rPr>
        <sz val="12"/>
        <rFont val="Bookman Old Style"/>
        <charset val="134"/>
      </rPr>
      <t xml:space="preserve"> and N. Jamarun*</t>
    </r>
  </si>
  <si>
    <t>1587-1593</t>
  </si>
  <si>
    <t>http://doi.org/10.31788/ RJC.2021.1436167</t>
  </si>
  <si>
    <t>http://rasayanjournal.co.in/archiveissue.php?issueid=60</t>
  </si>
  <si>
    <t>http://rasayanjournal.co.in/admin/php/upload/3240_pdf.pdf</t>
  </si>
  <si>
    <t>https://drive.google.com/file/d/1CStzNJYz0HXc52aRgiEmtlb1IDpCuHF6/view?usp=sharing</t>
  </si>
  <si>
    <t>https://drive.google.com/file/d/1qymjEaeiOm9NR6_zi6y2LHYP778upHMW/view?usp=sharing</t>
  </si>
  <si>
    <t>18)</t>
  </si>
  <si>
    <t>Synthesis and Characterization of CaO Limestone from Lintau Buo Supported by TiO2 as a Heterogeneous Catalyst in the Production of Biodiesel</t>
  </si>
  <si>
    <r>
      <rPr>
        <sz val="12"/>
        <rFont val="Bookman Old Style"/>
        <charset val="134"/>
      </rPr>
      <t xml:space="preserve">Vivi Sisca, Aju Deska, Syukri, </t>
    </r>
    <r>
      <rPr>
        <b/>
        <sz val="12"/>
        <rFont val="Bookman Old Style"/>
        <charset val="134"/>
      </rPr>
      <t>Zilfa</t>
    </r>
    <r>
      <rPr>
        <sz val="12"/>
        <rFont val="Bookman Old Style"/>
        <charset val="134"/>
      </rPr>
      <t xml:space="preserve">, Novesar Jamarun*
</t>
    </r>
  </si>
  <si>
    <t>Indonesian Journal of Chemistry</t>
  </si>
  <si>
    <t>979-989</t>
  </si>
  <si>
    <t>1411-9420</t>
  </si>
  <si>
    <t>Gadjah Mada University</t>
  </si>
  <si>
    <t>https://doi.org/10.22146/ijc.64675</t>
  </si>
  <si>
    <t>https://jurnal.ugm.ac.id/ijc/article/view/64675</t>
  </si>
  <si>
    <t>https://jurnal.ugm.ac.id/ijc/article/view/64675/31783</t>
  </si>
  <si>
    <t>0,27 / Q3</t>
  </si>
  <si>
    <t>https://drive.google.com/file/d/1YcC6IzK9xfo9HpzTLt7zATqrKewGojhw/view?usp=sharing</t>
  </si>
  <si>
    <t>https://drive.google.com/file/d/1QgWbDJLE8ZOpObTW0aedp7w-dM2dBAkl/view?usp=sharing</t>
  </si>
  <si>
    <t>https://www.scimagojr.com/journalsearch.php?q=21100223536&amp;tip=sid&amp;clean=0</t>
  </si>
  <si>
    <t>Jurnal Internasional</t>
  </si>
  <si>
    <t>1. Angka kredit paling tinggi 30 kalau terindeks pada basis data internasional bereputasi (Scopus).
2. Angka kredit paling tinggi 20 kalau terindeks pada basis data internasional di luar kategori No. 1 (Web of Science Clarivate Analystic Kelompok Emerging Sources Citation Index - ESCI).</t>
  </si>
  <si>
    <t>19)</t>
  </si>
  <si>
    <t>HYDROXYAPATITE AND Zn-HYDROXYAPATITE SYNTHESIS USING CALCIUM FROM LAKE MANINJAU PENSI SHELLS AND RESISTANCE TEST ON BACTERIA</t>
  </si>
  <si>
    <r>
      <rPr>
        <sz val="12"/>
        <rFont val="Bookman Old Style"/>
        <charset val="134"/>
      </rPr>
      <t xml:space="preserve">Werian Arisa Putra, Novesar Jamarun*, Anthoni Agustien, </t>
    </r>
    <r>
      <rPr>
        <b/>
        <sz val="12"/>
        <rFont val="Bookman Old Style"/>
        <charset val="134"/>
      </rPr>
      <t>Zilfa</t>
    </r>
    <r>
      <rPr>
        <sz val="12"/>
        <rFont val="Bookman Old Style"/>
        <charset val="134"/>
      </rPr>
      <t xml:space="preserve">, Upita Septiani and Safni 
</t>
    </r>
  </si>
  <si>
    <t>International Journal of Pharmaceutical Sciences and Research</t>
  </si>
  <si>
    <t>2993-2997</t>
  </si>
  <si>
    <t xml:space="preserve"> 0975-8232</t>
  </si>
  <si>
    <t>Society of Pharmaceutical Sciences and Research</t>
  </si>
  <si>
    <t>10.13040/IJPSR.0975-8232.10(6).2993-97</t>
  </si>
  <si>
    <t>https://ijpsr.com/articles/?iyear=94&amp;imonth=75</t>
  </si>
  <si>
    <t>https://ijpsr.com/bft-article/hydroxyapatite-and-zn-hydroxyapatite-synthesis-using-calcium-from-lake-maninjau-pensi-shells-and-resistance-test-on-bacteria/?view=fulltext</t>
  </si>
  <si>
    <t>https://drive.google.com/file/d/1CMOrVdjmwOSaf7Z_12wgPPgsvXITnNXl/view?usp=sharing</t>
  </si>
  <si>
    <t>https://journals.indexcopernicus.com/search/details?id=33898</t>
  </si>
  <si>
    <t>Contoh: http://sinta.ristekbrin.go.id/journals/detail?id=3621</t>
  </si>
  <si>
    <t>20)</t>
  </si>
  <si>
    <t xml:space="preserve">Synthesis and Microstructural Characterization of Modified Nano-Cerium Silica Mesoporous by Surfactant-Assisted Hydrothermal Method
</t>
  </si>
  <si>
    <r>
      <rPr>
        <sz val="12"/>
        <rFont val="Bookman Old Style"/>
        <charset val="134"/>
      </rPr>
      <t xml:space="preserve">Gusliani Eka Putri, Syukri Arief, Novesar Jamarun*, Feni Rahayu Gusti, Adel Fisli, </t>
    </r>
    <r>
      <rPr>
        <b/>
        <sz val="12"/>
        <rFont val="Bookman Old Style"/>
        <charset val="134"/>
      </rPr>
      <t xml:space="preserve">Zilfa </t>
    </r>
    <r>
      <rPr>
        <sz val="12"/>
        <rFont val="Bookman Old Style"/>
        <charset val="134"/>
      </rPr>
      <t>and Upita Septiani</t>
    </r>
  </si>
  <si>
    <t>Journal of Applicable chemistry</t>
  </si>
  <si>
    <t>1058-1068</t>
  </si>
  <si>
    <t>2278-1862</t>
  </si>
  <si>
    <t>Acharya Nagarjuna University</t>
  </si>
  <si>
    <t>http://www.joac.info/JournalPapers.aspx?Year=2017&amp;VolumeNo=6&amp;PartNo=6&amp;type=ARCHIVE%20ISSUE</t>
  </si>
  <si>
    <t>http://www.joac.info/ContentPaper/2017/5-8.pdf</t>
  </si>
  <si>
    <t>https://drive.google.com/file/d/19lUTpKB389pInFFITmoVRedZS3GWiXN_/view?usp=sharing</t>
  </si>
  <si>
    <t>https://journals.indexcopernicus.com/search/form?search=2278-1862</t>
  </si>
  <si>
    <t>Jurnal Nasional Terakreditasi/Peringkat 1 dan 2 (SINTA)</t>
  </si>
  <si>
    <t>Angka kredit paling tinggi  25</t>
  </si>
  <si>
    <t>21)</t>
  </si>
  <si>
    <t>Pengaruh HCl terhadap Aktifasi Zeolit Alam Clipnotilolit-Ca Pada Penyerapan Pb(II)</t>
  </si>
  <si>
    <r>
      <rPr>
        <b/>
        <sz val="12"/>
        <rFont val="Bookman Old Style"/>
        <charset val="134"/>
      </rPr>
      <t>Zilfa*</t>
    </r>
    <r>
      <rPr>
        <sz val="12"/>
        <rFont val="Bookman Old Style"/>
        <charset val="134"/>
      </rPr>
      <t>, Upita Septiani, Mirawati Mirawati</t>
    </r>
  </si>
  <si>
    <t>Jurnal Riset Kimia</t>
  </si>
  <si>
    <t>80 - 88</t>
  </si>
  <si>
    <t>1978-628X</t>
  </si>
  <si>
    <t xml:space="preserve">https://doi.org/10.25077/jrk.v11i2.355
</t>
  </si>
  <si>
    <t>http://jrk.fmipa.unand.ac.id/index.php/jrk/article/view/355</t>
  </si>
  <si>
    <t>http://jrk.fmipa.unand.ac.id/index.php/jrk/article/view/355/287</t>
  </si>
  <si>
    <t>https://drive.google.com/file/d/1KvElCnV3yxEJ3cKRNUTMrCP45UIcKd6U/view?usp=sharing</t>
  </si>
  <si>
    <t>https://sinta.ristekbrin.go.id/journals/detail?id=6907</t>
  </si>
  <si>
    <t>22)</t>
  </si>
  <si>
    <t>Penggunaan ZnO/Zeolit Sebagai Katalis Dalam Degradasi Tartrazin Secara Ozonolisis</t>
  </si>
  <si>
    <r>
      <rPr>
        <b/>
        <sz val="12"/>
        <rFont val="Bookman Old Style"/>
        <charset val="134"/>
      </rPr>
      <t>Zilfa*</t>
    </r>
    <r>
      <rPr>
        <sz val="12"/>
        <rFont val="Bookman Old Style"/>
        <charset val="134"/>
      </rPr>
      <t>, Safni, Febi Rahmi</t>
    </r>
  </si>
  <si>
    <t>19 - 30</t>
  </si>
  <si>
    <t>https://doi.org/10.25077/jrk.v12i1.387</t>
  </si>
  <si>
    <t>http://jrk.fmipa.unand.ac.id/index.php/jrk/article/view/387</t>
  </si>
  <si>
    <t>http://jrk.fmipa.unand.ac.id/index.php/jrk/article/view/387/308</t>
  </si>
  <si>
    <t>https://drive.google.com/file/d/1vRXm--ooZ26zIWqmlojrf96zsmu-jSbq/view?usp=sharing</t>
  </si>
  <si>
    <t>23)</t>
  </si>
  <si>
    <t>PENJERNIHAN AIR SUMUR MENUJU AIR LAYAK MINUM DENGAN METODA LAPISAN MULTI MEDIA (LMM)</t>
  </si>
  <si>
    <r>
      <rPr>
        <sz val="12"/>
        <rFont val="Bookman Old Style"/>
        <charset val="134"/>
      </rPr>
      <t xml:space="preserve">Neneng Swesty*, Rahmiana Zein dan </t>
    </r>
    <r>
      <rPr>
        <b/>
        <sz val="12"/>
        <rFont val="Bookman Old Style"/>
        <charset val="134"/>
      </rPr>
      <t>Zilfa</t>
    </r>
  </si>
  <si>
    <t>9 - 19</t>
  </si>
  <si>
    <t>https://doi.org/10.25077/jrk.v12i2.297</t>
  </si>
  <si>
    <t>http://jrk.fmipa.unand.ac.id/index.php/jrk/article/view/297</t>
  </si>
  <si>
    <t>http://jrk.fmipa.unand.ac.id/index.php/jrk/article/view/297/250</t>
  </si>
  <si>
    <t>https://drive.google.com/file/d/18AKWmjY5mL1R02bJf6uvcT__b6XIHoJh/view?usp=sharing</t>
  </si>
  <si>
    <t>24)</t>
  </si>
  <si>
    <t>Adsorpsi Asam Humat pada Zeolit Alam yang Dimodifikasi dengan TiO2</t>
  </si>
  <si>
    <r>
      <rPr>
        <sz val="12"/>
        <rFont val="Bookman Old Style"/>
        <charset val="134"/>
      </rPr>
      <t xml:space="preserve">Upita Septiani*, Fiska Julian Tasari, </t>
    </r>
    <r>
      <rPr>
        <b/>
        <sz val="12"/>
        <rFont val="Bookman Old Style"/>
        <charset val="134"/>
      </rPr>
      <t>Zilfa</t>
    </r>
    <r>
      <rPr>
        <sz val="12"/>
        <rFont val="Bookman Old Style"/>
        <charset val="134"/>
      </rPr>
      <t xml:space="preserve"> </t>
    </r>
  </si>
  <si>
    <t>43 - 51</t>
  </si>
  <si>
    <t xml:space="preserve"> https://doi.org/10.25077/jrk.v11i1.344
</t>
  </si>
  <si>
    <t>http://jrk.fmipa.unand.ac.id/index.php/jrk/article/view/344</t>
  </si>
  <si>
    <t>http://jrk.fmipa.unand.ac.id/index.php/jrk/article/view/344/282</t>
  </si>
  <si>
    <t>https://drive.google.com/file/d/1gLhz8niTpnzBNs_ggiOAgj87If1EJGlZ/view?usp=sharing</t>
  </si>
  <si>
    <t>25)</t>
  </si>
  <si>
    <t>Aplikasi teknik biosorpsi menggunakan biosorben kulit batang sagu, arang aktif kulit buah kakao dan cangkang langkitang untuk mengolah air limbah CPO</t>
  </si>
  <si>
    <r>
      <rPr>
        <sz val="12"/>
        <rFont val="Bookman Old Style"/>
        <charset val="134"/>
      </rPr>
      <t xml:space="preserve">Rahmiana Zein*, Imran Nazar, </t>
    </r>
    <r>
      <rPr>
        <b/>
        <sz val="12"/>
        <rFont val="Bookman Old Style"/>
        <charset val="134"/>
      </rPr>
      <t xml:space="preserve">Zilfa </t>
    </r>
  </si>
  <si>
    <t>Jurnal Litbang Industri</t>
  </si>
  <si>
    <t>47 - 59</t>
  </si>
  <si>
    <t>2502-5007</t>
  </si>
  <si>
    <t>Balai Riset dan Standardisasi Industri Padang, Kementerian Perindustrian.</t>
  </si>
  <si>
    <t xml:space="preserve"> http://dx.doi.org/10.24960/jli.v10i1.5946.47-59
</t>
  </si>
  <si>
    <t>http://ejournal.kemenperin.go.id/jli/article/view/5946</t>
  </si>
  <si>
    <t>http://ejournal.kemenperin.go.id/jli/article/view/5946/pdf_82</t>
  </si>
  <si>
    <t>https://drive.google.com/file/d/1gv__sqyloJPeeQGeZi2X1gDLroo9st4r/view?usp=sharing</t>
  </si>
  <si>
    <t>https://sinta.ristekbrin.go.id/journals/detail?id=2942</t>
  </si>
  <si>
    <t>Jurnal Nasional DOAJ/CABI/Copernicus/Peringkat 3 dan 4 (SINTA)</t>
  </si>
  <si>
    <t>26)</t>
  </si>
  <si>
    <t>Degradation of Congo Red Color Substance in Ozonolysis with addition of ZnO/eolite as Catalyst</t>
  </si>
  <si>
    <r>
      <rPr>
        <b/>
        <sz val="12"/>
        <rFont val="Bookman Old Style"/>
        <charset val="134"/>
      </rPr>
      <t>Zilfa*</t>
    </r>
    <r>
      <rPr>
        <sz val="12"/>
        <rFont val="Bookman Old Style"/>
        <charset val="134"/>
      </rPr>
      <t>, Hamzah Suyani, Ria Elvi Susanti</t>
    </r>
  </si>
  <si>
    <t>Journal Katalisator</t>
  </si>
  <si>
    <t>13-20</t>
  </si>
  <si>
    <t>2502-0943</t>
  </si>
  <si>
    <t>Kopertis Wilayah X</t>
  </si>
  <si>
    <t>http://doiorg/10.22216/jk.v5i2.5717</t>
  </si>
  <si>
    <t>http://ejournal.lldikti10.id/index.php/katalisator/issue/archive</t>
  </si>
  <si>
    <t>https://drive.google.com/file/d/1M1ZEg9fH4m0MYTJ0ar5nvJcP5uMCVpvf/view?usp=sharing</t>
  </si>
  <si>
    <t>https://drive.google.com/file/d/1RGhaXYnLtzxtYi__7fMJhd9flxH2hTCw/view?usp=sharing</t>
  </si>
  <si>
    <t>https://sinta.ristekbrin.go.id/journals/detail?id=200</t>
  </si>
  <si>
    <t>27)</t>
  </si>
  <si>
    <t>Pembuatan  Material  Komposit  Penjernih  Air dari  Campuran  Perlit dan Cangkang Pensi</t>
  </si>
  <si>
    <r>
      <rPr>
        <sz val="12"/>
        <rFont val="Bookman Old Style"/>
        <charset val="134"/>
      </rPr>
      <t xml:space="preserve">Rahmiana Zein*, Risa Oktaviani, Megita Febiola, Nurul Annisyah, Matlal Fajri Alif1, </t>
    </r>
    <r>
      <rPr>
        <b/>
        <sz val="12"/>
        <rFont val="Bookman Old Style"/>
        <charset val="134"/>
      </rPr>
      <t>Zilfa</t>
    </r>
    <r>
      <rPr>
        <sz val="12"/>
        <rFont val="Bookman Old Style"/>
        <charset val="134"/>
      </rPr>
      <t xml:space="preserve">
</t>
    </r>
  </si>
  <si>
    <t>Chimica et Natura Acta</t>
  </si>
  <si>
    <t>119-125</t>
  </si>
  <si>
    <t>2355-0864</t>
  </si>
  <si>
    <t>Departemen Kimia, FMIPA, Universitas Padjadjaran</t>
  </si>
  <si>
    <t xml:space="preserve">https://doi.org/10.24198/cna.v8.n3.31564
</t>
  </si>
  <si>
    <t>http://jurnal.unpad.ac.id/jcena/article/view/31564</t>
  </si>
  <si>
    <t>http://jurnal.unpad.ac.id/jcena/article/view/31564/15033</t>
  </si>
  <si>
    <t>https://drive.google.com/file/d/1UHpu5IB-1ErAiXwtUrY9jdigJbLhfov_/view?usp=sharing</t>
  </si>
  <si>
    <t>https://sinta.ristekbrin.go.id/journals/detail?id=221</t>
  </si>
  <si>
    <t>28)</t>
  </si>
  <si>
    <t>PEMANFAATAN LIMBAH PADAT PERTANIAN DAN PERIKANAN SEBAGAI BIOSORBEN UNTUK PENYERAP BERBAGAI ZAT WARNA: SUATU TINJAUAN</t>
  </si>
  <si>
    <r>
      <rPr>
        <sz val="12"/>
        <rFont val="Bookman Old Style"/>
        <charset val="134"/>
      </rPr>
      <t xml:space="preserve">Putri Ramadhani, Rahmiana Zein, Zulkarnain Chaidir, </t>
    </r>
    <r>
      <rPr>
        <b/>
        <sz val="12"/>
        <rFont val="Bookman Old Style"/>
        <charset val="134"/>
      </rPr>
      <t>Zilfa</t>
    </r>
    <r>
      <rPr>
        <sz val="12"/>
        <rFont val="Bookman Old Style"/>
        <charset val="134"/>
      </rPr>
      <t xml:space="preserve">, Linda Hevira
</t>
    </r>
  </si>
  <si>
    <t>Jurnal Zarah</t>
  </si>
  <si>
    <t>46-56</t>
  </si>
  <si>
    <t>2549-2217</t>
  </si>
  <si>
    <t>Universitas Maritim Raja Ali Haji</t>
  </si>
  <si>
    <t xml:space="preserve"> https://doi.org/10.31629/zarah.v7i2.1396</t>
  </si>
  <si>
    <t>https://ojs.umrah.ac.id/index.php/zarah/article/view/1396</t>
  </si>
  <si>
    <t>https://ojs.umrah.ac.id/index.php/zarah/article/view/1396/789</t>
  </si>
  <si>
    <t>https://drive.google.com/file/d/1WYT1G8hK8_Vw1hj0PrWd5E0w5dmzXnEX/view?usp=sharing</t>
  </si>
  <si>
    <t>https://sinta.ristekbrin.go.id/journals/detail?id=4274</t>
  </si>
  <si>
    <t>Jurnal Nasional Peringkat 5 dan 6 (SINTA)</t>
  </si>
  <si>
    <t xml:space="preserve">Angka kredit paling tinggi 15 </t>
  </si>
  <si>
    <t>Jurnal Nasional/Nasional di Luar Peringkat 1-6</t>
  </si>
  <si>
    <t>Angka kredit paling tinggi 10 dan Paling tinggi 25% dari angka kredit unsur penelitian yang diperlukan untuk pengusulan ke Lektor Kepala dan Profesor</t>
  </si>
  <si>
    <t>29)</t>
  </si>
  <si>
    <t>Penggunaan Zeolit sebagai Pendegradasi Senyawa Permetrin dengan Metoda Fotolisis</t>
  </si>
  <si>
    <r>
      <rPr>
        <b/>
        <sz val="12"/>
        <rFont val="Bookman Old Style"/>
        <charset val="134"/>
      </rPr>
      <t>Zilfa*</t>
    </r>
    <r>
      <rPr>
        <sz val="12"/>
        <rFont val="Bookman Old Style"/>
        <charset val="134"/>
      </rPr>
      <t xml:space="preserve">, Hamzar Suyani, Safni, Novesar Jamarun
</t>
    </r>
  </si>
  <si>
    <t>Jurnal Natur Indonesia</t>
  </si>
  <si>
    <t>14 - 18</t>
  </si>
  <si>
    <t xml:space="preserve"> 2503-0345</t>
  </si>
  <si>
    <t>Lembaga Penelitian dan Pengabdian kepada Masyarakat Universitas Riau</t>
  </si>
  <si>
    <t xml:space="preserve">http://dx.doi.org/10.31258/jnat.14.1.14-18
</t>
  </si>
  <si>
    <t>https://natur.ejournal.unri.ac.id/index.php/JN/article/view/210</t>
  </si>
  <si>
    <t>https://natur.ejournal.unri.ac.id/index.php/JN/article/view/210/204</t>
  </si>
  <si>
    <t>https://drive.google.com/file/d/1ilsrVTXA_0lNzSoi-YN6nSzvuJPwrqzT/view?usp=sharing</t>
  </si>
  <si>
    <t>30)</t>
  </si>
  <si>
    <t>DEGRADASI SENYAWA KARBARIL DALAM INSEKTISIDA
SEVIN® 85SP SECARA OZONOLISIS DENGAN PENAMBAHAN TiO2/ZEOLIT</t>
  </si>
  <si>
    <r>
      <rPr>
        <b/>
        <sz val="12"/>
        <rFont val="Bookman Old Style"/>
        <charset val="134"/>
      </rPr>
      <t>Zilfa*</t>
    </r>
    <r>
      <rPr>
        <sz val="12"/>
        <rFont val="Bookman Old Style"/>
        <charset val="134"/>
      </rPr>
      <t>, Hamzar Suyani dan Prima Nuansa</t>
    </r>
  </si>
  <si>
    <t>Jurnal Kimia Unand</t>
  </si>
  <si>
    <t>1 - 6</t>
  </si>
  <si>
    <t>2303-3401</t>
  </si>
  <si>
    <t>Jurusan Kimia Unand</t>
  </si>
  <si>
    <t>http://kimia.fmipa.unand.ac.id/index.php?option=com_k2&amp;view=item&amp;layout=item&amp;id=77&amp;Itemid=357</t>
  </si>
  <si>
    <t>http://kimia.fmipa.unand.ac.id/images/Kimia/PDF/jurnalkimia/Volume4Nomor3Agustus2015.pdf</t>
  </si>
  <si>
    <t>https://drive.google.com/file/d/1Ocl29MiHJL62Xa9C9FotyCLy8vAZRC7p/view?usp=sharing</t>
  </si>
  <si>
    <t>31)</t>
  </si>
  <si>
    <t>DEGRADASI SENYAWA SIPERMETRIN DALAM
INSEKTISIDA RIPCORD 5 EC SECARA FOTOLISIS DENGAN PENAMBAHAN TIO2 /ZEOLIT</t>
  </si>
  <si>
    <r>
      <rPr>
        <sz val="12"/>
        <rFont val="Bookman Old Style"/>
        <charset val="134"/>
      </rPr>
      <t xml:space="preserve">Lola Kumala Sari, Safni*, dan </t>
    </r>
    <r>
      <rPr>
        <b/>
        <sz val="12"/>
        <rFont val="Bookman Old Style"/>
        <charset val="134"/>
      </rPr>
      <t>Zilfa</t>
    </r>
  </si>
  <si>
    <t>76-81</t>
  </si>
  <si>
    <t>http://kimia.fmipa.unand.ac.id/images/Kimia/PDF/jurnalkimia/Volume-1-Nomor-1-November-2012.pdf</t>
  </si>
  <si>
    <t>https://drive.google.com/file/d/1WUIYLVFim4tC6zjwc_iI6hSY8cmKeNEh/view?usp=sharing</t>
  </si>
  <si>
    <t>32)</t>
  </si>
  <si>
    <t>DEGRADASI SENYAWA SIPERMETRIN DALAM
PESTISIDA RIPCORD 5 Ec SECARA OZONOLISIS DENGAN MENGGUNAKAN TiO2/ZEOLIT SEBAGAI KATALIS</t>
  </si>
  <si>
    <r>
      <rPr>
        <sz val="12"/>
        <rFont val="Bookman Old Style"/>
        <charset val="134"/>
      </rPr>
      <t>Wilda Rahmi,</t>
    </r>
    <r>
      <rPr>
        <b/>
        <sz val="12"/>
        <rFont val="Bookman Old Style"/>
        <charset val="134"/>
      </rPr>
      <t xml:space="preserve"> Zilfa*</t>
    </r>
    <r>
      <rPr>
        <sz val="12"/>
        <rFont val="Bookman Old Style"/>
        <charset val="134"/>
      </rPr>
      <t>, dan Yulizar Yusuf</t>
    </r>
  </si>
  <si>
    <t>13 - 17</t>
  </si>
  <si>
    <t>http://kimia.fmipa.unand.ac.id/images/Kimia/PDF/jurnalkimia/Volume2Nomor1Maret%202013.pdf</t>
  </si>
  <si>
    <t>https://drive.google.com/file/d/14dCm3ItDzidpAUZQO6_YwnV7EJ9pCAGf/view?usp=sharing</t>
  </si>
  <si>
    <t>33)</t>
  </si>
  <si>
    <t>DEGRADASI SENYAWA PROFENOFOS DALAM
INSEKTISIDA CURACRON 500EC SECARA OZONOLISIS
DENGAN PENAMBAHAN TIO2/ZEOLIT.</t>
  </si>
  <si>
    <r>
      <rPr>
        <sz val="12"/>
        <rFont val="Bookman Old Style"/>
        <charset val="134"/>
      </rPr>
      <t xml:space="preserve">Yosi Febrika, </t>
    </r>
    <r>
      <rPr>
        <b/>
        <sz val="12"/>
        <rFont val="Bookman Old Style"/>
        <charset val="134"/>
      </rPr>
      <t>Zilfa*</t>
    </r>
    <r>
      <rPr>
        <sz val="12"/>
        <rFont val="Bookman Old Style"/>
        <charset val="134"/>
      </rPr>
      <t>, dan Safni</t>
    </r>
  </si>
  <si>
    <t>41-45</t>
  </si>
  <si>
    <t>https://drive.google.com/file/d/1ZAMG-ZW8fuNk1E7TGQv9zTf0uC7wsEoB/view?usp=sharing</t>
  </si>
  <si>
    <t>34)</t>
  </si>
  <si>
    <t>Karakterisasi Sorpsi Radiocesium oleh Pasir Kuarsa dan Shell Beton</t>
  </si>
  <si>
    <r>
      <rPr>
        <sz val="12"/>
        <rFont val="Bookman Old Style"/>
        <charset val="134"/>
      </rPr>
      <t xml:space="preserve">Shely Meidhika, Budi Setiawan*, </t>
    </r>
    <r>
      <rPr>
        <b/>
        <sz val="12"/>
        <rFont val="Bookman Old Style"/>
        <charset val="134"/>
      </rPr>
      <t>Zilfa</t>
    </r>
  </si>
  <si>
    <t>Jurnal Teknologi Pengelolaan Limbah</t>
  </si>
  <si>
    <t>205-212</t>
  </si>
  <si>
    <t>1410-9565</t>
  </si>
  <si>
    <t>Pusat Teknologi Limbah Radioaktif BATAN</t>
  </si>
  <si>
    <t>http://jurnal.batan.go.id/index.php/jtpl/issue/view/299</t>
  </si>
  <si>
    <t>https://drive.google.com/file/d/1KI9Z44ZZ4o8MKT22ZdqqNgJkbDzTtcUr/view?usp=sharing</t>
  </si>
  <si>
    <t>https://drive.google.com/file/d/1Djlz0Ndujosp9_2-qBasbg8tOz1uqq9g/view?usp=sharing</t>
  </si>
  <si>
    <t>35)</t>
  </si>
  <si>
    <t>DEGRADASI MALACHITE GREEN OXALATE MENGGUNAKAN KATALIS ZnO/ZEOLIT SECARA SONOLISIS</t>
  </si>
  <si>
    <r>
      <rPr>
        <sz val="12"/>
        <rFont val="Bookman Old Style"/>
        <charset val="134"/>
      </rPr>
      <t xml:space="preserve">Vorind Aglan Lase, </t>
    </r>
    <r>
      <rPr>
        <b/>
        <sz val="12"/>
        <rFont val="Bookman Old Style"/>
        <charset val="134"/>
      </rPr>
      <t>Zilfa*</t>
    </r>
    <r>
      <rPr>
        <sz val="12"/>
        <rFont val="Bookman Old Style"/>
        <charset val="134"/>
      </rPr>
      <t>, dan Safni</t>
    </r>
  </si>
  <si>
    <t>41-46</t>
  </si>
  <si>
    <t>http://kimia.fmipa.unand.ac.id/images/Kimia/PDF/jurnalkimia/Volume3Nomor4November2014.pdf</t>
  </si>
  <si>
    <t>https://drive.google.com/file/d/1dMhmfx5PFc0iqGfFpHRAa5Voc4ObqDXC/view?usp=sharing</t>
  </si>
  <si>
    <t>36)</t>
  </si>
  <si>
    <t>DEGRADASI PARASETAMOL SECARA SONOLISIS,
FOTOLISIS, DAN OZONOLISIS DENGAN MENGGUNAKAN
KATALIS ZnO/ZEOLIT</t>
  </si>
  <si>
    <r>
      <rPr>
        <sz val="12"/>
        <rFont val="Bookman Old Style"/>
        <charset val="134"/>
      </rPr>
      <t xml:space="preserve">Winda Zulvi, </t>
    </r>
    <r>
      <rPr>
        <b/>
        <sz val="12"/>
        <rFont val="Bookman Old Style"/>
        <charset val="134"/>
      </rPr>
      <t>Zilfa</t>
    </r>
    <r>
      <rPr>
        <sz val="12"/>
        <rFont val="Bookman Old Style"/>
        <charset val="134"/>
      </rPr>
      <t>, dan Safni*</t>
    </r>
  </si>
  <si>
    <t>123-132</t>
  </si>
  <si>
    <t>http://kimia.fmipa.unand.ac.id/images/Kimia/PDF/jurnalkimia/Volume4Nomor1Maret2015.pdf</t>
  </si>
  <si>
    <t>https://drive.google.com/file/d/1ALyYCOr9wcq218YGwqjEKOcDjIIMVohs/view?usp=sharing</t>
  </si>
  <si>
    <t>37)</t>
  </si>
  <si>
    <t>DEGRADASI TOLUIDINE BLUE SECARA SONOLISIS,
FOTOLISIS, DAN OZONOLISIS DENGAN MENGGUNAKAN
KATALIS ZnO/ZEOLIT</t>
  </si>
  <si>
    <r>
      <rPr>
        <sz val="12"/>
        <rFont val="Bookman Old Style"/>
        <charset val="134"/>
      </rPr>
      <t xml:space="preserve">Listria Riamayora Debataraja, </t>
    </r>
    <r>
      <rPr>
        <b/>
        <sz val="12"/>
        <rFont val="Bookman Old Style"/>
        <charset val="134"/>
      </rPr>
      <t>Zilfa</t>
    </r>
    <r>
      <rPr>
        <sz val="12"/>
        <rFont val="Bookman Old Style"/>
        <charset val="134"/>
      </rPr>
      <t xml:space="preserve">, dan Safni*
</t>
    </r>
  </si>
  <si>
    <t>62-69</t>
  </si>
  <si>
    <t>http://kimia.fmipa.unand.ac.id/images/Kimia/PDF/jurnalkimia/Volume4Nomor2Mei2015.pdf</t>
  </si>
  <si>
    <t>https://drive.google.com/file/d/1mlfYDifX88_yj0z2L6yjBXlziGYup-5H/view?usp=sharing</t>
  </si>
  <si>
    <t>Dipresentasikan secara oral dan dimuat dalam prosiding yang dipublikasikan (ber ISSN/ISBN) :</t>
  </si>
  <si>
    <t>1. Batas kepatutan/pengakuan banyaknya publikasi di setiap event/kegiatan desemilasi paling banyak 2 (dua) artikel karya ilmiah.
2. Jumlah angka kredit karya ilmiah butir: 2.a.4); 2.b.2); 2.c.2), dan 2.d.2); paling tinggi 25% dari angka kredit unsur penelitian yang diperlukan untuk pengusulan ke Lektor Kepala dan Profesor.</t>
  </si>
  <si>
    <t>Internasional terindeks pada Scimagojr dan Scopus</t>
  </si>
  <si>
    <t>Angka kredit paling tinggi  30</t>
  </si>
  <si>
    <t>Internasional terindeks pada Scopus, IEEE, SPIE</t>
  </si>
  <si>
    <t>Angka kredit paling tinggi 25</t>
  </si>
  <si>
    <t>38)</t>
  </si>
  <si>
    <t>Degradation of permethrin using TiO2/natural zeolit as eatalyst in photolysis</t>
  </si>
  <si>
    <t>Artikel/ Prosiding</t>
  </si>
  <si>
    <r>
      <rPr>
        <b/>
        <sz val="12"/>
        <rFont val="Bookman Old Style"/>
        <charset val="134"/>
      </rPr>
      <t>Zilfa*</t>
    </r>
    <r>
      <rPr>
        <sz val="12"/>
        <rFont val="Bookman Old Style"/>
        <charset val="134"/>
      </rPr>
      <t>, Hamsar Suryani, Safni, Novesar Jamarun</t>
    </r>
  </si>
  <si>
    <t>Nama Seminar/Konferensi/Simposium</t>
  </si>
  <si>
    <t>The 2nd International Seminar on Chemistry</t>
  </si>
  <si>
    <t xml:space="preserve">Penyelenggara Seminar/Konferensi/Simposium </t>
  </si>
  <si>
    <t>Universitas Padjadjaran</t>
  </si>
  <si>
    <t>Tanggal/ Waktu Pelaksanaan</t>
  </si>
  <si>
    <t>24 s/d 25 November 2011</t>
  </si>
  <si>
    <t xml:space="preserve">URL Web Prosiding </t>
  </si>
  <si>
    <t>Opsional/alamat menuju web prosiding (jika ada)</t>
  </si>
  <si>
    <t xml:space="preserve">ISBN/ISSN </t>
  </si>
  <si>
    <t>978-602-19413-1-7</t>
  </si>
  <si>
    <t>https://drive.google.com/file/d/1hm70NK9ccir4h1jChujNA0YnBXaoaf-V/view?usp=sharing</t>
  </si>
  <si>
    <t>URL menuju direct link ke http://repo.unand.ac.id/  berisi dokumen meliputi : Sampul proceeding, informasi dewan redaksi/editor/steering committee dan panitia pelaksana, daftar isi, artikel dan sertifikat/pasport (jika tidak ada sertifikat)</t>
  </si>
  <si>
    <t>https://drive.google.com/file/d/1vf59u7Q8ApUdmqS7SFRljgObpA9AXTOo/view?usp=sharing</t>
  </si>
  <si>
    <t>URL Dokumen Cek Similarity atau Originality</t>
  </si>
  <si>
    <t>https://drive.google.com/file/d/132v_4cbUCmtopdMHxeVHaLDcBhf7yf_a/view?usp=sharing</t>
  </si>
  <si>
    <t>Opsional/URL menuju dokumen bukti korespondensi karya ilmiah direct link ke https://drive.google.com/, apabila artikel diterbitkan pada prosiding/penerbit yang diragukan oleh Ditjen Dikti Kemendikbud</t>
  </si>
  <si>
    <t>Opsional/keterangan tambahan, misalnya apabila URL dokumen/arikel terproteksi/tidak open access berikan informasi password disini.</t>
  </si>
  <si>
    <t>39)</t>
  </si>
  <si>
    <t>Multi Soil layering (MSL) System for Treatment of Noodle Industry Wastewater</t>
  </si>
  <si>
    <r>
      <rPr>
        <sz val="12"/>
        <rFont val="Bookman Old Style"/>
        <charset val="134"/>
      </rPr>
      <t xml:space="preserve">Refilda, Syukrya Ningsih, Matlal Fajri Alif, </t>
    </r>
    <r>
      <rPr>
        <b/>
        <sz val="12"/>
        <rFont val="Bookman Old Style"/>
        <charset val="134"/>
      </rPr>
      <t>Zilfa</t>
    </r>
    <r>
      <rPr>
        <sz val="12"/>
        <rFont val="Bookman Old Style"/>
        <charset val="134"/>
      </rPr>
      <t xml:space="preserve"> and Rahmiana Zein*</t>
    </r>
  </si>
  <si>
    <t>The Seventh Intl Conf, On Advances in Applied Science and Environmetal Technology - ASET</t>
  </si>
  <si>
    <t>Institute of Research Engineers and Doctors, USA</t>
  </si>
  <si>
    <t>2017</t>
  </si>
  <si>
    <t>978-1-63248-136-8</t>
  </si>
  <si>
    <t>https://drive.google.com/file/d/1-Ge5_lo-B1xACQC8UuhFatGKR497u53t/view?usp=sharing</t>
  </si>
  <si>
    <t>https://drive.google.com/file/d/1ar_6dty1L6njgqQRh6Kl0YK2e1gF7oKV/view?usp=sharing</t>
  </si>
  <si>
    <t>https://drive.google.com/file/d/1wNWU6Ny1krW6QBDsH1zOsO4h-QkZkmd8/view?usp=sharing</t>
  </si>
  <si>
    <t>40)</t>
  </si>
  <si>
    <t>Karakterisasi Hasil Degradasi Permetrin dengan Menggunakan TiO2/Zeolit Sebagai Katalis Secara Sonolisis</t>
  </si>
  <si>
    <r>
      <rPr>
        <b/>
        <sz val="12"/>
        <rFont val="Bookman Old Style"/>
        <charset val="134"/>
      </rPr>
      <t>Zilfa*</t>
    </r>
    <r>
      <rPr>
        <sz val="12"/>
        <rFont val="Bookman Old Style"/>
        <charset val="134"/>
      </rPr>
      <t>, Hamzar Suyani, Safni, Novesar Jamarun</t>
    </r>
  </si>
  <si>
    <t>Seminar Nasional Kimia dan Pendidikan Kimia Serta Tekhnik Penulisan Artikel Ilmiah</t>
  </si>
  <si>
    <t>HKI Cabang Sumbar</t>
  </si>
  <si>
    <t>22 Oktober 2011</t>
  </si>
  <si>
    <t>978-602-88821-28-5</t>
  </si>
  <si>
    <t>https://drive.google.com/file/d/1C0SJQ4sTa4Dc7ZlLzHxrnJvH4D3QPQlj/view?usp=sharing</t>
  </si>
  <si>
    <t>https://drive.google.com/file/d/1lE6438vYAaa0KqzDWHQ8uzlpZxN7mQZU/view?usp=sharing</t>
  </si>
  <si>
    <t>41)</t>
  </si>
  <si>
    <t>Pemanfaatan TiO2/Zeolit Alam Sebagai Pendegradasi Pestisida (Permetrin) Secara Ozonolisis</t>
  </si>
  <si>
    <r>
      <rPr>
        <b/>
        <sz val="12"/>
        <rFont val="Bookman Old Style"/>
        <charset val="134"/>
      </rPr>
      <t>Zilfa*</t>
    </r>
    <r>
      <rPr>
        <sz val="12"/>
        <rFont val="Bookman Old Style"/>
        <charset val="134"/>
      </rPr>
      <t>, Yulizar Yusuf, Safni, Wilda Rahmi</t>
    </r>
  </si>
  <si>
    <t>Seminar Nasional dan Rapat Tahunan FMIPA</t>
  </si>
  <si>
    <t>Universitas Lampung</t>
  </si>
  <si>
    <t>10 - 12 Mei 2013</t>
  </si>
  <si>
    <t>978-602-98559-2-0</t>
  </si>
  <si>
    <t>https://drive.google.com/file/d/1zIl5osgLoCUsk1QawB8F1ALJcT-_Ugti/view?usp=sharing</t>
  </si>
  <si>
    <t>https://drive.google.com/file/d/1RIEqoW0rNvNDhfIb6v6vRykwAS_i-yHK/view?usp=sharing</t>
  </si>
  <si>
    <t>42)</t>
  </si>
  <si>
    <t>Degradasi Pestisida (Permetrin) dengan Metoda Ozonolisis Menggunakan TiO2/Zeolit Sebagai Katalis</t>
  </si>
  <si>
    <r>
      <rPr>
        <b/>
        <sz val="12"/>
        <rFont val="Bookman Old Style"/>
        <charset val="134"/>
      </rPr>
      <t>Zilfa*</t>
    </r>
    <r>
      <rPr>
        <sz val="12"/>
        <rFont val="Bookman Old Style"/>
        <charset val="134"/>
      </rPr>
      <t>, Yulizar Yusuf, Safni, Ayu Permana Deli</t>
    </r>
  </si>
  <si>
    <t>Seminar Nasional Kimia dan Pendidikan Kimia</t>
  </si>
  <si>
    <t>7 Desember 2013</t>
  </si>
  <si>
    <t>978-602-17878-2-3</t>
  </si>
  <si>
    <t>https://drive.google.com/file/d/16tCZDbd61qkzTwgFYa7Pqqw5S4gIJvV5/view?usp=sharing</t>
  </si>
  <si>
    <t>https://drive.google.com/file/d/1_lTkG0W5dHDPqeCTWv3FhEDXlWHOAG4l/view?usp=sharing</t>
  </si>
  <si>
    <t>43)</t>
  </si>
  <si>
    <t>Penggunaan TiO2/Zeolit Sebagai pendegradasi Karbaril Secara Ozonolisis</t>
  </si>
  <si>
    <r>
      <rPr>
        <b/>
        <sz val="12"/>
        <rFont val="Bookman Old Style"/>
        <charset val="134"/>
      </rPr>
      <t>Zilfa*</t>
    </r>
    <r>
      <rPr>
        <sz val="12"/>
        <rFont val="Bookman Old Style"/>
        <charset val="134"/>
      </rPr>
      <t>, Hamzar Suyani, Prima Nuansa</t>
    </r>
  </si>
  <si>
    <t>Institut Pertanian Bogor</t>
  </si>
  <si>
    <t>2014</t>
  </si>
  <si>
    <t>978-602-70491-0-9</t>
  </si>
  <si>
    <t>https://drive.google.com/file/d/1LjH6V4jYpgkdrBxWs7jj6wnSItH7eTdx/view?usp=sharing</t>
  </si>
  <si>
    <t>https://drive.google.com/file/d/1VR75Eiw6yjvyBDfaktjqZsYYQRAsDevc/view?usp=sharing</t>
  </si>
  <si>
    <t>44)</t>
  </si>
  <si>
    <t>Degradasi Tartrazin Menggunakan Katalis ZnO/Zeolit Secara Fotolisis</t>
  </si>
  <si>
    <r>
      <rPr>
        <b/>
        <sz val="12"/>
        <rFont val="Bookman Old Style"/>
        <charset val="134"/>
      </rPr>
      <t>Zilfa*</t>
    </r>
    <r>
      <rPr>
        <sz val="12"/>
        <rFont val="Bookman Old Style"/>
        <charset val="134"/>
      </rPr>
      <t>, Safni, Febi Rahm</t>
    </r>
  </si>
  <si>
    <t>Universitas Tanjungpura, Pontianak</t>
  </si>
  <si>
    <t>2015</t>
  </si>
  <si>
    <t>978-602-74043-4-2</t>
  </si>
  <si>
    <t>https://drive.google.com/file/d/1UOYM1b2pSujz_AQemt-YEl9-Xjd6477x/view?usp=sharing</t>
  </si>
  <si>
    <t>https://drive.google.com/file/d/1PiK2WLjQ08lwKwDs7PQMJEvZBkwkDi2J/view?usp=sharing</t>
  </si>
  <si>
    <t xml:space="preserve"> Internasional</t>
  </si>
  <si>
    <t>Angka kredit paling tinggi 5</t>
  </si>
  <si>
    <t>45)</t>
  </si>
  <si>
    <t>Analysis and Caracterization of Permethrine Degradation by Ozonolysis with TiO2/Zeolite as Catalyst</t>
  </si>
  <si>
    <t>Artikel/ Sertifikat</t>
  </si>
  <si>
    <t>Joint Seminar of Andalas University and Gifu University 2014</t>
  </si>
  <si>
    <t>Gifu University</t>
  </si>
  <si>
    <t>2 s/d 6 April 2014</t>
  </si>
  <si>
    <t>URL Web Penyelenggara</t>
  </si>
  <si>
    <t>Opsional/alamat menuju web seminar (jika ada)</t>
  </si>
  <si>
    <t>https://drive.google.com/file/d/1Dz9gaEAAMp9UIDEGQxW6Oo24nLBCZj9J/view?usp=sharing</t>
  </si>
  <si>
    <t>URL menuju direct link ke http://repo.unand.ac.id/, berisi dokumen meliputi : Makalah/materi presentasi, informasi steering committee dan panitia pelaksana, buku program dan sertifikat/pasport (jika tidak ada sertifikat)</t>
  </si>
  <si>
    <t>https://drive.google.com/file/d/1iJKNUMMTkxZpiFkm8_3-gfF4C8mPN2Ta/view?usp=sharing</t>
  </si>
  <si>
    <t>46)</t>
  </si>
  <si>
    <t>Degradation Naphtol Red-B Compounds At Kubang weaving Using TiO2/Zeolite Clinoptilolite-CA AS A Catalyst With Photolysis</t>
  </si>
  <si>
    <r>
      <rPr>
        <b/>
        <sz val="12"/>
        <rFont val="Bookman Old Style"/>
        <charset val="134"/>
      </rPr>
      <t>Zilfa*</t>
    </r>
    <r>
      <rPr>
        <sz val="12"/>
        <rFont val="Bookman Old Style"/>
        <charset val="134"/>
      </rPr>
      <t>, Rahmayeni, Bustanul Arifin, Vivi Sisca, Elsa Septia Putri</t>
    </r>
  </si>
  <si>
    <t>International Conference on Mathematics, Science, Education and Technology (ICOMSET)</t>
  </si>
  <si>
    <t>Universitas Negeri Padang</t>
  </si>
  <si>
    <t>4 s/d 5 Oktober 2018</t>
  </si>
  <si>
    <t>https://drive.google.com/file/d/1UNTlS9lcTuBlIxBs2YEvlGVFpQYdCB7e/view?usp=sharing</t>
  </si>
  <si>
    <t>https://drive.google.com/file/d/1AIG44dsEsu3sHop6gh3RgkhmkCIeU2kj/view?usp=sharing</t>
  </si>
  <si>
    <t xml:space="preserve"> </t>
  </si>
  <si>
    <t>Angka kredit paling tinggi 3</t>
  </si>
  <si>
    <t>47)</t>
  </si>
  <si>
    <t>Penentuan Ca, Mg, Fe Dalam Tanah yang Diberi Pupuk Amoniak dan Zeolit Sebagai Pengemban</t>
  </si>
  <si>
    <t>Zilfa*</t>
  </si>
  <si>
    <t>Universitas Bengkulu</t>
  </si>
  <si>
    <t>13 - 14 Mei 2008</t>
  </si>
  <si>
    <t>https://drive.google.com/file/d/1nmwEt8yVOPd1PorZannC6PJbV-RMCv6j/view?usp=sharing</t>
  </si>
  <si>
    <t>https://drive.google.com/file/d/1zFjoKlHeYQu6v533kpQ68-hJYhUPRrS6/view?usp=sharing</t>
  </si>
  <si>
    <t>48)</t>
  </si>
  <si>
    <t>Analis Kadar N, P, K, Ca dan Mg Tanah di Sekitar Bukit Kapur Perkebunan Kelapa Sawit Pasaman</t>
  </si>
  <si>
    <r>
      <rPr>
        <b/>
        <sz val="12"/>
        <rFont val="Bookman Old Style"/>
        <charset val="134"/>
      </rPr>
      <t>Zilfa*</t>
    </r>
    <r>
      <rPr>
        <sz val="12"/>
        <rFont val="Bookman Old Style"/>
        <charset val="134"/>
      </rPr>
      <t>, Safni dan Eka Angasa</t>
    </r>
  </si>
  <si>
    <t>Universitas Riau</t>
  </si>
  <si>
    <t>2010</t>
  </si>
  <si>
    <t>https://drive.google.com/file/d/1d17B18VDjT5KECgaYjak0Gzy5YbQ-KIx/view?usp=sharing</t>
  </si>
  <si>
    <t>https://drive.google.com/file/d/1-5DZIKiLzXBzfpdbsS-rLKzmG1W_vNJu/view?usp=sharing</t>
  </si>
  <si>
    <t>49)</t>
  </si>
  <si>
    <t>Degradasi Senyawa Profenofos Dalam Pestisida Curacron 500 EC Menggunakan Metoda Sonolisis dengan Penambahan TiO2-Anatase</t>
  </si>
  <si>
    <r>
      <rPr>
        <b/>
        <sz val="12"/>
        <rFont val="Bookman Old Style"/>
        <charset val="134"/>
      </rPr>
      <t>Zilfa*</t>
    </r>
    <r>
      <rPr>
        <sz val="12"/>
        <rFont val="Bookman Old Style"/>
        <charset val="134"/>
      </rPr>
      <t>, Safni dan Siska Ofiani</t>
    </r>
  </si>
  <si>
    <t>Seminar Nasional HKI</t>
  </si>
  <si>
    <t>HKI Cabang Riau</t>
  </si>
  <si>
    <t>18 - 19 Juli 2011</t>
  </si>
  <si>
    <t>https://drive.google.com/file/d/15mLkkAGqMwv-IzmzpeRhcAayMzhv1oCU/view?usp=sharing</t>
  </si>
  <si>
    <t>https://drive.google.com/file/d/1vieVomwRq271H6Hxbrge9gnKECDnbOmv/view?usp=sharing</t>
  </si>
  <si>
    <t xml:space="preserve">Hasil penelitian/pemikiran yang disajikan dalam koran/majalah populer/umum: </t>
  </si>
  <si>
    <t>1. Angka kredit paling tinggi 1.
2. Jumlah angka kredit karya ilmiah butir 2.e dan 3 paling banyak 5% dari angka kredit unsur penelitian untuk pengajuan ke semua jenjang.</t>
  </si>
  <si>
    <t>Hasil penelitian atau hasil pemikiran yang tidak di publikasikan (tersimpan di perpustakaan perguruan tinggi) :</t>
  </si>
  <si>
    <t>1. Angka kredit paling tinggi 2.
2. Jumlah angka kredit karya ilmiah butir 2.e dan 3 paling banyak 5% dari angka kredit unsur penelitian untuk pengajuan ke semua jenjang.</t>
  </si>
  <si>
    <t>Membuat rancangan dan karya teknologi yang dipatenkan atau seni yang yang terdaftar di HAKI secara nasional dan internasional</t>
  </si>
  <si>
    <t xml:space="preserve">Internasional yang sudah diimplementasikan di industri (paling sedikit diakui oleh 4 Negara) </t>
  </si>
  <si>
    <t>Angka kredit paling tinggi 60</t>
  </si>
  <si>
    <t xml:space="preserve">Internasional yang belum diimplementasikan di industri (paling sedikit diakui oleh 4 Negara) </t>
  </si>
  <si>
    <t>Angka kredit paling tinggi 50</t>
  </si>
  <si>
    <t>Nasional yang sudah diimplementasikan di industri</t>
  </si>
  <si>
    <t>Nasional yang belum diimplementasikan di industri</t>
  </si>
  <si>
    <t>Angka kredit paling tinggi 30</t>
  </si>
  <si>
    <t>Nasional, dalam bentuk Paten Sederhana yang memiliki sertifikat dari Direktorat Jenderal Kekayaan Intelektual, Kemenkumham.</t>
  </si>
  <si>
    <t>Karya ciptaan, desain industri, indikasi geografis yang memiliki sertifikat dari Direktorat Jenderal Kekayaan Intelektual, Kemenkumham (Sertifikat Penciptaan)</t>
  </si>
  <si>
    <t xml:space="preserve">1. Angka kredit paling tinggi 15
2. Karya ciptaan berupa bahan pengajaran (buku ajar, modul, dan lainnya) yang telah mendapatkan sertifikat karya ciptaan dari Direktorat Jenderal Kekayaan Intelektual, Kemenkumham, maka karya ciptaan tersebut tidak dapat diajukkan sebagai bukti kegiatan melaksanakan penelitian.
</t>
  </si>
  <si>
    <t xml:space="preserve">Membuat rancangan dan karya teknologi yang tidak dipatenkan; rancangan dan karya seni monumental yang tidak terdaftar di HKI tetapi telah dipresentasikan pada forum yang teragenda: </t>
  </si>
  <si>
    <t>MELAKSANAKAN PENGABDIAN KEPADA MASYARAKAT</t>
  </si>
  <si>
    <t>Telah melakukan melaksanakan pengabdian kepada masyarakat sebagai berikut :</t>
  </si>
  <si>
    <t>URL Dokumen/ Bukti Fisik</t>
  </si>
  <si>
    <t>Menduduki jabatan pimpinan.</t>
  </si>
  <si>
    <t>Menduduki jabatan pimpinan pada lembaga pemerintahan/pejabat negara yang harus dibebaskan dari jabatan organiknya, setiap semester</t>
  </si>
  <si>
    <t>Nilai Maksimum 5</t>
  </si>
  <si>
    <t>Melaksankan pengembangan hasil pendidikan dan penelitian.</t>
  </si>
  <si>
    <t>Melaksanakan pengembangan hasil pendidikan, dan penelitian yang dapat dimanfaatkan oleh masyarakat/indusri, setiap program</t>
  </si>
  <si>
    <t>Nilai Maksimum 3</t>
  </si>
  <si>
    <t>Memberi latihan/penyuluhan/penataran/ ceramah pada masyarakat terjadwal/ terpogram</t>
  </si>
  <si>
    <t>Tingkat internasional, tiap program</t>
  </si>
  <si>
    <t>Nilai Maksimum 4</t>
  </si>
  <si>
    <t>Tingkat nasional, tiap program</t>
  </si>
  <si>
    <t>Tingkat lokal, tiap program</t>
  </si>
  <si>
    <t>Nilai Maksimum 2</t>
  </si>
  <si>
    <t>Kurang dari satu semester dan minimal satu bulan.</t>
  </si>
  <si>
    <t>Nilai Maksimum 1</t>
  </si>
  <si>
    <t>Insidental, tiap program/kegiatan</t>
  </si>
  <si>
    <t>Penyuluhan Tentang Kebersihan Lingkungan Dan Pelatihan Pembuatan Kompos Dari Sampah, Di Jerong Katimaha, Korong Asam Pulau, Kecamatan 2 X 11 Kayu Tanam, Kabupaten Padang Pariaman</t>
  </si>
  <si>
    <t>Program</t>
  </si>
  <si>
    <r>
      <rPr>
        <b/>
        <sz val="12"/>
        <rFont val="Bookman Old Style"/>
        <charset val="134"/>
      </rPr>
      <t>Kode D.1</t>
    </r>
    <r>
      <rPr>
        <sz val="12"/>
        <rFont val="Bookman Old Style"/>
        <charset val="134"/>
      </rPr>
      <t xml:space="preserve">
Laporan Program Pengabdian Pada Masyarakat
</t>
    </r>
  </si>
  <si>
    <t>https://drive.google.com/file/d/1Hrlc-DS_ughEWyzcyCz45BFiTjAgyBts/view?usp=sharing</t>
  </si>
  <si>
    <t>Komentar Tim Penilai Fakultas : SUDAH SESUAI</t>
  </si>
  <si>
    <t>Pelatihan Pembuatan Nata De Coco Dari Limbah Air Kelapa Di Kampung Carocok, Kec IV Jurai, Kab Pesisir Selatan</t>
  </si>
  <si>
    <r>
      <rPr>
        <b/>
        <sz val="12"/>
        <rFont val="Bookman Old Style"/>
        <charset val="134"/>
      </rPr>
      <t>Kode D.2</t>
    </r>
    <r>
      <rPr>
        <sz val="12"/>
        <rFont val="Bookman Old Style"/>
        <charset val="134"/>
      </rPr>
      <t xml:space="preserve">
Laporan Program Pengabdian Pada Masyarakat
</t>
    </r>
  </si>
  <si>
    <t>https://drive.google.com/file/d/1MMbpED4g5kGzsNe_ryVkl62v2W220P0h/view?usp=sharing</t>
  </si>
  <si>
    <t xml:space="preserve">Penyuluhan dan Pelatihan Pembuatan Saus Tomat dan Saus Cabe, di Korong Pasa Tangah, Kee 2xll Kayu Tanam, Kab Padang Pariaman
</t>
  </si>
  <si>
    <r>
      <rPr>
        <b/>
        <sz val="12"/>
        <rFont val="Bookman Old Style"/>
        <charset val="134"/>
      </rPr>
      <t>Kode D.3</t>
    </r>
    <r>
      <rPr>
        <sz val="12"/>
        <rFont val="Bookman Old Style"/>
        <charset val="134"/>
      </rPr>
      <t xml:space="preserve">
Laporan Program Pengabdian Pada Masyarakat
</t>
    </r>
  </si>
  <si>
    <t>https://drive.google.com/file/d/13iJx_qiSe53q2XcF-ho9rcCFkJ3q372W/view?usp=sharing</t>
  </si>
  <si>
    <t>Pelatihan Pembuatan Sirup Dari Bunga Rosella Di Jorong Dangau Baru, Nagari Koto Tangah, Kecamatan Tilatang Kamang, Kabupaten Agam</t>
  </si>
  <si>
    <r>
      <rPr>
        <b/>
        <sz val="12"/>
        <rFont val="Bookman Old Style"/>
        <charset val="134"/>
      </rPr>
      <t>Kode D.4</t>
    </r>
    <r>
      <rPr>
        <sz val="12"/>
        <rFont val="Bookman Old Style"/>
        <charset val="134"/>
      </rPr>
      <t xml:space="preserve">
Laporan Program Pengabdian Pada Masyarakat
</t>
    </r>
  </si>
  <si>
    <t>https://drive.google.com/file/d/1QjNPocvmjJ1rZumZs7cOUhqwacIw5f6k/view?usp=sharing</t>
  </si>
  <si>
    <t>Pengolahan Sirup Dengan Pewarna Alami (Biru DanMeraih) Dari Ubi Jalar Ungu Di Korong Pasar Limau, Nagari Kepala Hilalang, Kec 2x11 Kayu Tanam Kab. Padang Parlaman</t>
  </si>
  <si>
    <r>
      <rPr>
        <b/>
        <sz val="12"/>
        <rFont val="Bookman Old Style"/>
        <charset val="134"/>
      </rPr>
      <t>Kode D.5</t>
    </r>
    <r>
      <rPr>
        <sz val="12"/>
        <rFont val="Bookman Old Style"/>
        <charset val="134"/>
      </rPr>
      <t xml:space="preserve">
Laporan Program Pengabdian Pada Masyarakat
</t>
    </r>
  </si>
  <si>
    <t>https://drive.google.com/file/d/1n8iU7cV39X6h177tqhJfhr_P82cf3PJV/view?usp=sharing</t>
  </si>
  <si>
    <t>Penyuluhan Tentang Makanan Halal Lagi Baik Sert A Zat Kimia Berbahaya Dalam Ma Kanan Di Madrasah Aliyah Pondok Pesantren Modern Dinyah Pasia Iv Angkek Agam</t>
  </si>
  <si>
    <r>
      <rPr>
        <b/>
        <sz val="12"/>
        <rFont val="Bookman Old Style"/>
        <charset val="134"/>
      </rPr>
      <t>Kode D.6</t>
    </r>
    <r>
      <rPr>
        <sz val="12"/>
        <rFont val="Bookman Old Style"/>
        <charset val="134"/>
      </rPr>
      <t xml:space="preserve">
Laporan Program Pengabdian Pada Masyarakat
</t>
    </r>
  </si>
  <si>
    <t>https://drive.google.com/file/d/1LUfKlnQMhWt6Z5GDUUsFGlrModGCDBFE/view?usp=sharing</t>
  </si>
  <si>
    <t>Penyuluhan Tentang Pengaruh Zat Kimia Berbahaya Dalam Makanan Terhadap Kesehatan Di Sdi Al Hiday Ah T Arok, Na Gari Kepala Hilalang, Kecamatan 2x11 Kayo Tanam Kabupaten Padang Pariaman</t>
  </si>
  <si>
    <r>
      <rPr>
        <b/>
        <sz val="12"/>
        <rFont val="Bookman Old Style"/>
        <charset val="134"/>
      </rPr>
      <t>Kode D.7</t>
    </r>
    <r>
      <rPr>
        <sz val="12"/>
        <rFont val="Bookman Old Style"/>
        <charset val="134"/>
      </rPr>
      <t xml:space="preserve">
Laporan Program Pengabdian Pada Masyarakat
</t>
    </r>
  </si>
  <si>
    <t>https://drive.google.com/file/d/1uCxlzFBm7vcxOnLXlOlic91KvLgzUDBm/view?usp=sharing</t>
  </si>
  <si>
    <t>Percontohan Sistim Adsorbsi Filtrasi Bertingkat Untuk Daur Ulang Ajr Cucian Yang Di Gun Akan Santri Pondok Pesantren Moderen Diniyah Pasia IV Angkat</t>
  </si>
  <si>
    <r>
      <rPr>
        <b/>
        <sz val="12"/>
        <rFont val="Bookman Old Style"/>
        <charset val="134"/>
      </rPr>
      <t>Kode D.8</t>
    </r>
    <r>
      <rPr>
        <sz val="12"/>
        <rFont val="Bookman Old Style"/>
        <charset val="134"/>
      </rPr>
      <t xml:space="preserve">
Laporan Program Pengabdian Pada Masyarakat
</t>
    </r>
  </si>
  <si>
    <t>https://drive.google.com/file/d/1L69o0ETt1NeCMURQROHJIkfrlxMUcYpb/view?usp=sharing</t>
  </si>
  <si>
    <t xml:space="preserve">Penyuluhan Tentang Makanan Sehat Untuk Keluarga Dan Demo Pembuatan Makanan Sehat Yang Disukai Anak
</t>
  </si>
  <si>
    <r>
      <rPr>
        <b/>
        <sz val="12"/>
        <rFont val="Bookman Old Style"/>
        <charset val="134"/>
      </rPr>
      <t>Kode D.9</t>
    </r>
    <r>
      <rPr>
        <sz val="12"/>
        <rFont val="Bookman Old Style"/>
        <charset val="134"/>
      </rPr>
      <t xml:space="preserve">
Laporan Program Pengabdian Pada Masyarakat
</t>
    </r>
  </si>
  <si>
    <t>https://drive.google.com/file/d/1MpY2UPpKPrad770yOhwk-C_0QHBlHxCZ/view?usp=sharing</t>
  </si>
  <si>
    <t>Penyuluhan Tentang Kenakalan Remaja Dan Upaya Mencegah Dan Menanggulanginya Di Panti Asuhan An-Nisa' Padang</t>
  </si>
  <si>
    <r>
      <rPr>
        <b/>
        <sz val="12"/>
        <rFont val="Bookman Old Style"/>
        <charset val="134"/>
      </rPr>
      <t>Kode D.10</t>
    </r>
    <r>
      <rPr>
        <sz val="12"/>
        <rFont val="Bookman Old Style"/>
        <charset val="134"/>
      </rPr>
      <t xml:space="preserve">
Laporan Program Pengabdian Pada Masyarakat
</t>
    </r>
  </si>
  <si>
    <t>https://drive.google.com/file/d/1FpNuTtdldAXsD81aywmdPQvUgpSWBiZV/view?usp=sharing</t>
  </si>
  <si>
    <t xml:space="preserve">Pelatihan Pembuatan Sala Lauak Bebas Zat Aditif Sintetik Di Rumah Anak Sholeh (Ras) Pasir Jambak
</t>
  </si>
  <si>
    <r>
      <rPr>
        <b/>
        <sz val="12"/>
        <rFont val="Bookman Old Style"/>
        <charset val="134"/>
      </rPr>
      <t>Kode D.11</t>
    </r>
    <r>
      <rPr>
        <sz val="12"/>
        <rFont val="Bookman Old Style"/>
        <charset val="134"/>
      </rPr>
      <t xml:space="preserve">
Laporan Program Pengabdian Pada Masyarakat
</t>
    </r>
  </si>
  <si>
    <t>https://drive.google.com/file/d/1T5HTiEgjWvlmX7smJrDGXAo3xtUDh5rk/view?usp=sharing</t>
  </si>
  <si>
    <t>Peningkatan Nilai Ekonomis Bahan Pangan Lokal Melalui Praktek Pembuatan Saos Tomat Dan Keripik</t>
  </si>
  <si>
    <r>
      <rPr>
        <b/>
        <sz val="12"/>
        <rFont val="Bookman Old Style"/>
        <charset val="134"/>
      </rPr>
      <t>Kode D.12</t>
    </r>
    <r>
      <rPr>
        <sz val="12"/>
        <rFont val="Bookman Old Style"/>
        <charset val="134"/>
      </rPr>
      <t xml:space="preserve">
Laporan Program Pengabdian Pada Masyarakat
</t>
    </r>
  </si>
  <si>
    <t>https://drive.google.com/file/d/1Q9bF6b9Tk74jvIXBJcMjMPUASSDqPziR/view?usp=sharing</t>
  </si>
  <si>
    <t xml:space="preserve">
Pelatihan Praktikum Kimia Sederhana Menggunakan Bahan-Bahan Di Sekitar Kita: Termokimia
</t>
  </si>
  <si>
    <r>
      <rPr>
        <b/>
        <sz val="12"/>
        <rFont val="Bookman Old Style"/>
        <charset val="134"/>
      </rPr>
      <t>Kode D.13</t>
    </r>
    <r>
      <rPr>
        <sz val="12"/>
        <rFont val="Bookman Old Style"/>
        <charset val="134"/>
      </rPr>
      <t xml:space="preserve">
Laporan Program Pengabdian Pada Masyarakat
</t>
    </r>
  </si>
  <si>
    <t>https://drive.google.com/file/d/1pFDCLd6lj0DsYxgC-76DHnPufmtmM9bx/view?usp=sharing</t>
  </si>
  <si>
    <t xml:space="preserve">Pelatihan Praktikum Kimia Sederhana Menggunakan Bahan-Bahan Disekitar Kita Untuk Guru Kimia Dan Siswa SMAN I 2 X 11 Kayu Tanam (Titrasi Asam Basa)
</t>
  </si>
  <si>
    <r>
      <rPr>
        <b/>
        <sz val="12"/>
        <rFont val="Bookman Old Style"/>
        <charset val="134"/>
      </rPr>
      <t>Kode D.14</t>
    </r>
    <r>
      <rPr>
        <sz val="12"/>
        <rFont val="Bookman Old Style"/>
        <charset val="134"/>
      </rPr>
      <t xml:space="preserve">
Laporan Program Pengabdian Pada Masyarakat
</t>
    </r>
  </si>
  <si>
    <t>https://drive.google.com/file/d/1Yh6ZQXGP7-qdnMj2saDYkKYulytXfBQS/view?usp=sharing</t>
  </si>
  <si>
    <t xml:space="preserve">Peningkatan Nilai Ekonomis Bahan Pangan Lokal Melalui Praktek Pembuatan Saos Tomat Dan Keripik
</t>
  </si>
  <si>
    <r>
      <rPr>
        <b/>
        <sz val="12"/>
        <rFont val="Bookman Old Style"/>
        <charset val="134"/>
      </rPr>
      <t>Kode D.15</t>
    </r>
    <r>
      <rPr>
        <sz val="12"/>
        <rFont val="Bookman Old Style"/>
        <charset val="134"/>
      </rPr>
      <t xml:space="preserve">
Laporan Program Pengabdian Pada Masyarakat
</t>
    </r>
  </si>
  <si>
    <t>https://drive.google.com/file/d/1-xJFdq4shzN6yOiTtBXTH784nqtBB9Z8/view?usp=sharing</t>
  </si>
  <si>
    <t>Kunjungan dan open laboratorium guru dan siswa SMAN 1 Pantai Cermin</t>
  </si>
  <si>
    <r>
      <rPr>
        <b/>
        <sz val="12"/>
        <rFont val="Bookman Old Style"/>
        <charset val="134"/>
      </rPr>
      <t>Kode D.16</t>
    </r>
    <r>
      <rPr>
        <sz val="12"/>
        <rFont val="Bookman Old Style"/>
        <charset val="134"/>
      </rPr>
      <t xml:space="preserve">
Laporan Program Pengabdian Pada Masyarakat
</t>
    </r>
  </si>
  <si>
    <t>https://drive.google.com/file/d/11oR2MmgjVWrX9AEaEIoiyDXFQF41n2NC/view?usp=sharing</t>
  </si>
  <si>
    <t>Pelatihan Praktikum Kimia Sederhana Menggunakan Bahan-Bahan Yang Ada Di Sekitar Kita Pada Siswa Man I Solok Di Laboratorium Kimia Lingkungan</t>
  </si>
  <si>
    <r>
      <rPr>
        <b/>
        <sz val="12"/>
        <rFont val="Bookman Old Style"/>
        <charset val="134"/>
      </rPr>
      <t>Kode D.17</t>
    </r>
    <r>
      <rPr>
        <sz val="12"/>
        <rFont val="Bookman Old Style"/>
        <charset val="134"/>
      </rPr>
      <t xml:space="preserve">
Laporan Program Pengabdian Pada Masyarakat
</t>
    </r>
  </si>
  <si>
    <t>https://drive.google.com/file/d/1gQez7tqg69E6uM044pz7Elui3HWsxkIO/view?usp=sharing</t>
  </si>
  <si>
    <t>Praktikum Kimia Sederhana Menggunakan Bahanbahan Disekitar Kita (Sel Volta)</t>
  </si>
  <si>
    <r>
      <rPr>
        <b/>
        <sz val="12"/>
        <rFont val="Bookman Old Style"/>
        <charset val="134"/>
      </rPr>
      <t>Kode D.18</t>
    </r>
    <r>
      <rPr>
        <sz val="12"/>
        <rFont val="Bookman Old Style"/>
        <charset val="134"/>
      </rPr>
      <t xml:space="preserve">
Laporan Program Pengabdian Pada Masyarakat
</t>
    </r>
  </si>
  <si>
    <t>https://drive.google.com/file/d/1FN4wry8M1cr9gBrkWOfyH58AXBQ0a2jp/view?usp=sharing</t>
  </si>
  <si>
    <t>Praktikum sederhanaelektrokimia Menggunakan Bahan Disekitar Kita (Reaksi Oksidasi Reduksi)</t>
  </si>
  <si>
    <r>
      <rPr>
        <b/>
        <sz val="12"/>
        <rFont val="Bookman Old Style"/>
        <charset val="134"/>
      </rPr>
      <t>Kode D.19</t>
    </r>
    <r>
      <rPr>
        <sz val="12"/>
        <rFont val="Bookman Old Style"/>
        <charset val="134"/>
      </rPr>
      <t xml:space="preserve">
Laporan Program Pengabdian Pada Masyarakat
</t>
    </r>
  </si>
  <si>
    <t>https://drive.google.com/file/d/1-yYNfQozFxnRkcTAj5aDEkEkKZ9a9GEf/view?usp=sharing</t>
  </si>
  <si>
    <t>Open Laboratorium Kimia Material Untuk Siswa SMAN IT Ash-Shiddiqi Jambi</t>
  </si>
  <si>
    <r>
      <rPr>
        <b/>
        <sz val="12"/>
        <rFont val="Bookman Old Style"/>
        <charset val="134"/>
      </rPr>
      <t>Kode D.20</t>
    </r>
    <r>
      <rPr>
        <sz val="12"/>
        <rFont val="Bookman Old Style"/>
        <charset val="134"/>
      </rPr>
      <t xml:space="preserve">
Laporan Program Pengabdian Pada Masyarakat
</t>
    </r>
  </si>
  <si>
    <t>https://drive.google.com/file/d/1SyhIj6l8ow6uNrfKcPFpxH_wlP20MObh/view?usp=sharing</t>
  </si>
  <si>
    <t>Open Lab Ora Torium Sentral Pengukuran Rangka Lomba Kimia Ke XXIII Tahun 2019 " Pengenalan Beberapa Instrument Kategori 3"</t>
  </si>
  <si>
    <r>
      <rPr>
        <b/>
        <sz val="12"/>
        <rFont val="Bookman Old Style"/>
        <charset val="134"/>
      </rPr>
      <t>Kode D.21</t>
    </r>
    <r>
      <rPr>
        <sz val="12"/>
        <rFont val="Bookman Old Style"/>
        <charset val="134"/>
      </rPr>
      <t xml:space="preserve">
Laporan Program Pengabdian Pada Masyarakat
</t>
    </r>
  </si>
  <si>
    <t>https://drive.google.com/file/d/1HD5WJCuwaQ8ir8aAQUFN8NNIgECtUzyx/view?usp=sharing</t>
  </si>
  <si>
    <t>Pelatihan Praktikum Kimia Sederhana Menggunakan Bahan - bahan yang Ada Di Sekitar Kita Pada Siswa SMA IT Ash-Shiddiqi Jambi Di Laboratorium Kimia Lingkungan</t>
  </si>
  <si>
    <r>
      <rPr>
        <b/>
        <sz val="12"/>
        <rFont val="Bookman Old Style"/>
        <charset val="134"/>
      </rPr>
      <t>Kode D.22</t>
    </r>
    <r>
      <rPr>
        <sz val="12"/>
        <rFont val="Bookman Old Style"/>
        <charset val="134"/>
      </rPr>
      <t xml:space="preserve">
Laporan Program Pengabdian Pada Masyarakat
</t>
    </r>
  </si>
  <si>
    <t>https://drive.google.com/file/d/16zTcoFxwVu8h47XRyHEgax7bops9_aAn/view?usp=sharing</t>
  </si>
  <si>
    <t>Upaya Meminimalisir Dampak Wabah Covid-19 terhadap Pemenuhan Kebutuhan Logistik Masyarakat di Kelurahan Pisang, Kec. Pauh, Kota Padang</t>
  </si>
  <si>
    <r>
      <rPr>
        <b/>
        <sz val="12"/>
        <rFont val="Bookman Old Style"/>
        <charset val="134"/>
      </rPr>
      <t>Kode D.23</t>
    </r>
    <r>
      <rPr>
        <sz val="12"/>
        <rFont val="Bookman Old Style"/>
        <charset val="134"/>
      </rPr>
      <t xml:space="preserve">
Laporan Program Pengabdian Pada Masyarakat
</t>
    </r>
  </si>
  <si>
    <t>https://drive.google.com/file/d/1yrczt7MXe7n8-_Nv8uRQ6O4_7hEwMPUW/view?usp=sharing</t>
  </si>
  <si>
    <t>Penyuluhan Tentang Tips Menjaga Kesehatan Di Masa Pandemi Covid 19 Di Tpq Dan Rtq Raudhatul Adzkia Jorong Dalam Koto Nagari Koto Tangah Kec. Tilatang Kamang, Kabupaten Agam</t>
  </si>
  <si>
    <r>
      <rPr>
        <b/>
        <sz val="12"/>
        <rFont val="Bookman Old Style"/>
        <charset val="134"/>
      </rPr>
      <t>Kode D.24</t>
    </r>
    <r>
      <rPr>
        <sz val="12"/>
        <rFont val="Bookman Old Style"/>
        <charset val="134"/>
      </rPr>
      <t xml:space="preserve">
Laporan Program Pengabdian Pada Masyarakat
</t>
    </r>
  </si>
  <si>
    <t>https://drive.google.com/file/d/1ejE2CBXH0p_qSHyncQOlfHOXlBuGLJA4/view?usp=sharing</t>
  </si>
  <si>
    <t>Penyuluhan Tentang Makanan Sehat, Halal Dan Tayiban Di Panti Asuhan Mentawai Dan Yatim Kelurahan Koto Luar, Kecamatan Pauh Kota Padang</t>
  </si>
  <si>
    <r>
      <rPr>
        <b/>
        <sz val="12"/>
        <rFont val="Bookman Old Style"/>
        <charset val="134"/>
      </rPr>
      <t>Kode D.25</t>
    </r>
    <r>
      <rPr>
        <sz val="12"/>
        <rFont val="Bookman Old Style"/>
        <charset val="134"/>
      </rPr>
      <t xml:space="preserve">
Laporan Program Pengabdian Pada Masyarakat
</t>
    </r>
  </si>
  <si>
    <t>https://drive.google.com/file/d/1wRh_qAHzuTZC3ErNhtXH8m0JdjukQFS3/view?usp=sharing</t>
  </si>
  <si>
    <t>Bimbingan Dan Pelatihan Usaha Budidaya Ikan Lele Untuk Menunjang Kelancaran Biaya Operasional TPQ Dan RTQ Raudhatul Adzkia Jorong Dalam Koto</t>
  </si>
  <si>
    <r>
      <rPr>
        <b/>
        <sz val="12"/>
        <rFont val="Bookman Old Style"/>
        <charset val="134"/>
      </rPr>
      <t>Kode D.26</t>
    </r>
    <r>
      <rPr>
        <sz val="12"/>
        <rFont val="Bookman Old Style"/>
        <charset val="134"/>
      </rPr>
      <t xml:space="preserve">
Laporan Program Pengabdian Pada Masyarakat
</t>
    </r>
  </si>
  <si>
    <t>https://drive.google.com/file/d/132BB9toYhdC76MVfacy3uJTvi7qScbWr/view?usp=sharing</t>
  </si>
  <si>
    <t>Memberi pelayanan kepada masyarakat atau kegiatan lain yang menunjang pelaksanaan tugas umum pemerintah dan pembangunan.</t>
  </si>
  <si>
    <t>Berdasarkan bidang keahlian.</t>
  </si>
  <si>
    <t>Nilai Maksimum 1,5</t>
  </si>
  <si>
    <t>Berdasarkan penugasan lembaga perguruan tinggi.</t>
  </si>
  <si>
    <t>Berdasarkan fungsi/jabatan.</t>
  </si>
  <si>
    <t>Nilai Maksimum 0,5</t>
  </si>
  <si>
    <t>Membuat/menulis karya pengabdian.</t>
  </si>
  <si>
    <t>Membuat/menulis karya pengabdian pada masyarakat yang tidak dipublikasikan.</t>
  </si>
  <si>
    <t>Hasil kegiatan pengabdian kepada masyarakat yang dipublikasikan</t>
  </si>
  <si>
    <t>Hasil kegiatan pengabdian kepada masyarakat yang dipublikasikan di sebuah terbitan berkala/jurnal pengabdian kepada masyarakat atau teknologi tepat guna, merupakan diseminasi dari luaran program kegiatan Pengabdian kepada masvarakat, tiap karya</t>
  </si>
  <si>
    <t>Berperan serta aktif dalam pengelolaan jurnal ilmiah (per-tahun)</t>
  </si>
  <si>
    <t>Editor/dewan penyunting/dewan redaksi jurnal ilmiah internasional</t>
  </si>
  <si>
    <t>Editor/dewan penyunting/dewan redaksi jurnal ilmiah nasional</t>
  </si>
  <si>
    <t>MELAKSANAKAN PENUNJANG TUGAS DOSEN</t>
  </si>
  <si>
    <t>Telah melaksanakan penunjang tugas Dosen sebagai berikut :</t>
  </si>
  <si>
    <t>Sebagai Panitia pada Seminar Nasional Kimia Jurusan Kimia, Fakultas MIPA, Universitas Andalas</t>
  </si>
  <si>
    <t>11 september 2017</t>
  </si>
  <si>
    <r>
      <rPr>
        <b/>
        <sz val="12"/>
        <rFont val="Bookman Old Style"/>
        <charset val="134"/>
      </rPr>
      <t>Kode E.1</t>
    </r>
    <r>
      <rPr>
        <sz val="12"/>
        <rFont val="Bookman Old Style"/>
        <charset val="134"/>
      </rPr>
      <t xml:space="preserve">
Sertifikat Asli</t>
    </r>
  </si>
  <si>
    <t>https://drive.google.com/file/d/1d0aR_oKxz8AJb0Lv9p6pAHn9Vsrq5dsm/view?usp=sharing</t>
  </si>
  <si>
    <t>Sebagai Juri pada Lomba Cepat Tepat Kimia Dalam Kegiatan Lomba Kimia XXII Tingkat SMA/MA Sederajat Se-Indonesia Di Universitas Andalas</t>
  </si>
  <si>
    <t>5 s/d 7 Febuary-2018</t>
  </si>
  <si>
    <r>
      <rPr>
        <b/>
        <sz val="12"/>
        <rFont val="Bookman Old Style"/>
        <charset val="134"/>
      </rPr>
      <t>Kode E.2</t>
    </r>
    <r>
      <rPr>
        <sz val="12"/>
        <rFont val="Bookman Old Style"/>
        <charset val="134"/>
      </rPr>
      <t xml:space="preserve">
Sertifikat Asli</t>
    </r>
  </si>
  <si>
    <t>https://drive.google.com/file/d/1Hu0j3x_srZyV7L8nuUvpak1jdDrtdR_i/view?usp=sharing</t>
  </si>
  <si>
    <t>Sebagai Juri pada Lomba Kimia KE XXIII dengan tema: "The optimization of renewable energy for empowering environment"</t>
  </si>
  <si>
    <t>17- 19- September- 2019</t>
  </si>
  <si>
    <r>
      <rPr>
        <b/>
        <sz val="12"/>
        <rFont val="Bookman Old Style"/>
        <charset val="134"/>
      </rPr>
      <t>Kode E.3</t>
    </r>
    <r>
      <rPr>
        <sz val="12"/>
        <rFont val="Bookman Old Style"/>
        <charset val="134"/>
      </rPr>
      <t xml:space="preserve">
Sertifikat Asli</t>
    </r>
  </si>
  <si>
    <t>https://drive.google.com/file/d/1lzBaLnOjL4Df5BqJ1erfPNOQcuyy0NeD/view?usp=sharing</t>
  </si>
  <si>
    <t>Sebagai Peserta pada International Conference on Basic Sciences and its application 2018</t>
  </si>
  <si>
    <t>23-24 Agustus 2018</t>
  </si>
  <si>
    <r>
      <rPr>
        <b/>
        <sz val="12"/>
        <rFont val="Bookman Old Style"/>
        <charset val="134"/>
      </rPr>
      <t>Kode E.4</t>
    </r>
    <r>
      <rPr>
        <sz val="12"/>
        <rFont val="Bookman Old Style"/>
        <charset val="134"/>
      </rPr>
      <t xml:space="preserve">
Sertifikat Asli</t>
    </r>
  </si>
  <si>
    <t>https://drive.google.com/file/d/1W3WAdg0vTaDxfd5mHnsT2N3DMKBVDPkJ/view?usp=sharing</t>
  </si>
  <si>
    <t>Sebagai Presenter pada Simposium Nasional III Klaster Riset Inovasi Teknologi dan Industri</t>
  </si>
  <si>
    <t>20-25 November 2017</t>
  </si>
  <si>
    <r>
      <rPr>
        <b/>
        <sz val="12"/>
        <rFont val="Bookman Old Style"/>
        <charset val="134"/>
      </rPr>
      <t>Kode E.5</t>
    </r>
    <r>
      <rPr>
        <sz val="12"/>
        <rFont val="Bookman Old Style"/>
        <charset val="134"/>
      </rPr>
      <t xml:space="preserve">
Sertifikat Asli</t>
    </r>
  </si>
  <si>
    <t>https://drive.google.com/file/d/1fQX7zypesWsUDaUGCJe2bbaA42o6UmLM/view?usp=sharing</t>
  </si>
  <si>
    <t>Sebagai Peserta pada webinar session.
"Analisa Elemental Dengan Portable ED XRF MESA 50"</t>
  </si>
  <si>
    <r>
      <rPr>
        <b/>
        <sz val="12"/>
        <rFont val="Bookman Old Style"/>
        <charset val="134"/>
      </rPr>
      <t>Kode E.6</t>
    </r>
    <r>
      <rPr>
        <sz val="12"/>
        <rFont val="Bookman Old Style"/>
        <charset val="134"/>
      </rPr>
      <t xml:space="preserve">
Sertifikat Asli</t>
    </r>
  </si>
  <si>
    <t>https://drive.google.com/file/d/1w6hiwtDtu6cZOZ_ihR81gzslj5aHHapj/view?usp=sharing</t>
  </si>
  <si>
    <t>Sebagai Moderator pada acara Webinar HKI Jabar Banten Edisi 10 "Development Of Nanomaterials"</t>
  </si>
  <si>
    <t>16 Oktober 2020</t>
  </si>
  <si>
    <r>
      <rPr>
        <b/>
        <sz val="12"/>
        <rFont val="Bookman Old Style"/>
        <charset val="134"/>
      </rPr>
      <t>Kode E.7</t>
    </r>
    <r>
      <rPr>
        <sz val="12"/>
        <rFont val="Bookman Old Style"/>
        <charset val="134"/>
      </rPr>
      <t xml:space="preserve">
Sertifikat Asli</t>
    </r>
  </si>
  <si>
    <t>https://drive.google.com/file/d/13YCNtf_xAXER7WSo_zvOzWYNiU3TYQtI/view?usp=sharing</t>
  </si>
  <si>
    <t>Sebagai Peserta pada Seminar "Introduction to Scanning Electron Microscopy (SEM) for Material Analysis.</t>
  </si>
  <si>
    <t>6 Maret 2021</t>
  </si>
  <si>
    <r>
      <rPr>
        <b/>
        <sz val="12"/>
        <rFont val="Bookman Old Style"/>
        <charset val="134"/>
      </rPr>
      <t>Kode E.8</t>
    </r>
    <r>
      <rPr>
        <sz val="12"/>
        <rFont val="Bookman Old Style"/>
        <charset val="134"/>
      </rPr>
      <t xml:space="preserve">
Sertifikat Asli</t>
    </r>
  </si>
  <si>
    <t>https://drive.google.com/file/d/1cP1JSaaXMM-jUfeAlivKJj2Eoa-WxvW9/view?usp=sharing</t>
  </si>
  <si>
    <t>Sebagai Peserta pada webinar "Aplikasi DSC, TGA, FTIR, dan LC Perkin Elmer</t>
  </si>
  <si>
    <t>24 Febuari- 2021</t>
  </si>
  <si>
    <r>
      <rPr>
        <b/>
        <sz val="12"/>
        <rFont val="Bookman Old Style"/>
        <charset val="134"/>
      </rPr>
      <t>Kode E.9</t>
    </r>
    <r>
      <rPr>
        <sz val="12"/>
        <rFont val="Bookman Old Style"/>
        <charset val="134"/>
      </rPr>
      <t xml:space="preserve">
Sertifikat Asli</t>
    </r>
  </si>
  <si>
    <t>https://drive.google.com/file/d/1RTUUN7Kg0skohgg8cyOuS4t4N3RorEyL/view?usp=sharing</t>
  </si>
  <si>
    <t xml:space="preserve">Sebagai Peserta pada Workshop Kurikulum Mata Kuliah Kewirausahaan Tingkat Perguruan Tinggi se- Sumatera Barat </t>
  </si>
  <si>
    <t>5- 6 November 2018</t>
  </si>
  <si>
    <r>
      <rPr>
        <b/>
        <sz val="12"/>
        <rFont val="Bookman Old Style"/>
        <charset val="134"/>
      </rPr>
      <t>Kode E.10</t>
    </r>
    <r>
      <rPr>
        <sz val="12"/>
        <rFont val="Bookman Old Style"/>
        <charset val="134"/>
      </rPr>
      <t xml:space="preserve">
Sertifikat Asli</t>
    </r>
  </si>
  <si>
    <t>https://drive.google.com/file/d/1cgqkoStYcTbUd5BKC5mjGWQJDYbC7YcQ/view?usp=sharing</t>
  </si>
  <si>
    <t xml:space="preserve">Sebagai Peserta pada Workshop Penyusunan Modul Mata Kuliah Kewirausahaan Tingkat Perguruan Tinggi se- Sumatera Barat </t>
  </si>
  <si>
    <t>26- 27 Agustus 2019</t>
  </si>
  <si>
    <r>
      <rPr>
        <b/>
        <sz val="12"/>
        <rFont val="Bookman Old Style"/>
        <charset val="134"/>
      </rPr>
      <t>Kode E.11</t>
    </r>
    <r>
      <rPr>
        <sz val="12"/>
        <rFont val="Bookman Old Style"/>
        <charset val="134"/>
      </rPr>
      <t xml:space="preserve">
Sertifikat Asli</t>
    </r>
  </si>
  <si>
    <t>https://drive.google.com/file/d/1726WZVdaQlNVxOCYV4fk0vajtl7SRi_I/view?usp=sharing</t>
  </si>
  <si>
    <t>Sebagai Peserta pada Webinar Nasional Fakultas Matematika dan Ilmu Pengetahuan Alam Universitas Andalas (UNAND) dengan Tema “Model Implementasi Merdeka Belajar Pada Fakultas MIPA (A Comparative Study)”</t>
  </si>
  <si>
    <t>25 Juni 2020</t>
  </si>
  <si>
    <r>
      <rPr>
        <b/>
        <sz val="12"/>
        <rFont val="Bookman Old Style"/>
        <charset val="134"/>
      </rPr>
      <t>Kode E.12</t>
    </r>
    <r>
      <rPr>
        <sz val="12"/>
        <rFont val="Bookman Old Style"/>
        <charset val="134"/>
      </rPr>
      <t xml:space="preserve">
Sertifikat Asli</t>
    </r>
  </si>
  <si>
    <t>https://drive.google.com/file/d/1tgN4h9_nFZ3y_NiKg_70wOcQZtDljMa3/view?usp=sharing</t>
  </si>
  <si>
    <t xml:space="preserve">Sebagai Peserta pada Kuliah Tamu "Biodegradable Metal, Potensi Riset dan Publikasi" </t>
  </si>
  <si>
    <t>15 Agustus 2018</t>
  </si>
  <si>
    <r>
      <rPr>
        <b/>
        <sz val="12"/>
        <rFont val="Bookman Old Style"/>
        <charset val="134"/>
      </rPr>
      <t>Kode E.13</t>
    </r>
    <r>
      <rPr>
        <sz val="12"/>
        <rFont val="Bookman Old Style"/>
        <charset val="134"/>
      </rPr>
      <t xml:space="preserve">
Sertifikat Asli</t>
    </r>
  </si>
  <si>
    <t>https://drive.google.com/file/d/11zCfj8p-6IqO19iVdlPo1T6bycirMutP/view?usp=sharing</t>
  </si>
  <si>
    <t>Sebagai Peserta pada Workshop Kurikulum Akreditasi Royal Society of Chemistry (RSC)</t>
  </si>
  <si>
    <r>
      <rPr>
        <b/>
        <sz val="12"/>
        <rFont val="Bookman Old Style"/>
        <charset val="134"/>
      </rPr>
      <t>Kode E.14</t>
    </r>
    <r>
      <rPr>
        <sz val="12"/>
        <rFont val="Bookman Old Style"/>
        <charset val="134"/>
      </rPr>
      <t xml:space="preserve">
Sertifikat Asli</t>
    </r>
  </si>
  <si>
    <t>https://drive.google.com/file/d/1vhpcXxaAdXG42WoQXANC4BG7m2R4tjES/view?usp=sharing</t>
  </si>
  <si>
    <t>Sebagai Peserta pada Kuliah Tamu online "Material dan Energi Berbasis Teknopreneurship"</t>
  </si>
  <si>
    <t>6 Oktober 2020</t>
  </si>
  <si>
    <r>
      <rPr>
        <b/>
        <sz val="12"/>
        <rFont val="Bookman Old Style"/>
        <charset val="134"/>
      </rPr>
      <t>Kode E.15</t>
    </r>
    <r>
      <rPr>
        <sz val="12"/>
        <rFont val="Bookman Old Style"/>
        <charset val="134"/>
      </rPr>
      <t xml:space="preserve">
Sertifikat Asli</t>
    </r>
  </si>
  <si>
    <t>https://drive.google.com/file/d/1BVMbC0aQtETkOZJ0NQhoT-J04m_maNoB/view?usp=sharing</t>
  </si>
  <si>
    <t>Sebagai Peserta pada Pelatihan online
"Membangun Merek dengan Video"</t>
  </si>
  <si>
    <t>29 Mei 2020</t>
  </si>
  <si>
    <r>
      <rPr>
        <b/>
        <sz val="12"/>
        <rFont val="Bookman Old Style"/>
        <charset val="134"/>
      </rPr>
      <t>Kode E.16</t>
    </r>
    <r>
      <rPr>
        <sz val="12"/>
        <rFont val="Bookman Old Style"/>
        <charset val="134"/>
      </rPr>
      <t xml:space="preserve">
Sertifikat Asli</t>
    </r>
  </si>
  <si>
    <t>https://drive.google.com/file/d/1HNVoYs-oA_NNF3P8qup1r0mnBLw2qD94/view?usp=sharing</t>
  </si>
  <si>
    <t>Sebagai Pemakalah pada Konferensi Nasional Klaster dan Hilirisasi Riset Berkelanjutan (KN-KHRB) IV 2018 Universitas Andalas</t>
  </si>
  <si>
    <t>3- 11 Desember 2018</t>
  </si>
  <si>
    <r>
      <rPr>
        <b/>
        <sz val="12"/>
        <rFont val="Bookman Old Style"/>
        <charset val="134"/>
      </rPr>
      <t>Kode E.17</t>
    </r>
    <r>
      <rPr>
        <sz val="12"/>
        <rFont val="Bookman Old Style"/>
        <charset val="134"/>
      </rPr>
      <t xml:space="preserve">
Sertifikat Asli</t>
    </r>
  </si>
  <si>
    <t>https://drive.google.com/file/d/1Y5Nu33zQUGaQGYagWKakPEuTSGPqCoeG/view?usp=sharing</t>
  </si>
  <si>
    <t>Sebagai Peserta pada Lokarya Blended Learning "Let's put a ding in online learning movement" narasumber Harri Budi Santoso, M.Kom., Ph.D.</t>
  </si>
  <si>
    <t>1 Maret 2019</t>
  </si>
  <si>
    <r>
      <rPr>
        <b/>
        <sz val="12"/>
        <rFont val="Bookman Old Style"/>
        <charset val="134"/>
      </rPr>
      <t>Kode E.18</t>
    </r>
    <r>
      <rPr>
        <sz val="12"/>
        <rFont val="Bookman Old Style"/>
        <charset val="134"/>
      </rPr>
      <t xml:space="preserve">
Sertifikat Asli</t>
    </r>
  </si>
  <si>
    <t>https://drive.google.com/file/d/1qgOyY8EqIuOI5L-4b3W1Pk1cxmVBulu4/view?usp=sharing</t>
  </si>
  <si>
    <t>Sebagai Pemakalah pada Konferensi Nasional Klaster dan Hilirisasi Riset Berkelanjutan (KN-KHRB) V 2019 Universitas Andalas</t>
  </si>
  <si>
    <t>18- 24 November 2019</t>
  </si>
  <si>
    <r>
      <rPr>
        <b/>
        <sz val="12"/>
        <rFont val="Bookman Old Style"/>
        <charset val="134"/>
      </rPr>
      <t>Kode E.19</t>
    </r>
    <r>
      <rPr>
        <sz val="12"/>
        <rFont val="Bookman Old Style"/>
        <charset val="134"/>
      </rPr>
      <t xml:space="preserve">
Sertifikat Asli</t>
    </r>
  </si>
  <si>
    <t>https://drive.google.com/file/d/19YkfEHYDbBFxE8uo2E75Twn80vpbaifn/view?usp=sharing</t>
  </si>
  <si>
    <t xml:space="preserve">Sebagai Peserta pada Lokarya Penggunaan Sistem I- learning </t>
  </si>
  <si>
    <t>15 Febuary 2019</t>
  </si>
  <si>
    <r>
      <rPr>
        <b/>
        <sz val="12"/>
        <rFont val="Bookman Old Style"/>
        <charset val="134"/>
      </rPr>
      <t>Kode E.20</t>
    </r>
    <r>
      <rPr>
        <sz val="12"/>
        <rFont val="Bookman Old Style"/>
        <charset val="134"/>
      </rPr>
      <t xml:space="preserve">
Sertifikat Asli</t>
    </r>
  </si>
  <si>
    <t>https://drive.google.com/file/d/1ncaJy6ilJVeC1r9H7EpPphPALP7YSmu2/view?usp=sharing</t>
  </si>
  <si>
    <t>Sebagai Peserta pada Workshop Persiapan Akreditasi Internasional Royal Society of Chemistry (RSC)</t>
  </si>
  <si>
    <t>29 Oktober 2018</t>
  </si>
  <si>
    <r>
      <rPr>
        <b/>
        <sz val="12"/>
        <rFont val="Bookman Old Style"/>
        <charset val="134"/>
      </rPr>
      <t>Kode E.21</t>
    </r>
    <r>
      <rPr>
        <sz val="12"/>
        <rFont val="Bookman Old Style"/>
        <charset val="134"/>
      </rPr>
      <t xml:space="preserve">
Sertifikat Asli</t>
    </r>
  </si>
  <si>
    <t>https://drive.google.com/file/d/1jcXeyHig_GsKL4PrHwhR7HAjVM--P24J/view?usp=sharing</t>
  </si>
  <si>
    <t>Sebagai Peserta pada Guest Lecture (Kuliah Tamu) di Jurusan kimia Universitas Andalas</t>
  </si>
  <si>
    <t>6 Januari 2020</t>
  </si>
  <si>
    <r>
      <rPr>
        <b/>
        <sz val="12"/>
        <rFont val="Bookman Old Style"/>
        <charset val="134"/>
      </rPr>
      <t>Kode E.22</t>
    </r>
    <r>
      <rPr>
        <sz val="12"/>
        <rFont val="Bookman Old Style"/>
        <charset val="134"/>
      </rPr>
      <t xml:space="preserve">
Sertifikat Asli</t>
    </r>
  </si>
  <si>
    <t>https://drive.google.com/file/d/1AJTu0yD7U2KpveopXuU_I9tsBtGCmvcw/view?usp=sharing</t>
  </si>
  <si>
    <t xml:space="preserve">Sebagai Peserta pada Webinar “Pengembangan Panas Bumi di Indonesia” </t>
  </si>
  <si>
    <r>
      <rPr>
        <b/>
        <sz val="12"/>
        <rFont val="Bookman Old Style"/>
        <charset val="134"/>
      </rPr>
      <t>Kode E.23</t>
    </r>
    <r>
      <rPr>
        <sz val="12"/>
        <rFont val="Bookman Old Style"/>
        <charset val="134"/>
      </rPr>
      <t xml:space="preserve">
Sertifikat Asli</t>
    </r>
  </si>
  <si>
    <t>https://drive.google.com/file/d/1h1KEkWDreCnC7IxmXL7bXehXLvggWc2o/view?usp=sharing</t>
  </si>
  <si>
    <t>Sebagai Peserta pada FGD Kegiatan Kewirausahaan Merdeka Belajar Kampus Merdeka Universitas Andalas</t>
  </si>
  <si>
    <t>13 Maret 2021</t>
  </si>
  <si>
    <r>
      <rPr>
        <b/>
        <sz val="12"/>
        <rFont val="Bookman Old Style"/>
        <charset val="134"/>
      </rPr>
      <t>Kode E.24</t>
    </r>
    <r>
      <rPr>
        <sz val="12"/>
        <rFont val="Bookman Old Style"/>
        <charset val="134"/>
      </rPr>
      <t xml:space="preserve">
Sertifikat Asli</t>
    </r>
  </si>
  <si>
    <t>https://drive.google.com/file/d/1BWQmt75cy9MOcmKKzipTfTi7GaqdHT9Z/view?usp=sharing</t>
  </si>
  <si>
    <t>Sebagai Peserta pada Sosialisasi Program Pengembangan Kerja Sama Internasional Prodi MBKM</t>
  </si>
  <si>
    <t>22 Febuary 2021</t>
  </si>
  <si>
    <r>
      <rPr>
        <b/>
        <sz val="12"/>
        <rFont val="Bookman Old Style"/>
        <charset val="134"/>
      </rPr>
      <t>Kode E.25</t>
    </r>
    <r>
      <rPr>
        <sz val="12"/>
        <rFont val="Bookman Old Style"/>
        <charset val="134"/>
      </rPr>
      <t xml:space="preserve">
Sertifikat Asli</t>
    </r>
  </si>
  <si>
    <t>https://drive.google.com/file/d/1mURqvdMck91Q8_HNV2Bgr5SR8c4bRR3v/view?usp=sharing</t>
  </si>
  <si>
    <t>Sebagai Peserta pada Webinar "Strategi Pembangunan Sistem Transportasi Berkelanjutan untuk Peningkatan Perekonomian dan Pariwisata Sumatera Barat"</t>
  </si>
  <si>
    <t>8 Maret 2021</t>
  </si>
  <si>
    <r>
      <rPr>
        <b/>
        <sz val="12"/>
        <rFont val="Bookman Old Style"/>
        <charset val="134"/>
      </rPr>
      <t>Kode E.26</t>
    </r>
    <r>
      <rPr>
        <sz val="12"/>
        <rFont val="Bookman Old Style"/>
        <charset val="134"/>
      </rPr>
      <t xml:space="preserve">
Sertifikat Asli</t>
    </r>
  </si>
  <si>
    <t>https://drive.google.com/file/d/1-JxfUbuQ83tjHM1pBNjAVRTKQ8m3TQTY/view?usp=sharing</t>
  </si>
  <si>
    <t>Keanggotaan dalam tim penilai jabatan akademik dosen (tiap semester)</t>
  </si>
  <si>
    <t xml:space="preserve">Sebagai Asesor Pemeriksa Laporan Kinerja Dosen (LKD) Semester Ganjil dan Genap Tahun Akademik 2017/2018 Fakultas MIPA Universitas Andalas Tahun 2018.
</t>
  </si>
  <si>
    <t>3 Agustus 2018</t>
  </si>
  <si>
    <r>
      <rPr>
        <b/>
        <sz val="12"/>
        <rFont val="Bookman Old Style"/>
        <charset val="134"/>
      </rPr>
      <t>Kode E.27</t>
    </r>
    <r>
      <rPr>
        <sz val="12"/>
        <rFont val="Bookman Old Style"/>
        <charset val="134"/>
      </rPr>
      <t xml:space="preserve">
SK Dekan FMIPA No: 381/XIII/D/FMIPA- 2018</t>
    </r>
  </si>
  <si>
    <t>https://drive.google.com/file/d/1bKJkJQRobCfOq-d3-BxWnznqU3NfI3oM/view?usp=sharing</t>
  </si>
  <si>
    <t>Sebagai Asesor Pemeriksa Laporan Kinerja Dosen (LKD) Semester Ganjil dan Genap Tahun Akademik 2018/2019 Fakultas MIPA Universitas Andalas Tahun 2019.</t>
  </si>
  <si>
    <r>
      <rPr>
        <b/>
        <sz val="12"/>
        <rFont val="Bookman Old Style"/>
        <charset val="134"/>
      </rPr>
      <t>Kode E.28</t>
    </r>
    <r>
      <rPr>
        <sz val="12"/>
        <rFont val="Bookman Old Style"/>
        <charset val="134"/>
      </rPr>
      <t xml:space="preserve">
SK Dekan FMIPA No: 49/XIII/D/FMIPA- 2019</t>
    </r>
  </si>
  <si>
    <t>https://drive.google.com/file/d/1sI-nTYJwTfkin5qLjlYGbTZtCOezPwSg/view?usp=sharing</t>
  </si>
  <si>
    <t>Sebagai Asesor Penilai Portofolio Peserta Sertifikasi Pendidik untuk Dosen Tahap I Tahun 2020 Perguruan Tinggi Penyelenggara Serdos (PTPS) Universitas Andalas</t>
  </si>
  <si>
    <t>14 Juli 2020</t>
  </si>
  <si>
    <r>
      <rPr>
        <b/>
        <sz val="12"/>
        <rFont val="Bookman Old Style"/>
        <charset val="134"/>
      </rPr>
      <t>Kode E.29</t>
    </r>
    <r>
      <rPr>
        <sz val="12"/>
        <rFont val="Bookman Old Style"/>
        <charset val="134"/>
      </rPr>
      <t xml:space="preserve">
SK Rektor No: 731/UN16.R/KPT/2020</t>
    </r>
  </si>
  <si>
    <t>https://drive.google.com/file/d/1Vvdz3f-W39N_-Dx-1JmWQsMfJSk-x2rn/view?usp=sharing</t>
  </si>
  <si>
    <t>Sebagai Asesor Pemeriksa Laporan Kinerja Dosen (LKD) Semester Genap Tahun Akademik 2019/2020 Fakultas MIPA Universitas Andalas Tahun 2020.</t>
  </si>
  <si>
    <t>27 Agustus 2020</t>
  </si>
  <si>
    <r>
      <rPr>
        <b/>
        <sz val="12"/>
        <rFont val="Bookman Old Style"/>
        <charset val="134"/>
      </rPr>
      <t>Kode E.30</t>
    </r>
    <r>
      <rPr>
        <sz val="12"/>
        <rFont val="Bookman Old Style"/>
        <charset val="134"/>
      </rPr>
      <t xml:space="preserve">
SK Dekan FMIPA No: 179/XIII/D/FMIPA- 2020</t>
    </r>
  </si>
  <si>
    <t>https://drive.google.com/file/d/1MyxUTPLMm4wZxxHUoB2CsxVxD-A_3xO4/view?usp=sharing</t>
  </si>
  <si>
    <t>Lampiran IV.e.</t>
  </si>
  <si>
    <t>RESUME USUL PENETAPAN ANGKA KREDIT</t>
  </si>
  <si>
    <t>JABATAN AKADEMIK DOSEN UNIVERSITAS ANDALAS</t>
  </si>
  <si>
    <t>Fakultas</t>
  </si>
  <si>
    <t>:  MIPA</t>
  </si>
  <si>
    <t xml:space="preserve">Tanggal Penilaian </t>
  </si>
  <si>
    <t>:  .............................</t>
  </si>
  <si>
    <t>KETERANGAN  PERORANGAN</t>
  </si>
  <si>
    <t>N a m a</t>
  </si>
  <si>
    <t xml:space="preserve">NIP/NIDN/NIDK </t>
  </si>
  <si>
    <t>Pangkat dan Golongan Ruang / TMT</t>
  </si>
  <si>
    <t>Jabatan Akademik Dosen / TMT</t>
  </si>
  <si>
    <t>MIPA</t>
  </si>
  <si>
    <t>Jurusan</t>
  </si>
  <si>
    <t>Kimia</t>
  </si>
  <si>
    <t xml:space="preserve">Diusulkan menjadi </t>
  </si>
  <si>
    <t xml:space="preserve">Profesor </t>
  </si>
  <si>
    <t>Dalam Bidang Ilmu</t>
  </si>
  <si>
    <t>Kimia Analitik</t>
  </si>
  <si>
    <t>Sub Unsur</t>
  </si>
  <si>
    <t>BIDANG DAN BUTIR KEGIATAN YANG DINILAI</t>
  </si>
  <si>
    <t xml:space="preserve">Pendidikan Sekolah </t>
  </si>
  <si>
    <t>Penelitian</t>
  </si>
  <si>
    <t>Pengabdian</t>
  </si>
  <si>
    <t>Penunjang</t>
  </si>
  <si>
    <t>Jml Usul Angka Kredit</t>
  </si>
  <si>
    <t>Kelebihan AK yang lalu</t>
  </si>
  <si>
    <t>Kelebihan yang Diakui Kelompok C - Pelaksanaan Penelitian Sebesar 80 %</t>
  </si>
  <si>
    <t>Jml AK Seluruhnya</t>
  </si>
  <si>
    <t>Jml AK Seharusnya</t>
  </si>
  <si>
    <t>≥ 35 %</t>
  </si>
  <si>
    <t>≥ 45 %</t>
  </si>
  <si>
    <t>≤ 10 %</t>
  </si>
  <si>
    <t>Pertimbangan TPJA Fakultas</t>
  </si>
  <si>
    <t>Tanda Centang</t>
  </si>
  <si>
    <t>Nama Tim Penilai</t>
  </si>
  <si>
    <t>Tanda Tangan</t>
  </si>
  <si>
    <t>......................</t>
  </si>
  <si>
    <t xml:space="preserve">1. </t>
  </si>
  <si>
    <t>DISETUJUI/DIUSULKAN menjadi Profesor (850 Kum)</t>
  </si>
  <si>
    <t>Karena Telah Memenuhi Seluruh Persyaratan.</t>
  </si>
  <si>
    <t>setelah melengkapi persyaratan sbb :</t>
  </si>
  <si>
    <t>Menyetujui :</t>
  </si>
  <si>
    <t>DITOLAK DIUSULKAN menjadi Profesor (850 Kum) dengan alasan sbb:</t>
  </si>
  <si>
    <t>Ketua TPJA</t>
  </si>
  <si>
    <t>_______________________</t>
  </si>
  <si>
    <t xml:space="preserve"> NIP ............................</t>
  </si>
  <si>
    <t>Keterangan :</t>
  </si>
  <si>
    <t>Kolom Warna Biru : Diisi oleh sesuai dengan hasil penilaian angka kredit Tim TPJA.</t>
  </si>
  <si>
    <t>Kolom Warna Kuning :  Angka Kredit Kumulatif Inpasing Dosen (sesuai Lampiran III)</t>
  </si>
</sst>
</file>

<file path=xl/styles.xml><?xml version="1.0" encoding="utf-8"?>
<styleSheet xmlns="http://schemas.openxmlformats.org/spreadsheetml/2006/main">
  <numFmts count="18">
    <numFmt numFmtId="176" formatCode="_(* #,##0.00_);_(* \(#,##0.00\);_(* &quot;-&quot;??_);_(@_)"/>
    <numFmt numFmtId="177" formatCode="_-&quot;Rp&quot;* #,##0_-;\-&quot;Rp&quot;* #,##0_-;_-&quot;Rp&quot;* &quot;-&quot;??_-;_-@_-"/>
    <numFmt numFmtId="178" formatCode="_-&quot;Rp&quot;* #,##0_-;\-&quot;Rp&quot;* #,##0_-;_-&quot;Rp&quot;* &quot;-&quot;_-;_-@_-"/>
    <numFmt numFmtId="179" formatCode="_(* #,##0_);_(* \(#,##0\);_(* &quot;-&quot;_);_(@_)"/>
    <numFmt numFmtId="180" formatCode="_-* #,##0.00_-;\-* #,##0.00_-;_-* &quot;-&quot;??_-;_-@_-"/>
    <numFmt numFmtId="181" formatCode="_-&quot;Rp&quot;* #,##0.00_-;\-&quot;Rp&quot;* #,##0.00_-;_-&quot;Rp&quot;* &quot;-&quot;??_-;_-@_-"/>
    <numFmt numFmtId="41" formatCode="_-* #,##0_-;\-* #,##0_-;_-* &quot;-&quot;_-;_-@_-"/>
    <numFmt numFmtId="182" formatCode="dd\-mmm\-yy"/>
    <numFmt numFmtId="183" formatCode="[$-F800]dddd\,\ mmmm\ dd\,\ yyyy"/>
    <numFmt numFmtId="184" formatCode="_(* #,##0.000_);_(* \(#,##0.000\);_(* &quot;-&quot;???_);_(@_)"/>
    <numFmt numFmtId="185" formatCode="0.0"/>
    <numFmt numFmtId="186" formatCode="0."/>
    <numFmt numFmtId="187" formatCode="dd\-mmm"/>
    <numFmt numFmtId="188" formatCode="mmm\-yy"/>
    <numFmt numFmtId="189" formatCode="[$-409]d\-mmm\-yy;@"/>
    <numFmt numFmtId="190" formatCode="0_)"/>
    <numFmt numFmtId="191" formatCode="_-* #,##0_-;\-* #,##0_-;_-* &quot;-&quot;??_-;_-@_-"/>
    <numFmt numFmtId="192" formatCode="_-* #,##0.000_-;\-* #,##0.000_-;_-* &quot;-&quot;??_-;_-@_-"/>
  </numFmts>
  <fonts count="67">
    <font>
      <sz val="11"/>
      <color theme="1"/>
      <name val="Calibri"/>
      <charset val="134"/>
      <scheme val="minor"/>
    </font>
    <font>
      <sz val="11"/>
      <name val="Times New Roman"/>
      <charset val="134"/>
    </font>
    <font>
      <b/>
      <sz val="11"/>
      <name val="Times New Roman"/>
      <charset val="134"/>
    </font>
    <font>
      <sz val="10"/>
      <name val="Times New Roman"/>
      <charset val="134"/>
    </font>
    <font>
      <b/>
      <sz val="10"/>
      <name val="Times New Roman"/>
      <charset val="134"/>
    </font>
    <font>
      <sz val="12"/>
      <name val="Times New Roman"/>
      <charset val="134"/>
    </font>
    <font>
      <sz val="11"/>
      <color theme="1"/>
      <name val="Times New Roman"/>
      <charset val="134"/>
    </font>
    <font>
      <b/>
      <sz val="10"/>
      <name val="Arial"/>
      <charset val="134"/>
    </font>
    <font>
      <i/>
      <sz val="9"/>
      <name val="Times New Roman"/>
      <charset val="134"/>
    </font>
    <font>
      <i/>
      <sz val="9"/>
      <name val="Arial"/>
      <charset val="134"/>
    </font>
    <font>
      <sz val="9"/>
      <name val="Arial"/>
      <charset val="134"/>
    </font>
    <font>
      <sz val="12"/>
      <name val="Bookman Old Style"/>
      <charset val="134"/>
    </font>
    <font>
      <b/>
      <sz val="12"/>
      <name val="Bookman Old Style"/>
      <charset val="134"/>
    </font>
    <font>
      <u/>
      <sz val="12"/>
      <name val="Bookman Old Style"/>
      <charset val="134"/>
    </font>
    <font>
      <b/>
      <sz val="12"/>
      <color rgb="FFFF0000"/>
      <name val="Bookman Old Style"/>
      <charset val="134"/>
    </font>
    <font>
      <b/>
      <i/>
      <sz val="12"/>
      <name val="Bookman Old Style"/>
      <charset val="134"/>
    </font>
    <font>
      <sz val="11"/>
      <name val="Bookman Old Style"/>
      <charset val="134"/>
    </font>
    <font>
      <u/>
      <sz val="11"/>
      <name val="Bookman Old Style"/>
      <charset val="134"/>
    </font>
    <font>
      <u/>
      <sz val="12"/>
      <name val="Calibri"/>
      <charset val="134"/>
    </font>
    <font>
      <sz val="12"/>
      <color theme="1"/>
      <name val="Bookman Old Style"/>
      <charset val="134"/>
    </font>
    <font>
      <sz val="12"/>
      <color rgb="FFFF0000"/>
      <name val="Bookman Old Style"/>
      <charset val="134"/>
    </font>
    <font>
      <b/>
      <sz val="12"/>
      <color theme="1"/>
      <name val="Bookman Old Style"/>
      <charset val="134"/>
    </font>
    <font>
      <b/>
      <sz val="12"/>
      <color indexed="8"/>
      <name val="Bookman Old Style"/>
      <charset val="134"/>
    </font>
    <font>
      <sz val="12"/>
      <color indexed="8"/>
      <name val="Bookman Old Style"/>
      <charset val="134"/>
    </font>
    <font>
      <sz val="12"/>
      <color rgb="FF000000"/>
      <name val="Bookman Old Style"/>
      <charset val="134"/>
    </font>
    <font>
      <u/>
      <sz val="7.7"/>
      <name val="Calibri"/>
      <charset val="134"/>
    </font>
    <font>
      <sz val="10"/>
      <name val="Bookman Old Style"/>
      <charset val="134"/>
    </font>
    <font>
      <b/>
      <sz val="12"/>
      <color theme="10"/>
      <name val="Bookman Old Style"/>
      <charset val="134"/>
    </font>
    <font>
      <b/>
      <sz val="12"/>
      <color rgb="FF000000"/>
      <name val="Bookman Old Style"/>
      <charset val="134"/>
    </font>
    <font>
      <sz val="12"/>
      <color indexed="10"/>
      <name val="Bookman Old Style"/>
      <charset val="134"/>
    </font>
    <font>
      <sz val="11"/>
      <color theme="1"/>
      <name val="Bookman Old Style"/>
      <charset val="134"/>
    </font>
    <font>
      <b/>
      <sz val="11"/>
      <color theme="1"/>
      <name val="Bookman Old Style"/>
      <charset val="134"/>
    </font>
    <font>
      <b/>
      <sz val="11"/>
      <name val="Bookman Old Style"/>
      <charset val="134"/>
    </font>
    <font>
      <b/>
      <sz val="11"/>
      <color indexed="8"/>
      <name val="Bookman Old Style"/>
      <charset val="134"/>
    </font>
    <font>
      <sz val="11"/>
      <color indexed="8"/>
      <name val="Bookman Old Style"/>
      <charset val="134"/>
    </font>
    <font>
      <sz val="11"/>
      <color rgb="FF000000"/>
      <name val="Bookman Old Style"/>
      <charset val="134"/>
    </font>
    <font>
      <sz val="11"/>
      <color indexed="10"/>
      <name val="Bookman Old Style"/>
      <charset val="134"/>
    </font>
    <font>
      <b/>
      <i/>
      <u/>
      <sz val="11"/>
      <color indexed="8"/>
      <name val="Bookman Old Style"/>
      <charset val="134"/>
    </font>
    <font>
      <sz val="10"/>
      <color theme="1"/>
      <name val="Bookman Old Style"/>
      <charset val="134"/>
    </font>
    <font>
      <sz val="12"/>
      <color theme="1"/>
      <name val="Trebuchet MS"/>
      <charset val="134"/>
    </font>
    <font>
      <sz val="12"/>
      <name val="Trebuchet MS"/>
      <charset val="134"/>
    </font>
    <font>
      <u/>
      <sz val="11"/>
      <color theme="10"/>
      <name val="Bookman Old Style"/>
      <charset val="134"/>
    </font>
    <font>
      <b/>
      <u/>
      <sz val="11"/>
      <color theme="10"/>
      <name val="Bookman Old Style"/>
      <charset val="134"/>
    </font>
    <font>
      <u/>
      <sz val="7.7"/>
      <color theme="10"/>
      <name val="Calibri"/>
      <charset val="134"/>
    </font>
    <font>
      <sz val="7.7"/>
      <name val="Calibri"/>
      <charset val="134"/>
    </font>
    <font>
      <sz val="11"/>
      <color indexed="8"/>
      <name val="Calibri"/>
      <charset val="134"/>
    </font>
    <font>
      <b/>
      <sz val="18"/>
      <color theme="3"/>
      <name val="Calibri"/>
      <charset val="134"/>
      <scheme val="minor"/>
    </font>
    <font>
      <b/>
      <sz val="11"/>
      <color rgb="FFFFFFFF"/>
      <name val="Calibri"/>
      <charset val="0"/>
      <scheme val="minor"/>
    </font>
    <font>
      <i/>
      <sz val="11"/>
      <color rgb="FF7F7F7F"/>
      <name val="Calibri"/>
      <charset val="0"/>
      <scheme val="minor"/>
    </font>
    <font>
      <sz val="11"/>
      <color theme="1"/>
      <name val="Calibri"/>
      <charset val="0"/>
      <scheme val="minor"/>
    </font>
    <font>
      <sz val="11"/>
      <color rgb="FF9C6500"/>
      <name val="Calibri"/>
      <charset val="0"/>
      <scheme val="minor"/>
    </font>
    <font>
      <sz val="11"/>
      <color rgb="FF9C0006"/>
      <name val="Calibri"/>
      <charset val="0"/>
      <scheme val="minor"/>
    </font>
    <font>
      <sz val="11"/>
      <color theme="0"/>
      <name val="Calibri"/>
      <charset val="0"/>
      <scheme val="minor"/>
    </font>
    <font>
      <b/>
      <sz val="11"/>
      <color rgb="FF3F3F3F"/>
      <name val="Calibri"/>
      <charset val="0"/>
      <scheme val="minor"/>
    </font>
    <font>
      <sz val="11"/>
      <color theme="1"/>
      <name val="Calibri"/>
      <charset val="134"/>
      <scheme val="minor"/>
    </font>
    <font>
      <sz val="11"/>
      <color rgb="FF3F3F76"/>
      <name val="Calibri"/>
      <charset val="0"/>
      <scheme val="minor"/>
    </font>
    <font>
      <sz val="11"/>
      <color rgb="FFFF0000"/>
      <name val="Calibri"/>
      <charset val="0"/>
      <scheme val="minor"/>
    </font>
    <font>
      <u/>
      <sz val="11"/>
      <color rgb="FF800080"/>
      <name val="Calibri"/>
      <charset val="0"/>
      <scheme val="minor"/>
    </font>
    <font>
      <b/>
      <sz val="13"/>
      <color theme="3"/>
      <name val="Calibri"/>
      <charset val="134"/>
      <scheme val="minor"/>
    </font>
    <font>
      <b/>
      <sz val="11"/>
      <color theme="3"/>
      <name val="Calibri"/>
      <charset val="134"/>
      <scheme val="minor"/>
    </font>
    <font>
      <b/>
      <sz val="15"/>
      <color theme="3"/>
      <name val="Calibri"/>
      <charset val="134"/>
      <scheme val="minor"/>
    </font>
    <font>
      <sz val="11"/>
      <color rgb="FF006100"/>
      <name val="Calibri"/>
      <charset val="0"/>
      <scheme val="minor"/>
    </font>
    <font>
      <b/>
      <sz val="11"/>
      <color rgb="FFFA7D00"/>
      <name val="Calibri"/>
      <charset val="0"/>
      <scheme val="minor"/>
    </font>
    <font>
      <sz val="11"/>
      <color rgb="FFFA7D00"/>
      <name val="Calibri"/>
      <charset val="0"/>
      <scheme val="minor"/>
    </font>
    <font>
      <b/>
      <sz val="11"/>
      <color theme="1"/>
      <name val="Calibri"/>
      <charset val="0"/>
      <scheme val="minor"/>
    </font>
    <font>
      <sz val="10"/>
      <name val="Arial"/>
      <charset val="134"/>
    </font>
    <font>
      <u/>
      <sz val="11"/>
      <color rgb="FF0000FF"/>
      <name val="Calibri"/>
      <charset val="134"/>
      <scheme val="minor"/>
    </font>
  </fonts>
  <fills count="42">
    <fill>
      <patternFill patternType="none"/>
    </fill>
    <fill>
      <patternFill patternType="gray125"/>
    </fill>
    <fill>
      <patternFill patternType="solid">
        <fgColor theme="0"/>
        <bgColor indexed="64"/>
      </patternFill>
    </fill>
    <fill>
      <patternFill patternType="solid">
        <fgColor theme="3" tint="0.799981688894314"/>
        <bgColor indexed="64"/>
      </patternFill>
    </fill>
    <fill>
      <patternFill patternType="solid">
        <fgColor rgb="FFFFFF00"/>
        <bgColor indexed="64"/>
      </patternFill>
    </fill>
    <fill>
      <patternFill patternType="solid">
        <fgColor theme="8" tint="0.599993896298105"/>
        <bgColor indexed="64"/>
      </patternFill>
    </fill>
    <fill>
      <patternFill patternType="solid">
        <fgColor indexed="9"/>
        <bgColor indexed="64"/>
      </patternFill>
    </fill>
    <fill>
      <patternFill patternType="solid">
        <fgColor theme="9" tint="0.399975585192419"/>
        <bgColor indexed="64"/>
      </patternFill>
    </fill>
    <fill>
      <patternFill patternType="solid">
        <fgColor rgb="FF92D050"/>
        <bgColor indexed="64"/>
      </patternFill>
    </fill>
    <fill>
      <patternFill patternType="solid">
        <fgColor theme="9" tint="0.599993896298105"/>
        <bgColor indexed="64"/>
      </patternFill>
    </fill>
    <fill>
      <patternFill patternType="solid">
        <fgColor theme="0" tint="-0.149998474074526"/>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61">
    <border>
      <left/>
      <right/>
      <top/>
      <bottom/>
      <diagonal/>
    </border>
    <border>
      <left/>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style="thin">
        <color indexed="8"/>
      </right>
      <top/>
      <bottom/>
      <diagonal/>
    </border>
    <border>
      <left style="thin">
        <color indexed="8"/>
      </left>
      <right/>
      <top/>
      <bottom/>
      <diagonal/>
    </border>
    <border>
      <left style="thin">
        <color auto="1"/>
      </left>
      <right style="thin">
        <color indexed="8"/>
      </right>
      <top/>
      <bottom style="thin">
        <color auto="1"/>
      </bottom>
      <diagonal/>
    </border>
    <border>
      <left style="thin">
        <color indexed="8"/>
      </left>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601">
    <xf numFmtId="0" fontId="0" fillId="0" borderId="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49" fillId="18" borderId="0" applyNumberFormat="0" applyBorder="0" applyAlignment="0" applyProtection="0">
      <alignment vertical="center"/>
    </xf>
    <xf numFmtId="180" fontId="0" fillId="0" borderId="0" applyFont="0" applyFill="0" applyBorder="0" applyAlignment="0" applyProtection="0"/>
    <xf numFmtId="179"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7" fontId="54" fillId="0" borderId="0" applyFont="0" applyFill="0" applyBorder="0" applyAlignment="0" applyProtection="0">
      <alignment vertical="center"/>
    </xf>
    <xf numFmtId="176" fontId="45" fillId="0" borderId="0" applyFont="0" applyFill="0" applyBorder="0" applyAlignment="0" applyProtection="0"/>
    <xf numFmtId="181" fontId="54" fillId="0" borderId="0" applyFont="0" applyFill="0" applyBorder="0" applyAlignment="0" applyProtection="0">
      <alignment vertical="center"/>
    </xf>
    <xf numFmtId="9" fontId="54"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52" fillId="20" borderId="0" applyNumberFormat="0" applyBorder="0" applyAlignment="0" applyProtection="0">
      <alignment vertical="center"/>
    </xf>
    <xf numFmtId="0" fontId="57" fillId="0" borderId="0" applyNumberFormat="0" applyFill="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47" fillId="11" borderId="53" applyNumberFormat="0" applyAlignment="0" applyProtection="0">
      <alignment vertical="center"/>
    </xf>
    <xf numFmtId="176" fontId="45" fillId="0" borderId="0" applyFont="0" applyFill="0" applyBorder="0" applyAlignment="0" applyProtection="0"/>
    <xf numFmtId="0" fontId="58" fillId="0" borderId="56" applyNumberFormat="0" applyFill="0" applyAlignment="0" applyProtection="0">
      <alignment vertical="center"/>
    </xf>
    <xf numFmtId="0" fontId="54" fillId="22" borderId="57" applyNumberFormat="0" applyFont="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49" fillId="12" borderId="0" applyNumberFormat="0" applyBorder="0" applyAlignment="0" applyProtection="0">
      <alignment vertical="center"/>
    </xf>
    <xf numFmtId="0" fontId="56" fillId="0" borderId="0" applyNumberFormat="0" applyFill="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0" fontId="46" fillId="0" borderId="0" applyNumberFormat="0" applyFill="0" applyBorder="0" applyAlignment="0" applyProtection="0">
      <alignment vertical="center"/>
    </xf>
    <xf numFmtId="176" fontId="45" fillId="0" borderId="0" applyFont="0" applyFill="0" applyBorder="0" applyAlignment="0" applyProtection="0"/>
    <xf numFmtId="0" fontId="49" fillId="17" borderId="0" applyNumberFormat="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48" fillId="0" borderId="0" applyNumberFormat="0" applyFill="0" applyBorder="0" applyAlignment="0" applyProtection="0">
      <alignment vertical="center"/>
    </xf>
    <xf numFmtId="0" fontId="60" fillId="0" borderId="56" applyNumberFormat="0" applyFill="0" applyAlignment="0" applyProtection="0">
      <alignment vertical="center"/>
    </xf>
    <xf numFmtId="0" fontId="59" fillId="0" borderId="58" applyNumberFormat="0" applyFill="0" applyAlignment="0" applyProtection="0">
      <alignment vertical="center"/>
    </xf>
    <xf numFmtId="0" fontId="59" fillId="0" borderId="0" applyNumberFormat="0" applyFill="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0" fontId="55" fillId="19" borderId="55" applyNumberFormat="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52" fillId="15" borderId="0" applyNumberFormat="0" applyBorder="0" applyAlignment="0" applyProtection="0">
      <alignment vertical="center"/>
    </xf>
    <xf numFmtId="0" fontId="61" fillId="24" borderId="0" applyNumberFormat="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0" fontId="53" fillId="16" borderId="54" applyNumberFormat="0" applyAlignment="0" applyProtection="0">
      <alignment vertical="center"/>
    </xf>
    <xf numFmtId="0" fontId="49" fillId="25" borderId="0" applyNumberFormat="0" applyBorder="0" applyAlignment="0" applyProtection="0">
      <alignment vertical="center"/>
    </xf>
    <xf numFmtId="0" fontId="62" fillId="16" borderId="55" applyNumberFormat="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63" fillId="0" borderId="59" applyNumberFormat="0" applyFill="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0" fontId="64" fillId="0" borderId="60" applyNumberFormat="0" applyFill="0" applyAlignment="0" applyProtection="0">
      <alignment vertical="center"/>
    </xf>
    <xf numFmtId="0" fontId="51" fillId="14" borderId="0" applyNumberFormat="0" applyBorder="0" applyAlignment="0" applyProtection="0">
      <alignment vertical="center"/>
    </xf>
    <xf numFmtId="0" fontId="50" fillId="13" borderId="0" applyNumberFormat="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52" fillId="26" borderId="0" applyNumberFormat="0" applyBorder="0" applyAlignment="0" applyProtection="0">
      <alignment vertical="center"/>
    </xf>
    <xf numFmtId="0" fontId="49" fillId="27" borderId="0" applyNumberFormat="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49" fillId="21" borderId="0" applyNumberFormat="0" applyBorder="0" applyAlignment="0" applyProtection="0">
      <alignment vertical="center"/>
    </xf>
    <xf numFmtId="0" fontId="49" fillId="30" borderId="0" applyNumberFormat="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52" fillId="23" borderId="0" applyNumberFormat="0" applyBorder="0" applyAlignment="0" applyProtection="0">
      <alignment vertical="center"/>
    </xf>
    <xf numFmtId="0" fontId="52" fillId="31" borderId="0" applyNumberFormat="0" applyBorder="0" applyAlignment="0" applyProtection="0">
      <alignment vertical="center"/>
    </xf>
    <xf numFmtId="0" fontId="49" fillId="32" borderId="0" applyNumberFormat="0" applyBorder="0" applyAlignment="0" applyProtection="0">
      <alignment vertical="center"/>
    </xf>
    <xf numFmtId="0" fontId="52" fillId="33" borderId="0" applyNumberFormat="0" applyBorder="0" applyAlignment="0" applyProtection="0">
      <alignment vertical="center"/>
    </xf>
    <xf numFmtId="0" fontId="49" fillId="34" borderId="0" applyNumberFormat="0" applyBorder="0" applyAlignment="0" applyProtection="0">
      <alignment vertical="center"/>
    </xf>
    <xf numFmtId="0" fontId="49" fillId="35" borderId="0" applyNumberFormat="0" applyBorder="0" applyAlignment="0" applyProtection="0">
      <alignment vertical="center"/>
    </xf>
    <xf numFmtId="0" fontId="52" fillId="36" borderId="0" applyNumberFormat="0" applyBorder="0" applyAlignment="0" applyProtection="0">
      <alignment vertical="center"/>
    </xf>
    <xf numFmtId="0" fontId="49" fillId="37" borderId="0" applyNumberFormat="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52" fillId="38" borderId="0" applyNumberFormat="0" applyBorder="0" applyAlignment="0" applyProtection="0">
      <alignment vertical="center"/>
    </xf>
    <xf numFmtId="0" fontId="52" fillId="39" borderId="0" applyNumberFormat="0" applyBorder="0" applyAlignment="0" applyProtection="0">
      <alignment vertical="center"/>
    </xf>
    <xf numFmtId="0" fontId="49" fillId="40" borderId="0" applyNumberFormat="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0" fontId="52" fillId="41" borderId="0" applyNumberFormat="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41" fontId="45" fillId="0" borderId="0" applyFont="0" applyFill="0" applyBorder="0" applyAlignment="0" applyProtection="0">
      <alignment vertical="center"/>
    </xf>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6" fontId="45" fillId="0" borderId="0" applyFont="0" applyFill="0" applyBorder="0" applyAlignment="0" applyProtection="0"/>
    <xf numFmtId="178" fontId="45" fillId="0" borderId="0" applyFont="0" applyFill="0" applyBorder="0" applyAlignment="0" applyProtection="0"/>
    <xf numFmtId="0" fontId="66" fillId="0" borderId="0" applyNumberFormat="0" applyFill="0" applyBorder="0" applyAlignment="0" applyProtection="0">
      <alignment vertical="center"/>
    </xf>
    <xf numFmtId="0" fontId="65" fillId="0" borderId="0"/>
    <xf numFmtId="0" fontId="65" fillId="0" borderId="0">
      <alignment vertical="center"/>
    </xf>
    <xf numFmtId="0" fontId="0" fillId="0" borderId="0"/>
    <xf numFmtId="0" fontId="45" fillId="0" borderId="0">
      <alignment vertical="center"/>
    </xf>
    <xf numFmtId="0" fontId="0" fillId="0" borderId="0"/>
    <xf numFmtId="0" fontId="65" fillId="0" borderId="0"/>
  </cellStyleXfs>
  <cellXfs count="1152">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left"/>
    </xf>
    <xf numFmtId="0" fontId="1" fillId="2" borderId="0" xfId="0" applyFont="1" applyFill="1"/>
    <xf numFmtId="0" fontId="1" fillId="0" borderId="0" xfId="0" applyFont="1"/>
    <xf numFmtId="182" fontId="1" fillId="2" borderId="0" xfId="0" applyNumberFormat="1" applyFont="1" applyFill="1"/>
    <xf numFmtId="0" fontId="3" fillId="0" borderId="1" xfId="0" applyFont="1" applyBorder="1"/>
    <xf numFmtId="0" fontId="0" fillId="0" borderId="1" xfId="0" applyBorder="1"/>
    <xf numFmtId="0" fontId="4" fillId="0" borderId="2" xfId="0" applyFont="1" applyBorder="1" applyAlignment="1">
      <alignment horizontal="center" vertical="top"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left"/>
    </xf>
    <xf numFmtId="0" fontId="3" fillId="0" borderId="4"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center"/>
    </xf>
    <xf numFmtId="0" fontId="4" fillId="0" borderId="5" xfId="0" applyFont="1" applyBorder="1" applyAlignment="1">
      <alignment horizontal="center" vertical="top" wrapText="1"/>
    </xf>
    <xf numFmtId="0" fontId="4" fillId="0" borderId="8" xfId="0" applyFont="1" applyBorder="1" applyAlignment="1">
      <alignment horizontal="center" vertical="center" wrapText="1"/>
    </xf>
    <xf numFmtId="0" fontId="4" fillId="0" borderId="5"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wrapText="1"/>
    </xf>
    <xf numFmtId="0" fontId="3" fillId="0" borderId="5" xfId="0" applyNumberFormat="1" applyFont="1" applyBorder="1" applyAlignment="1">
      <alignment horizontal="center" vertical="top" wrapText="1"/>
    </xf>
    <xf numFmtId="0" fontId="3" fillId="3" borderId="5" xfId="0" applyNumberFormat="1" applyFont="1" applyFill="1" applyBorder="1" applyAlignment="1">
      <alignment horizontal="center" vertical="top" wrapText="1"/>
    </xf>
    <xf numFmtId="2" fontId="3" fillId="3" borderId="5"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3" fillId="4" borderId="9"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5" xfId="0" applyFont="1" applyBorder="1" applyAlignment="1">
      <alignment vertical="top"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3" borderId="9" xfId="0" applyNumberFormat="1" applyFont="1" applyFill="1" applyBorder="1" applyAlignment="1">
      <alignment horizontal="center" vertical="center" wrapText="1"/>
    </xf>
    <xf numFmtId="0" fontId="3" fillId="0" borderId="5"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NumberFormat="1" applyFont="1" applyAlignment="1">
      <alignment horizontal="center" vertical="center"/>
    </xf>
    <xf numFmtId="0" fontId="3" fillId="0" borderId="9"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3" fillId="0" borderId="9" xfId="0" applyFont="1" applyBorder="1" applyAlignment="1">
      <alignment horizontal="center"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2" xfId="0" applyFont="1" applyBorder="1" applyAlignment="1">
      <alignment horizontal="center"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5" fillId="0" borderId="0" xfId="0" applyFont="1"/>
    <xf numFmtId="0" fontId="4" fillId="0" borderId="7" xfId="0" applyFont="1" applyBorder="1" applyAlignment="1">
      <alignment horizontal="center" vertical="center"/>
    </xf>
    <xf numFmtId="0" fontId="4" fillId="2" borderId="6" xfId="0" applyFont="1" applyFill="1" applyBorder="1" applyAlignment="1">
      <alignment horizontal="left"/>
    </xf>
    <xf numFmtId="0" fontId="4" fillId="2" borderId="4" xfId="0" applyFont="1" applyFill="1" applyBorder="1" applyAlignment="1">
      <alignment horizontal="left"/>
    </xf>
    <xf numFmtId="0" fontId="4" fillId="2" borderId="7" xfId="0" applyFont="1" applyFill="1" applyBorder="1" applyAlignment="1">
      <alignment horizontal="left"/>
    </xf>
    <xf numFmtId="0" fontId="3" fillId="2" borderId="6" xfId="0" applyFont="1" applyFill="1" applyBorder="1" applyAlignment="1">
      <alignment horizontal="left"/>
    </xf>
    <xf numFmtId="0" fontId="3" fillId="2" borderId="4" xfId="0" applyFont="1" applyFill="1" applyBorder="1" applyAlignment="1">
      <alignment horizontal="left"/>
    </xf>
    <xf numFmtId="0" fontId="3" fillId="2" borderId="7" xfId="0" applyFont="1" applyFill="1" applyBorder="1" applyAlignment="1">
      <alignment horizontal="left"/>
    </xf>
    <xf numFmtId="0" fontId="4" fillId="0" borderId="6" xfId="0" applyFont="1" applyBorder="1" applyAlignment="1">
      <alignment horizontal="left"/>
    </xf>
    <xf numFmtId="0" fontId="3" fillId="0" borderId="0" xfId="0" applyNumberFormat="1" applyFont="1"/>
    <xf numFmtId="2" fontId="3" fillId="0" borderId="8" xfId="6"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xf>
    <xf numFmtId="0" fontId="6" fillId="0" borderId="2" xfId="0" applyFont="1" applyBorder="1" applyAlignment="1">
      <alignment horizontal="left"/>
    </xf>
    <xf numFmtId="0" fontId="0" fillId="0" borderId="2" xfId="0" applyBorder="1"/>
    <xf numFmtId="0" fontId="4" fillId="0" borderId="2" xfId="0" applyFont="1" applyBorder="1" applyAlignment="1">
      <alignment horizontal="center" wrapText="1"/>
    </xf>
    <xf numFmtId="0" fontId="3" fillId="0" borderId="2" xfId="0" applyFont="1" applyBorder="1" applyAlignment="1">
      <alignment horizontal="left" wrapText="1"/>
    </xf>
    <xf numFmtId="0" fontId="4" fillId="0" borderId="2" xfId="0" applyFont="1" applyBorder="1" applyAlignment="1">
      <alignment wrapText="1"/>
    </xf>
    <xf numFmtId="0" fontId="3" fillId="0" borderId="2" xfId="0" applyFont="1" applyBorder="1" applyAlignment="1">
      <alignment horizontal="center" wrapText="1"/>
    </xf>
    <xf numFmtId="0" fontId="7" fillId="0" borderId="2" xfId="0" applyFont="1" applyBorder="1" applyAlignment="1">
      <alignment horizontal="center"/>
    </xf>
    <xf numFmtId="0" fontId="0" fillId="0" borderId="2" xfId="0" applyFont="1" applyBorder="1" applyAlignment="1">
      <alignment horizontal="left"/>
    </xf>
    <xf numFmtId="0" fontId="3" fillId="0" borderId="9"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2" xfId="0" applyFont="1" applyBorder="1" applyAlignment="1">
      <alignment horizontal="center" wrapText="1"/>
    </xf>
    <xf numFmtId="0" fontId="4" fillId="0" borderId="14" xfId="0" applyFont="1" applyBorder="1" applyAlignment="1">
      <alignment horizontal="center" wrapText="1"/>
    </xf>
    <xf numFmtId="0" fontId="4" fillId="0" borderId="0" xfId="0" applyFont="1" applyBorder="1" applyAlignment="1">
      <alignment horizontal="center" wrapText="1"/>
    </xf>
    <xf numFmtId="0" fontId="3" fillId="0" borderId="14"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4" fillId="0" borderId="0" xfId="0" applyFont="1" applyBorder="1" applyAlignment="1">
      <alignment wrapText="1"/>
    </xf>
    <xf numFmtId="0" fontId="8" fillId="0" borderId="0" xfId="0" applyFont="1" applyBorder="1"/>
    <xf numFmtId="0" fontId="9" fillId="0" borderId="0" xfId="0" applyFont="1" applyBorder="1"/>
    <xf numFmtId="0" fontId="9" fillId="0" borderId="0" xfId="0" applyFont="1"/>
    <xf numFmtId="0" fontId="10" fillId="5" borderId="0" xfId="0" applyFont="1" applyFill="1"/>
    <xf numFmtId="0" fontId="8" fillId="0" borderId="0" xfId="0" applyFont="1" applyBorder="1" applyAlignment="1">
      <alignment horizontal="left" vertical="center"/>
    </xf>
    <xf numFmtId="0" fontId="8" fillId="0" borderId="0" xfId="0" applyFont="1" applyBorder="1" applyAlignment="1">
      <alignment vertical="center" wrapText="1"/>
    </xf>
    <xf numFmtId="0" fontId="10" fillId="4" borderId="0" xfId="0" applyFont="1" applyFill="1"/>
    <xf numFmtId="0" fontId="11" fillId="0" borderId="0" xfId="0" applyFont="1" applyAlignment="1">
      <alignment vertical="center"/>
    </xf>
    <xf numFmtId="0" fontId="11" fillId="0" borderId="0" xfId="0" applyFont="1" applyFill="1" applyAlignment="1">
      <alignment vertical="center"/>
    </xf>
    <xf numFmtId="0" fontId="11" fillId="0" borderId="0" xfId="0" applyFont="1"/>
    <xf numFmtId="0" fontId="12" fillId="0" borderId="0" xfId="0" applyFont="1" applyAlignment="1">
      <alignment horizontal="center"/>
    </xf>
    <xf numFmtId="0" fontId="12"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horizontal="left" vertical="center"/>
    </xf>
    <xf numFmtId="0" fontId="12"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2" fillId="0" borderId="0" xfId="0" applyFont="1" applyAlignment="1">
      <alignment horizontal="left"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1" fillId="6" borderId="6"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7" xfId="0" applyFont="1" applyBorder="1" applyAlignment="1">
      <alignment horizontal="left"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left" vertical="center" wrapText="1"/>
    </xf>
    <xf numFmtId="0" fontId="11" fillId="6" borderId="2" xfId="0" applyFont="1" applyFill="1" applyBorder="1" applyAlignment="1">
      <alignment horizontal="center" vertical="center"/>
    </xf>
    <xf numFmtId="0" fontId="11" fillId="0" borderId="2" xfId="0" applyFont="1" applyBorder="1" applyAlignment="1">
      <alignment horizontal="center" vertical="center" wrapText="1"/>
    </xf>
    <xf numFmtId="0" fontId="11" fillId="2"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183" fontId="11" fillId="6" borderId="3" xfId="0" applyNumberFormat="1" applyFont="1" applyFill="1" applyBorder="1" applyAlignment="1">
      <alignment horizontal="center" vertical="center" wrapText="1"/>
    </xf>
    <xf numFmtId="0" fontId="11" fillId="6" borderId="2" xfId="0" applyFont="1" applyFill="1" applyBorder="1" applyAlignment="1">
      <alignment vertical="center" wrapText="1"/>
    </xf>
    <xf numFmtId="0" fontId="11" fillId="0" borderId="5" xfId="0" applyFont="1" applyBorder="1" applyAlignment="1">
      <alignment horizontal="center" vertical="center" wrapText="1"/>
    </xf>
    <xf numFmtId="0" fontId="11" fillId="6" borderId="6" xfId="0" applyFont="1" applyFill="1" applyBorder="1" applyAlignment="1">
      <alignment vertical="center" wrapText="1"/>
    </xf>
    <xf numFmtId="0" fontId="11" fillId="0" borderId="9" xfId="0" applyFont="1" applyBorder="1" applyAlignment="1">
      <alignment horizontal="center" vertical="center"/>
    </xf>
    <xf numFmtId="0" fontId="11" fillId="0" borderId="5" xfId="0" applyFont="1" applyBorder="1" applyAlignment="1">
      <alignment horizontal="left"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vertical="center" wrapText="1"/>
    </xf>
    <xf numFmtId="0" fontId="11" fillId="0" borderId="8" xfId="0" applyFont="1" applyBorder="1" applyAlignment="1">
      <alignment horizontal="left" vertical="center" wrapText="1"/>
    </xf>
    <xf numFmtId="0" fontId="11" fillId="6" borderId="10" xfId="0" applyFont="1" applyFill="1" applyBorder="1" applyAlignment="1">
      <alignment horizontal="center" vertical="center" wrapText="1"/>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xf>
    <xf numFmtId="0" fontId="11" fillId="0" borderId="4" xfId="0" applyFont="1" applyFill="1" applyBorder="1" applyAlignment="1">
      <alignment horizontal="left" vertical="center"/>
    </xf>
    <xf numFmtId="0" fontId="11" fillId="0" borderId="7" xfId="0" applyFont="1" applyFill="1" applyBorder="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xf>
    <xf numFmtId="0" fontId="12" fillId="4" borderId="5" xfId="0" applyFont="1" applyFill="1" applyBorder="1" applyAlignment="1">
      <alignment horizontal="center" vertical="center" wrapText="1"/>
    </xf>
    <xf numFmtId="0" fontId="12" fillId="4" borderId="5" xfId="0" applyFont="1" applyFill="1" applyBorder="1" applyAlignment="1">
      <alignment horizontal="center" vertical="center"/>
    </xf>
    <xf numFmtId="0" fontId="11" fillId="0" borderId="5" xfId="0" applyFont="1" applyBorder="1" applyAlignment="1">
      <alignment vertical="center"/>
    </xf>
    <xf numFmtId="1" fontId="12" fillId="0" borderId="5" xfId="0" applyNumberFormat="1" applyFont="1" applyBorder="1" applyAlignment="1">
      <alignment horizontal="center" vertical="center"/>
    </xf>
    <xf numFmtId="0" fontId="11" fillId="4" borderId="5" xfId="0" applyFont="1" applyFill="1" applyBorder="1" applyAlignment="1">
      <alignment vertical="center"/>
    </xf>
    <xf numFmtId="0" fontId="12" fillId="0" borderId="5" xfId="0" applyFont="1" applyFill="1" applyBorder="1" applyAlignment="1">
      <alignment horizontal="center" vertical="center"/>
    </xf>
    <xf numFmtId="0" fontId="12" fillId="4" borderId="9" xfId="20" applyFont="1" applyFill="1" applyBorder="1" applyAlignment="1" applyProtection="1">
      <alignment horizontal="left" vertical="center"/>
    </xf>
    <xf numFmtId="184" fontId="11" fillId="0" borderId="9" xfId="0" applyNumberFormat="1" applyFont="1" applyBorder="1" applyAlignment="1">
      <alignment horizontal="center" vertical="center" wrapText="1"/>
    </xf>
    <xf numFmtId="0" fontId="11" fillId="0" borderId="9" xfId="20" applyFont="1" applyBorder="1" applyAlignment="1" applyProtection="1">
      <alignment horizontal="left" vertical="center" wrapText="1"/>
    </xf>
    <xf numFmtId="0" fontId="13" fillId="4" borderId="8" xfId="20" applyFont="1" applyFill="1" applyBorder="1" applyAlignment="1" applyProtection="1">
      <alignment horizontal="left" vertical="center" wrapText="1"/>
    </xf>
    <xf numFmtId="0" fontId="12" fillId="4" borderId="9" xfId="20" applyFont="1" applyFill="1" applyBorder="1" applyAlignment="1" applyProtection="1">
      <alignment horizontal="center" vertical="center"/>
    </xf>
    <xf numFmtId="0" fontId="14" fillId="0" borderId="0" xfId="0" applyFont="1"/>
    <xf numFmtId="0" fontId="11" fillId="6" borderId="5" xfId="0" applyFont="1" applyFill="1" applyBorder="1" applyAlignment="1">
      <alignment vertical="center" wrapText="1"/>
    </xf>
    <xf numFmtId="0" fontId="11" fillId="4" borderId="5" xfId="0" applyFont="1" applyFill="1" applyBorder="1" applyAlignment="1">
      <alignment vertical="center" wrapText="1"/>
    </xf>
    <xf numFmtId="0" fontId="11" fillId="0" borderId="5" xfId="0" applyFont="1" applyFill="1" applyBorder="1" applyAlignment="1">
      <alignment vertical="center"/>
    </xf>
    <xf numFmtId="0" fontId="11" fillId="0" borderId="5" xfId="0" applyFont="1" applyFill="1" applyBorder="1" applyAlignment="1">
      <alignment horizontal="center" vertical="center"/>
    </xf>
    <xf numFmtId="0" fontId="11" fillId="4" borderId="5" xfId="0" applyFont="1" applyFill="1" applyBorder="1" applyAlignment="1">
      <alignment horizontal="center" vertical="center"/>
    </xf>
    <xf numFmtId="184" fontId="11" fillId="0" borderId="5" xfId="0" applyNumberFormat="1" applyFont="1" applyBorder="1" applyAlignment="1">
      <alignment horizontal="center" vertical="center" wrapText="1"/>
    </xf>
    <xf numFmtId="184" fontId="11" fillId="0" borderId="8" xfId="0" applyNumberFormat="1" applyFont="1" applyBorder="1" applyAlignment="1">
      <alignment horizontal="center" vertical="center" wrapText="1"/>
    </xf>
    <xf numFmtId="0" fontId="11" fillId="0" borderId="8" xfId="0" applyFont="1" applyBorder="1" applyAlignment="1">
      <alignment vertical="center"/>
    </xf>
    <xf numFmtId="0" fontId="11" fillId="4" borderId="8" xfId="0" applyFont="1" applyFill="1" applyBorder="1" applyAlignment="1">
      <alignment vertical="center"/>
    </xf>
    <xf numFmtId="0" fontId="12" fillId="4" borderId="8" xfId="0" applyFont="1" applyFill="1" applyBorder="1" applyAlignment="1">
      <alignment horizontal="center" vertical="center"/>
    </xf>
    <xf numFmtId="184" fontId="11" fillId="0" borderId="5" xfId="6" applyNumberFormat="1" applyFont="1" applyBorder="1" applyAlignment="1">
      <alignment horizontal="center" vertical="center" wrapText="1"/>
    </xf>
    <xf numFmtId="0" fontId="13" fillId="4" borderId="8" xfId="20" applyFont="1" applyFill="1" applyBorder="1" applyAlignment="1" applyProtection="1">
      <alignment vertical="center" wrapText="1"/>
    </xf>
    <xf numFmtId="0" fontId="11" fillId="6" borderId="9" xfId="0" applyFont="1" applyFill="1" applyBorder="1" applyAlignment="1">
      <alignment horizontal="center" vertical="center"/>
    </xf>
    <xf numFmtId="0" fontId="11" fillId="0" borderId="7" xfId="0" applyFont="1" applyFill="1" applyBorder="1" applyAlignment="1">
      <alignment vertical="center"/>
    </xf>
    <xf numFmtId="0" fontId="11" fillId="0" borderId="9" xfId="0" applyFont="1" applyBorder="1" applyAlignment="1">
      <alignment horizontal="left" vertical="center" wrapText="1"/>
    </xf>
    <xf numFmtId="0" fontId="11" fillId="6" borderId="3"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vertical="center"/>
    </xf>
    <xf numFmtId="0" fontId="11" fillId="0" borderId="4" xfId="0" applyFont="1" applyBorder="1" applyAlignment="1">
      <alignment vertical="center"/>
    </xf>
    <xf numFmtId="0" fontId="11" fillId="0" borderId="7" xfId="0" applyFont="1" applyBorder="1" applyAlignment="1">
      <alignment vertical="center"/>
    </xf>
    <xf numFmtId="0" fontId="11" fillId="0" borderId="7" xfId="0" applyFont="1" applyBorder="1" applyAlignment="1">
      <alignment vertical="center" wrapText="1"/>
    </xf>
    <xf numFmtId="0" fontId="11" fillId="0" borderId="3" xfId="0" applyFont="1" applyFill="1" applyBorder="1" applyAlignment="1">
      <alignment horizontal="center" vertical="center"/>
    </xf>
    <xf numFmtId="0" fontId="11" fillId="0" borderId="2" xfId="0" applyFont="1" applyFill="1" applyBorder="1" applyAlignment="1">
      <alignment vertical="center"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7" xfId="0" applyFont="1" applyFill="1" applyBorder="1" applyAlignment="1">
      <alignment vertical="center" wrapText="1"/>
    </xf>
    <xf numFmtId="0" fontId="11" fillId="0" borderId="0" xfId="0" applyFont="1" applyBorder="1" applyAlignment="1">
      <alignment horizontal="center" vertical="center"/>
    </xf>
    <xf numFmtId="0" fontId="11" fillId="0" borderId="9" xfId="0" applyFont="1" applyBorder="1" applyAlignment="1">
      <alignment vertical="center"/>
    </xf>
    <xf numFmtId="0" fontId="12" fillId="4" borderId="5" xfId="20" applyFont="1" applyFill="1" applyBorder="1" applyAlignment="1" applyProtection="1">
      <alignment vertical="center"/>
    </xf>
    <xf numFmtId="184" fontId="11" fillId="0" borderId="5" xfId="0" applyNumberFormat="1" applyFont="1" applyBorder="1" applyAlignment="1">
      <alignment horizontal="center" vertical="center"/>
    </xf>
    <xf numFmtId="0" fontId="12" fillId="0" borderId="9" xfId="20" applyFont="1" applyFill="1" applyBorder="1" applyAlignment="1" applyProtection="1">
      <alignment horizontal="left" vertical="center"/>
    </xf>
    <xf numFmtId="0" fontId="11" fillId="0" borderId="9" xfId="20" applyFont="1" applyBorder="1" applyAlignment="1" applyProtection="1">
      <alignment horizontal="left" vertical="top" wrapText="1"/>
    </xf>
    <xf numFmtId="185" fontId="15" fillId="0" borderId="5" xfId="0" applyNumberFormat="1" applyFont="1" applyBorder="1" applyAlignment="1">
      <alignment horizontal="center" vertical="center"/>
    </xf>
    <xf numFmtId="185" fontId="15" fillId="0" borderId="0" xfId="0" applyNumberFormat="1" applyFont="1" applyBorder="1" applyAlignment="1">
      <alignment horizontal="center" vertical="center"/>
    </xf>
    <xf numFmtId="0" fontId="11" fillId="0" borderId="0" xfId="600" applyFont="1" applyBorder="1" applyAlignment="1">
      <alignment horizontal="left" indent="5"/>
    </xf>
    <xf numFmtId="0" fontId="11" fillId="0" borderId="0" xfId="0" applyFont="1" applyFill="1" applyBorder="1" applyAlignment="1">
      <alignment vertical="top"/>
    </xf>
    <xf numFmtId="0" fontId="11" fillId="0" borderId="0" xfId="0" applyFont="1" applyFill="1" applyBorder="1" applyAlignment="1">
      <alignment horizontal="left" vertical="top"/>
    </xf>
    <xf numFmtId="0" fontId="12" fillId="0" borderId="0" xfId="0" applyFont="1" applyFill="1" applyBorder="1" applyAlignment="1">
      <alignment horizontal="center" vertical="top"/>
    </xf>
    <xf numFmtId="0" fontId="12" fillId="0" borderId="0" xfId="0" applyFont="1"/>
    <xf numFmtId="0" fontId="12" fillId="0" borderId="0" xfId="600" applyFont="1" applyAlignment="1">
      <alignment horizontal="left" indent="5"/>
    </xf>
    <xf numFmtId="0" fontId="11" fillId="0" borderId="0" xfId="600" applyFont="1" applyAlignment="1">
      <alignment horizontal="left" indent="5"/>
    </xf>
    <xf numFmtId="0" fontId="11" fillId="0" borderId="0" xfId="600" applyFont="1" applyAlignment="1">
      <alignment horizontal="left"/>
    </xf>
    <xf numFmtId="0" fontId="11" fillId="0" borderId="0" xfId="0" applyFont="1" applyFill="1"/>
    <xf numFmtId="0" fontId="11" fillId="0" borderId="0" xfId="0" applyFont="1" applyAlignment="1">
      <alignment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0" fontId="12" fillId="0" borderId="8" xfId="0" applyFont="1" applyBorder="1" applyAlignment="1">
      <alignment horizontal="center" vertical="center"/>
    </xf>
    <xf numFmtId="0" fontId="11" fillId="6" borderId="2" xfId="0" applyFont="1" applyFill="1" applyBorder="1" applyAlignment="1">
      <alignment horizontal="center" vertical="top" wrapText="1"/>
    </xf>
    <xf numFmtId="0" fontId="12" fillId="0" borderId="8" xfId="0" applyFont="1" applyBorder="1" applyAlignment="1">
      <alignment horizontal="center" vertical="center" wrapText="1"/>
    </xf>
    <xf numFmtId="186" fontId="11" fillId="0" borderId="6" xfId="0" applyNumberFormat="1" applyFont="1" applyBorder="1" applyAlignment="1">
      <alignment horizontal="left" vertical="center" wrapText="1"/>
    </xf>
    <xf numFmtId="186" fontId="11" fillId="0" borderId="4" xfId="0" applyNumberFormat="1" applyFont="1" applyBorder="1" applyAlignment="1">
      <alignment horizontal="left" vertical="center" wrapText="1"/>
    </xf>
    <xf numFmtId="186" fontId="11" fillId="0" borderId="7" xfId="0" applyNumberFormat="1" applyFont="1" applyBorder="1" applyAlignment="1">
      <alignment horizontal="left" vertical="center" wrapText="1"/>
    </xf>
    <xf numFmtId="0" fontId="12" fillId="0" borderId="8" xfId="0" applyFont="1" applyBorder="1" applyAlignment="1">
      <alignment horizontal="center" vertical="top" wrapText="1"/>
    </xf>
    <xf numFmtId="0" fontId="12" fillId="0" borderId="10" xfId="0" applyFont="1" applyBorder="1" applyAlignment="1">
      <alignment horizontal="left" vertical="top" wrapText="1"/>
    </xf>
    <xf numFmtId="0" fontId="12" fillId="0" borderId="13" xfId="0" applyFont="1" applyBorder="1" applyAlignment="1">
      <alignment horizontal="left" vertical="top" wrapText="1"/>
    </xf>
    <xf numFmtId="0" fontId="12" fillId="0" borderId="11" xfId="0" applyFont="1" applyBorder="1" applyAlignment="1">
      <alignment horizontal="left" vertical="top" wrapText="1"/>
    </xf>
    <xf numFmtId="0" fontId="11" fillId="0" borderId="6" xfId="0" applyFont="1" applyBorder="1" applyAlignment="1">
      <alignment horizontal="left" vertical="top" wrapText="1"/>
    </xf>
    <xf numFmtId="0" fontId="11" fillId="0" borderId="4" xfId="0" applyFont="1" applyBorder="1" applyAlignment="1">
      <alignment horizontal="left" vertical="top" wrapText="1"/>
    </xf>
    <xf numFmtId="0" fontId="11" fillId="0" borderId="7" xfId="0" applyFont="1" applyBorder="1" applyAlignment="1">
      <alignment horizontal="left" vertical="top" wrapText="1"/>
    </xf>
    <xf numFmtId="0" fontId="11" fillId="0" borderId="2"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7" xfId="0" applyFont="1" applyFill="1" applyBorder="1" applyAlignment="1">
      <alignment horizontal="left" vertical="top" wrapText="1"/>
    </xf>
    <xf numFmtId="0" fontId="11" fillId="0" borderId="6" xfId="0" applyFont="1" applyFill="1" applyBorder="1" applyAlignment="1">
      <alignment horizontal="center" vertical="center" wrapText="1"/>
    </xf>
    <xf numFmtId="0" fontId="11" fillId="0" borderId="2" xfId="0" applyNumberFormat="1" applyFont="1" applyBorder="1" applyAlignment="1">
      <alignment vertical="center" wrapText="1"/>
    </xf>
    <xf numFmtId="0" fontId="11" fillId="0" borderId="1" xfId="0" applyFont="1" applyBorder="1" applyAlignment="1">
      <alignment vertical="center"/>
    </xf>
    <xf numFmtId="0" fontId="11" fillId="0" borderId="12" xfId="0" applyFont="1" applyBorder="1"/>
    <xf numFmtId="0" fontId="11" fillId="0" borderId="3" xfId="0" applyFont="1" applyBorder="1" applyAlignment="1">
      <alignment horizontal="left" vertical="center"/>
    </xf>
    <xf numFmtId="0" fontId="11" fillId="0" borderId="7" xfId="0" applyFont="1" applyBorder="1"/>
    <xf numFmtId="0" fontId="11" fillId="0" borderId="9" xfId="0" applyNumberFormat="1" applyFont="1" applyBorder="1" applyAlignment="1">
      <alignment horizontal="left" vertical="center" wrapText="1"/>
    </xf>
    <xf numFmtId="0" fontId="11" fillId="0" borderId="5" xfId="0" applyNumberFormat="1" applyFont="1" applyBorder="1" applyAlignment="1">
      <alignment horizontal="center" vertical="center" wrapText="1"/>
    </xf>
    <xf numFmtId="0" fontId="11" fillId="0" borderId="2" xfId="0" applyNumberFormat="1" applyFont="1" applyBorder="1" applyAlignment="1">
      <alignment horizontal="left" vertical="center" wrapText="1"/>
    </xf>
    <xf numFmtId="0" fontId="11" fillId="2" borderId="6"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0" borderId="5" xfId="0" applyNumberFormat="1" applyFont="1" applyBorder="1" applyAlignment="1">
      <alignment horizontal="center" vertical="center"/>
    </xf>
    <xf numFmtId="0" fontId="12" fillId="0" borderId="3" xfId="0" applyFont="1" applyBorder="1" applyAlignment="1">
      <alignment horizontal="left" vertical="top" wrapText="1"/>
    </xf>
    <xf numFmtId="0" fontId="12" fillId="0" borderId="1" xfId="0" applyFont="1" applyBorder="1" applyAlignment="1">
      <alignment horizontal="left" vertical="top" wrapText="1"/>
    </xf>
    <xf numFmtId="0" fontId="12" fillId="0" borderId="12" xfId="0" applyFont="1" applyBorder="1" applyAlignment="1">
      <alignment horizontal="left" vertical="top" wrapText="1"/>
    </xf>
    <xf numFmtId="0" fontId="12" fillId="6" borderId="6"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Fill="1" applyAlignment="1">
      <alignment vertical="center" wrapText="1"/>
    </xf>
    <xf numFmtId="0" fontId="11" fillId="0" borderId="5" xfId="0" applyFont="1" applyBorder="1"/>
    <xf numFmtId="0" fontId="11" fillId="4" borderId="5" xfId="0" applyFont="1" applyFill="1" applyBorder="1" applyAlignment="1">
      <alignment wrapText="1"/>
    </xf>
    <xf numFmtId="0" fontId="11" fillId="0" borderId="8" xfId="0" applyFont="1" applyBorder="1"/>
    <xf numFmtId="0" fontId="11" fillId="4" borderId="8" xfId="0" applyFont="1" applyFill="1" applyBorder="1" applyAlignment="1">
      <alignment wrapText="1"/>
    </xf>
    <xf numFmtId="1" fontId="12" fillId="0" borderId="5" xfId="0" applyNumberFormat="1" applyFont="1" applyFill="1" applyBorder="1" applyAlignment="1">
      <alignment horizontal="center" vertical="center"/>
    </xf>
    <xf numFmtId="0" fontId="11" fillId="0" borderId="5" xfId="0" applyFont="1" applyFill="1" applyBorder="1"/>
    <xf numFmtId="0" fontId="16" fillId="4" borderId="5" xfId="0" applyFont="1" applyFill="1" applyBorder="1" applyAlignment="1">
      <alignment horizontal="center" vertical="center" wrapText="1"/>
    </xf>
    <xf numFmtId="0" fontId="11" fillId="0" borderId="5" xfId="0" applyFont="1" applyBorder="1" applyAlignment="1">
      <alignment horizontal="left" vertical="top" wrapText="1"/>
    </xf>
    <xf numFmtId="0" fontId="17" fillId="4" borderId="8" xfId="20" applyFont="1" applyFill="1" applyBorder="1" applyAlignment="1" applyProtection="1">
      <alignment horizontal="center" vertical="center" wrapText="1"/>
    </xf>
    <xf numFmtId="0" fontId="12" fillId="0" borderId="5" xfId="0" applyFont="1" applyBorder="1" applyAlignment="1">
      <alignment vertical="center"/>
    </xf>
    <xf numFmtId="0" fontId="11" fillId="0" borderId="1" xfId="0" applyFont="1" applyBorder="1" applyAlignment="1">
      <alignment horizontal="left" vertical="center"/>
    </xf>
    <xf numFmtId="0" fontId="11" fillId="0" borderId="12" xfId="0" applyFont="1" applyBorder="1" applyAlignment="1">
      <alignment horizontal="left" vertical="center"/>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12" xfId="0" applyFont="1" applyBorder="1" applyAlignment="1">
      <alignment horizontal="lef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9" xfId="0" applyFont="1" applyBorder="1"/>
    <xf numFmtId="0" fontId="11" fillId="4" borderId="9" xfId="0" applyFont="1" applyFill="1" applyBorder="1" applyAlignment="1">
      <alignment wrapText="1"/>
    </xf>
    <xf numFmtId="0" fontId="12" fillId="4" borderId="9" xfId="0" applyFont="1" applyFill="1" applyBorder="1" applyAlignment="1">
      <alignment horizontal="center" vertical="center"/>
    </xf>
    <xf numFmtId="0" fontId="11" fillId="0" borderId="9" xfId="0" applyFont="1" applyFill="1" applyBorder="1" applyAlignment="1">
      <alignment vertical="center"/>
    </xf>
    <xf numFmtId="0" fontId="11" fillId="0" borderId="9" xfId="0" applyFont="1" applyFill="1" applyBorder="1"/>
    <xf numFmtId="0" fontId="11" fillId="0" borderId="0" xfId="0" applyFont="1" applyBorder="1" applyAlignment="1">
      <alignment vertical="center" wrapText="1"/>
    </xf>
    <xf numFmtId="0" fontId="11" fillId="0" borderId="0" xfId="0" applyFont="1" applyFill="1" applyBorder="1" applyAlignment="1">
      <alignment horizontal="left" vertical="top" wrapText="1"/>
    </xf>
    <xf numFmtId="0" fontId="12" fillId="0" borderId="0" xfId="0" applyFont="1" applyBorder="1" applyAlignment="1">
      <alignment horizontal="left" vertical="center" wrapText="1"/>
    </xf>
    <xf numFmtId="49" fontId="11" fillId="0" borderId="0" xfId="0" applyNumberFormat="1" applyFont="1" applyAlignment="1">
      <alignment horizontal="center"/>
    </xf>
    <xf numFmtId="185" fontId="11" fillId="0" borderId="0" xfId="0" applyNumberFormat="1" applyFont="1"/>
    <xf numFmtId="49" fontId="11" fillId="0" borderId="0" xfId="0" applyNumberFormat="1" applyFont="1" applyAlignment="1">
      <alignment horizontal="center" vertical="center"/>
    </xf>
    <xf numFmtId="49" fontId="12" fillId="0" borderId="0" xfId="0" applyNumberFormat="1" applyFont="1" applyAlignment="1">
      <alignment horizontal="center" vertical="center"/>
    </xf>
    <xf numFmtId="0" fontId="12" fillId="6" borderId="2" xfId="0" applyFont="1" applyFill="1" applyBorder="1" applyAlignment="1">
      <alignment horizontal="center" vertical="top" wrapText="1"/>
    </xf>
    <xf numFmtId="0" fontId="12" fillId="3" borderId="8" xfId="0" applyFont="1" applyFill="1" applyBorder="1" applyAlignment="1">
      <alignment horizontal="center" vertical="center"/>
    </xf>
    <xf numFmtId="0" fontId="12" fillId="3" borderId="6"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7" borderId="8" xfId="0" applyNumberFormat="1" applyFont="1" applyFill="1" applyBorder="1" applyAlignment="1">
      <alignment horizontal="center" vertical="center"/>
    </xf>
    <xf numFmtId="0" fontId="12" fillId="7" borderId="6"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0" borderId="2" xfId="0" applyFont="1" applyBorder="1" applyAlignment="1">
      <alignment vertical="center" wrapText="1"/>
    </xf>
    <xf numFmtId="49" fontId="12" fillId="4" borderId="8" xfId="0" applyNumberFormat="1" applyFont="1" applyFill="1" applyBorder="1" applyAlignment="1">
      <alignment horizontal="center" vertical="center"/>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xf>
    <xf numFmtId="0" fontId="12" fillId="8" borderId="5" xfId="0" applyFont="1" applyFill="1" applyBorder="1" applyAlignment="1">
      <alignment horizontal="center" vertical="center"/>
    </xf>
    <xf numFmtId="0" fontId="12" fillId="8" borderId="5" xfId="0" applyFont="1" applyFill="1" applyBorder="1" applyAlignment="1">
      <alignment horizontal="left" vertical="center" wrapText="1"/>
    </xf>
    <xf numFmtId="0" fontId="12" fillId="8" borderId="5" xfId="0" applyFont="1" applyFill="1" applyBorder="1" applyAlignment="1">
      <alignment horizontal="left" vertical="center"/>
    </xf>
    <xf numFmtId="0" fontId="12" fillId="4" borderId="5" xfId="0" applyFont="1" applyFill="1" applyBorder="1" applyAlignment="1">
      <alignment horizontal="left" vertical="center" wrapText="1"/>
    </xf>
    <xf numFmtId="0" fontId="12" fillId="0" borderId="2" xfId="0" applyFont="1" applyBorder="1" applyAlignment="1">
      <alignment horizontal="left" vertical="center" wrapText="1"/>
    </xf>
    <xf numFmtId="49" fontId="12" fillId="0" borderId="2" xfId="0" applyNumberFormat="1" applyFont="1" applyBorder="1" applyAlignment="1">
      <alignment horizontal="center" vertical="center" wrapText="1"/>
    </xf>
    <xf numFmtId="0" fontId="11" fillId="0" borderId="2" xfId="0" applyFont="1" applyBorder="1" applyAlignment="1">
      <alignment vertical="center" wrapText="1"/>
    </xf>
    <xf numFmtId="49" fontId="11" fillId="0" borderId="2" xfId="0" applyNumberFormat="1" applyFont="1" applyBorder="1" applyAlignment="1">
      <alignment horizontal="center" vertical="center"/>
    </xf>
    <xf numFmtId="0" fontId="11" fillId="0" borderId="8" xfId="0" applyFont="1" applyBorder="1" applyAlignment="1">
      <alignment horizontal="center" vertical="top"/>
    </xf>
    <xf numFmtId="0" fontId="11" fillId="0" borderId="2" xfId="0" applyFont="1" applyBorder="1" applyAlignment="1">
      <alignment horizontal="center" vertical="top"/>
    </xf>
    <xf numFmtId="0" fontId="13" fillId="0" borderId="4" xfId="20" applyFont="1" applyBorder="1" applyAlignment="1" applyProtection="1">
      <alignment horizontal="left" vertical="center" wrapText="1"/>
    </xf>
    <xf numFmtId="0" fontId="11" fillId="0" borderId="9" xfId="0" applyFont="1" applyBorder="1" applyAlignment="1">
      <alignment horizontal="center" vertical="top"/>
    </xf>
    <xf numFmtId="0" fontId="12" fillId="0" borderId="0" xfId="0" applyFont="1" applyBorder="1" applyAlignment="1">
      <alignment vertical="center"/>
    </xf>
    <xf numFmtId="185" fontId="11" fillId="0" borderId="0" xfId="0" applyNumberFormat="1" applyFont="1" applyAlignment="1">
      <alignment horizontal="center" vertical="center"/>
    </xf>
    <xf numFmtId="185" fontId="12" fillId="0" borderId="0" xfId="0" applyNumberFormat="1" applyFont="1" applyBorder="1" applyAlignment="1">
      <alignment vertical="center"/>
    </xf>
    <xf numFmtId="185" fontId="11" fillId="0" borderId="0" xfId="0" applyNumberFormat="1" applyFont="1" applyAlignment="1">
      <alignment horizontal="left" vertical="center"/>
    </xf>
    <xf numFmtId="185" fontId="12" fillId="0" borderId="5" xfId="0" applyNumberFormat="1" applyFont="1" applyBorder="1" applyAlignment="1">
      <alignment horizontal="center" vertical="center" wrapText="1"/>
    </xf>
    <xf numFmtId="0" fontId="12" fillId="4" borderId="5" xfId="0" applyNumberFormat="1" applyFont="1" applyFill="1" applyBorder="1" applyAlignment="1">
      <alignment horizontal="center" vertical="center" wrapText="1"/>
    </xf>
    <xf numFmtId="0" fontId="12" fillId="0" borderId="5" xfId="0" applyFont="1" applyBorder="1" applyAlignment="1">
      <alignment horizontal="left" vertical="center" wrapText="1"/>
    </xf>
    <xf numFmtId="185" fontId="12" fillId="0" borderId="5" xfId="0" applyNumberFormat="1" applyFont="1" applyBorder="1" applyAlignment="1">
      <alignment horizontal="center" vertical="center"/>
    </xf>
    <xf numFmtId="185" fontId="11" fillId="0" borderId="5" xfId="0" applyNumberFormat="1" applyFont="1" applyBorder="1" applyAlignment="1">
      <alignment vertical="center"/>
    </xf>
    <xf numFmtId="0" fontId="12" fillId="0" borderId="5" xfId="0" applyNumberFormat="1" applyFont="1" applyBorder="1" applyAlignment="1">
      <alignment horizontal="center" vertical="center"/>
    </xf>
    <xf numFmtId="0" fontId="12" fillId="3" borderId="7" xfId="0" applyFont="1" applyFill="1" applyBorder="1" applyAlignment="1">
      <alignment horizontal="left" vertical="center" wrapText="1"/>
    </xf>
    <xf numFmtId="0" fontId="12" fillId="3" borderId="6" xfId="0" applyFont="1" applyFill="1" applyBorder="1" applyAlignment="1">
      <alignment vertical="center"/>
    </xf>
    <xf numFmtId="0" fontId="12" fillId="3" borderId="5" xfId="0" applyFont="1" applyFill="1" applyBorder="1" applyAlignment="1">
      <alignment horizontal="center" vertical="center" wrapText="1"/>
    </xf>
    <xf numFmtId="0" fontId="12" fillId="3" borderId="5" xfId="0" applyFont="1" applyFill="1" applyBorder="1" applyAlignment="1">
      <alignment horizontal="center" vertical="center"/>
    </xf>
    <xf numFmtId="185" fontId="12" fillId="3" borderId="5" xfId="0" applyNumberFormat="1" applyFont="1" applyFill="1" applyBorder="1" applyAlignment="1">
      <alignment vertical="center"/>
    </xf>
    <xf numFmtId="185" fontId="12" fillId="3" borderId="5" xfId="0" applyNumberFormat="1" applyFont="1" applyFill="1" applyBorder="1" applyAlignment="1">
      <alignment horizontal="center" vertical="center"/>
    </xf>
    <xf numFmtId="0" fontId="12" fillId="3" borderId="5" xfId="0" applyNumberFormat="1" applyFont="1" applyFill="1" applyBorder="1" applyAlignment="1">
      <alignment horizontal="center" vertical="center"/>
    </xf>
    <xf numFmtId="0" fontId="12" fillId="7" borderId="7" xfId="0" applyFont="1" applyFill="1" applyBorder="1" applyAlignment="1">
      <alignment horizontal="left" vertical="center" wrapText="1"/>
    </xf>
    <xf numFmtId="0" fontId="12" fillId="7" borderId="6" xfId="0" applyFont="1" applyFill="1" applyBorder="1" applyAlignment="1">
      <alignment vertical="center"/>
    </xf>
    <xf numFmtId="0" fontId="12" fillId="7" borderId="5" xfId="0" applyFont="1" applyFill="1" applyBorder="1" applyAlignment="1">
      <alignment horizontal="center" vertical="center" wrapText="1"/>
    </xf>
    <xf numFmtId="0" fontId="12" fillId="7" borderId="5" xfId="0" applyFont="1" applyFill="1" applyBorder="1" applyAlignment="1">
      <alignment horizontal="center" vertical="center"/>
    </xf>
    <xf numFmtId="185" fontId="12" fillId="7" borderId="5" xfId="0" applyNumberFormat="1" applyFont="1" applyFill="1" applyBorder="1" applyAlignment="1">
      <alignment vertical="center"/>
    </xf>
    <xf numFmtId="185" fontId="12" fillId="7" borderId="5" xfId="0" applyNumberFormat="1" applyFont="1" applyFill="1" applyBorder="1" applyAlignment="1">
      <alignment horizontal="center" vertical="center"/>
    </xf>
    <xf numFmtId="0" fontId="12" fillId="7" borderId="5" xfId="0" applyNumberFormat="1" applyFont="1" applyFill="1" applyBorder="1" applyAlignment="1">
      <alignment horizontal="center" vertical="center"/>
    </xf>
    <xf numFmtId="0" fontId="12" fillId="4" borderId="7" xfId="0" applyFont="1" applyFill="1" applyBorder="1" applyAlignment="1">
      <alignment horizontal="left" vertical="center" wrapText="1"/>
    </xf>
    <xf numFmtId="0" fontId="12" fillId="4" borderId="6" xfId="0" applyFont="1" applyFill="1" applyBorder="1" applyAlignment="1">
      <alignment vertical="center" wrapText="1"/>
    </xf>
    <xf numFmtId="185" fontId="12" fillId="4" borderId="5" xfId="0" applyNumberFormat="1" applyFont="1" applyFill="1" applyBorder="1" applyAlignment="1">
      <alignment vertical="center"/>
    </xf>
    <xf numFmtId="0" fontId="12" fillId="4" borderId="5" xfId="0" applyNumberFormat="1" applyFont="1" applyFill="1" applyBorder="1" applyAlignment="1">
      <alignment horizontal="center" vertical="center"/>
    </xf>
    <xf numFmtId="0" fontId="12" fillId="8" borderId="6" xfId="0" applyFont="1" applyFill="1" applyBorder="1" applyAlignment="1">
      <alignment vertical="center" wrapText="1"/>
    </xf>
    <xf numFmtId="0" fontId="12" fillId="8" borderId="5" xfId="0" applyFont="1" applyFill="1" applyBorder="1" applyAlignment="1">
      <alignment vertical="center" wrapText="1"/>
    </xf>
    <xf numFmtId="185" fontId="12" fillId="8" borderId="5" xfId="0" applyNumberFormat="1" applyFont="1" applyFill="1" applyBorder="1" applyAlignment="1">
      <alignment vertical="center"/>
    </xf>
    <xf numFmtId="0" fontId="12" fillId="8" borderId="5" xfId="0" applyNumberFormat="1" applyFont="1" applyFill="1" applyBorder="1" applyAlignment="1">
      <alignment horizontal="center" vertical="center"/>
    </xf>
    <xf numFmtId="0" fontId="12" fillId="8" borderId="5" xfId="0" applyFont="1" applyFill="1" applyBorder="1" applyAlignment="1">
      <alignment horizontal="center" vertical="center" wrapText="1"/>
    </xf>
    <xf numFmtId="185" fontId="12" fillId="4" borderId="5" xfId="0" applyNumberFormat="1" applyFont="1" applyFill="1" applyBorder="1" applyAlignment="1">
      <alignment horizontal="right" vertical="center"/>
    </xf>
    <xf numFmtId="185" fontId="12" fillId="4" borderId="5" xfId="0" applyNumberFormat="1" applyFont="1" applyFill="1" applyBorder="1" applyAlignment="1">
      <alignment horizontal="center" vertical="center"/>
    </xf>
    <xf numFmtId="185" fontId="12" fillId="8" borderId="5" xfId="0" applyNumberFormat="1" applyFont="1" applyFill="1" applyBorder="1" applyAlignment="1">
      <alignment horizontal="center" vertical="center"/>
    </xf>
    <xf numFmtId="2" fontId="11" fillId="0" borderId="8" xfId="0" applyNumberFormat="1" applyFont="1" applyFill="1" applyBorder="1" applyAlignment="1">
      <alignment horizontal="center" vertical="center" wrapText="1"/>
    </xf>
    <xf numFmtId="2" fontId="11" fillId="0" borderId="8" xfId="0" applyNumberFormat="1" applyFont="1" applyBorder="1" applyAlignment="1">
      <alignment horizontal="center" vertical="center" wrapText="1"/>
    </xf>
    <xf numFmtId="2" fontId="11" fillId="0" borderId="2" xfId="0" applyNumberFormat="1" applyFont="1" applyFill="1" applyBorder="1" applyAlignment="1">
      <alignment horizontal="center" vertical="center" wrapText="1"/>
    </xf>
    <xf numFmtId="2" fontId="11" fillId="0" borderId="2" xfId="0" applyNumberFormat="1" applyFont="1" applyBorder="1" applyAlignment="1">
      <alignment horizontal="center" vertical="center" wrapText="1"/>
    </xf>
    <xf numFmtId="2" fontId="11" fillId="0" borderId="9" xfId="0" applyNumberFormat="1" applyFont="1" applyFill="1" applyBorder="1" applyAlignment="1">
      <alignment horizontal="center" vertical="center" wrapText="1"/>
    </xf>
    <xf numFmtId="2" fontId="11" fillId="0" borderId="9" xfId="0" applyNumberFormat="1" applyFont="1" applyBorder="1" applyAlignment="1">
      <alignment horizontal="center" vertical="center" wrapText="1"/>
    </xf>
    <xf numFmtId="187" fontId="11" fillId="0" borderId="4" xfId="0" applyNumberFormat="1" applyFont="1" applyBorder="1" applyAlignment="1">
      <alignment horizontal="left" vertical="center" wrapText="1"/>
    </xf>
    <xf numFmtId="0" fontId="11" fillId="0" borderId="4" xfId="20" applyFont="1" applyFill="1" applyBorder="1" applyAlignment="1" applyProtection="1">
      <alignment horizontal="left" vertical="center" wrapText="1"/>
    </xf>
    <xf numFmtId="0" fontId="11" fillId="0" borderId="4" xfId="20" applyFont="1" applyBorder="1" applyAlignment="1" applyProtection="1">
      <alignment horizontal="left" vertical="center" wrapText="1"/>
    </xf>
    <xf numFmtId="188" fontId="11" fillId="0" borderId="4" xfId="0" applyNumberFormat="1" applyFont="1" applyBorder="1" applyAlignment="1">
      <alignment horizontal="left" vertical="center" wrapText="1"/>
    </xf>
    <xf numFmtId="0" fontId="13" fillId="0" borderId="4" xfId="20" applyFont="1" applyBorder="1" applyAlignment="1" applyProtection="1">
      <alignment horizontal="left" vertical="top" wrapText="1"/>
    </xf>
    <xf numFmtId="0" fontId="11" fillId="0" borderId="7" xfId="0" applyFont="1" applyBorder="1" applyAlignment="1">
      <alignment horizontal="left" vertical="top"/>
    </xf>
    <xf numFmtId="0" fontId="13" fillId="0" borderId="4" xfId="20" applyFont="1" applyBorder="1" applyAlignment="1" applyProtection="1">
      <alignment horizontal="left" vertical="top"/>
    </xf>
    <xf numFmtId="0" fontId="13" fillId="0" borderId="4" xfId="20" applyFont="1" applyBorder="1" applyAlignment="1" applyProtection="1">
      <alignment vertical="top" wrapText="1"/>
    </xf>
    <xf numFmtId="0" fontId="11" fillId="0" borderId="7" xfId="0" applyFont="1" applyBorder="1" applyAlignment="1">
      <alignment vertical="top" wrapText="1"/>
    </xf>
    <xf numFmtId="0" fontId="18" fillId="0" borderId="4" xfId="20" applyFont="1" applyBorder="1" applyAlignment="1" applyProtection="1">
      <alignment horizontal="left" vertical="center" wrapText="1"/>
    </xf>
    <xf numFmtId="0" fontId="12" fillId="0" borderId="4" xfId="0" applyFont="1" applyBorder="1" applyAlignment="1">
      <alignment horizontal="left" vertical="top" wrapText="1"/>
    </xf>
    <xf numFmtId="0" fontId="12" fillId="0" borderId="5" xfId="0" applyFont="1" applyBorder="1" applyAlignment="1">
      <alignment vertical="center" wrapText="1"/>
    </xf>
    <xf numFmtId="0" fontId="12" fillId="0" borderId="7" xfId="0" applyFont="1" applyBorder="1" applyAlignment="1">
      <alignment horizontal="left" vertical="top" wrapText="1"/>
    </xf>
    <xf numFmtId="2" fontId="12" fillId="8" borderId="5" xfId="0" applyNumberFormat="1" applyFont="1" applyFill="1" applyBorder="1" applyAlignment="1">
      <alignment horizontal="center" vertical="center"/>
    </xf>
    <xf numFmtId="0" fontId="11" fillId="0" borderId="8" xfId="0" applyFont="1" applyFill="1" applyBorder="1" applyAlignment="1">
      <alignment horizontal="center" vertical="top"/>
    </xf>
    <xf numFmtId="0" fontId="12" fillId="0" borderId="4" xfId="0" applyFont="1" applyFill="1" applyBorder="1" applyAlignment="1">
      <alignment horizontal="left" vertical="center" wrapText="1"/>
    </xf>
    <xf numFmtId="0" fontId="11" fillId="0" borderId="2" xfId="0" applyFont="1" applyFill="1" applyBorder="1" applyAlignment="1">
      <alignment horizontal="center" vertical="top"/>
    </xf>
    <xf numFmtId="0" fontId="12" fillId="0" borderId="7"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3" fillId="0" borderId="4" xfId="20" applyFont="1" applyFill="1" applyBorder="1" applyAlignment="1" applyProtection="1">
      <alignment horizontal="left" vertical="center" wrapText="1"/>
    </xf>
    <xf numFmtId="0" fontId="11" fillId="0" borderId="9" xfId="0" applyFont="1" applyFill="1" applyBorder="1" applyAlignment="1">
      <alignment horizontal="center" vertical="top"/>
    </xf>
    <xf numFmtId="0" fontId="12" fillId="6" borderId="2" xfId="0" applyFont="1" applyFill="1" applyBorder="1" applyAlignment="1">
      <alignment vertical="center" wrapText="1"/>
    </xf>
    <xf numFmtId="49" fontId="12" fillId="4" borderId="2" xfId="0" applyNumberFormat="1" applyFont="1" applyFill="1" applyBorder="1" applyAlignment="1">
      <alignment horizontal="center" vertical="center" wrapText="1"/>
    </xf>
    <xf numFmtId="0" fontId="12" fillId="8" borderId="6" xfId="0" applyFont="1" applyFill="1" applyBorder="1" applyAlignment="1">
      <alignment vertical="center"/>
    </xf>
    <xf numFmtId="0" fontId="12" fillId="8" borderId="4" xfId="0" applyFont="1" applyFill="1" applyBorder="1" applyAlignment="1">
      <alignment vertical="center"/>
    </xf>
    <xf numFmtId="0" fontId="12" fillId="7" borderId="6" xfId="0" applyFont="1" applyFill="1" applyBorder="1" applyAlignment="1">
      <alignment vertical="center" wrapText="1"/>
    </xf>
    <xf numFmtId="0" fontId="12" fillId="7" borderId="5" xfId="0" applyFont="1" applyFill="1" applyBorder="1" applyAlignment="1">
      <alignment vertical="center" wrapText="1"/>
    </xf>
    <xf numFmtId="185" fontId="12" fillId="7" borderId="5" xfId="0" applyNumberFormat="1" applyFont="1" applyFill="1" applyBorder="1" applyAlignment="1">
      <alignment horizontal="right" vertical="center" wrapText="1"/>
    </xf>
    <xf numFmtId="0" fontId="12" fillId="7" borderId="5" xfId="0" applyNumberFormat="1" applyFont="1" applyFill="1" applyBorder="1" applyAlignment="1">
      <alignment horizontal="center" vertical="center" wrapText="1"/>
    </xf>
    <xf numFmtId="0" fontId="12" fillId="6" borderId="5" xfId="0" applyFont="1" applyFill="1" applyBorder="1" applyAlignment="1">
      <alignment vertical="center" wrapText="1"/>
    </xf>
    <xf numFmtId="0" fontId="12" fillId="4" borderId="5" xfId="0" applyFont="1" applyFill="1" applyBorder="1" applyAlignment="1">
      <alignment vertical="center"/>
    </xf>
    <xf numFmtId="2" fontId="12" fillId="4" borderId="5" xfId="0" applyNumberFormat="1" applyFont="1" applyFill="1" applyBorder="1" applyAlignment="1">
      <alignment horizontal="center" vertical="center"/>
    </xf>
    <xf numFmtId="0" fontId="12" fillId="0" borderId="5" xfId="0" applyFont="1" applyFill="1" applyBorder="1" applyAlignment="1">
      <alignment vertical="center" wrapText="1"/>
    </xf>
    <xf numFmtId="0" fontId="12" fillId="8" borderId="7" xfId="0" applyFont="1" applyFill="1" applyBorder="1"/>
    <xf numFmtId="0" fontId="12" fillId="8" borderId="5" xfId="0" applyFont="1" applyFill="1" applyBorder="1" applyAlignment="1">
      <alignment vertical="center"/>
    </xf>
    <xf numFmtId="0" fontId="12" fillId="0" borderId="5" xfId="0" applyFont="1" applyFill="1" applyBorder="1" applyAlignment="1">
      <alignment vertical="center"/>
    </xf>
    <xf numFmtId="0" fontId="12" fillId="8" borderId="9" xfId="0" applyFont="1" applyFill="1" applyBorder="1" applyAlignment="1">
      <alignment horizontal="center" vertical="center" wrapText="1"/>
    </xf>
    <xf numFmtId="0" fontId="12" fillId="8" borderId="7" xfId="0" applyFont="1" applyFill="1" applyBorder="1" applyAlignment="1">
      <alignment vertical="center"/>
    </xf>
    <xf numFmtId="0" fontId="12" fillId="8" borderId="6" xfId="0" applyFont="1" applyFill="1" applyBorder="1" applyAlignment="1">
      <alignment horizontal="center" vertical="center"/>
    </xf>
    <xf numFmtId="185" fontId="12" fillId="8" borderId="8" xfId="0" applyNumberFormat="1" applyFont="1" applyFill="1" applyBorder="1" applyAlignment="1">
      <alignment horizontal="center" vertical="center"/>
    </xf>
    <xf numFmtId="0" fontId="11" fillId="0" borderId="2" xfId="0" applyFont="1" applyBorder="1" applyAlignment="1">
      <alignment horizontal="left" vertical="center" wrapText="1"/>
    </xf>
    <xf numFmtId="0" fontId="12" fillId="0" borderId="9" xfId="0" applyFont="1" applyBorder="1" applyAlignment="1">
      <alignment horizontal="left" vertical="center" wrapText="1"/>
    </xf>
    <xf numFmtId="49" fontId="12" fillId="4" borderId="5" xfId="0" applyNumberFormat="1" applyFont="1" applyFill="1" applyBorder="1" applyAlignment="1">
      <alignment horizontal="center" vertical="center"/>
    </xf>
    <xf numFmtId="0" fontId="12" fillId="9" borderId="5" xfId="0" applyFont="1" applyFill="1" applyBorder="1" applyAlignment="1">
      <alignment horizontal="center" vertical="center"/>
    </xf>
    <xf numFmtId="0" fontId="12" fillId="9" borderId="6" xfId="0" applyFont="1" applyFill="1" applyBorder="1" applyAlignment="1">
      <alignment horizontal="left" vertical="center" wrapText="1"/>
    </xf>
    <xf numFmtId="0" fontId="12" fillId="9" borderId="4" xfId="0" applyFont="1" applyFill="1" applyBorder="1" applyAlignment="1">
      <alignment horizontal="left" vertical="center" wrapText="1"/>
    </xf>
    <xf numFmtId="0" fontId="12" fillId="3" borderId="8" xfId="0" applyFont="1" applyFill="1" applyBorder="1" applyAlignment="1">
      <alignment horizontal="center" vertical="center" wrapText="1"/>
    </xf>
    <xf numFmtId="0" fontId="11" fillId="0" borderId="8" xfId="0" applyFont="1" applyBorder="1" applyAlignment="1">
      <alignment vertical="center" wrapText="1"/>
    </xf>
    <xf numFmtId="0" fontId="12" fillId="9" borderId="7" xfId="0" applyFont="1" applyFill="1" applyBorder="1" applyAlignment="1">
      <alignment horizontal="left" vertical="center" wrapText="1"/>
    </xf>
    <xf numFmtId="0" fontId="12" fillId="9" borderId="6" xfId="0" applyFont="1" applyFill="1" applyBorder="1" applyAlignment="1">
      <alignment vertical="center" wrapText="1"/>
    </xf>
    <xf numFmtId="0" fontId="12" fillId="9" borderId="5" xfId="0" applyFont="1" applyFill="1" applyBorder="1" applyAlignment="1">
      <alignment horizontal="center" vertical="center" wrapText="1"/>
    </xf>
    <xf numFmtId="185" fontId="12" fillId="9" borderId="5" xfId="0" applyNumberFormat="1" applyFont="1" applyFill="1" applyBorder="1" applyAlignment="1">
      <alignment horizontal="right" vertical="center"/>
    </xf>
    <xf numFmtId="0" fontId="12" fillId="9" borderId="5" xfId="0" applyNumberFormat="1" applyFont="1" applyFill="1" applyBorder="1" applyAlignment="1">
      <alignment horizontal="center" vertical="center"/>
    </xf>
    <xf numFmtId="0" fontId="11" fillId="4" borderId="6" xfId="0" applyFont="1" applyFill="1" applyBorder="1" applyAlignment="1">
      <alignment vertical="center"/>
    </xf>
    <xf numFmtId="0" fontId="11" fillId="4" borderId="5" xfId="0" applyFont="1" applyFill="1" applyBorder="1" applyAlignment="1">
      <alignment horizontal="center" vertical="center" wrapText="1"/>
    </xf>
    <xf numFmtId="185" fontId="11" fillId="4" borderId="5" xfId="0" applyNumberFormat="1" applyFont="1" applyFill="1" applyBorder="1" applyAlignment="1">
      <alignment vertical="center"/>
    </xf>
    <xf numFmtId="0" fontId="11" fillId="4" borderId="5" xfId="0" applyNumberFormat="1" applyFont="1" applyFill="1" applyBorder="1" applyAlignment="1">
      <alignment horizontal="center" vertical="center"/>
    </xf>
    <xf numFmtId="0" fontId="12" fillId="3" borderId="6" xfId="0" applyFont="1" applyFill="1" applyBorder="1" applyAlignment="1">
      <alignment vertical="center" wrapText="1"/>
    </xf>
    <xf numFmtId="0" fontId="12" fillId="4" borderId="3"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1" fillId="6" borderId="14" xfId="0" applyFont="1" applyFill="1" applyBorder="1" applyAlignment="1">
      <alignment horizontal="center" vertical="top" wrapText="1"/>
    </xf>
    <xf numFmtId="0" fontId="11" fillId="0" borderId="6"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vertical="center"/>
    </xf>
    <xf numFmtId="49" fontId="12" fillId="0" borderId="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2" fillId="4" borderId="12" xfId="0" applyFont="1" applyFill="1" applyBorder="1" applyAlignment="1">
      <alignment horizontal="left" vertical="center" wrapText="1"/>
    </xf>
    <xf numFmtId="0" fontId="12" fillId="4" borderId="6" xfId="0" applyFont="1" applyFill="1" applyBorder="1" applyAlignment="1">
      <alignment vertical="center"/>
    </xf>
    <xf numFmtId="0" fontId="11" fillId="0" borderId="4" xfId="0" applyFont="1" applyBorder="1" applyAlignment="1">
      <alignment horizontal="center" vertical="center" wrapText="1"/>
    </xf>
    <xf numFmtId="0" fontId="11" fillId="0" borderId="7" xfId="0" applyFont="1" applyBorder="1" applyAlignment="1">
      <alignment horizontal="center" vertical="center"/>
    </xf>
    <xf numFmtId="0" fontId="12" fillId="0" borderId="7" xfId="0" applyFont="1" applyBorder="1" applyAlignment="1">
      <alignment horizontal="center" vertical="center"/>
    </xf>
    <xf numFmtId="0" fontId="11" fillId="0" borderId="0" xfId="600" applyFont="1" applyBorder="1" applyAlignment="1">
      <alignment horizontal="center" vertical="center"/>
    </xf>
    <xf numFmtId="0" fontId="11" fillId="0" borderId="0" xfId="600" applyFont="1" applyBorder="1" applyAlignment="1">
      <alignment horizontal="left"/>
    </xf>
    <xf numFmtId="0" fontId="12" fillId="0" borderId="0" xfId="600" applyFont="1" applyAlignment="1">
      <alignment horizontal="center" vertical="center"/>
    </xf>
    <xf numFmtId="0" fontId="11" fillId="0" borderId="0" xfId="600" applyFont="1" applyAlignment="1">
      <alignment horizontal="center" vertical="center"/>
    </xf>
    <xf numFmtId="0" fontId="11" fillId="0" borderId="0" xfId="0" applyFont="1" applyFill="1" applyAlignment="1">
      <alignment horizontal="center"/>
    </xf>
    <xf numFmtId="0" fontId="19" fillId="0" borderId="0" xfId="0" applyFont="1" applyAlignment="1">
      <alignment vertical="center"/>
    </xf>
    <xf numFmtId="0" fontId="19" fillId="4" borderId="0" xfId="0" applyFont="1" applyFill="1"/>
    <xf numFmtId="0" fontId="11" fillId="4" borderId="0" xfId="0" applyFont="1" applyFill="1"/>
    <xf numFmtId="0" fontId="19" fillId="4" borderId="0" xfId="0" applyFont="1" applyFill="1" applyAlignment="1">
      <alignment vertical="center"/>
    </xf>
    <xf numFmtId="0" fontId="20" fillId="0" borderId="0" xfId="0" applyFont="1" applyAlignment="1">
      <alignment vertical="center"/>
    </xf>
    <xf numFmtId="0" fontId="20" fillId="0" borderId="0" xfId="0" applyFont="1"/>
    <xf numFmtId="0" fontId="19" fillId="0" borderId="0" xfId="0" applyFont="1"/>
    <xf numFmtId="0" fontId="19" fillId="0" borderId="0" xfId="0" applyFont="1" applyAlignment="1">
      <alignment horizontal="center"/>
    </xf>
    <xf numFmtId="49" fontId="11" fillId="0" borderId="0" xfId="0" applyNumberFormat="1" applyFont="1" applyFill="1"/>
    <xf numFmtId="49" fontId="11" fillId="4" borderId="0" xfId="0" applyNumberFormat="1" applyFont="1" applyFill="1"/>
    <xf numFmtId="0" fontId="21" fillId="4" borderId="0" xfId="0" applyNumberFormat="1" applyFont="1" applyFill="1" applyAlignment="1">
      <alignment horizontal="center"/>
    </xf>
    <xf numFmtId="0" fontId="19" fillId="0" borderId="0" xfId="0" applyFont="1" applyAlignment="1">
      <alignment horizontal="center" vertical="center"/>
    </xf>
    <xf numFmtId="0" fontId="19" fillId="0" borderId="0" xfId="0" applyFont="1" applyAlignment="1">
      <alignment horizontal="center" vertical="center" wrapText="1"/>
    </xf>
    <xf numFmtId="0" fontId="11" fillId="0" borderId="0" xfId="0" applyFont="1" applyFill="1" applyBorder="1" applyAlignment="1"/>
    <xf numFmtId="0" fontId="12" fillId="10" borderId="5"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5" xfId="0" applyFont="1" applyFill="1" applyBorder="1" applyAlignment="1">
      <alignment horizontal="center" vertical="center"/>
    </xf>
    <xf numFmtId="0" fontId="12" fillId="10" borderId="6" xfId="0" applyFont="1" applyFill="1" applyBorder="1" applyAlignment="1">
      <alignment horizontal="center" vertical="center"/>
    </xf>
    <xf numFmtId="0" fontId="12" fillId="10" borderId="4" xfId="0" applyFont="1" applyFill="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vertical="center"/>
    </xf>
    <xf numFmtId="0" fontId="19" fillId="0" borderId="4" xfId="0" applyFont="1" applyBorder="1" applyAlignment="1">
      <alignment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23" fillId="0" borderId="8" xfId="0" applyFont="1" applyBorder="1" applyAlignment="1">
      <alignment horizontal="center" vertical="center"/>
    </xf>
    <xf numFmtId="0" fontId="19" fillId="0" borderId="6" xfId="0" applyFont="1" applyBorder="1" applyAlignment="1">
      <alignment vertical="center"/>
    </xf>
    <xf numFmtId="0" fontId="19" fillId="0" borderId="2" xfId="0" applyFont="1" applyBorder="1" applyAlignment="1">
      <alignment vertical="center"/>
    </xf>
    <xf numFmtId="0" fontId="19" fillId="0" borderId="0" xfId="0" applyFont="1" applyBorder="1" applyAlignment="1">
      <alignmen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4" xfId="0" applyFont="1" applyBorder="1" applyAlignment="1">
      <alignment horizontal="left" vertical="center"/>
    </xf>
    <xf numFmtId="0" fontId="19" fillId="0" borderId="7" xfId="0" applyFont="1" applyBorder="1" applyAlignment="1">
      <alignment horizontal="left" vertical="center"/>
    </xf>
    <xf numFmtId="189" fontId="11" fillId="2" borderId="5" xfId="0" applyNumberFormat="1" applyFont="1" applyFill="1" applyBorder="1" applyAlignment="1">
      <alignment horizontal="center" vertical="center" wrapText="1"/>
    </xf>
    <xf numFmtId="0" fontId="19" fillId="0" borderId="2" xfId="0" applyFont="1" applyBorder="1" applyAlignment="1">
      <alignment horizontal="center" vertical="center"/>
    </xf>
    <xf numFmtId="0" fontId="19" fillId="0" borderId="15" xfId="0" applyFont="1" applyBorder="1" applyAlignment="1">
      <alignment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1" fillId="8" borderId="2" xfId="0" applyFont="1" applyFill="1" applyBorder="1" applyAlignment="1">
      <alignment horizontal="center" vertical="center"/>
    </xf>
    <xf numFmtId="0" fontId="12" fillId="0" borderId="5" xfId="0" applyFont="1" applyBorder="1" applyAlignment="1">
      <alignment horizontal="center" vertical="top" wrapText="1"/>
    </xf>
    <xf numFmtId="0" fontId="12" fillId="8" borderId="6" xfId="0" applyFont="1" applyFill="1" applyBorder="1" applyAlignment="1">
      <alignment horizontal="left" vertical="top" wrapText="1"/>
    </xf>
    <xf numFmtId="0" fontId="12" fillId="8" borderId="4" xfId="0" applyFont="1" applyFill="1" applyBorder="1" applyAlignment="1">
      <alignment horizontal="left" vertical="top"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24" fillId="0" borderId="8" xfId="0" applyFont="1" applyBorder="1" applyAlignment="1">
      <alignment horizontal="center" vertical="center" wrapText="1"/>
    </xf>
    <xf numFmtId="0" fontId="24" fillId="0" borderId="2" xfId="0" applyFont="1" applyBorder="1" applyAlignment="1">
      <alignment horizontal="center" vertical="center" wrapText="1"/>
    </xf>
    <xf numFmtId="0" fontId="15" fillId="2" borderId="6"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2" borderId="6" xfId="0" applyFont="1" applyFill="1" applyBorder="1" applyAlignment="1">
      <alignment vertical="center" wrapText="1"/>
    </xf>
    <xf numFmtId="0" fontId="12" fillId="2" borderId="4" xfId="0" applyFont="1" applyFill="1" applyBorder="1" applyAlignment="1">
      <alignment vertical="center" wrapText="1"/>
    </xf>
    <xf numFmtId="58" fontId="11" fillId="0" borderId="8" xfId="0" applyNumberFormat="1" applyFont="1" applyBorder="1" applyAlignment="1">
      <alignment horizontal="center" vertical="center" wrapText="1"/>
    </xf>
    <xf numFmtId="58" fontId="11" fillId="0" borderId="2" xfId="0" applyNumberFormat="1" applyFont="1" applyBorder="1" applyAlignment="1">
      <alignment horizontal="center" vertical="center" wrapText="1"/>
    </xf>
    <xf numFmtId="58" fontId="24" fillId="0" borderId="8" xfId="0" applyNumberFormat="1" applyFont="1" applyBorder="1" applyAlignment="1">
      <alignment horizontal="center" vertical="center" wrapText="1"/>
    </xf>
    <xf numFmtId="58" fontId="24" fillId="0" borderId="2" xfId="0" applyNumberFormat="1" applyFont="1" applyBorder="1" applyAlignment="1">
      <alignment horizontal="center" vertical="center" wrapText="1"/>
    </xf>
    <xf numFmtId="0" fontId="12" fillId="0" borderId="0" xfId="0" applyNumberFormat="1" applyFont="1" applyFill="1" applyBorder="1" applyAlignment="1">
      <alignment horizontal="center" vertical="center"/>
    </xf>
    <xf numFmtId="49" fontId="11" fillId="0" borderId="0" xfId="0" applyNumberFormat="1" applyFont="1" applyFill="1" applyAlignment="1">
      <alignment vertical="center"/>
    </xf>
    <xf numFmtId="0" fontId="21" fillId="0" borderId="0" xfId="0" applyNumberFormat="1" applyFont="1" applyFill="1" applyAlignment="1">
      <alignment horizontal="center" vertical="center"/>
    </xf>
    <xf numFmtId="0" fontId="19" fillId="0" borderId="0" xfId="0" applyFont="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horizontal="center" vertical="center"/>
    </xf>
    <xf numFmtId="0" fontId="11" fillId="0" borderId="0" xfId="0" applyFont="1" applyFill="1" applyBorder="1" applyAlignment="1">
      <alignment vertical="center"/>
    </xf>
    <xf numFmtId="49" fontId="12" fillId="10" borderId="5" xfId="0" applyNumberFormat="1" applyFont="1" applyFill="1" applyBorder="1" applyAlignment="1">
      <alignment horizontal="center" vertical="center" wrapText="1"/>
    </xf>
    <xf numFmtId="49" fontId="12" fillId="4" borderId="5" xfId="0" applyNumberFormat="1" applyFont="1" applyFill="1" applyBorder="1" applyAlignment="1">
      <alignment horizontal="center" vertical="center" wrapText="1"/>
    </xf>
    <xf numFmtId="49" fontId="12" fillId="10" borderId="5"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49" fontId="11" fillId="0" borderId="5" xfId="0" applyNumberFormat="1" applyFont="1" applyFill="1" applyBorder="1" applyAlignment="1">
      <alignment horizontal="center"/>
    </xf>
    <xf numFmtId="49" fontId="11" fillId="4" borderId="5" xfId="0" applyNumberFormat="1" applyFont="1" applyFill="1" applyBorder="1" applyAlignment="1">
      <alignment horizontal="center"/>
    </xf>
    <xf numFmtId="0" fontId="12" fillId="4" borderId="5" xfId="0" applyNumberFormat="1" applyFont="1" applyFill="1" applyBorder="1" applyAlignment="1">
      <alignment horizontal="center"/>
    </xf>
    <xf numFmtId="49" fontId="11" fillId="0" borderId="5"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xf>
    <xf numFmtId="0" fontId="23" fillId="4" borderId="5" xfId="0" applyFont="1" applyFill="1" applyBorder="1" applyAlignment="1">
      <alignment horizontal="center" vertical="center"/>
    </xf>
    <xf numFmtId="0" fontId="23" fillId="0" borderId="5" xfId="0" applyFont="1" applyBorder="1" applyAlignment="1">
      <alignment horizontal="center" vertical="center"/>
    </xf>
    <xf numFmtId="49" fontId="11" fillId="0" borderId="5" xfId="0" applyNumberFormat="1" applyFont="1" applyFill="1" applyBorder="1" applyAlignment="1">
      <alignment vertical="center" wrapText="1"/>
    </xf>
    <xf numFmtId="49" fontId="25" fillId="4" borderId="5" xfId="20" applyNumberFormat="1" applyFont="1" applyFill="1" applyBorder="1" applyAlignment="1" applyProtection="1">
      <alignment vertical="center" wrapText="1"/>
    </xf>
    <xf numFmtId="0" fontId="21" fillId="4" borderId="5" xfId="0" applyNumberFormat="1" applyFont="1" applyFill="1" applyBorder="1" applyAlignment="1">
      <alignment horizontal="center" vertical="center"/>
    </xf>
    <xf numFmtId="0" fontId="21" fillId="4" borderId="9" xfId="20" applyFont="1" applyFill="1" applyBorder="1" applyAlignment="1" applyProtection="1">
      <alignment horizontal="left" vertical="center"/>
    </xf>
    <xf numFmtId="49" fontId="11" fillId="0" borderId="5" xfId="0" applyNumberFormat="1" applyFont="1" applyFill="1" applyBorder="1" applyAlignment="1">
      <alignment vertical="center"/>
    </xf>
    <xf numFmtId="49" fontId="11" fillId="4" borderId="5" xfId="0" applyNumberFormat="1" applyFont="1" applyFill="1" applyBorder="1" applyAlignment="1">
      <alignment vertical="center"/>
    </xf>
    <xf numFmtId="0" fontId="19" fillId="0" borderId="5" xfId="0" applyFont="1" applyBorder="1" applyAlignment="1">
      <alignment horizontal="center" vertical="center" wrapText="1"/>
    </xf>
    <xf numFmtId="0" fontId="12" fillId="8" borderId="7" xfId="0" applyFont="1" applyFill="1" applyBorder="1" applyAlignment="1">
      <alignment horizontal="left" vertical="top" wrapText="1"/>
    </xf>
    <xf numFmtId="185" fontId="22" fillId="8" borderId="5" xfId="0" applyNumberFormat="1" applyFont="1" applyFill="1" applyBorder="1" applyAlignment="1">
      <alignment horizontal="center" vertical="center"/>
    </xf>
    <xf numFmtId="0" fontId="12" fillId="2" borderId="7" xfId="0" applyFont="1" applyFill="1" applyBorder="1" applyAlignment="1">
      <alignment horizontal="left" vertical="center" wrapText="1"/>
    </xf>
    <xf numFmtId="0" fontId="12" fillId="4" borderId="2" xfId="0" applyNumberFormat="1" applyFont="1" applyFill="1" applyBorder="1" applyAlignment="1">
      <alignment horizontal="center" vertical="center" wrapText="1"/>
    </xf>
    <xf numFmtId="0" fontId="26" fillId="0" borderId="5" xfId="0" applyFont="1" applyBorder="1" applyAlignment="1">
      <alignment horizontal="center" vertical="center"/>
    </xf>
    <xf numFmtId="0" fontId="26" fillId="0" borderId="7" xfId="0" applyFont="1" applyBorder="1" applyAlignment="1">
      <alignment horizontal="center" vertical="center" wrapText="1"/>
    </xf>
    <xf numFmtId="49" fontId="11" fillId="0" borderId="8" xfId="20" applyNumberFormat="1" applyFont="1" applyFill="1" applyBorder="1" applyAlignment="1" applyProtection="1">
      <alignment horizontal="center" vertical="center" wrapText="1"/>
    </xf>
    <xf numFmtId="49" fontId="25" fillId="4" borderId="8" xfId="20" applyNumberFormat="1" applyFont="1" applyFill="1" applyBorder="1" applyAlignment="1" applyProtection="1">
      <alignment horizontal="center" vertical="center" wrapText="1"/>
    </xf>
    <xf numFmtId="0" fontId="27" fillId="4" borderId="8" xfId="20" applyNumberFormat="1" applyFont="1" applyFill="1" applyBorder="1" applyAlignment="1" applyProtection="1">
      <alignment horizontal="center" vertical="center" wrapText="1"/>
    </xf>
    <xf numFmtId="49" fontId="11" fillId="0" borderId="2" xfId="20" applyNumberFormat="1" applyFont="1" applyFill="1" applyBorder="1" applyAlignment="1" applyProtection="1">
      <alignment horizontal="center" vertical="center" wrapText="1"/>
    </xf>
    <xf numFmtId="49" fontId="25" fillId="4" borderId="2" xfId="20" applyNumberFormat="1" applyFont="1" applyFill="1" applyBorder="1" applyAlignment="1" applyProtection="1">
      <alignment horizontal="center" vertical="center" wrapText="1"/>
    </xf>
    <xf numFmtId="0" fontId="27" fillId="4" borderId="2" xfId="20" applyNumberFormat="1" applyFont="1" applyFill="1" applyBorder="1" applyAlignment="1" applyProtection="1">
      <alignment horizontal="center" vertical="center" wrapText="1"/>
    </xf>
    <xf numFmtId="49" fontId="11" fillId="0" borderId="9" xfId="20" applyNumberFormat="1" applyFont="1" applyFill="1" applyBorder="1" applyAlignment="1" applyProtection="1">
      <alignment horizontal="center" vertical="center" wrapText="1"/>
    </xf>
    <xf numFmtId="49" fontId="25" fillId="4" borderId="9" xfId="20" applyNumberFormat="1" applyFont="1" applyFill="1" applyBorder="1" applyAlignment="1" applyProtection="1">
      <alignment horizontal="center" vertical="center" wrapText="1"/>
    </xf>
    <xf numFmtId="0" fontId="24" fillId="2" borderId="5" xfId="0" applyFont="1" applyFill="1" applyBorder="1" applyAlignment="1">
      <alignment horizontal="center" vertical="center"/>
    </xf>
    <xf numFmtId="0" fontId="24" fillId="10" borderId="5" xfId="0" applyFont="1" applyFill="1" applyBorder="1" applyAlignment="1">
      <alignment horizontal="center" vertical="center"/>
    </xf>
    <xf numFmtId="49" fontId="11" fillId="4" borderId="5" xfId="0" applyNumberFormat="1" applyFont="1" applyFill="1" applyBorder="1" applyAlignment="1">
      <alignment vertical="center" wrapText="1"/>
    </xf>
    <xf numFmtId="0" fontId="28" fillId="4" borderId="5" xfId="0" applyNumberFormat="1" applyFont="1" applyFill="1" applyBorder="1" applyAlignment="1">
      <alignment horizontal="center" vertical="center" wrapText="1"/>
    </xf>
    <xf numFmtId="0" fontId="12" fillId="2" borderId="7" xfId="0" applyFont="1" applyFill="1" applyBorder="1" applyAlignment="1">
      <alignment vertical="center" wrapText="1"/>
    </xf>
    <xf numFmtId="49" fontId="11" fillId="0" borderId="8" xfId="20" applyNumberFormat="1" applyFont="1" applyFill="1" applyBorder="1" applyAlignment="1" applyProtection="1">
      <alignment vertical="center" wrapText="1"/>
    </xf>
    <xf numFmtId="49" fontId="25" fillId="4" borderId="8" xfId="20" applyNumberFormat="1" applyFont="1" applyFill="1" applyBorder="1" applyAlignment="1" applyProtection="1">
      <alignment vertical="center" wrapText="1"/>
    </xf>
    <xf numFmtId="0" fontId="12" fillId="4" borderId="8" xfId="20" applyNumberFormat="1" applyFont="1" applyFill="1" applyBorder="1" applyAlignment="1" applyProtection="1">
      <alignment horizontal="center" vertical="center" wrapText="1"/>
    </xf>
    <xf numFmtId="49" fontId="11" fillId="0" borderId="2" xfId="20" applyNumberFormat="1" applyFont="1" applyFill="1" applyBorder="1" applyAlignment="1" applyProtection="1">
      <alignment vertical="center" wrapText="1"/>
    </xf>
    <xf numFmtId="49" fontId="11" fillId="4" borderId="2" xfId="20" applyNumberFormat="1" applyFont="1" applyFill="1" applyBorder="1" applyAlignment="1" applyProtection="1">
      <alignment vertical="center" wrapText="1"/>
    </xf>
    <xf numFmtId="0" fontId="12" fillId="4" borderId="2" xfId="20" applyNumberFormat="1" applyFont="1" applyFill="1" applyBorder="1" applyAlignment="1" applyProtection="1">
      <alignment horizontal="center" vertical="center" wrapText="1"/>
    </xf>
    <xf numFmtId="49" fontId="11" fillId="0" borderId="9" xfId="20" applyNumberFormat="1" applyFont="1" applyFill="1" applyBorder="1" applyAlignment="1" applyProtection="1">
      <alignment vertical="center" wrapText="1"/>
    </xf>
    <xf numFmtId="49" fontId="11" fillId="4" borderId="9" xfId="20" applyNumberFormat="1" applyFont="1" applyFill="1" applyBorder="1" applyAlignment="1" applyProtection="1">
      <alignment vertical="center" wrapText="1"/>
    </xf>
    <xf numFmtId="0" fontId="12" fillId="4" borderId="9" xfId="20" applyNumberFormat="1" applyFont="1" applyFill="1" applyBorder="1" applyAlignment="1" applyProtection="1">
      <alignment horizontal="center" vertical="center" wrapText="1"/>
    </xf>
    <xf numFmtId="49" fontId="11" fillId="0" borderId="8" xfId="20" applyNumberFormat="1" applyFont="1" applyFill="1" applyBorder="1" applyAlignment="1" applyProtection="1">
      <alignment horizontal="left" vertical="center" wrapText="1"/>
    </xf>
    <xf numFmtId="49" fontId="25" fillId="4" borderId="8" xfId="20" applyNumberFormat="1" applyFont="1" applyFill="1" applyBorder="1" applyAlignment="1" applyProtection="1">
      <alignment horizontal="left" vertical="center" wrapText="1"/>
    </xf>
    <xf numFmtId="0" fontId="24" fillId="2" borderId="0" xfId="0" applyFont="1" applyFill="1" applyBorder="1" applyAlignment="1">
      <alignment horizontal="center" vertical="center"/>
    </xf>
    <xf numFmtId="0" fontId="24" fillId="10" borderId="14" xfId="0" applyFont="1" applyFill="1" applyBorder="1" applyAlignment="1">
      <alignment horizontal="center" vertical="center"/>
    </xf>
    <xf numFmtId="49" fontId="11" fillId="0" borderId="8" xfId="0" applyNumberFormat="1" applyFont="1" applyFill="1" applyBorder="1" applyAlignment="1">
      <alignment vertical="center" wrapText="1"/>
    </xf>
    <xf numFmtId="49" fontId="11" fillId="4" borderId="8" xfId="0" applyNumberFormat="1" applyFont="1" applyFill="1" applyBorder="1" applyAlignment="1">
      <alignment vertical="center" wrapText="1"/>
    </xf>
    <xf numFmtId="0" fontId="28" fillId="4" borderId="8" xfId="0" applyNumberFormat="1" applyFont="1" applyFill="1" applyBorder="1" applyAlignment="1">
      <alignment horizontal="center" vertical="center" wrapText="1"/>
    </xf>
    <xf numFmtId="49" fontId="25" fillId="4" borderId="2" xfId="20" applyNumberFormat="1" applyFont="1" applyFill="1" applyBorder="1" applyAlignment="1" applyProtection="1">
      <alignment vertical="center" wrapText="1"/>
    </xf>
    <xf numFmtId="49" fontId="11" fillId="4" borderId="2" xfId="20" applyNumberFormat="1" applyFont="1" applyFill="1" applyBorder="1" applyAlignment="1" applyProtection="1">
      <alignment horizontal="center" vertical="center" wrapText="1"/>
    </xf>
    <xf numFmtId="49" fontId="11" fillId="0" borderId="5" xfId="20" applyNumberFormat="1" applyFont="1" applyFill="1" applyBorder="1" applyAlignment="1" applyProtection="1">
      <alignment vertical="center" wrapText="1"/>
    </xf>
    <xf numFmtId="49" fontId="11" fillId="4" borderId="9" xfId="20" applyNumberFormat="1" applyFont="1" applyFill="1" applyBorder="1" applyAlignment="1" applyProtection="1">
      <alignment horizontal="center" vertical="center" wrapText="1"/>
    </xf>
    <xf numFmtId="0" fontId="11" fillId="0" borderId="14" xfId="0" applyFont="1" applyBorder="1" applyAlignment="1">
      <alignment horizontal="center" vertical="center"/>
    </xf>
    <xf numFmtId="58" fontId="11" fillId="0" borderId="0" xfId="0" applyNumberFormat="1" applyFont="1" applyBorder="1" applyAlignment="1">
      <alignment horizontal="center" vertical="center" wrapText="1"/>
    </xf>
    <xf numFmtId="0" fontId="11" fillId="2" borderId="5" xfId="0" applyFont="1" applyFill="1" applyBorder="1" applyAlignment="1">
      <alignment horizontal="center" vertical="center"/>
    </xf>
    <xf numFmtId="0" fontId="11" fillId="10" borderId="5" xfId="0" applyFont="1" applyFill="1" applyBorder="1" applyAlignment="1">
      <alignment horizontal="center" vertical="center"/>
    </xf>
    <xf numFmtId="185" fontId="26" fillId="0" borderId="5" xfId="0" applyNumberFormat="1" applyFont="1" applyBorder="1" applyAlignment="1">
      <alignment horizontal="center" vertical="center"/>
    </xf>
    <xf numFmtId="49" fontId="11" fillId="0" borderId="5" xfId="20" applyNumberFormat="1" applyFont="1" applyFill="1" applyBorder="1" applyAlignment="1" applyProtection="1">
      <alignment horizontal="center" vertical="center" wrapText="1"/>
    </xf>
    <xf numFmtId="185" fontId="11" fillId="10" borderId="5" xfId="0" applyNumberFormat="1" applyFont="1" applyFill="1" applyBorder="1" applyAlignment="1">
      <alignment horizontal="center" vertical="center"/>
    </xf>
    <xf numFmtId="58" fontId="11" fillId="0" borderId="9" xfId="0" applyNumberFormat="1" applyFont="1" applyBorder="1" applyAlignment="1">
      <alignment horizontal="center" vertical="center" wrapText="1"/>
    </xf>
    <xf numFmtId="0" fontId="11" fillId="8" borderId="2" xfId="0" applyFont="1" applyFill="1" applyBorder="1" applyAlignment="1">
      <alignment vertical="center"/>
    </xf>
    <xf numFmtId="0" fontId="12" fillId="8" borderId="6"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11" fillId="0" borderId="14" xfId="0" applyFont="1" applyBorder="1" applyAlignment="1">
      <alignment vertical="center"/>
    </xf>
    <xf numFmtId="0" fontId="11" fillId="0" borderId="2" xfId="0" applyFont="1" applyBorder="1" applyAlignment="1">
      <alignment vertical="center"/>
    </xf>
    <xf numFmtId="182" fontId="23" fillId="0" borderId="5" xfId="0" applyNumberFormat="1" applyFont="1" applyBorder="1" applyAlignment="1">
      <alignment horizontal="center" vertical="center"/>
    </xf>
    <xf numFmtId="0" fontId="19" fillId="0" borderId="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49" fontId="25" fillId="4" borderId="9" xfId="20" applyNumberFormat="1" applyFont="1" applyFill="1" applyBorder="1" applyAlignment="1" applyProtection="1">
      <alignment vertical="center" wrapText="1"/>
    </xf>
    <xf numFmtId="0" fontId="12" fillId="8" borderId="7" xfId="0" applyFont="1" applyFill="1" applyBorder="1" applyAlignment="1">
      <alignment horizontal="left" vertical="center" wrapText="1"/>
    </xf>
    <xf numFmtId="0" fontId="12" fillId="2" borderId="5" xfId="0" applyFont="1" applyFill="1" applyBorder="1" applyAlignment="1">
      <alignment vertical="center" wrapText="1"/>
    </xf>
    <xf numFmtId="0" fontId="19" fillId="0" borderId="10" xfId="0" applyFont="1" applyBorder="1" applyAlignment="1">
      <alignment horizontal="center" vertical="center"/>
    </xf>
    <xf numFmtId="49" fontId="11" fillId="0" borderId="5" xfId="20" applyNumberFormat="1" applyFont="1" applyFill="1" applyBorder="1" applyAlignment="1" applyProtection="1">
      <alignment vertical="center"/>
    </xf>
    <xf numFmtId="49" fontId="25" fillId="4" borderId="7" xfId="20" applyNumberFormat="1" applyFont="1" applyFill="1" applyBorder="1" applyAlignment="1" applyProtection="1">
      <alignment vertical="center" wrapText="1"/>
    </xf>
    <xf numFmtId="0" fontId="27" fillId="4" borderId="5" xfId="20" applyNumberFormat="1" applyFont="1" applyFill="1" applyBorder="1" applyAlignment="1" applyProtection="1">
      <alignment horizontal="center" vertical="center"/>
    </xf>
    <xf numFmtId="0" fontId="23" fillId="0" borderId="2" xfId="0" applyFont="1" applyBorder="1" applyAlignment="1">
      <alignment horizontal="center" vertical="center"/>
    </xf>
    <xf numFmtId="0" fontId="19" fillId="0" borderId="14" xfId="0" applyFont="1" applyBorder="1" applyAlignment="1">
      <alignment horizontal="center" vertical="center"/>
    </xf>
    <xf numFmtId="0" fontId="23" fillId="0" borderId="9" xfId="0" applyFont="1"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27" fillId="4" borderId="5" xfId="20" applyNumberFormat="1" applyFont="1" applyFill="1" applyBorder="1" applyAlignment="1" applyProtection="1">
      <alignment horizontal="center" vertical="center" wrapText="1"/>
    </xf>
    <xf numFmtId="0" fontId="11" fillId="2" borderId="3" xfId="0" applyFont="1" applyFill="1" applyBorder="1" applyAlignment="1">
      <alignmen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18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1" fillId="6" borderId="14" xfId="0" applyFont="1" applyFill="1" applyBorder="1" applyAlignment="1">
      <alignment horizontal="center" vertical="center" wrapText="1"/>
    </xf>
    <xf numFmtId="182" fontId="11" fillId="6" borderId="6" xfId="0" applyNumberFormat="1" applyFont="1" applyFill="1" applyBorder="1" applyAlignment="1">
      <alignment horizontal="center" vertical="center" wrapText="1"/>
    </xf>
    <xf numFmtId="0" fontId="11" fillId="0" borderId="14" xfId="0" applyFont="1" applyBorder="1" applyAlignment="1">
      <alignment vertical="center" wrapText="1"/>
    </xf>
    <xf numFmtId="0" fontId="11" fillId="2" borderId="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182" fontId="11" fillId="6" borderId="4"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 xfId="0" applyFont="1" applyFill="1" applyBorder="1" applyAlignment="1">
      <alignment horizontal="center" vertical="top" wrapText="1"/>
    </xf>
    <xf numFmtId="0" fontId="11" fillId="6" borderId="9" xfId="0"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5" xfId="0" applyFont="1" applyFill="1" applyBorder="1" applyAlignment="1">
      <alignment horizontal="center" vertical="center" wrapText="1"/>
    </xf>
    <xf numFmtId="0" fontId="12" fillId="2" borderId="9" xfId="0" applyFont="1" applyFill="1" applyBorder="1" applyAlignment="1">
      <alignment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 xfId="0" applyFont="1" applyFill="1" applyBorder="1" applyAlignment="1">
      <alignment horizontal="center" vertical="center" wrapText="1"/>
    </xf>
    <xf numFmtId="49" fontId="11" fillId="4" borderId="7" xfId="0" applyNumberFormat="1" applyFont="1" applyFill="1" applyBorder="1" applyAlignment="1">
      <alignment vertical="center" wrapText="1"/>
    </xf>
    <xf numFmtId="49" fontId="12" fillId="0" borderId="5" xfId="0" applyNumberFormat="1" applyFont="1" applyFill="1" applyBorder="1" applyAlignment="1">
      <alignment vertical="center"/>
    </xf>
    <xf numFmtId="49" fontId="12" fillId="4" borderId="5" xfId="0" applyNumberFormat="1" applyFont="1" applyFill="1" applyBorder="1" applyAlignment="1">
      <alignment vertical="center"/>
    </xf>
    <xf numFmtId="0" fontId="21" fillId="8" borderId="5" xfId="0" applyFont="1" applyFill="1" applyBorder="1" applyAlignment="1">
      <alignment horizontal="center" vertical="center"/>
    </xf>
    <xf numFmtId="0" fontId="12" fillId="4" borderId="4" xfId="0" applyFont="1" applyFill="1" applyBorder="1" applyAlignment="1">
      <alignment vertical="center" wrapText="1"/>
    </xf>
    <xf numFmtId="0" fontId="21" fillId="4" borderId="7" xfId="0" applyFont="1" applyFill="1" applyBorder="1" applyAlignment="1">
      <alignment horizontal="center" vertical="center"/>
    </xf>
    <xf numFmtId="0" fontId="12" fillId="4" borderId="5" xfId="20" applyNumberFormat="1" applyFont="1" applyFill="1" applyBorder="1" applyAlignment="1" applyProtection="1">
      <alignment horizontal="center" vertical="center"/>
    </xf>
    <xf numFmtId="0" fontId="12" fillId="4" borderId="7" xfId="0" applyFont="1" applyFill="1" applyBorder="1" applyAlignment="1">
      <alignment horizontal="center" vertical="center"/>
    </xf>
    <xf numFmtId="0" fontId="12" fillId="4" borderId="6" xfId="0" applyFont="1" applyFill="1" applyBorder="1" applyAlignment="1">
      <alignment horizontal="center" vertical="center" wrapText="1"/>
    </xf>
    <xf numFmtId="49" fontId="12" fillId="0" borderId="5"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12" fillId="2" borderId="5" xfId="0" applyFont="1" applyFill="1" applyBorder="1" applyAlignment="1">
      <alignment horizontal="center" vertical="center" wrapText="1"/>
    </xf>
    <xf numFmtId="0" fontId="12" fillId="8" borderId="14" xfId="0" applyFont="1" applyFill="1" applyBorder="1" applyAlignment="1">
      <alignment vertical="center" wrapText="1"/>
    </xf>
    <xf numFmtId="0" fontId="12" fillId="2" borderId="9" xfId="0" applyFont="1" applyFill="1" applyBorder="1" applyAlignment="1">
      <alignment horizontal="center" vertical="center" wrapText="1"/>
    </xf>
    <xf numFmtId="0" fontId="12" fillId="4" borderId="14" xfId="0" applyFont="1" applyFill="1" applyBorder="1" applyAlignment="1">
      <alignment vertical="center" wrapText="1"/>
    </xf>
    <xf numFmtId="0" fontId="12" fillId="4" borderId="9" xfId="0" applyFont="1" applyFill="1" applyBorder="1" applyAlignment="1">
      <alignment vertical="center" wrapText="1"/>
    </xf>
    <xf numFmtId="0" fontId="12" fillId="2" borderId="14" xfId="0" applyFont="1" applyFill="1" applyBorder="1" applyAlignment="1">
      <alignment vertical="center" wrapText="1"/>
    </xf>
    <xf numFmtId="0" fontId="12" fillId="2" borderId="14" xfId="0" applyFont="1" applyFill="1" applyBorder="1" applyAlignment="1">
      <alignment horizontal="center" vertical="center" wrapText="1"/>
    </xf>
    <xf numFmtId="182" fontId="11" fillId="0" borderId="5" xfId="0" applyNumberFormat="1" applyFont="1" applyBorder="1" applyAlignment="1">
      <alignment horizontal="center" vertical="center" wrapText="1"/>
    </xf>
    <xf numFmtId="0" fontId="12" fillId="2" borderId="0" xfId="0" applyFont="1" applyFill="1" applyBorder="1" applyAlignment="1">
      <alignmen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4" borderId="2" xfId="0" applyFont="1" applyFill="1" applyBorder="1" applyAlignment="1">
      <alignment vertical="center" wrapText="1"/>
    </xf>
    <xf numFmtId="0" fontId="14" fillId="2" borderId="14" xfId="0" applyFont="1" applyFill="1" applyBorder="1" applyAlignment="1">
      <alignment vertical="center" wrapText="1"/>
    </xf>
    <xf numFmtId="0" fontId="20" fillId="0" borderId="2" xfId="0" applyFont="1" applyBorder="1" applyAlignment="1">
      <alignment horizontal="center" vertical="center" wrapText="1"/>
    </xf>
    <xf numFmtId="0" fontId="14" fillId="2" borderId="0" xfId="0" applyFont="1" applyFill="1" applyBorder="1" applyAlignment="1">
      <alignment vertical="center" wrapText="1"/>
    </xf>
    <xf numFmtId="0" fontId="14" fillId="2" borderId="14" xfId="0" applyFont="1" applyFill="1" applyBorder="1" applyAlignment="1">
      <alignment horizontal="center" vertical="center" wrapText="1"/>
    </xf>
    <xf numFmtId="0" fontId="12" fillId="0" borderId="7" xfId="0" applyFont="1" applyBorder="1" applyAlignment="1">
      <alignment vertical="center" wrapText="1"/>
    </xf>
    <xf numFmtId="0" fontId="14" fillId="4" borderId="2" xfId="20" applyNumberFormat="1" applyFont="1" applyFill="1" applyBorder="1" applyAlignment="1" applyProtection="1">
      <alignment horizontal="center" vertical="center" wrapText="1"/>
    </xf>
    <xf numFmtId="0" fontId="14" fillId="4" borderId="5" xfId="20" applyNumberFormat="1" applyFont="1" applyFill="1" applyBorder="1" applyAlignment="1" applyProtection="1">
      <alignment horizontal="center" vertical="center"/>
    </xf>
    <xf numFmtId="0" fontId="23" fillId="8"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6" borderId="2" xfId="0" applyFont="1" applyFill="1" applyBorder="1" applyAlignment="1">
      <alignment horizontal="center" vertical="center" wrapText="1"/>
    </xf>
    <xf numFmtId="182" fontId="11" fillId="2" borderId="8"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182" fontId="11" fillId="2" borderId="2" xfId="0" applyNumberFormat="1" applyFont="1" applyFill="1" applyBorder="1" applyAlignment="1">
      <alignment horizontal="center" vertical="center" wrapText="1"/>
    </xf>
    <xf numFmtId="182" fontId="11" fillId="2" borderId="9" xfId="0" applyNumberFormat="1" applyFont="1" applyFill="1" applyBorder="1" applyAlignment="1">
      <alignment horizontal="center" vertical="center" wrapText="1"/>
    </xf>
    <xf numFmtId="0" fontId="12" fillId="4" borderId="5" xfId="0" applyFont="1" applyFill="1" applyBorder="1" applyAlignment="1">
      <alignment vertical="center" wrapText="1"/>
    </xf>
    <xf numFmtId="49" fontId="11" fillId="0" borderId="2" xfId="20" applyNumberFormat="1" applyFont="1" applyFill="1" applyBorder="1" applyAlignment="1" applyProtection="1">
      <alignment horizontal="left" vertical="center" wrapText="1"/>
    </xf>
    <xf numFmtId="49" fontId="11" fillId="4" borderId="2" xfId="20" applyNumberFormat="1" applyFont="1" applyFill="1" applyBorder="1" applyAlignment="1" applyProtection="1">
      <alignment horizontal="left" vertical="center" wrapText="1"/>
    </xf>
    <xf numFmtId="49" fontId="11" fillId="0" borderId="11" xfId="20" applyNumberFormat="1" applyFont="1" applyFill="1" applyBorder="1" applyAlignment="1" applyProtection="1">
      <alignment horizontal="left" vertical="center" wrapText="1"/>
    </xf>
    <xf numFmtId="49" fontId="11" fillId="0" borderId="15" xfId="20" applyNumberFormat="1" applyFont="1" applyFill="1" applyBorder="1" applyAlignment="1" applyProtection="1">
      <alignment horizontal="left" vertical="center" wrapText="1"/>
    </xf>
    <xf numFmtId="49" fontId="11" fillId="0" borderId="9" xfId="20" applyNumberFormat="1" applyFont="1" applyFill="1" applyBorder="1" applyAlignment="1" applyProtection="1">
      <alignment horizontal="left" vertical="center" wrapText="1"/>
    </xf>
    <xf numFmtId="49" fontId="11" fillId="4" borderId="15" xfId="20" applyNumberFormat="1" applyFont="1" applyFill="1" applyBorder="1" applyAlignment="1" applyProtection="1">
      <alignment horizontal="left" vertical="center" wrapText="1"/>
    </xf>
    <xf numFmtId="0" fontId="12" fillId="0" borderId="10" xfId="0" applyFont="1" applyBorder="1" applyAlignment="1">
      <alignment horizontal="center" vertical="center" wrapText="1"/>
    </xf>
    <xf numFmtId="0" fontId="23" fillId="6" borderId="6"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12" fillId="0" borderId="9" xfId="0" applyFont="1" applyBorder="1" applyAlignment="1">
      <alignment horizontal="center" vertical="center" wrapText="1"/>
    </xf>
    <xf numFmtId="0" fontId="23" fillId="8" borderId="1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6" borderId="14" xfId="0" applyFont="1" applyFill="1" applyBorder="1" applyAlignment="1">
      <alignment horizontal="center" vertical="top"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3" fillId="6" borderId="2" xfId="0" applyFont="1" applyFill="1" applyBorder="1" applyAlignment="1">
      <alignment horizontal="center" vertical="top" wrapText="1"/>
    </xf>
    <xf numFmtId="0" fontId="23" fillId="6" borderId="3" xfId="0" applyFont="1" applyFill="1" applyBorder="1" applyAlignment="1">
      <alignment horizontal="center" vertical="center" wrapText="1"/>
    </xf>
    <xf numFmtId="0" fontId="23" fillId="8" borderId="2" xfId="0" applyFont="1" applyFill="1" applyBorder="1" applyAlignment="1">
      <alignment horizontal="center" vertical="top" wrapText="1"/>
    </xf>
    <xf numFmtId="0" fontId="19" fillId="0" borderId="14" xfId="0" applyFont="1" applyBorder="1" applyAlignment="1">
      <alignment vertical="center"/>
    </xf>
    <xf numFmtId="0" fontId="19" fillId="8" borderId="0" xfId="0" applyFont="1" applyFill="1" applyAlignment="1">
      <alignment vertical="center"/>
    </xf>
    <xf numFmtId="0" fontId="11" fillId="0" borderId="6"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7" xfId="0" applyFont="1" applyBorder="1" applyAlignment="1">
      <alignment horizontal="left" vertical="center" shrinkToFit="1"/>
    </xf>
    <xf numFmtId="0" fontId="19" fillId="0" borderId="9" xfId="0" applyFont="1" applyBorder="1" applyAlignment="1">
      <alignment vertical="center"/>
    </xf>
    <xf numFmtId="0" fontId="23" fillId="6" borderId="0" xfId="0" applyFont="1" applyFill="1" applyBorder="1" applyAlignment="1">
      <alignment horizontal="center" vertical="center" wrapText="1"/>
    </xf>
    <xf numFmtId="0" fontId="19" fillId="0" borderId="0" xfId="0" applyFont="1" applyBorder="1" applyAlignment="1">
      <alignment horizontal="center" vertical="center"/>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19" fillId="0" borderId="5" xfId="0" applyFont="1" applyBorder="1" applyAlignment="1">
      <alignment vertical="center"/>
    </xf>
    <xf numFmtId="49" fontId="11" fillId="0" borderId="5" xfId="0" applyNumberFormat="1" applyFont="1" applyFill="1" applyBorder="1" applyAlignment="1"/>
    <xf numFmtId="49" fontId="11" fillId="4" borderId="5" xfId="0" applyNumberFormat="1" applyFont="1" applyFill="1" applyBorder="1" applyAlignment="1"/>
    <xf numFmtId="0" fontId="21" fillId="4" borderId="5" xfId="0" applyNumberFormat="1" applyFont="1" applyFill="1" applyBorder="1" applyAlignment="1">
      <alignment horizontal="center"/>
    </xf>
    <xf numFmtId="0" fontId="23" fillId="2" borderId="5" xfId="0" applyFont="1" applyFill="1" applyBorder="1" applyAlignment="1">
      <alignment horizontal="center" vertical="center"/>
    </xf>
    <xf numFmtId="0" fontId="19" fillId="2" borderId="5" xfId="0" applyFont="1" applyFill="1" applyBorder="1" applyAlignment="1">
      <alignment vertical="center"/>
    </xf>
    <xf numFmtId="0" fontId="19" fillId="2" borderId="9" xfId="0" applyFont="1" applyFill="1" applyBorder="1" applyAlignment="1">
      <alignment horizontal="center" vertical="center"/>
    </xf>
    <xf numFmtId="49" fontId="11" fillId="0" borderId="9" xfId="0" applyNumberFormat="1" applyFont="1" applyFill="1" applyBorder="1" applyAlignment="1">
      <alignment vertical="center"/>
    </xf>
    <xf numFmtId="49" fontId="11" fillId="4" borderId="9" xfId="0" applyNumberFormat="1" applyFont="1" applyFill="1" applyBorder="1" applyAlignment="1">
      <alignment vertical="center"/>
    </xf>
    <xf numFmtId="0" fontId="21" fillId="4" borderId="9" xfId="0" applyNumberFormat="1" applyFont="1" applyFill="1" applyBorder="1" applyAlignment="1">
      <alignment horizontal="center" vertical="center"/>
    </xf>
    <xf numFmtId="0" fontId="19" fillId="0" borderId="8" xfId="0" applyFont="1" applyBorder="1" applyAlignment="1">
      <alignment vertical="center"/>
    </xf>
    <xf numFmtId="49" fontId="11" fillId="0" borderId="8" xfId="0" applyNumberFormat="1" applyFont="1" applyFill="1" applyBorder="1" applyAlignment="1">
      <alignment vertical="center"/>
    </xf>
    <xf numFmtId="49" fontId="11" fillId="4" borderId="8" xfId="0" applyNumberFormat="1" applyFont="1" applyFill="1" applyBorder="1" applyAlignment="1">
      <alignment vertical="center"/>
    </xf>
    <xf numFmtId="0" fontId="21" fillId="4" borderId="8" xfId="0" applyNumberFormat="1" applyFont="1" applyFill="1" applyBorder="1" applyAlignment="1">
      <alignment horizontal="center" vertical="center"/>
    </xf>
    <xf numFmtId="0" fontId="19" fillId="0" borderId="9" xfId="0" applyFont="1" applyBorder="1"/>
    <xf numFmtId="49" fontId="11" fillId="0" borderId="9" xfId="0" applyNumberFormat="1" applyFont="1" applyFill="1" applyBorder="1"/>
    <xf numFmtId="49" fontId="11" fillId="4" borderId="9" xfId="0" applyNumberFormat="1" applyFont="1" applyFill="1" applyBorder="1"/>
    <xf numFmtId="0" fontId="21" fillId="4" borderId="9" xfId="0" applyNumberFormat="1" applyFont="1" applyFill="1" applyBorder="1" applyAlignment="1">
      <alignment horizontal="center"/>
    </xf>
    <xf numFmtId="0" fontId="19" fillId="0" borderId="5" xfId="0" applyFont="1" applyBorder="1"/>
    <xf numFmtId="49" fontId="11" fillId="0" borderId="5" xfId="0" applyNumberFormat="1" applyFont="1" applyFill="1" applyBorder="1"/>
    <xf numFmtId="49" fontId="11" fillId="4" borderId="5" xfId="0" applyNumberFormat="1" applyFont="1" applyFill="1" applyBorder="1"/>
    <xf numFmtId="0" fontId="11" fillId="0" borderId="0" xfId="600" applyFont="1" applyBorder="1"/>
    <xf numFmtId="49" fontId="11" fillId="0" borderId="0" xfId="0" applyNumberFormat="1" applyFont="1" applyFill="1" applyBorder="1" applyAlignment="1">
      <alignment horizontal="left" vertical="top"/>
    </xf>
    <xf numFmtId="0" fontId="12" fillId="0" borderId="0" xfId="0" applyNumberFormat="1" applyFont="1" applyFill="1" applyBorder="1" applyAlignment="1">
      <alignment horizontal="center" vertical="top"/>
    </xf>
    <xf numFmtId="49" fontId="11" fillId="0" borderId="0"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0" fontId="21" fillId="0" borderId="0" xfId="0" applyFont="1"/>
    <xf numFmtId="0" fontId="21" fillId="0" borderId="0" xfId="0" applyNumberFormat="1" applyFont="1" applyFill="1" applyAlignment="1">
      <alignment horizontal="center"/>
    </xf>
    <xf numFmtId="0" fontId="16" fillId="0" borderId="0" xfId="0" applyFont="1" applyFill="1"/>
    <xf numFmtId="0" fontId="16" fillId="0" borderId="0" xfId="0" applyFont="1" applyFill="1" applyAlignment="1">
      <alignment vertical="center"/>
    </xf>
    <xf numFmtId="0" fontId="16" fillId="0" borderId="0" xfId="0" applyFont="1" applyFill="1" applyAlignment="1">
      <alignment horizontal="center"/>
    </xf>
    <xf numFmtId="0" fontId="30" fillId="0" borderId="0" xfId="0" applyFont="1" applyAlignment="1">
      <alignment vertical="top"/>
    </xf>
    <xf numFmtId="0" fontId="31" fillId="0" borderId="0" xfId="0" applyFont="1"/>
    <xf numFmtId="0" fontId="30" fillId="0" borderId="0" xfId="0" applyFont="1" applyAlignment="1">
      <alignment vertical="center"/>
    </xf>
    <xf numFmtId="0" fontId="32" fillId="0" borderId="0" xfId="0" applyFont="1" applyFill="1"/>
    <xf numFmtId="0" fontId="30" fillId="0" borderId="0" xfId="0" applyFont="1" applyBorder="1" applyAlignment="1">
      <alignment horizontal="center" vertical="top"/>
    </xf>
    <xf numFmtId="0" fontId="30" fillId="0" borderId="0" xfId="0" applyFont="1" applyBorder="1"/>
    <xf numFmtId="0" fontId="30" fillId="0" borderId="0" xfId="0" applyFont="1" applyAlignment="1">
      <alignment horizontal="center" vertical="top"/>
    </xf>
    <xf numFmtId="0" fontId="30"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xf numFmtId="0" fontId="16" fillId="0" borderId="0" xfId="0" applyFont="1" applyFill="1" applyAlignment="1">
      <alignment horizontal="left"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0" fontId="24" fillId="0" borderId="0" xfId="0" applyFont="1"/>
    <xf numFmtId="0" fontId="16" fillId="0" borderId="0" xfId="0" applyFont="1" applyFill="1" applyAlignment="1">
      <alignment horizontal="left" vertical="top" wrapText="1"/>
    </xf>
    <xf numFmtId="0" fontId="16" fillId="0" borderId="0" xfId="0" applyFont="1" applyFill="1" applyBorder="1"/>
    <xf numFmtId="0" fontId="16" fillId="0" borderId="0" xfId="0" applyFont="1" applyFill="1" applyBorder="1" applyAlignment="1">
      <alignment horizontal="lef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6" xfId="0" applyFont="1" applyFill="1" applyBorder="1" applyAlignment="1">
      <alignment horizontal="left" vertical="center"/>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7" xfId="0" applyFont="1" applyFill="1" applyBorder="1" applyAlignment="1">
      <alignment horizontal="center" vertical="center"/>
    </xf>
    <xf numFmtId="0" fontId="33" fillId="0" borderId="8" xfId="0" applyFont="1" applyBorder="1" applyAlignment="1">
      <alignment horizontal="center" vertical="center"/>
    </xf>
    <xf numFmtId="0" fontId="33" fillId="0" borderId="7" xfId="0" applyFont="1" applyBorder="1" applyAlignment="1">
      <alignment vertical="center" wrapText="1"/>
    </xf>
    <xf numFmtId="0" fontId="0" fillId="0" borderId="5" xfId="0" applyFont="1" applyBorder="1" applyAlignment="1">
      <alignment vertical="center" wrapText="1"/>
    </xf>
    <xf numFmtId="1" fontId="32" fillId="0" borderId="5"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34" fillId="0" borderId="8" xfId="0" applyFont="1" applyBorder="1" applyAlignment="1">
      <alignment horizontal="center" vertical="center"/>
    </xf>
    <xf numFmtId="0" fontId="30" fillId="0" borderId="6" xfId="0" applyFont="1" applyBorder="1" applyAlignment="1">
      <alignment vertical="center" wrapText="1"/>
    </xf>
    <xf numFmtId="0" fontId="30" fillId="0" borderId="4" xfId="0" applyFont="1" applyBorder="1" applyAlignment="1">
      <alignment vertical="center" wrapText="1"/>
    </xf>
    <xf numFmtId="0" fontId="30" fillId="0" borderId="7" xfId="0" applyFont="1" applyBorder="1" applyAlignment="1">
      <alignment vertical="center" wrapText="1"/>
    </xf>
    <xf numFmtId="0" fontId="16" fillId="0" borderId="5" xfId="0" applyNumberFormat="1" applyFont="1" applyFill="1" applyBorder="1" applyAlignment="1">
      <alignment horizontal="center" vertical="center"/>
    </xf>
    <xf numFmtId="0" fontId="30" fillId="0" borderId="2" xfId="0" applyFont="1" applyBorder="1" applyAlignment="1">
      <alignment vertical="center"/>
    </xf>
    <xf numFmtId="0" fontId="30" fillId="0" borderId="0" xfId="0" applyFont="1" applyBorder="1" applyAlignment="1">
      <alignment vertical="center"/>
    </xf>
    <xf numFmtId="0" fontId="30" fillId="0" borderId="5" xfId="0" applyFont="1" applyBorder="1" applyAlignment="1">
      <alignment horizontal="center" vertical="center"/>
    </xf>
    <xf numFmtId="0" fontId="34" fillId="0" borderId="5" xfId="0" applyFont="1" applyBorder="1" applyAlignment="1">
      <alignment horizontal="center" vertical="center"/>
    </xf>
    <xf numFmtId="0" fontId="30" fillId="0" borderId="2" xfId="0" applyFont="1" applyBorder="1" applyAlignment="1">
      <alignment horizontal="center" vertical="center"/>
    </xf>
    <xf numFmtId="0" fontId="30" fillId="0" borderId="15" xfId="0" applyFont="1" applyBorder="1" applyAlignment="1">
      <alignment vertical="center" wrapText="1"/>
    </xf>
    <xf numFmtId="0" fontId="30" fillId="0" borderId="6" xfId="0" applyFont="1" applyBorder="1" applyAlignment="1">
      <alignment vertical="center"/>
    </xf>
    <xf numFmtId="0" fontId="30" fillId="0" borderId="4" xfId="0" applyFont="1" applyBorder="1" applyAlignment="1">
      <alignment vertical="center"/>
    </xf>
    <xf numFmtId="0" fontId="30" fillId="0" borderId="7" xfId="0" applyFont="1" applyBorder="1" applyAlignment="1">
      <alignment vertical="center"/>
    </xf>
    <xf numFmtId="0" fontId="30" fillId="0" borderId="8" xfId="0" applyFont="1" applyBorder="1" applyAlignment="1">
      <alignment horizontal="center" vertical="center"/>
    </xf>
    <xf numFmtId="0" fontId="30" fillId="0" borderId="6" xfId="0" applyFont="1" applyBorder="1" applyAlignment="1">
      <alignment horizontal="left" vertical="center" wrapText="1"/>
    </xf>
    <xf numFmtId="0" fontId="0" fillId="0" borderId="4" xfId="0" applyFont="1" applyBorder="1" applyAlignment="1">
      <alignment vertical="center" wrapText="1"/>
    </xf>
    <xf numFmtId="0" fontId="0" fillId="0" borderId="7" xfId="0" applyFont="1" applyBorder="1" applyAlignment="1">
      <alignment vertical="center" wrapText="1"/>
    </xf>
    <xf numFmtId="0" fontId="30" fillId="0" borderId="9" xfId="0" applyFont="1" applyBorder="1" applyAlignment="1">
      <alignment vertical="center"/>
    </xf>
    <xf numFmtId="0" fontId="32" fillId="0" borderId="2" xfId="0" applyFont="1" applyBorder="1" applyAlignment="1">
      <alignment horizontal="center" vertical="center"/>
    </xf>
    <xf numFmtId="0" fontId="32" fillId="0" borderId="10" xfId="0" applyFont="1" applyBorder="1" applyAlignment="1">
      <alignment horizontal="left" vertical="center" wrapText="1"/>
    </xf>
    <xf numFmtId="0" fontId="32" fillId="0" borderId="13" xfId="0" applyFont="1" applyBorder="1" applyAlignment="1">
      <alignment horizontal="left" vertical="center" wrapText="1"/>
    </xf>
    <xf numFmtId="0" fontId="32" fillId="0" borderId="11" xfId="0" applyFont="1" applyBorder="1" applyAlignment="1">
      <alignment horizontal="left" vertical="center" wrapText="1"/>
    </xf>
    <xf numFmtId="2" fontId="33" fillId="0" borderId="5" xfId="0" applyNumberFormat="1" applyFont="1" applyBorder="1" applyAlignment="1">
      <alignment horizontal="center" vertical="center"/>
    </xf>
    <xf numFmtId="0" fontId="16" fillId="0" borderId="2" xfId="0" applyFont="1" applyBorder="1" applyAlignment="1">
      <alignment horizontal="center" vertical="top"/>
    </xf>
    <xf numFmtId="0" fontId="16" fillId="0" borderId="8" xfId="0" applyFont="1" applyBorder="1" applyAlignment="1">
      <alignment horizontal="center" vertical="top" wrapText="1"/>
    </xf>
    <xf numFmtId="0" fontId="16" fillId="0" borderId="6" xfId="0" applyFont="1" applyBorder="1" applyAlignment="1">
      <alignment horizontal="left"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6" fillId="0" borderId="9" xfId="0" applyFont="1" applyBorder="1" applyAlignment="1">
      <alignment horizontal="center" vertical="top" wrapText="1"/>
    </xf>
    <xf numFmtId="0" fontId="35" fillId="0" borderId="6" xfId="0" applyFont="1" applyBorder="1" applyAlignment="1">
      <alignment vertical="top"/>
    </xf>
    <xf numFmtId="0" fontId="35" fillId="0" borderId="6" xfId="0" applyFont="1" applyBorder="1" applyAlignment="1">
      <alignment horizontal="left" vertical="top" wrapText="1"/>
    </xf>
    <xf numFmtId="0" fontId="35" fillId="0" borderId="4" xfId="0" applyFont="1" applyBorder="1" applyAlignment="1">
      <alignment horizontal="left" vertical="top" wrapText="1"/>
    </xf>
    <xf numFmtId="0" fontId="35" fillId="0" borderId="7" xfId="0" applyFont="1" applyBorder="1" applyAlignment="1">
      <alignment horizontal="left" vertical="top" wrapText="1"/>
    </xf>
    <xf numFmtId="0" fontId="24" fillId="0" borderId="5" xfId="0" applyFont="1" applyBorder="1" applyAlignment="1">
      <alignment vertical="top"/>
    </xf>
    <xf numFmtId="0" fontId="16" fillId="0" borderId="2" xfId="0" applyFont="1" applyBorder="1" applyAlignment="1">
      <alignment vertical="top"/>
    </xf>
    <xf numFmtId="0" fontId="16" fillId="0" borderId="8" xfId="0" applyFont="1" applyBorder="1" applyAlignment="1">
      <alignment horizontal="center" vertical="center" wrapText="1"/>
    </xf>
    <xf numFmtId="0" fontId="16" fillId="0" borderId="6" xfId="0" applyFont="1" applyBorder="1" applyAlignment="1">
      <alignment horizontal="left" vertical="center" wrapText="1"/>
    </xf>
    <xf numFmtId="0" fontId="16" fillId="0" borderId="4" xfId="0" applyFont="1" applyBorder="1" applyAlignment="1">
      <alignment horizontal="left" vertical="center" wrapText="1"/>
    </xf>
    <xf numFmtId="0" fontId="16" fillId="0" borderId="7" xfId="0" applyFont="1" applyBorder="1" applyAlignment="1">
      <alignment horizontal="left" vertical="center" wrapText="1"/>
    </xf>
    <xf numFmtId="0" fontId="16" fillId="0" borderId="9" xfId="0" applyFont="1" applyBorder="1" applyAlignment="1">
      <alignment horizontal="center" vertical="center" wrapText="1"/>
    </xf>
    <xf numFmtId="0" fontId="16" fillId="0" borderId="5" xfId="0" applyFont="1" applyBorder="1" applyAlignment="1">
      <alignment vertical="center" wrapText="1"/>
    </xf>
    <xf numFmtId="0" fontId="36" fillId="6" borderId="2" xfId="0" applyFont="1" applyFill="1" applyBorder="1" applyAlignment="1">
      <alignment horizontal="center" vertical="top" wrapText="1"/>
    </xf>
    <xf numFmtId="0" fontId="16" fillId="0" borderId="2" xfId="0" applyFont="1" applyBorder="1" applyAlignment="1">
      <alignment horizontal="center" vertical="top" wrapText="1"/>
    </xf>
    <xf numFmtId="0" fontId="34" fillId="6" borderId="5" xfId="0" applyFont="1" applyFill="1" applyBorder="1" applyAlignment="1">
      <alignment horizontal="center" vertical="center" wrapText="1"/>
    </xf>
    <xf numFmtId="0" fontId="16" fillId="0" borderId="9" xfId="0" applyFont="1" applyBorder="1" applyAlignment="1">
      <alignment vertical="top"/>
    </xf>
    <xf numFmtId="0" fontId="34" fillId="6" borderId="2" xfId="0" applyFont="1" applyFill="1" applyBorder="1" applyAlignment="1">
      <alignment horizontal="center" vertical="top"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16" fillId="0" borderId="5" xfId="0" applyFont="1" applyBorder="1" applyAlignment="1">
      <alignment horizontal="center" vertical="center" wrapText="1"/>
    </xf>
    <xf numFmtId="0" fontId="16" fillId="0" borderId="5" xfId="0" applyFont="1" applyBorder="1" applyAlignment="1">
      <alignment horizontal="left" vertical="center" wrapText="1"/>
    </xf>
    <xf numFmtId="0" fontId="34" fillId="6" borderId="2" xfId="0" applyFont="1" applyFill="1" applyBorder="1" applyAlignment="1">
      <alignment vertical="center" wrapText="1"/>
    </xf>
    <xf numFmtId="0" fontId="16" fillId="0" borderId="9" xfId="0" applyFont="1" applyBorder="1" applyAlignment="1">
      <alignment vertical="center" wrapText="1"/>
    </xf>
    <xf numFmtId="0" fontId="34" fillId="6" borderId="6" xfId="0" applyFont="1" applyFill="1" applyBorder="1" applyAlignment="1">
      <alignment vertical="center" wrapText="1"/>
    </xf>
    <xf numFmtId="0" fontId="16" fillId="0" borderId="6" xfId="0" applyFont="1" applyFill="1" applyBorder="1" applyAlignment="1">
      <alignment vertical="center"/>
    </xf>
    <xf numFmtId="0" fontId="16" fillId="0" borderId="0" xfId="0" applyFont="1" applyFill="1" applyAlignment="1">
      <alignment vertical="center" wrapText="1"/>
    </xf>
    <xf numFmtId="0" fontId="16" fillId="0" borderId="7" xfId="0" applyFont="1" applyFill="1" applyBorder="1" applyAlignment="1">
      <alignment horizontal="left" vertical="center" wrapText="1"/>
    </xf>
    <xf numFmtId="0" fontId="16" fillId="0" borderId="4" xfId="0" applyFont="1" applyFill="1" applyBorder="1" applyAlignment="1">
      <alignment vertical="center"/>
    </xf>
    <xf numFmtId="0" fontId="16" fillId="0" borderId="7" xfId="0" applyFont="1" applyFill="1" applyBorder="1" applyAlignment="1">
      <alignment vertical="center"/>
    </xf>
    <xf numFmtId="0" fontId="32" fillId="0" borderId="5" xfId="0" applyFont="1" applyFill="1" applyBorder="1" applyAlignment="1">
      <alignment horizontal="center" vertical="center" wrapText="1"/>
    </xf>
    <xf numFmtId="0" fontId="32" fillId="0" borderId="5" xfId="0" applyFont="1" applyFill="1" applyBorder="1" applyAlignment="1">
      <alignment horizontal="center"/>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xf>
    <xf numFmtId="0" fontId="30" fillId="0" borderId="5" xfId="0" applyFont="1" applyBorder="1"/>
    <xf numFmtId="0" fontId="30" fillId="0" borderId="5" xfId="0" applyFont="1" applyBorder="1" applyAlignment="1">
      <alignment horizontal="center" vertical="center" wrapText="1"/>
    </xf>
    <xf numFmtId="2" fontId="31" fillId="0" borderId="5" xfId="0" applyNumberFormat="1" applyFont="1" applyBorder="1" applyAlignment="1">
      <alignment horizontal="center" vertical="center" wrapText="1"/>
    </xf>
    <xf numFmtId="0" fontId="33" fillId="0" borderId="5" xfId="0" applyFont="1" applyBorder="1" applyAlignment="1">
      <alignment horizontal="center" vertical="center"/>
    </xf>
    <xf numFmtId="0" fontId="31" fillId="0" borderId="5" xfId="0" applyFont="1" applyBorder="1"/>
    <xf numFmtId="0" fontId="30" fillId="0" borderId="7" xfId="0" applyFont="1" applyBorder="1" applyAlignment="1">
      <alignment horizontal="center" vertical="center" wrapText="1"/>
    </xf>
    <xf numFmtId="0" fontId="24" fillId="0" borderId="7" xfId="0" applyFont="1" applyBorder="1" applyAlignment="1">
      <alignment vertical="top"/>
    </xf>
    <xf numFmtId="0" fontId="34" fillId="6" borderId="5" xfId="0" applyFont="1" applyFill="1" applyBorder="1" applyAlignment="1">
      <alignment vertical="center" wrapText="1"/>
    </xf>
    <xf numFmtId="0" fontId="16" fillId="0" borderId="5" xfId="0" applyFont="1" applyFill="1" applyBorder="1" applyAlignment="1">
      <alignment vertical="center"/>
    </xf>
    <xf numFmtId="0" fontId="34" fillId="6" borderId="2" xfId="0" applyFont="1" applyFill="1" applyBorder="1" applyAlignment="1">
      <alignment horizontal="center" vertical="top"/>
    </xf>
    <xf numFmtId="0" fontId="16" fillId="0" borderId="3" xfId="0" applyFont="1" applyBorder="1" applyAlignment="1">
      <alignment horizontal="left" vertical="center" wrapText="1"/>
    </xf>
    <xf numFmtId="0" fontId="16" fillId="0" borderId="1" xfId="0" applyFont="1" applyBorder="1" applyAlignment="1">
      <alignment horizontal="left" vertical="center" wrapText="1"/>
    </xf>
    <xf numFmtId="0" fontId="16" fillId="0" borderId="12" xfId="0" applyFont="1" applyBorder="1" applyAlignment="1">
      <alignment horizontal="left" vertical="center" wrapText="1"/>
    </xf>
    <xf numFmtId="0" fontId="34" fillId="6" borderId="6" xfId="0" applyFont="1" applyFill="1" applyBorder="1" applyAlignment="1">
      <alignment horizontal="center" vertical="center" wrapText="1"/>
    </xf>
    <xf numFmtId="0" fontId="16" fillId="0" borderId="5" xfId="0" applyFont="1" applyBorder="1" applyAlignment="1">
      <alignment horizontal="center" vertical="top" wrapText="1"/>
    </xf>
    <xf numFmtId="0" fontId="16" fillId="0" borderId="10" xfId="0" applyFont="1" applyBorder="1" applyAlignment="1">
      <alignment horizontal="left" vertical="top" wrapText="1"/>
    </xf>
    <xf numFmtId="0" fontId="16" fillId="0" borderId="13" xfId="0" applyFont="1" applyBorder="1" applyAlignment="1">
      <alignment horizontal="left" vertical="top" wrapText="1"/>
    </xf>
    <xf numFmtId="0" fontId="16" fillId="0" borderId="11" xfId="0" applyFont="1" applyBorder="1" applyAlignment="1">
      <alignment horizontal="left" vertical="top" wrapText="1"/>
    </xf>
    <xf numFmtId="0" fontId="16" fillId="0" borderId="3" xfId="0" applyFont="1" applyBorder="1" applyAlignment="1">
      <alignment horizontal="left" vertical="top" wrapText="1"/>
    </xf>
    <xf numFmtId="0" fontId="16" fillId="0" borderId="1" xfId="0" applyFont="1" applyBorder="1" applyAlignment="1">
      <alignment horizontal="left" vertical="top" wrapText="1"/>
    </xf>
    <xf numFmtId="0" fontId="16" fillId="0" borderId="12" xfId="0" applyFont="1" applyBorder="1" applyAlignment="1">
      <alignment horizontal="left" vertical="top" wrapText="1"/>
    </xf>
    <xf numFmtId="0" fontId="16" fillId="6" borderId="10"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34" fillId="6" borderId="9" xfId="0" applyFont="1" applyFill="1" applyBorder="1" applyAlignment="1">
      <alignment horizontal="center" vertical="top" wrapText="1"/>
    </xf>
    <xf numFmtId="0" fontId="34" fillId="6" borderId="8" xfId="0" applyFont="1" applyFill="1" applyBorder="1" applyAlignment="1">
      <alignment horizontal="center" vertical="top" wrapText="1"/>
    </xf>
    <xf numFmtId="0" fontId="16" fillId="6" borderId="3"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7" xfId="0" applyFont="1" applyBorder="1" applyAlignment="1">
      <alignment horizontal="left" vertical="center" shrinkToFit="1"/>
    </xf>
    <xf numFmtId="0" fontId="34" fillId="6" borderId="9" xfId="0" applyFont="1" applyFill="1" applyBorder="1" applyAlignment="1">
      <alignment horizontal="center" vertical="center" wrapText="1"/>
    </xf>
    <xf numFmtId="0" fontId="32" fillId="0" borderId="8" xfId="0" applyFont="1" applyBorder="1" applyAlignment="1">
      <alignment horizontal="center" vertical="center"/>
    </xf>
    <xf numFmtId="0" fontId="32" fillId="0" borderId="6" xfId="0" applyFont="1" applyBorder="1" applyAlignment="1">
      <alignment horizontal="left" vertical="center" wrapText="1"/>
    </xf>
    <xf numFmtId="0" fontId="32" fillId="0" borderId="4" xfId="0" applyFont="1" applyBorder="1" applyAlignment="1">
      <alignment horizontal="left" vertical="center" wrapText="1"/>
    </xf>
    <xf numFmtId="0" fontId="32" fillId="0" borderId="7" xfId="0" applyFont="1" applyBorder="1" applyAlignment="1">
      <alignment horizontal="left" vertical="center" wrapText="1"/>
    </xf>
    <xf numFmtId="0" fontId="33" fillId="6" borderId="6"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6" xfId="0" applyFont="1" applyBorder="1" applyAlignment="1">
      <alignment vertical="center"/>
    </xf>
    <xf numFmtId="0" fontId="16" fillId="0" borderId="2" xfId="0" applyFont="1" applyBorder="1" applyAlignment="1">
      <alignment horizontal="center" vertical="center"/>
    </xf>
    <xf numFmtId="0" fontId="16" fillId="0" borderId="8" xfId="0" applyNumberFormat="1" applyFont="1" applyBorder="1" applyAlignment="1">
      <alignment horizontal="center" vertical="top"/>
    </xf>
    <xf numFmtId="0" fontId="16" fillId="0" borderId="8" xfId="0" applyFont="1" applyBorder="1" applyAlignment="1">
      <alignment horizontal="center" vertical="top"/>
    </xf>
    <xf numFmtId="0" fontId="16" fillId="0" borderId="6" xfId="0" applyFont="1" applyBorder="1" applyAlignment="1">
      <alignment vertical="center" wrapText="1"/>
    </xf>
    <xf numFmtId="0" fontId="16" fillId="0" borderId="5" xfId="0" applyFont="1" applyBorder="1" applyAlignment="1">
      <alignment horizontal="left" vertical="center"/>
    </xf>
    <xf numFmtId="0" fontId="16" fillId="0" borderId="9" xfId="0" applyFont="1" applyBorder="1" applyAlignment="1">
      <alignment horizontal="center" vertical="center"/>
    </xf>
    <xf numFmtId="0" fontId="16" fillId="0" borderId="2" xfId="0" applyFont="1" applyBorder="1" applyAlignment="1">
      <alignment horizontal="left" vertical="center" wrapText="1"/>
    </xf>
    <xf numFmtId="0" fontId="16" fillId="0" borderId="5" xfId="0" applyFont="1" applyBorder="1" applyAlignment="1">
      <alignment horizontal="center" vertical="top"/>
    </xf>
    <xf numFmtId="0" fontId="30" fillId="0" borderId="5" xfId="0" applyFont="1" applyBorder="1" applyAlignment="1">
      <alignment horizontal="center" vertical="top" wrapText="1"/>
    </xf>
    <xf numFmtId="0" fontId="34" fillId="0" borderId="5" xfId="0" applyFont="1" applyBorder="1" applyAlignment="1">
      <alignment horizontal="center" vertical="top"/>
    </xf>
    <xf numFmtId="0" fontId="30" fillId="0" borderId="5" xfId="0" applyFont="1" applyBorder="1" applyAlignment="1">
      <alignment vertical="top"/>
    </xf>
    <xf numFmtId="0" fontId="30" fillId="0" borderId="8" xfId="0" applyFont="1" applyBorder="1" applyAlignment="1">
      <alignment horizontal="center" vertical="center" wrapText="1"/>
    </xf>
    <xf numFmtId="0" fontId="30" fillId="0" borderId="8" xfId="0" applyFont="1" applyBorder="1"/>
    <xf numFmtId="0" fontId="30" fillId="0" borderId="9" xfId="0" applyFont="1" applyBorder="1" applyAlignment="1">
      <alignment horizontal="center" vertical="center" wrapText="1"/>
    </xf>
    <xf numFmtId="0" fontId="34" fillId="0" borderId="9" xfId="0" applyFont="1" applyBorder="1" applyAlignment="1">
      <alignment horizontal="center" vertical="center"/>
    </xf>
    <xf numFmtId="0" fontId="30" fillId="0" borderId="9" xfId="0" applyFont="1" applyBorder="1"/>
    <xf numFmtId="0" fontId="30" fillId="0" borderId="5" xfId="0" applyFont="1" applyBorder="1" applyAlignment="1">
      <alignment vertical="center"/>
    </xf>
    <xf numFmtId="1" fontId="30" fillId="0" borderId="5" xfId="0" applyNumberFormat="1" applyFont="1" applyBorder="1" applyAlignment="1">
      <alignment horizontal="center" vertical="center" wrapText="1"/>
    </xf>
    <xf numFmtId="2" fontId="30" fillId="0" borderId="5" xfId="0" applyNumberFormat="1" applyFont="1" applyBorder="1" applyAlignment="1">
      <alignment horizontal="center" vertical="center" wrapText="1"/>
    </xf>
    <xf numFmtId="0" fontId="30" fillId="0" borderId="4" xfId="0" applyFont="1" applyBorder="1" applyAlignment="1">
      <alignment horizontal="left" vertical="center" wrapText="1"/>
    </xf>
    <xf numFmtId="0" fontId="30" fillId="0" borderId="7" xfId="0" applyFont="1" applyBorder="1" applyAlignment="1">
      <alignment horizontal="left" vertical="center" wrapText="1"/>
    </xf>
    <xf numFmtId="1" fontId="16" fillId="0" borderId="5" xfId="0" applyNumberFormat="1" applyFont="1" applyBorder="1" applyAlignment="1">
      <alignment horizontal="center" vertical="center"/>
    </xf>
    <xf numFmtId="0" fontId="16" fillId="0" borderId="5" xfId="0" applyNumberFormat="1" applyFont="1" applyBorder="1" applyAlignment="1">
      <alignment horizontal="center" vertical="center"/>
    </xf>
    <xf numFmtId="1" fontId="33" fillId="6" borderId="6" xfId="0" applyNumberFormat="1" applyFont="1" applyFill="1" applyBorder="1" applyAlignment="1">
      <alignment horizontal="center" vertical="center" wrapText="1"/>
    </xf>
    <xf numFmtId="186" fontId="16" fillId="0" borderId="6" xfId="0" applyNumberFormat="1" applyFont="1" applyBorder="1" applyAlignment="1">
      <alignment horizontal="left" vertical="center" wrapText="1"/>
    </xf>
    <xf numFmtId="186" fontId="16" fillId="0" borderId="4" xfId="0" applyNumberFormat="1" applyFont="1" applyBorder="1" applyAlignment="1">
      <alignment horizontal="left" vertical="center" wrapText="1"/>
    </xf>
    <xf numFmtId="186" fontId="16" fillId="0" borderId="7" xfId="0" applyNumberFormat="1" applyFont="1" applyBorder="1" applyAlignment="1">
      <alignment horizontal="left" vertical="center" wrapText="1"/>
    </xf>
    <xf numFmtId="0" fontId="34" fillId="6" borderId="10" xfId="0" applyFont="1" applyFill="1" applyBorder="1" applyAlignment="1">
      <alignment horizontal="center" vertical="center" wrapText="1"/>
    </xf>
    <xf numFmtId="0" fontId="16" fillId="0" borderId="2" xfId="0" applyNumberFormat="1" applyFont="1" applyBorder="1" applyAlignment="1">
      <alignment vertical="center" wrapText="1"/>
    </xf>
    <xf numFmtId="0" fontId="16" fillId="0" borderId="5" xfId="0" applyFont="1" applyBorder="1" applyAlignment="1">
      <alignment vertical="center"/>
    </xf>
    <xf numFmtId="0" fontId="16" fillId="0" borderId="2" xfId="0" applyNumberFormat="1" applyFont="1" applyBorder="1" applyAlignment="1">
      <alignment horizontal="left" vertical="center" wrapText="1"/>
    </xf>
    <xf numFmtId="0" fontId="16" fillId="0" borderId="5" xfId="0" applyFont="1" applyBorder="1" applyAlignment="1">
      <alignment horizontal="left" vertical="top" wrapText="1"/>
    </xf>
    <xf numFmtId="0" fontId="16" fillId="0" borderId="9" xfId="0" applyNumberFormat="1" applyFont="1" applyBorder="1" applyAlignment="1">
      <alignment horizontal="left" vertical="center" wrapText="1"/>
    </xf>
    <xf numFmtId="0" fontId="16" fillId="0" borderId="3" xfId="0" applyFont="1" applyBorder="1" applyAlignment="1">
      <alignment horizontal="left" vertical="center"/>
    </xf>
    <xf numFmtId="0" fontId="16" fillId="0" borderId="1" xfId="0" applyFont="1" applyBorder="1" applyAlignment="1">
      <alignment horizontal="left" vertical="center"/>
    </xf>
    <xf numFmtId="0" fontId="16" fillId="0" borderId="12" xfId="0" applyFont="1" applyBorder="1" applyAlignment="1">
      <alignment horizontal="left" vertical="center"/>
    </xf>
    <xf numFmtId="0" fontId="33" fillId="6" borderId="9" xfId="0" applyFont="1" applyFill="1" applyBorder="1" applyAlignment="1">
      <alignment horizontal="center" vertical="top" wrapText="1"/>
    </xf>
    <xf numFmtId="0" fontId="31" fillId="0" borderId="6" xfId="0" applyFont="1" applyBorder="1" applyAlignment="1">
      <alignment horizontal="center" vertical="center"/>
    </xf>
    <xf numFmtId="0" fontId="31" fillId="0" borderId="4" xfId="0" applyFont="1" applyBorder="1" applyAlignment="1">
      <alignment horizontal="center" vertical="center"/>
    </xf>
    <xf numFmtId="0" fontId="31" fillId="0" borderId="7" xfId="0" applyFont="1" applyBorder="1" applyAlignment="1">
      <alignment horizontal="center" vertical="center"/>
    </xf>
    <xf numFmtId="1" fontId="32" fillId="6" borderId="6" xfId="0" applyNumberFormat="1" applyFont="1" applyFill="1" applyBorder="1" applyAlignment="1">
      <alignment horizontal="center" vertical="center" wrapText="1"/>
    </xf>
    <xf numFmtId="0" fontId="31" fillId="0" borderId="5" xfId="0" applyFont="1" applyBorder="1" applyAlignment="1">
      <alignment horizontal="center" vertical="center" wrapText="1"/>
    </xf>
    <xf numFmtId="1" fontId="33" fillId="0" borderId="5" xfId="0" applyNumberFormat="1" applyFont="1" applyBorder="1" applyAlignment="1">
      <alignment horizontal="center" vertical="center"/>
    </xf>
    <xf numFmtId="0" fontId="31" fillId="0" borderId="5" xfId="0" applyFont="1" applyBorder="1" applyAlignment="1">
      <alignment vertical="center"/>
    </xf>
    <xf numFmtId="0" fontId="16" fillId="0" borderId="8" xfId="0" applyFont="1" applyBorder="1" applyAlignment="1">
      <alignment horizontal="left" vertical="center" wrapText="1"/>
    </xf>
    <xf numFmtId="0" fontId="16" fillId="0" borderId="6" xfId="0" applyFont="1" applyBorder="1" applyAlignment="1">
      <alignment horizontal="left" vertical="center"/>
    </xf>
    <xf numFmtId="0" fontId="16" fillId="0" borderId="4" xfId="0" applyFont="1" applyBorder="1" applyAlignment="1">
      <alignment horizontal="left" vertical="center"/>
    </xf>
    <xf numFmtId="0" fontId="16" fillId="0" borderId="7" xfId="0" applyFont="1" applyBorder="1" applyAlignment="1">
      <alignment horizontal="left" vertical="center"/>
    </xf>
    <xf numFmtId="0" fontId="34" fillId="0" borderId="6" xfId="0" applyFont="1" applyBorder="1" applyAlignment="1">
      <alignment horizontal="center" vertical="center"/>
    </xf>
    <xf numFmtId="0" fontId="16" fillId="0" borderId="7" xfId="0" applyFont="1" applyBorder="1" applyAlignment="1">
      <alignment vertical="center" wrapText="1"/>
    </xf>
    <xf numFmtId="1" fontId="32" fillId="0" borderId="3" xfId="0" applyNumberFormat="1" applyFont="1" applyFill="1" applyBorder="1" applyAlignment="1">
      <alignment horizontal="center" vertical="center"/>
    </xf>
    <xf numFmtId="0" fontId="31" fillId="0" borderId="0" xfId="0" applyFont="1" applyBorder="1" applyAlignment="1">
      <alignment horizontal="center" vertical="center"/>
    </xf>
    <xf numFmtId="0" fontId="30" fillId="0" borderId="1" xfId="0" applyFont="1" applyBorder="1" applyAlignment="1">
      <alignment horizontal="center" vertical="top"/>
    </xf>
    <xf numFmtId="0" fontId="34" fillId="0" borderId="1" xfId="0" applyFont="1" applyBorder="1"/>
    <xf numFmtId="0" fontId="34" fillId="0" borderId="1" xfId="0" applyFont="1" applyBorder="1" applyAlignment="1">
      <alignment horizontal="center" vertical="top"/>
    </xf>
    <xf numFmtId="0" fontId="30" fillId="0" borderId="1" xfId="0" applyFont="1" applyBorder="1" applyAlignment="1">
      <alignment horizontal="center" vertical="center"/>
    </xf>
    <xf numFmtId="190" fontId="33" fillId="0" borderId="16" xfId="0" applyNumberFormat="1" applyFont="1" applyFill="1" applyBorder="1" applyAlignment="1" applyProtection="1">
      <alignment horizontal="center" vertical="center"/>
    </xf>
    <xf numFmtId="190" fontId="33" fillId="0" borderId="17" xfId="0" applyNumberFormat="1" applyFont="1" applyFill="1" applyBorder="1" applyAlignment="1" applyProtection="1">
      <alignment vertical="center"/>
    </xf>
    <xf numFmtId="190" fontId="37" fillId="0" borderId="4" xfId="0" applyNumberFormat="1" applyFont="1" applyFill="1" applyBorder="1" applyAlignment="1" applyProtection="1">
      <alignment vertical="center"/>
    </xf>
    <xf numFmtId="190" fontId="34" fillId="0" borderId="4" xfId="0" applyNumberFormat="1" applyFont="1" applyFill="1" applyBorder="1" applyAlignment="1" applyProtection="1">
      <alignment horizontal="left" vertical="center"/>
    </xf>
    <xf numFmtId="190" fontId="34" fillId="0" borderId="4" xfId="0" applyNumberFormat="1" applyFont="1" applyFill="1" applyBorder="1" applyAlignment="1" applyProtection="1">
      <alignment vertical="center"/>
    </xf>
    <xf numFmtId="190" fontId="34" fillId="0" borderId="18" xfId="0" applyNumberFormat="1" applyFont="1" applyFill="1" applyBorder="1" applyAlignment="1" applyProtection="1">
      <alignment horizontal="center" vertical="top"/>
    </xf>
    <xf numFmtId="190" fontId="34" fillId="0" borderId="19" xfId="0" applyNumberFormat="1" applyFont="1" applyFill="1" applyBorder="1" applyAlignment="1" applyProtection="1">
      <alignment horizontal="center" vertical="top"/>
    </xf>
    <xf numFmtId="190" fontId="34" fillId="0" borderId="0" xfId="0" applyNumberFormat="1" applyFont="1" applyFill="1" applyBorder="1" applyAlignment="1" applyProtection="1">
      <alignment horizontal="left" vertical="top" wrapText="1"/>
    </xf>
    <xf numFmtId="190" fontId="34" fillId="0" borderId="15" xfId="0" applyNumberFormat="1" applyFont="1" applyFill="1" applyBorder="1" applyAlignment="1" applyProtection="1">
      <alignment horizontal="left" vertical="top" wrapText="1"/>
    </xf>
    <xf numFmtId="190" fontId="34" fillId="0" borderId="14" xfId="0" applyNumberFormat="1" applyFont="1" applyFill="1" applyBorder="1" applyAlignment="1" applyProtection="1">
      <alignment horizontal="left" vertical="center"/>
    </xf>
    <xf numFmtId="190" fontId="34" fillId="0" borderId="19" xfId="0" applyNumberFormat="1" applyFont="1" applyFill="1" applyBorder="1" applyAlignment="1" applyProtection="1">
      <alignment horizontal="center" vertical="center"/>
    </xf>
    <xf numFmtId="190" fontId="34" fillId="0" borderId="0" xfId="0" applyNumberFormat="1" applyFont="1" applyFill="1" applyBorder="1" applyAlignment="1" applyProtection="1">
      <alignment horizontal="left" vertical="center" wrapText="1"/>
    </xf>
    <xf numFmtId="190" fontId="34" fillId="0" borderId="15" xfId="0" applyNumberFormat="1" applyFont="1" applyFill="1" applyBorder="1" applyAlignment="1" applyProtection="1">
      <alignment horizontal="left" vertical="center" wrapText="1"/>
    </xf>
    <xf numFmtId="190" fontId="34" fillId="0" borderId="0" xfId="0" applyNumberFormat="1" applyFont="1" applyFill="1" applyBorder="1" applyAlignment="1" applyProtection="1">
      <alignment vertical="top"/>
    </xf>
    <xf numFmtId="190" fontId="34" fillId="0" borderId="0" xfId="0" applyNumberFormat="1" applyFont="1" applyFill="1" applyBorder="1" applyAlignment="1" applyProtection="1">
      <alignment horizontal="left" vertical="center"/>
    </xf>
    <xf numFmtId="190" fontId="34" fillId="0" borderId="0" xfId="0" applyNumberFormat="1" applyFont="1" applyFill="1" applyBorder="1" applyAlignment="1" applyProtection="1">
      <alignment vertical="center"/>
    </xf>
    <xf numFmtId="190" fontId="34" fillId="0" borderId="14" xfId="0" applyNumberFormat="1" applyFont="1" applyFill="1" applyBorder="1" applyAlignment="1" applyProtection="1">
      <alignment vertical="center"/>
    </xf>
    <xf numFmtId="190" fontId="34" fillId="0" borderId="0" xfId="0" applyNumberFormat="1" applyFont="1" applyFill="1" applyBorder="1" applyAlignment="1" applyProtection="1">
      <alignment horizontal="left" vertical="top"/>
    </xf>
    <xf numFmtId="190" fontId="34" fillId="0" borderId="14" xfId="0" applyNumberFormat="1" applyFont="1" applyFill="1" applyBorder="1" applyAlignment="1" applyProtection="1">
      <alignment vertical="top"/>
    </xf>
    <xf numFmtId="190" fontId="34" fillId="0" borderId="19" xfId="0" applyNumberFormat="1" applyFont="1" applyFill="1" applyBorder="1" applyAlignment="1" applyProtection="1">
      <alignment vertical="top"/>
    </xf>
    <xf numFmtId="190" fontId="34" fillId="0" borderId="20" xfId="0" applyNumberFormat="1" applyFont="1" applyFill="1" applyBorder="1" applyAlignment="1" applyProtection="1">
      <alignment horizontal="center" vertical="top"/>
    </xf>
    <xf numFmtId="190" fontId="34" fillId="0" borderId="21" xfId="0" applyNumberFormat="1" applyFont="1" applyFill="1" applyBorder="1" applyAlignment="1" applyProtection="1">
      <alignment vertical="top"/>
    </xf>
    <xf numFmtId="190" fontId="34" fillId="0" borderId="1" xfId="0" applyNumberFormat="1" applyFont="1" applyFill="1" applyBorder="1" applyAlignment="1" applyProtection="1">
      <alignment vertical="top"/>
    </xf>
    <xf numFmtId="190" fontId="34" fillId="0" borderId="1" xfId="0" applyNumberFormat="1" applyFont="1" applyFill="1" applyBorder="1" applyAlignment="1" applyProtection="1">
      <alignment horizontal="left" vertical="top"/>
    </xf>
    <xf numFmtId="190" fontId="34" fillId="0" borderId="3" xfId="0" applyNumberFormat="1" applyFont="1" applyFill="1" applyBorder="1" applyAlignment="1" applyProtection="1">
      <alignment vertical="top"/>
    </xf>
    <xf numFmtId="190" fontId="33" fillId="0" borderId="20" xfId="0" applyNumberFormat="1" applyFont="1" applyFill="1" applyBorder="1" applyAlignment="1" applyProtection="1">
      <alignment horizontal="center" vertical="center"/>
    </xf>
    <xf numFmtId="190" fontId="33" fillId="0" borderId="21" xfId="0" applyNumberFormat="1" applyFont="1" applyFill="1" applyBorder="1" applyAlignment="1" applyProtection="1">
      <alignment vertical="center"/>
    </xf>
    <xf numFmtId="190" fontId="37" fillId="0" borderId="1" xfId="0" applyNumberFormat="1" applyFont="1" applyFill="1" applyBorder="1" applyAlignment="1" applyProtection="1">
      <alignment vertical="top"/>
    </xf>
    <xf numFmtId="190" fontId="33" fillId="0" borderId="1" xfId="0" applyNumberFormat="1" applyFont="1" applyFill="1" applyBorder="1" applyAlignment="1" applyProtection="1">
      <alignment horizontal="left" vertical="top"/>
    </xf>
    <xf numFmtId="190" fontId="33" fillId="0" borderId="1" xfId="0" applyNumberFormat="1" applyFont="1" applyFill="1" applyBorder="1" applyAlignment="1" applyProtection="1">
      <alignment vertical="top"/>
    </xf>
    <xf numFmtId="0" fontId="32" fillId="0" borderId="5" xfId="0" applyFont="1" applyFill="1" applyBorder="1" applyAlignment="1">
      <alignment horizontal="center" vertical="center"/>
    </xf>
    <xf numFmtId="0" fontId="30" fillId="0" borderId="1" xfId="0" applyFont="1" applyBorder="1" applyAlignment="1">
      <alignment horizontal="center" vertical="center" wrapText="1"/>
    </xf>
    <xf numFmtId="0" fontId="34" fillId="0" borderId="1" xfId="0" applyFont="1" applyBorder="1" applyAlignment="1">
      <alignment horizontal="center"/>
    </xf>
    <xf numFmtId="0" fontId="30" fillId="0" borderId="1" xfId="0" applyFont="1" applyBorder="1"/>
    <xf numFmtId="0" fontId="16" fillId="0" borderId="4" xfId="0" applyFont="1" applyFill="1" applyBorder="1" applyAlignment="1" applyProtection="1">
      <alignment vertical="center"/>
    </xf>
    <xf numFmtId="0" fontId="16" fillId="0" borderId="0" xfId="0" applyFont="1" applyFill="1" applyBorder="1" applyAlignment="1" applyProtection="1">
      <alignment horizontal="left" vertical="center"/>
    </xf>
    <xf numFmtId="0" fontId="16" fillId="0" borderId="0" xfId="0" applyFont="1" applyFill="1" applyBorder="1" applyAlignment="1">
      <alignment horizontal="left" vertical="top"/>
    </xf>
    <xf numFmtId="0" fontId="16" fillId="0" borderId="15" xfId="0" applyFont="1" applyFill="1" applyBorder="1" applyAlignment="1">
      <alignment horizontal="left" vertical="top"/>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16" fillId="0" borderId="15" xfId="0" applyFont="1" applyFill="1" applyBorder="1" applyAlignment="1">
      <alignment vertical="top"/>
    </xf>
    <xf numFmtId="0" fontId="16" fillId="0" borderId="0" xfId="0" applyFont="1" applyFill="1" applyBorder="1" applyAlignment="1" applyProtection="1">
      <alignment vertical="center"/>
    </xf>
    <xf numFmtId="0" fontId="16" fillId="0" borderId="15" xfId="0" applyFont="1" applyFill="1" applyBorder="1"/>
    <xf numFmtId="0" fontId="16" fillId="0" borderId="1" xfId="0" applyFont="1" applyFill="1" applyBorder="1" applyAlignment="1">
      <alignment vertical="top"/>
    </xf>
    <xf numFmtId="0" fontId="16" fillId="0" borderId="1" xfId="0" applyFont="1" applyFill="1" applyBorder="1" applyAlignment="1">
      <alignment horizontal="center" vertical="top"/>
    </xf>
    <xf numFmtId="0" fontId="16" fillId="0" borderId="1" xfId="0" applyFont="1" applyFill="1" applyBorder="1"/>
    <xf numFmtId="0" fontId="16" fillId="0" borderId="1" xfId="0" applyFont="1" applyFill="1" applyBorder="1" applyAlignment="1" applyProtection="1">
      <alignment vertical="top"/>
    </xf>
    <xf numFmtId="0" fontId="16" fillId="0" borderId="12" xfId="0" applyFont="1" applyFill="1" applyBorder="1" applyAlignment="1">
      <alignment vertical="top"/>
    </xf>
    <xf numFmtId="0" fontId="32" fillId="0" borderId="1" xfId="0" applyFont="1" applyFill="1" applyBorder="1" applyAlignment="1" applyProtection="1">
      <alignment vertical="top"/>
    </xf>
    <xf numFmtId="0" fontId="32" fillId="0" borderId="1" xfId="0" applyFont="1" applyFill="1" applyBorder="1" applyAlignment="1">
      <alignment horizontal="center" vertical="top"/>
    </xf>
    <xf numFmtId="0" fontId="32" fillId="0" borderId="1" xfId="0" applyFont="1" applyFill="1" applyBorder="1" applyAlignment="1">
      <alignment vertical="top"/>
    </xf>
    <xf numFmtId="0" fontId="32" fillId="0" borderId="12" xfId="0" applyFont="1" applyFill="1" applyBorder="1" applyAlignment="1">
      <alignment vertical="top"/>
    </xf>
    <xf numFmtId="0" fontId="32" fillId="0" borderId="0" xfId="0" applyFont="1" applyFill="1" applyBorder="1" applyAlignment="1">
      <alignment vertical="top"/>
    </xf>
    <xf numFmtId="0" fontId="32" fillId="0" borderId="0" xfId="0" applyFont="1" applyFill="1" applyBorder="1" applyAlignment="1">
      <alignment vertical="center"/>
    </xf>
    <xf numFmtId="0" fontId="16" fillId="0" borderId="0" xfId="0" applyFont="1" applyFill="1" applyBorder="1" applyAlignment="1" applyProtection="1">
      <alignment vertical="top"/>
    </xf>
    <xf numFmtId="0" fontId="16" fillId="0" borderId="14" xfId="0" applyFont="1" applyFill="1" applyBorder="1" applyAlignment="1">
      <alignment horizontal="center" vertical="top"/>
    </xf>
    <xf numFmtId="190" fontId="34" fillId="0" borderId="14" xfId="0" applyNumberFormat="1" applyFont="1" applyFill="1" applyBorder="1" applyAlignment="1" applyProtection="1">
      <alignment horizontal="center" vertical="top"/>
    </xf>
    <xf numFmtId="190" fontId="37" fillId="0" borderId="4" xfId="0" applyNumberFormat="1" applyFont="1" applyFill="1" applyBorder="1" applyAlignment="1" applyProtection="1">
      <alignment vertical="top"/>
    </xf>
    <xf numFmtId="190" fontId="33" fillId="0" borderId="4" xfId="0" applyNumberFormat="1" applyFont="1" applyFill="1" applyBorder="1" applyAlignment="1" applyProtection="1">
      <alignment horizontal="left" vertical="top"/>
    </xf>
    <xf numFmtId="190" fontId="33" fillId="0" borderId="4" xfId="0" applyNumberFormat="1" applyFont="1" applyFill="1" applyBorder="1" applyAlignment="1" applyProtection="1">
      <alignment vertical="top"/>
    </xf>
    <xf numFmtId="0" fontId="16" fillId="0" borderId="14" xfId="0" applyFont="1" applyFill="1" applyBorder="1" applyAlignment="1">
      <alignment vertical="top"/>
    </xf>
    <xf numFmtId="190" fontId="34" fillId="0" borderId="2" xfId="0" applyNumberFormat="1" applyFont="1" applyFill="1" applyBorder="1" applyAlignment="1" applyProtection="1">
      <alignment horizontal="center" vertical="top"/>
    </xf>
    <xf numFmtId="190" fontId="34" fillId="0" borderId="9" xfId="0" applyNumberFormat="1" applyFont="1" applyFill="1" applyBorder="1" applyAlignment="1" applyProtection="1">
      <alignment horizontal="center" vertical="top"/>
    </xf>
    <xf numFmtId="0" fontId="16" fillId="0" borderId="0" xfId="0" applyFont="1" applyFill="1" applyBorder="1" applyAlignment="1">
      <alignment horizontal="center"/>
    </xf>
    <xf numFmtId="0" fontId="16" fillId="0" borderId="15" xfId="0" applyFont="1" applyFill="1" applyBorder="1" applyAlignment="1">
      <alignment horizontal="center" vertical="top"/>
    </xf>
    <xf numFmtId="190" fontId="34" fillId="0" borderId="0" xfId="0" applyNumberFormat="1" applyFont="1" applyFill="1" applyBorder="1" applyAlignment="1" applyProtection="1">
      <alignment horizontal="center" vertical="top"/>
    </xf>
    <xf numFmtId="190" fontId="34" fillId="0" borderId="15" xfId="0" applyNumberFormat="1" applyFont="1" applyFill="1" applyBorder="1" applyAlignment="1" applyProtection="1">
      <alignment horizontal="center" vertical="top"/>
    </xf>
    <xf numFmtId="0" fontId="32" fillId="0" borderId="4" xfId="0" applyFont="1" applyFill="1" applyBorder="1" applyAlignment="1" applyProtection="1">
      <alignment vertical="top"/>
    </xf>
    <xf numFmtId="0" fontId="32" fillId="0" borderId="4" xfId="0" applyFont="1" applyFill="1" applyBorder="1" applyAlignment="1">
      <alignment horizontal="center" vertical="top"/>
    </xf>
    <xf numFmtId="0" fontId="32" fillId="0" borderId="4" xfId="0" applyFont="1" applyFill="1" applyBorder="1" applyAlignment="1">
      <alignment vertical="top"/>
    </xf>
    <xf numFmtId="0" fontId="32" fillId="0" borderId="7" xfId="0" applyFont="1" applyFill="1" applyBorder="1" applyAlignment="1">
      <alignment vertical="top"/>
    </xf>
    <xf numFmtId="0" fontId="32" fillId="0" borderId="0" xfId="0" applyFont="1" applyAlignment="1">
      <alignment horizontal="center"/>
    </xf>
    <xf numFmtId="0" fontId="16" fillId="0" borderId="0" xfId="0" applyFont="1" applyAlignment="1"/>
    <xf numFmtId="0" fontId="16" fillId="0" borderId="0" xfId="0" applyFont="1" applyAlignment="1">
      <alignment horizontal="right"/>
    </xf>
    <xf numFmtId="0" fontId="16" fillId="2" borderId="0" xfId="0" applyFont="1" applyFill="1" applyAlignment="1"/>
    <xf numFmtId="0" fontId="32" fillId="0" borderId="22" xfId="0" applyFont="1" applyBorder="1" applyAlignment="1">
      <alignment horizontal="center" vertical="center"/>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0" fillId="0" borderId="26" xfId="0" applyFont="1" applyBorder="1" applyAlignment="1">
      <alignment horizontal="center" vertical="center"/>
    </xf>
    <xf numFmtId="0" fontId="30" fillId="0" borderId="6" xfId="0" applyFont="1" applyBorder="1" applyAlignment="1">
      <alignment horizontal="left" vertical="center"/>
    </xf>
    <xf numFmtId="0" fontId="30" fillId="0" borderId="4" xfId="0" applyFont="1" applyBorder="1" applyAlignment="1">
      <alignment horizontal="left" vertical="center"/>
    </xf>
    <xf numFmtId="0" fontId="30" fillId="0" borderId="7" xfId="0" applyFont="1" applyBorder="1" applyAlignment="1">
      <alignment horizontal="left" vertical="center"/>
    </xf>
    <xf numFmtId="0" fontId="32" fillId="2" borderId="6"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2" fillId="2" borderId="27"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6" fillId="2" borderId="5" xfId="0" applyFont="1" applyFill="1" applyBorder="1" applyAlignment="1">
      <alignment horizontal="left" vertical="center"/>
    </xf>
    <xf numFmtId="0" fontId="16" fillId="2" borderId="28" xfId="0" applyFont="1" applyFill="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5" xfId="0" applyFont="1" applyBorder="1" applyAlignment="1">
      <alignment horizontal="left" vertical="center"/>
    </xf>
    <xf numFmtId="0" fontId="30" fillId="0" borderId="3" xfId="0" applyFont="1" applyBorder="1" applyAlignment="1">
      <alignment horizontal="left" vertical="center"/>
    </xf>
    <xf numFmtId="0" fontId="30" fillId="0" borderId="12" xfId="0" applyFont="1" applyBorder="1" applyAlignment="1">
      <alignment horizontal="left" vertical="center"/>
    </xf>
    <xf numFmtId="0" fontId="30" fillId="0" borderId="29" xfId="0" applyFont="1" applyBorder="1" applyAlignment="1">
      <alignment horizontal="center" vertical="center"/>
    </xf>
    <xf numFmtId="0" fontId="30" fillId="0" borderId="30" xfId="0" applyFont="1" applyBorder="1" applyAlignment="1">
      <alignment horizontal="left" vertical="center"/>
    </xf>
    <xf numFmtId="0" fontId="30" fillId="0" borderId="31" xfId="0" applyFont="1" applyBorder="1" applyAlignment="1">
      <alignment horizontal="left" vertical="center"/>
    </xf>
    <xf numFmtId="0" fontId="30" fillId="0" borderId="32" xfId="0" applyFont="1" applyBorder="1" applyAlignment="1">
      <alignment horizontal="left" vertical="center"/>
    </xf>
    <xf numFmtId="0" fontId="16" fillId="2" borderId="33" xfId="0" applyFont="1" applyFill="1" applyBorder="1" applyAlignment="1">
      <alignment horizontal="left" vertical="center"/>
    </xf>
    <xf numFmtId="0" fontId="16" fillId="2" borderId="34" xfId="0" applyFont="1" applyFill="1" applyBorder="1" applyAlignment="1">
      <alignment horizontal="left" vertical="center"/>
    </xf>
    <xf numFmtId="0" fontId="30" fillId="0" borderId="35" xfId="0" applyFont="1" applyBorder="1" applyAlignment="1">
      <alignment vertical="center"/>
    </xf>
    <xf numFmtId="0" fontId="30" fillId="0" borderId="36" xfId="0" applyFont="1" applyBorder="1" applyAlignment="1">
      <alignment vertical="center"/>
    </xf>
    <xf numFmtId="0" fontId="30" fillId="0" borderId="37" xfId="0" applyFont="1" applyBorder="1" applyAlignment="1">
      <alignment vertical="center"/>
    </xf>
    <xf numFmtId="0" fontId="31" fillId="0" borderId="38" xfId="0" applyFont="1" applyBorder="1" applyAlignment="1">
      <alignment horizontal="center" vertical="center"/>
    </xf>
    <xf numFmtId="0" fontId="31" fillId="0" borderId="24" xfId="0" applyFont="1" applyBorder="1" applyAlignment="1">
      <alignment horizontal="left" vertical="center"/>
    </xf>
    <xf numFmtId="0" fontId="31" fillId="0" borderId="39" xfId="0" applyFont="1" applyBorder="1" applyAlignment="1">
      <alignment horizontal="left"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5" xfId="0" applyNumberFormat="1" applyFont="1" applyBorder="1" applyAlignment="1">
      <alignment vertical="center"/>
    </xf>
    <xf numFmtId="0" fontId="30" fillId="0" borderId="28" xfId="0" applyNumberFormat="1" applyFont="1" applyBorder="1" applyAlignment="1">
      <alignment vertical="center"/>
    </xf>
    <xf numFmtId="0" fontId="30" fillId="0" borderId="43" xfId="0" applyFont="1" applyBorder="1" applyAlignment="1">
      <alignment horizontal="center" vertical="center"/>
    </xf>
    <xf numFmtId="0" fontId="30" fillId="0" borderId="13" xfId="0" applyFont="1" applyBorder="1" applyAlignment="1">
      <alignment horizontal="left" vertical="center"/>
    </xf>
    <xf numFmtId="0" fontId="30" fillId="2" borderId="5" xfId="0" applyNumberFormat="1" applyFont="1" applyFill="1" applyBorder="1" applyAlignment="1">
      <alignment horizontal="right" vertical="center" indent="1"/>
    </xf>
    <xf numFmtId="0" fontId="16" fillId="0" borderId="5" xfId="0" applyNumberFormat="1" applyFont="1" applyBorder="1" applyAlignment="1">
      <alignment horizontal="right" vertical="center" indent="1"/>
    </xf>
    <xf numFmtId="0" fontId="30" fillId="0" borderId="28" xfId="0" applyNumberFormat="1" applyFont="1" applyBorder="1" applyAlignment="1">
      <alignment horizontal="right" vertical="center" indent="1"/>
    </xf>
    <xf numFmtId="2" fontId="16" fillId="0" borderId="5" xfId="0" applyNumberFormat="1" applyFont="1" applyBorder="1" applyAlignment="1">
      <alignment horizontal="right" vertical="center" indent="1"/>
    </xf>
    <xf numFmtId="2" fontId="30" fillId="0" borderId="28" xfId="0" applyNumberFormat="1" applyFont="1" applyBorder="1" applyAlignment="1">
      <alignment horizontal="right" vertical="center" indent="1"/>
    </xf>
    <xf numFmtId="0" fontId="30" fillId="0" borderId="44" xfId="0" applyFont="1" applyBorder="1" applyAlignment="1">
      <alignment horizontal="center" vertical="center"/>
    </xf>
    <xf numFmtId="0" fontId="30" fillId="0" borderId="5" xfId="0" applyFont="1" applyBorder="1" applyAlignment="1">
      <alignment horizontal="left" vertical="center" wrapText="1"/>
    </xf>
    <xf numFmtId="0" fontId="32" fillId="0" borderId="45" xfId="0" applyFont="1" applyBorder="1" applyAlignment="1">
      <alignment horizontal="center" vertical="center"/>
    </xf>
    <xf numFmtId="0" fontId="32" fillId="0" borderId="4" xfId="0" applyFont="1" applyBorder="1" applyAlignment="1">
      <alignment horizontal="center" vertical="center"/>
    </xf>
    <xf numFmtId="0" fontId="32" fillId="0" borderId="7" xfId="0" applyFont="1" applyBorder="1" applyAlignment="1">
      <alignment horizontal="center" vertical="center"/>
    </xf>
    <xf numFmtId="0" fontId="32" fillId="2" borderId="5" xfId="0" applyNumberFormat="1" applyFont="1" applyFill="1" applyBorder="1" applyAlignment="1">
      <alignment horizontal="right" vertical="center" indent="1"/>
    </xf>
    <xf numFmtId="2" fontId="32" fillId="0" borderId="5" xfId="0" applyNumberFormat="1" applyFont="1" applyBorder="1" applyAlignment="1">
      <alignment horizontal="right" vertical="center" indent="1"/>
    </xf>
    <xf numFmtId="2" fontId="32" fillId="0" borderId="27" xfId="0" applyNumberFormat="1" applyFont="1" applyBorder="1" applyAlignment="1">
      <alignment horizontal="right" vertical="center" indent="1"/>
    </xf>
    <xf numFmtId="0" fontId="32" fillId="0" borderId="5" xfId="0" applyNumberFormat="1" applyFont="1" applyBorder="1" applyAlignment="1">
      <alignment horizontal="right" vertical="center" indent="1"/>
    </xf>
    <xf numFmtId="0" fontId="30" fillId="0" borderId="3" xfId="0" applyFont="1" applyBorder="1" applyAlignment="1">
      <alignment vertical="center"/>
    </xf>
    <xf numFmtId="0" fontId="30" fillId="0" borderId="1" xfId="0" applyFont="1" applyBorder="1" applyAlignment="1">
      <alignment vertical="center"/>
    </xf>
    <xf numFmtId="0" fontId="30" fillId="0" borderId="12" xfId="0" applyFont="1" applyBorder="1" applyAlignment="1">
      <alignment vertical="center"/>
    </xf>
    <xf numFmtId="0" fontId="30" fillId="0" borderId="5" xfId="0" applyNumberFormat="1" applyFont="1" applyBorder="1" applyAlignment="1">
      <alignment horizontal="right" vertical="center" indent="1"/>
    </xf>
    <xf numFmtId="0" fontId="32" fillId="2" borderId="8" xfId="0" applyNumberFormat="1" applyFont="1" applyFill="1" applyBorder="1" applyAlignment="1">
      <alignment horizontal="right" vertical="center" indent="1"/>
    </xf>
    <xf numFmtId="0" fontId="32" fillId="0" borderId="8" xfId="0" applyNumberFormat="1" applyFont="1" applyBorder="1" applyAlignment="1">
      <alignment horizontal="right" vertical="center" indent="1"/>
    </xf>
    <xf numFmtId="0" fontId="32" fillId="0" borderId="46" xfId="0" applyNumberFormat="1" applyFont="1" applyBorder="1" applyAlignment="1">
      <alignment horizontal="right" vertical="center" indent="1"/>
    </xf>
    <xf numFmtId="0" fontId="32" fillId="0" borderId="47" xfId="0" applyFont="1" applyBorder="1" applyAlignment="1">
      <alignment vertical="center"/>
    </xf>
    <xf numFmtId="2" fontId="32" fillId="0" borderId="6" xfId="0" applyNumberFormat="1" applyFont="1" applyBorder="1" applyAlignment="1">
      <alignment horizontal="right" vertical="center" indent="1"/>
    </xf>
    <xf numFmtId="2" fontId="32" fillId="0" borderId="28" xfId="0" applyNumberFormat="1" applyFont="1" applyBorder="1" applyAlignment="1">
      <alignment horizontal="right" vertical="center" indent="1"/>
    </xf>
    <xf numFmtId="0" fontId="30" fillId="0" borderId="13" xfId="0" applyFont="1" applyBorder="1" applyAlignment="1">
      <alignment horizontal="center" vertical="center"/>
    </xf>
    <xf numFmtId="0" fontId="16" fillId="0" borderId="10" xfId="0" applyFont="1" applyBorder="1" applyAlignment="1">
      <alignment vertical="center" wrapText="1"/>
    </xf>
    <xf numFmtId="0" fontId="16" fillId="0" borderId="13" xfId="0" applyFont="1" applyBorder="1" applyAlignment="1">
      <alignment vertical="center" wrapText="1"/>
    </xf>
    <xf numFmtId="0" fontId="16" fillId="0" borderId="48" xfId="0" applyFont="1" applyBorder="1" applyAlignment="1">
      <alignment vertical="center" wrapText="1"/>
    </xf>
    <xf numFmtId="0" fontId="30" fillId="0" borderId="49" xfId="0" applyFont="1" applyBorder="1" applyAlignment="1">
      <alignment horizontal="center" vertical="center"/>
    </xf>
    <xf numFmtId="0" fontId="30" fillId="0" borderId="50" xfId="0" applyFont="1" applyBorder="1" applyAlignment="1">
      <alignment horizontal="center" vertical="center"/>
    </xf>
    <xf numFmtId="0" fontId="16" fillId="0" borderId="51" xfId="0" applyFont="1" applyBorder="1" applyAlignment="1">
      <alignment vertical="center" wrapText="1"/>
    </xf>
    <xf numFmtId="0" fontId="16" fillId="0" borderId="50" xfId="0" applyFont="1" applyBorder="1" applyAlignment="1">
      <alignment vertical="center" wrapText="1"/>
    </xf>
    <xf numFmtId="0" fontId="16" fillId="0" borderId="52" xfId="0" applyFont="1" applyBorder="1" applyAlignment="1">
      <alignment vertical="center" wrapText="1"/>
    </xf>
    <xf numFmtId="0" fontId="30" fillId="0" borderId="0" xfId="0" applyFont="1" applyAlignment="1">
      <alignment horizontal="left" vertical="center"/>
    </xf>
    <xf numFmtId="0" fontId="16" fillId="0" borderId="0" xfId="0" applyFont="1" applyBorder="1" applyAlignment="1">
      <alignment horizontal="left" vertical="center"/>
    </xf>
    <xf numFmtId="0" fontId="30" fillId="0" borderId="0" xfId="0" applyFont="1" applyBorder="1" applyAlignment="1">
      <alignment horizontal="left" vertical="center"/>
    </xf>
    <xf numFmtId="0" fontId="16" fillId="0" borderId="0" xfId="0" applyFont="1" applyAlignment="1">
      <alignment vertical="center"/>
    </xf>
    <xf numFmtId="0" fontId="30" fillId="2" borderId="0" xfId="0" applyFont="1" applyFill="1" applyAlignment="1">
      <alignment horizontal="left" vertical="center"/>
    </xf>
    <xf numFmtId="0" fontId="30" fillId="2" borderId="0" xfId="0" applyFont="1" applyFill="1" applyAlignment="1">
      <alignment vertical="center"/>
    </xf>
    <xf numFmtId="0" fontId="30" fillId="2" borderId="0" xfId="0" applyFont="1" applyFill="1" applyAlignment="1">
      <alignment horizontal="right" vertical="center"/>
    </xf>
    <xf numFmtId="0" fontId="16" fillId="0" borderId="0" xfId="0" applyFont="1" applyAlignment="1">
      <alignment vertical="center" wrapText="1"/>
    </xf>
    <xf numFmtId="0" fontId="16" fillId="2" borderId="0" xfId="0" applyFont="1" applyFill="1" applyAlignment="1">
      <alignment horizontal="left" vertical="center" wrapText="1"/>
    </xf>
    <xf numFmtId="0" fontId="30" fillId="0" borderId="0" xfId="0" applyFont="1" applyAlignment="1">
      <alignment horizontal="left" vertical="center" wrapText="1"/>
    </xf>
    <xf numFmtId="0" fontId="16" fillId="0" borderId="0" xfId="0" applyFont="1" applyAlignment="1">
      <alignment horizontal="left" vertical="center" wrapText="1"/>
    </xf>
    <xf numFmtId="0" fontId="38" fillId="0" borderId="0" xfId="0" applyFont="1" applyAlignment="1">
      <alignment vertical="center"/>
    </xf>
    <xf numFmtId="191" fontId="30" fillId="0" borderId="0" xfId="5" applyNumberFormat="1" applyFont="1" applyAlignment="1">
      <alignment vertical="center"/>
    </xf>
    <xf numFmtId="192" fontId="30" fillId="0" borderId="0" xfId="0" applyNumberFormat="1" applyFont="1" applyAlignment="1">
      <alignment vertical="center"/>
    </xf>
    <xf numFmtId="0" fontId="30" fillId="0" borderId="42" xfId="0" applyFont="1" applyBorder="1" applyAlignment="1">
      <alignment horizontal="left" vertical="center" wrapText="1"/>
    </xf>
    <xf numFmtId="0" fontId="30" fillId="0" borderId="43" xfId="0" applyFont="1" applyBorder="1" applyAlignment="1">
      <alignment horizontal="left" vertical="center" wrapText="1"/>
    </xf>
    <xf numFmtId="191" fontId="30" fillId="0" borderId="0" xfId="0" applyNumberFormat="1" applyFont="1" applyAlignment="1">
      <alignment vertical="center"/>
    </xf>
    <xf numFmtId="0" fontId="30" fillId="0" borderId="44" xfId="0" applyFont="1" applyBorder="1" applyAlignment="1">
      <alignment horizontal="left" vertical="center" wrapText="1"/>
    </xf>
    <xf numFmtId="0" fontId="39" fillId="0" borderId="0" xfId="0" applyFont="1" applyAlignment="1">
      <alignment vertical="center"/>
    </xf>
    <xf numFmtId="0" fontId="40" fillId="0" borderId="0" xfId="0" applyFont="1" applyAlignment="1">
      <alignment vertical="center"/>
    </xf>
    <xf numFmtId="0" fontId="30" fillId="0" borderId="0" xfId="599" applyFont="1" applyAlignment="1">
      <alignment vertical="center"/>
    </xf>
    <xf numFmtId="0" fontId="30" fillId="0" borderId="0" xfId="599" applyFont="1" applyAlignment="1">
      <alignment vertical="center" wrapText="1"/>
    </xf>
    <xf numFmtId="0" fontId="16" fillId="0" borderId="0" xfId="599" applyFont="1" applyAlignment="1">
      <alignment vertical="center"/>
    </xf>
    <xf numFmtId="0" fontId="16" fillId="0" borderId="0" xfId="599" applyFont="1" applyAlignment="1">
      <alignment horizontal="center"/>
    </xf>
    <xf numFmtId="0" fontId="16" fillId="0" borderId="0" xfId="599" applyFont="1" applyAlignment="1">
      <alignment horizontal="left" wrapText="1"/>
    </xf>
    <xf numFmtId="0" fontId="30" fillId="0" borderId="0" xfId="599" applyFont="1"/>
    <xf numFmtId="0" fontId="32" fillId="0" borderId="0" xfId="599" applyFont="1" applyAlignment="1">
      <alignment horizontal="center" vertical="center"/>
    </xf>
    <xf numFmtId="0" fontId="32" fillId="0" borderId="0" xfId="599" applyFont="1" applyAlignment="1">
      <alignment horizontal="left" vertical="center"/>
    </xf>
    <xf numFmtId="0" fontId="32" fillId="0" borderId="5" xfId="599" applyFont="1" applyBorder="1" applyAlignment="1">
      <alignment horizontal="center" vertical="center"/>
    </xf>
    <xf numFmtId="0" fontId="32" fillId="0" borderId="5" xfId="599" applyFont="1" applyBorder="1" applyAlignment="1">
      <alignment horizontal="center" vertical="center" wrapText="1"/>
    </xf>
    <xf numFmtId="0" fontId="32" fillId="0" borderId="6" xfId="599" applyFont="1" applyBorder="1" applyAlignment="1">
      <alignment horizontal="center" vertical="center"/>
    </xf>
    <xf numFmtId="0" fontId="32" fillId="0" borderId="14" xfId="599" applyFont="1" applyBorder="1" applyAlignment="1">
      <alignment horizontal="center" vertical="center"/>
    </xf>
    <xf numFmtId="0" fontId="32" fillId="0" borderId="0" xfId="599" applyFont="1" applyBorder="1" applyAlignment="1">
      <alignment horizontal="center" vertical="center"/>
    </xf>
    <xf numFmtId="0" fontId="16" fillId="0" borderId="5" xfId="599" applyFont="1" applyBorder="1" applyAlignment="1">
      <alignment horizontal="center" vertical="center"/>
    </xf>
    <xf numFmtId="0" fontId="16" fillId="0" borderId="5" xfId="599" applyFont="1" applyBorder="1" applyAlignment="1">
      <alignment vertical="center" wrapText="1"/>
    </xf>
    <xf numFmtId="0" fontId="25" fillId="4" borderId="5" xfId="20" applyFont="1" applyFill="1" applyBorder="1" applyAlignment="1" applyProtection="1">
      <alignment horizontal="left" vertical="center" wrapText="1"/>
    </xf>
    <xf numFmtId="0" fontId="16" fillId="0" borderId="6" xfId="20" applyFont="1" applyBorder="1" applyAlignment="1" applyProtection="1">
      <alignment horizontal="left" vertical="center" wrapText="1"/>
    </xf>
    <xf numFmtId="0" fontId="16" fillId="0" borderId="14" xfId="20" applyFont="1" applyBorder="1" applyAlignment="1" applyProtection="1">
      <alignment horizontal="center" vertical="center" wrapText="1"/>
    </xf>
    <xf numFmtId="0" fontId="16" fillId="0" borderId="0" xfId="20" applyFont="1" applyBorder="1" applyAlignment="1" applyProtection="1">
      <alignment horizontal="center" vertical="center" wrapText="1"/>
    </xf>
    <xf numFmtId="0" fontId="17" fillId="4" borderId="5" xfId="20" applyFont="1" applyFill="1" applyBorder="1" applyAlignment="1" applyProtection="1">
      <alignment horizontal="left" vertical="center" wrapText="1"/>
    </xf>
    <xf numFmtId="0" fontId="32" fillId="0" borderId="5" xfId="599" applyFont="1" applyBorder="1" applyAlignment="1">
      <alignment horizontal="left" vertical="center" wrapText="1"/>
    </xf>
    <xf numFmtId="0" fontId="16" fillId="0" borderId="5" xfId="599" applyFont="1" applyBorder="1" applyAlignment="1">
      <alignment horizontal="left" vertical="center" wrapText="1"/>
    </xf>
    <xf numFmtId="0" fontId="16" fillId="0" borderId="5" xfId="599" applyFont="1" applyBorder="1" applyAlignment="1">
      <alignment horizontal="center" vertical="top"/>
    </xf>
    <xf numFmtId="0" fontId="17" fillId="4" borderId="5" xfId="20" applyFont="1" applyFill="1" applyBorder="1" applyAlignment="1" applyProtection="1">
      <alignment vertical="center" wrapText="1"/>
    </xf>
    <xf numFmtId="0" fontId="16" fillId="4" borderId="5" xfId="20" applyFont="1" applyFill="1" applyBorder="1" applyAlignment="1" applyProtection="1">
      <alignment vertical="center" wrapText="1"/>
    </xf>
    <xf numFmtId="0" fontId="16" fillId="4" borderId="5" xfId="20" applyFont="1" applyFill="1" applyBorder="1" applyAlignment="1" applyProtection="1">
      <alignment horizontal="center" vertical="center" wrapText="1"/>
    </xf>
    <xf numFmtId="0" fontId="16" fillId="0" borderId="8" xfId="20" applyFont="1" applyBorder="1" applyAlignment="1" applyProtection="1">
      <alignment horizontal="left" vertical="center" wrapText="1"/>
    </xf>
    <xf numFmtId="0" fontId="16" fillId="4" borderId="5" xfId="20" applyFont="1" applyFill="1" applyBorder="1" applyAlignment="1" applyProtection="1">
      <alignment horizontal="left" vertical="center" wrapText="1"/>
    </xf>
    <xf numFmtId="0" fontId="16" fillId="0" borderId="2" xfId="20" applyFont="1" applyBorder="1" applyAlignment="1" applyProtection="1">
      <alignment horizontal="left" vertical="center" wrapText="1"/>
    </xf>
    <xf numFmtId="0" fontId="41" fillId="4" borderId="5" xfId="20" applyFont="1" applyFill="1" applyBorder="1" applyAlignment="1" applyProtection="1">
      <alignment horizontal="left" vertical="center" wrapText="1"/>
    </xf>
    <xf numFmtId="0" fontId="16" fillId="0" borderId="9" xfId="20" applyFont="1" applyBorder="1" applyAlignment="1" applyProtection="1">
      <alignment horizontal="left" vertical="center" wrapText="1"/>
    </xf>
    <xf numFmtId="0" fontId="41" fillId="0" borderId="5" xfId="20" applyFont="1" applyBorder="1" applyAlignment="1" applyProtection="1">
      <alignment horizontal="left" vertical="center" wrapText="1"/>
    </xf>
    <xf numFmtId="0" fontId="16" fillId="0" borderId="5" xfId="20" applyFont="1" applyBorder="1" applyAlignment="1" applyProtection="1">
      <alignment horizontal="left" vertical="center" wrapText="1"/>
    </xf>
    <xf numFmtId="0" fontId="16" fillId="0" borderId="5" xfId="20" applyFont="1" applyBorder="1" applyAlignment="1" applyProtection="1">
      <alignment horizontal="center" vertical="center" wrapText="1"/>
    </xf>
    <xf numFmtId="0" fontId="32" fillId="8" borderId="5" xfId="599" applyFont="1" applyFill="1" applyBorder="1" applyAlignment="1">
      <alignment horizontal="center" vertical="center" wrapText="1"/>
    </xf>
    <xf numFmtId="0" fontId="42" fillId="8" borderId="5" xfId="20" applyFont="1" applyFill="1" applyBorder="1" applyAlignment="1" applyProtection="1">
      <alignment horizontal="left" vertical="center" wrapText="1"/>
    </xf>
    <xf numFmtId="0" fontId="32" fillId="8" borderId="5" xfId="20" applyFont="1" applyFill="1" applyBorder="1" applyAlignment="1" applyProtection="1">
      <alignment horizontal="left" vertical="center" wrapText="1"/>
    </xf>
    <xf numFmtId="0" fontId="32" fillId="8" borderId="5" xfId="20" applyFont="1" applyFill="1" applyBorder="1" applyAlignment="1" applyProtection="1">
      <alignment horizontal="center" vertical="center" wrapText="1"/>
    </xf>
    <xf numFmtId="0" fontId="16" fillId="0" borderId="0" xfId="599" applyFont="1" applyBorder="1" applyAlignment="1">
      <alignment horizontal="center" vertical="center"/>
    </xf>
    <xf numFmtId="0" fontId="16" fillId="0" borderId="0" xfId="599" applyFont="1" applyBorder="1" applyAlignment="1">
      <alignment vertical="center" wrapText="1"/>
    </xf>
    <xf numFmtId="0" fontId="43" fillId="0" borderId="0" xfId="20" applyBorder="1" applyAlignment="1" applyProtection="1">
      <alignment horizontal="left" vertical="center" wrapText="1"/>
    </xf>
    <xf numFmtId="0" fontId="16" fillId="0" borderId="0" xfId="20" applyFont="1" applyBorder="1" applyAlignment="1" applyProtection="1">
      <alignment horizontal="left" vertical="center" wrapText="1"/>
    </xf>
    <xf numFmtId="0" fontId="44" fillId="0" borderId="0" xfId="20" applyFont="1" applyBorder="1" applyAlignment="1" applyProtection="1">
      <alignment horizontal="center" vertical="center" wrapText="1"/>
    </xf>
    <xf numFmtId="0" fontId="44" fillId="0" borderId="0" xfId="20" applyFont="1" applyBorder="1" applyAlignment="1" applyProtection="1">
      <alignment horizontal="left" vertical="center" wrapText="1"/>
    </xf>
    <xf numFmtId="0" fontId="16" fillId="2" borderId="6" xfId="0" applyFont="1" applyFill="1" applyBorder="1" applyAlignment="1" quotePrefix="1">
      <alignment horizontal="left" vertical="center" wrapText="1"/>
    </xf>
    <xf numFmtId="0" fontId="16" fillId="0" borderId="6" xfId="0" applyFont="1" applyFill="1" applyBorder="1" applyAlignment="1" quotePrefix="1">
      <alignment horizontal="left" vertical="center" wrapText="1"/>
    </xf>
    <xf numFmtId="0" fontId="16" fillId="0" borderId="5" xfId="0" applyFont="1" applyBorder="1" applyAlignment="1" quotePrefix="1">
      <alignment horizontal="center" vertical="center"/>
    </xf>
    <xf numFmtId="0" fontId="16" fillId="0" borderId="5" xfId="0" applyFont="1" applyFill="1" applyBorder="1" applyAlignment="1" quotePrefix="1">
      <alignment horizontal="center" vertical="center"/>
    </xf>
    <xf numFmtId="190" fontId="34" fillId="0" borderId="0" xfId="0" applyNumberFormat="1" applyFont="1" applyFill="1" applyBorder="1" applyAlignment="1" applyProtection="1" quotePrefix="1">
      <alignment horizontal="left" vertical="center"/>
    </xf>
    <xf numFmtId="0" fontId="16" fillId="0" borderId="1" xfId="0" applyFont="1" applyFill="1" applyBorder="1" applyAlignment="1" quotePrefix="1">
      <alignment horizontal="center" vertical="top"/>
    </xf>
    <xf numFmtId="0" fontId="11" fillId="0" borderId="7" xfId="0" applyFont="1" applyBorder="1" applyAlignment="1" quotePrefix="1">
      <alignment horizontal="center" vertical="center"/>
    </xf>
    <xf numFmtId="0" fontId="11" fillId="0" borderId="5" xfId="0" applyFont="1" applyBorder="1" applyAlignment="1" quotePrefix="1">
      <alignment horizontal="center" vertical="center"/>
    </xf>
    <xf numFmtId="0" fontId="11" fillId="0" borderId="5" xfId="0" applyFont="1" applyFill="1" applyBorder="1" applyAlignment="1" quotePrefix="1">
      <alignment horizontal="center" vertical="center"/>
    </xf>
    <xf numFmtId="0" fontId="11" fillId="0" borderId="4" xfId="0" applyFont="1" applyBorder="1" applyAlignment="1" quotePrefix="1">
      <alignment horizontal="left" vertical="center" wrapText="1"/>
    </xf>
    <xf numFmtId="187" fontId="11" fillId="0" borderId="4" xfId="0" applyNumberFormat="1" applyFont="1" applyBorder="1" applyAlignment="1" quotePrefix="1">
      <alignment horizontal="left" vertical="center" wrapText="1"/>
    </xf>
    <xf numFmtId="0" fontId="11" fillId="0" borderId="4" xfId="20" applyFont="1" applyFill="1" applyBorder="1" applyAlignment="1" applyProtection="1" quotePrefix="1">
      <alignment horizontal="left" vertical="center" wrapText="1"/>
    </xf>
    <xf numFmtId="0" fontId="11" fillId="0" borderId="4" xfId="20" applyFont="1" applyBorder="1" applyAlignment="1" applyProtection="1" quotePrefix="1">
      <alignment horizontal="left" vertical="center" wrapText="1"/>
    </xf>
    <xf numFmtId="188" fontId="11" fillId="0" borderId="4" xfId="0" applyNumberFormat="1" applyFont="1" applyBorder="1" applyAlignment="1" quotePrefix="1">
      <alignment horizontal="left" vertical="center" wrapText="1"/>
    </xf>
    <xf numFmtId="0" fontId="11" fillId="0" borderId="4" xfId="0" applyFont="1" applyFill="1" applyBorder="1" applyAlignment="1" quotePrefix="1">
      <alignment horizontal="left" vertical="center" wrapText="1"/>
    </xf>
    <xf numFmtId="0" fontId="11" fillId="0" borderId="4" xfId="0" applyFont="1" applyBorder="1" applyAlignment="1" quotePrefix="1">
      <alignment horizontal="left" vertical="top" wrapText="1"/>
    </xf>
    <xf numFmtId="0" fontId="11" fillId="0" borderId="0" xfId="0" applyFont="1" applyFill="1" applyBorder="1" applyAlignment="1" quotePrefix="1">
      <alignment horizontal="left" vertical="center" wrapText="1"/>
    </xf>
    <xf numFmtId="0" fontId="11" fillId="0" borderId="0" xfId="0" applyFont="1" applyBorder="1" applyAlignment="1" quotePrefix="1">
      <alignment horizontal="left" vertical="center"/>
    </xf>
    <xf numFmtId="183" fontId="11" fillId="6" borderId="3" xfId="0" applyNumberFormat="1" applyFont="1" applyFill="1" applyBorder="1" applyAlignment="1" quotePrefix="1">
      <alignment horizontal="center" vertical="center" wrapText="1"/>
    </xf>
    <xf numFmtId="0" fontId="11" fillId="0" borderId="0" xfId="0" applyFont="1" applyFill="1" applyBorder="1" applyAlignment="1" quotePrefix="1">
      <alignment vertical="top"/>
    </xf>
    <xf numFmtId="0" fontId="0" fillId="0" borderId="2" xfId="0" applyBorder="1" quotePrefix="1"/>
  </cellXfs>
  <cellStyles count="601">
    <cellStyle name="Normal" xfId="0" builtinId="0"/>
    <cellStyle name="Comma 107" xfId="1"/>
    <cellStyle name="Comma 112" xfId="2"/>
    <cellStyle name="Comma 97" xfId="3"/>
    <cellStyle name="40% - Accent1" xfId="4" builtinId="31"/>
    <cellStyle name="Comma" xfId="5" builtinId="3"/>
    <cellStyle name="Comma [0]" xfId="6" builtinId="6"/>
    <cellStyle name="Comma 286" xfId="7"/>
    <cellStyle name="Comma 291" xfId="8"/>
    <cellStyle name="Comma 336" xfId="9"/>
    <cellStyle name="Comma 341" xfId="10"/>
    <cellStyle name="Comma 156" xfId="11"/>
    <cellStyle name="Comma 161" xfId="12"/>
    <cellStyle name="Comma 206" xfId="13"/>
    <cellStyle name="Comma 211" xfId="14"/>
    <cellStyle name="Comma 101" xfId="15"/>
    <cellStyle name="Currency [0]" xfId="16" builtinId="7"/>
    <cellStyle name="Comma 499" xfId="17"/>
    <cellStyle name="Currency" xfId="18" builtinId="4"/>
    <cellStyle name="Percent" xfId="19" builtinId="5"/>
    <cellStyle name="Hyperlink" xfId="20" builtinId="8"/>
    <cellStyle name="Comma 157" xfId="21"/>
    <cellStyle name="Comma 162" xfId="22"/>
    <cellStyle name="Comma 207" xfId="23"/>
    <cellStyle name="Comma 212" xfId="24"/>
    <cellStyle name="Comma 179" xfId="25"/>
    <cellStyle name="Comma 184" xfId="26"/>
    <cellStyle name="Comma 229" xfId="27"/>
    <cellStyle name="Comma 234" xfId="28"/>
    <cellStyle name="60% - Accent4" xfId="29" builtinId="44"/>
    <cellStyle name="Followed Hyperlink" xfId="30" builtinId="9"/>
    <cellStyle name="Comma 45" xfId="31"/>
    <cellStyle name="Comma 50" xfId="32"/>
    <cellStyle name="Comma 54" xfId="33"/>
    <cellStyle name="Check Cell" xfId="34" builtinId="23"/>
    <cellStyle name="Comma 49" xfId="35"/>
    <cellStyle name="Heading 2" xfId="36" builtinId="17"/>
    <cellStyle name="Note" xfId="37" builtinId="10"/>
    <cellStyle name="Comma 109" xfId="38"/>
    <cellStyle name="Comma 114" xfId="39"/>
    <cellStyle name="Comma 99" xfId="40"/>
    <cellStyle name="40% - Accent3" xfId="41" builtinId="39"/>
    <cellStyle name="Warning Text" xfId="42" builtinId="11"/>
    <cellStyle name="Comma 108" xfId="43"/>
    <cellStyle name="Comma 113" xfId="44"/>
    <cellStyle name="Title" xfId="45" builtinId="15"/>
    <cellStyle name="Comma 98" xfId="46"/>
    <cellStyle name="40% - Accent2" xfId="47" builtinId="35"/>
    <cellStyle name="Comma 110" xfId="48"/>
    <cellStyle name="Comma 105" xfId="49"/>
    <cellStyle name="Comma 95" xfId="50"/>
    <cellStyle name="CExplanatory Text" xfId="51" builtinId="53"/>
    <cellStyle name="Heading 1" xfId="52" builtinId="16"/>
    <cellStyle name="Heading 3" xfId="53" builtinId="18"/>
    <cellStyle name="Heading 4" xfId="54" builtinId="19"/>
    <cellStyle name="Comma 70" xfId="55"/>
    <cellStyle name="Comma 65" xfId="56"/>
    <cellStyle name="Input" xfId="57" builtinId="20"/>
    <cellStyle name="Comma 178" xfId="58"/>
    <cellStyle name="Comma 183" xfId="59"/>
    <cellStyle name="Comma 228" xfId="60"/>
    <cellStyle name="Comma 233" xfId="61"/>
    <cellStyle name="60% - Accent3" xfId="62" builtinId="40"/>
    <cellStyle name="Good" xfId="63" builtinId="26"/>
    <cellStyle name="Comma 39" xfId="64"/>
    <cellStyle name="Comma 44" xfId="65"/>
    <cellStyle name="Output" xfId="66" builtinId="21"/>
    <cellStyle name="20% - Accent1" xfId="67" builtinId="30"/>
    <cellStyle name="Calculation" xfId="68" builtinId="22"/>
    <cellStyle name="Comma 396" xfId="69"/>
    <cellStyle name="Comma 446" xfId="70"/>
    <cellStyle name="Comma 451" xfId="71"/>
    <cellStyle name="Comma 501" xfId="72"/>
    <cellStyle name="Linked Cell" xfId="73" builtinId="24"/>
    <cellStyle name="Comma 111" xfId="74"/>
    <cellStyle name="Comma 106" xfId="75"/>
    <cellStyle name="Total" xfId="76" builtinId="25"/>
    <cellStyle name="Bad" xfId="77" builtinId="27"/>
    <cellStyle name="Neutral" xfId="78" builtinId="28"/>
    <cellStyle name="Comma 266" xfId="79"/>
    <cellStyle name="Comma 271" xfId="80"/>
    <cellStyle name="Comma 316" xfId="81"/>
    <cellStyle name="Comma 321" xfId="82"/>
    <cellStyle name="Comma 11" xfId="83"/>
    <cellStyle name="Accent1" xfId="84" builtinId="29"/>
    <cellStyle name="20% - Accent5" xfId="85" builtinId="46"/>
    <cellStyle name="Comma 176" xfId="86"/>
    <cellStyle name="Comma 181" xfId="87"/>
    <cellStyle name="Comma 226" xfId="88"/>
    <cellStyle name="Comma 231" xfId="89"/>
    <cellStyle name="60% - Accent1" xfId="90" builtinId="32"/>
    <cellStyle name="Accent2" xfId="91" builtinId="33"/>
    <cellStyle name="20% - Accent2" xfId="92" builtinId="34"/>
    <cellStyle name="20% - Accent6" xfId="93" builtinId="50"/>
    <cellStyle name="Comma 177" xfId="94"/>
    <cellStyle name="Comma 182" xfId="95"/>
    <cellStyle name="Comma 227" xfId="96"/>
    <cellStyle name="Comma 232" xfId="97"/>
    <cellStyle name="60% - Accent2" xfId="98" builtinId="36"/>
    <cellStyle name="Accent3" xfId="99" builtinId="37"/>
    <cellStyle name="20% - Accent3" xfId="100" builtinId="38"/>
    <cellStyle name="Accent4" xfId="101" builtinId="41"/>
    <cellStyle name="20% - Accent4" xfId="102" builtinId="42"/>
    <cellStyle name="40% - Accent4" xfId="103" builtinId="43"/>
    <cellStyle name="Accent5" xfId="104" builtinId="45"/>
    <cellStyle name="40% - Accent5" xfId="105" builtinId="47"/>
    <cellStyle name="Comma 185" xfId="106"/>
    <cellStyle name="Comma 190" xfId="107"/>
    <cellStyle name="Comma 235" xfId="108"/>
    <cellStyle name="Comma 240" xfId="109"/>
    <cellStyle name="60% - Accent5" xfId="110" builtinId="48"/>
    <cellStyle name="Accent6" xfId="111" builtinId="49"/>
    <cellStyle name="40% - Accent6" xfId="112" builtinId="51"/>
    <cellStyle name="Comma 186" xfId="113"/>
    <cellStyle name="Comma 191" xfId="114"/>
    <cellStyle name="Comma 236" xfId="115"/>
    <cellStyle name="Comma 241" xfId="116"/>
    <cellStyle name="60% - Accent6" xfId="117" builtinId="52"/>
    <cellStyle name="Comma 356" xfId="118"/>
    <cellStyle name="Comma 361" xfId="119"/>
    <cellStyle name="Comma 406" xfId="120"/>
    <cellStyle name="Comma 411" xfId="121"/>
    <cellStyle name="Comma [0] 2" xfId="122"/>
    <cellStyle name="Comma 10" xfId="123"/>
    <cellStyle name="Comma 100" xfId="124"/>
    <cellStyle name="Comma 102" xfId="125"/>
    <cellStyle name="Comma 103" xfId="126"/>
    <cellStyle name="Comma 104" xfId="127"/>
    <cellStyle name="Comma 115" xfId="128"/>
    <cellStyle name="Comma 120" xfId="129"/>
    <cellStyle name="Comma 116" xfId="130"/>
    <cellStyle name="Comma 121" xfId="131"/>
    <cellStyle name="Comma 117" xfId="132"/>
    <cellStyle name="Comma 122" xfId="133"/>
    <cellStyle name="Comma 118" xfId="134"/>
    <cellStyle name="Comma 123" xfId="135"/>
    <cellStyle name="Comma 119" xfId="136"/>
    <cellStyle name="Comma 124" xfId="137"/>
    <cellStyle name="Comma 12" xfId="138"/>
    <cellStyle name="Comma 125" xfId="139"/>
    <cellStyle name="Comma 130" xfId="140"/>
    <cellStyle name="Comma 126" xfId="141"/>
    <cellStyle name="Comma 131" xfId="142"/>
    <cellStyle name="Comma 127" xfId="143"/>
    <cellStyle name="Comma 132" xfId="144"/>
    <cellStyle name="Comma 128" xfId="145"/>
    <cellStyle name="Comma 133" xfId="146"/>
    <cellStyle name="Comma 129" xfId="147"/>
    <cellStyle name="Comma 134" xfId="148"/>
    <cellStyle name="Comma 13" xfId="149"/>
    <cellStyle name="Comma 135" xfId="150"/>
    <cellStyle name="Comma 140" xfId="151"/>
    <cellStyle name="Comma 136" xfId="152"/>
    <cellStyle name="Comma 141" xfId="153"/>
    <cellStyle name="Comma 137" xfId="154"/>
    <cellStyle name="Comma 142" xfId="155"/>
    <cellStyle name="Comma 138" xfId="156"/>
    <cellStyle name="Comma 143" xfId="157"/>
    <cellStyle name="Comma 139" xfId="158"/>
    <cellStyle name="Comma 144" xfId="159"/>
    <cellStyle name="Comma 14" xfId="160"/>
    <cellStyle name="Comma 145" xfId="161"/>
    <cellStyle name="Comma 150" xfId="162"/>
    <cellStyle name="Comma 200" xfId="163"/>
    <cellStyle name="Comma 146" xfId="164"/>
    <cellStyle name="Comma 151" xfId="165"/>
    <cellStyle name="Comma 201" xfId="166"/>
    <cellStyle name="Comma 147" xfId="167"/>
    <cellStyle name="Comma 152" xfId="168"/>
    <cellStyle name="Comma 202" xfId="169"/>
    <cellStyle name="Comma 148" xfId="170"/>
    <cellStyle name="Comma 153" xfId="171"/>
    <cellStyle name="Comma 203" xfId="172"/>
    <cellStyle name="Comma 149" xfId="173"/>
    <cellStyle name="Comma 154" xfId="174"/>
    <cellStyle name="Comma 204" xfId="175"/>
    <cellStyle name="Comma 15" xfId="176"/>
    <cellStyle name="Comma 20" xfId="177"/>
    <cellStyle name="Comma 155" xfId="178"/>
    <cellStyle name="Comma 160" xfId="179"/>
    <cellStyle name="Comma 205" xfId="180"/>
    <cellStyle name="Comma 210" xfId="181"/>
    <cellStyle name="Comma 158" xfId="182"/>
    <cellStyle name="Comma 163" xfId="183"/>
    <cellStyle name="Comma 208" xfId="184"/>
    <cellStyle name="Comma 213" xfId="185"/>
    <cellStyle name="Comma 159" xfId="186"/>
    <cellStyle name="Comma 164" xfId="187"/>
    <cellStyle name="Comma 209" xfId="188"/>
    <cellStyle name="Comma 214" xfId="189"/>
    <cellStyle name="Comma 16" xfId="190"/>
    <cellStyle name="Comma 21" xfId="191"/>
    <cellStyle name="Comma 165" xfId="192"/>
    <cellStyle name="Comma 170" xfId="193"/>
    <cellStyle name="Comma 215" xfId="194"/>
    <cellStyle name="Comma 220" xfId="195"/>
    <cellStyle name="Comma 166" xfId="196"/>
    <cellStyle name="Comma 171" xfId="197"/>
    <cellStyle name="Comma 216" xfId="198"/>
    <cellStyle name="Comma 221" xfId="199"/>
    <cellStyle name="Comma 167" xfId="200"/>
    <cellStyle name="Comma 172" xfId="201"/>
    <cellStyle name="Comma 217" xfId="202"/>
    <cellStyle name="Comma 222" xfId="203"/>
    <cellStyle name="Comma 168" xfId="204"/>
    <cellStyle name="Comma 173" xfId="205"/>
    <cellStyle name="Comma 218" xfId="206"/>
    <cellStyle name="Comma 223" xfId="207"/>
    <cellStyle name="Comma 169" xfId="208"/>
    <cellStyle name="Comma 174" xfId="209"/>
    <cellStyle name="Comma 219" xfId="210"/>
    <cellStyle name="Comma 224" xfId="211"/>
    <cellStyle name="Comma 17" xfId="212"/>
    <cellStyle name="Comma 22" xfId="213"/>
    <cellStyle name="Comma 175" xfId="214"/>
    <cellStyle name="Comma 180" xfId="215"/>
    <cellStyle name="Comma 225" xfId="216"/>
    <cellStyle name="Comma 230" xfId="217"/>
    <cellStyle name="Comma 18" xfId="218"/>
    <cellStyle name="Comma 23" xfId="219"/>
    <cellStyle name="Comma 187" xfId="220"/>
    <cellStyle name="Comma 192" xfId="221"/>
    <cellStyle name="Comma 237" xfId="222"/>
    <cellStyle name="Comma 242" xfId="223"/>
    <cellStyle name="Comma 188" xfId="224"/>
    <cellStyle name="Comma 193" xfId="225"/>
    <cellStyle name="Comma 238" xfId="226"/>
    <cellStyle name="Comma 243" xfId="227"/>
    <cellStyle name="Comma 189" xfId="228"/>
    <cellStyle name="Comma 194" xfId="229"/>
    <cellStyle name="Comma 239" xfId="230"/>
    <cellStyle name="Comma 244" xfId="231"/>
    <cellStyle name="Comma 19" xfId="232"/>
    <cellStyle name="Comma 24" xfId="233"/>
    <cellStyle name="Comma 195" xfId="234"/>
    <cellStyle name="Comma 245" xfId="235"/>
    <cellStyle name="Comma 250" xfId="236"/>
    <cellStyle name="Comma 300" xfId="237"/>
    <cellStyle name="Comma 196" xfId="238"/>
    <cellStyle name="Comma 246" xfId="239"/>
    <cellStyle name="Comma 251" xfId="240"/>
    <cellStyle name="Comma 301" xfId="241"/>
    <cellStyle name="Comma 197" xfId="242"/>
    <cellStyle name="Comma 247" xfId="243"/>
    <cellStyle name="Comma 252" xfId="244"/>
    <cellStyle name="Comma 302" xfId="245"/>
    <cellStyle name="Comma 198" xfId="246"/>
    <cellStyle name="Comma 248" xfId="247"/>
    <cellStyle name="Comma 253" xfId="248"/>
    <cellStyle name="Comma 303" xfId="249"/>
    <cellStyle name="Comma 199" xfId="250"/>
    <cellStyle name="Comma 249" xfId="251"/>
    <cellStyle name="Comma 254" xfId="252"/>
    <cellStyle name="Comma 304" xfId="253"/>
    <cellStyle name="Comma 2" xfId="254"/>
    <cellStyle name="Comma 25" xfId="255"/>
    <cellStyle name="Comma 30" xfId="256"/>
    <cellStyle name="Comma 255" xfId="257"/>
    <cellStyle name="Comma 260" xfId="258"/>
    <cellStyle name="Comma 305" xfId="259"/>
    <cellStyle name="Comma 310" xfId="260"/>
    <cellStyle name="Comma 256" xfId="261"/>
    <cellStyle name="Comma 261" xfId="262"/>
    <cellStyle name="Comma 306" xfId="263"/>
    <cellStyle name="Comma 311" xfId="264"/>
    <cellStyle name="Comma 257" xfId="265"/>
    <cellStyle name="Comma 262" xfId="266"/>
    <cellStyle name="Comma 307" xfId="267"/>
    <cellStyle name="Comma 312" xfId="268"/>
    <cellStyle name="Comma 258" xfId="269"/>
    <cellStyle name="Comma 263" xfId="270"/>
    <cellStyle name="Comma 308" xfId="271"/>
    <cellStyle name="Comma 313" xfId="272"/>
    <cellStyle name="Comma 259" xfId="273"/>
    <cellStyle name="Comma 264" xfId="274"/>
    <cellStyle name="Comma 309" xfId="275"/>
    <cellStyle name="Comma 314" xfId="276"/>
    <cellStyle name="Comma 26" xfId="277"/>
    <cellStyle name="Comma 31" xfId="278"/>
    <cellStyle name="Comma 265" xfId="279"/>
    <cellStyle name="Comma 270" xfId="280"/>
    <cellStyle name="Comma 315" xfId="281"/>
    <cellStyle name="Comma 320" xfId="282"/>
    <cellStyle name="Comma 267" xfId="283"/>
    <cellStyle name="Comma 272" xfId="284"/>
    <cellStyle name="Comma 317" xfId="285"/>
    <cellStyle name="Comma 322" xfId="286"/>
    <cellStyle name="Comma 268" xfId="287"/>
    <cellStyle name="Comma 273" xfId="288"/>
    <cellStyle name="Comma 318" xfId="289"/>
    <cellStyle name="Comma 323" xfId="290"/>
    <cellStyle name="Comma 269" xfId="291"/>
    <cellStyle name="Comma 274" xfId="292"/>
    <cellStyle name="Comma 319" xfId="293"/>
    <cellStyle name="Comma 324" xfId="294"/>
    <cellStyle name="Comma 27" xfId="295"/>
    <cellStyle name="Comma 32" xfId="296"/>
    <cellStyle name="Comma 275" xfId="297"/>
    <cellStyle name="Comma 280" xfId="298"/>
    <cellStyle name="Comma 325" xfId="299"/>
    <cellStyle name="Comma 330" xfId="300"/>
    <cellStyle name="Comma 276" xfId="301"/>
    <cellStyle name="Comma 281" xfId="302"/>
    <cellStyle name="Comma 326" xfId="303"/>
    <cellStyle name="Comma 331" xfId="304"/>
    <cellStyle name="Comma 277" xfId="305"/>
    <cellStyle name="Comma 282" xfId="306"/>
    <cellStyle name="Comma 327" xfId="307"/>
    <cellStyle name="Comma 332" xfId="308"/>
    <cellStyle name="Comma 278" xfId="309"/>
    <cellStyle name="Comma 283" xfId="310"/>
    <cellStyle name="Comma 328" xfId="311"/>
    <cellStyle name="Comma 333" xfId="312"/>
    <cellStyle name="Comma 279" xfId="313"/>
    <cellStyle name="Comma 284" xfId="314"/>
    <cellStyle name="Comma 329" xfId="315"/>
    <cellStyle name="Comma 334" xfId="316"/>
    <cellStyle name="Comma 28" xfId="317"/>
    <cellStyle name="Comma 33" xfId="318"/>
    <cellStyle name="Comma 285" xfId="319"/>
    <cellStyle name="Comma 290" xfId="320"/>
    <cellStyle name="Comma 335" xfId="321"/>
    <cellStyle name="Comma 340" xfId="322"/>
    <cellStyle name="Comma 287" xfId="323"/>
    <cellStyle name="Comma 292" xfId="324"/>
    <cellStyle name="Comma 337" xfId="325"/>
    <cellStyle name="Comma 342" xfId="326"/>
    <cellStyle name="Comma 288" xfId="327"/>
    <cellStyle name="Comma 293" xfId="328"/>
    <cellStyle name="Comma 338" xfId="329"/>
    <cellStyle name="Comma 343" xfId="330"/>
    <cellStyle name="Comma 289" xfId="331"/>
    <cellStyle name="Comma 294" xfId="332"/>
    <cellStyle name="Comma 339" xfId="333"/>
    <cellStyle name="Comma 344" xfId="334"/>
    <cellStyle name="Comma 29" xfId="335"/>
    <cellStyle name="Comma 34" xfId="336"/>
    <cellStyle name="Comma 295" xfId="337"/>
    <cellStyle name="Comma 345" xfId="338"/>
    <cellStyle name="Comma 350" xfId="339"/>
    <cellStyle name="Comma 400" xfId="340"/>
    <cellStyle name="Comma 296" xfId="341"/>
    <cellStyle name="Comma 346" xfId="342"/>
    <cellStyle name="Comma 351" xfId="343"/>
    <cellStyle name="Comma 401" xfId="344"/>
    <cellStyle name="Comma 297" xfId="345"/>
    <cellStyle name="Comma 347" xfId="346"/>
    <cellStyle name="Comma 352" xfId="347"/>
    <cellStyle name="Comma 402" xfId="348"/>
    <cellStyle name="Comma 298" xfId="349"/>
    <cellStyle name="Comma 348" xfId="350"/>
    <cellStyle name="Comma 353" xfId="351"/>
    <cellStyle name="Comma 403" xfId="352"/>
    <cellStyle name="Comma 299" xfId="353"/>
    <cellStyle name="Comma 349" xfId="354"/>
    <cellStyle name="Comma 354" xfId="355"/>
    <cellStyle name="Comma 404" xfId="356"/>
    <cellStyle name="Comma 3" xfId="357"/>
    <cellStyle name="Comma 35" xfId="358"/>
    <cellStyle name="Comma 40" xfId="359"/>
    <cellStyle name="Comma 355" xfId="360"/>
    <cellStyle name="Comma 360" xfId="361"/>
    <cellStyle name="Comma 405" xfId="362"/>
    <cellStyle name="Comma 410" xfId="363"/>
    <cellStyle name="Comma 357" xfId="364"/>
    <cellStyle name="Comma 362" xfId="365"/>
    <cellStyle name="Comma 407" xfId="366"/>
    <cellStyle name="Comma 412" xfId="367"/>
    <cellStyle name="Comma 358" xfId="368"/>
    <cellStyle name="Comma 363" xfId="369"/>
    <cellStyle name="Comma 408" xfId="370"/>
    <cellStyle name="Comma 413" xfId="371"/>
    <cellStyle name="Comma 359" xfId="372"/>
    <cellStyle name="Comma 364" xfId="373"/>
    <cellStyle name="Comma 409" xfId="374"/>
    <cellStyle name="Comma 414" xfId="375"/>
    <cellStyle name="Comma 36" xfId="376"/>
    <cellStyle name="Comma 41" xfId="377"/>
    <cellStyle name="Comma 365" xfId="378"/>
    <cellStyle name="Comma 370" xfId="379"/>
    <cellStyle name="Comma 415" xfId="380"/>
    <cellStyle name="Comma 420" xfId="381"/>
    <cellStyle name="Comma 366" xfId="382"/>
    <cellStyle name="Comma 371" xfId="383"/>
    <cellStyle name="Comma 416" xfId="384"/>
    <cellStyle name="Comma 421" xfId="385"/>
    <cellStyle name="Comma 367" xfId="386"/>
    <cellStyle name="Comma 372" xfId="387"/>
    <cellStyle name="Comma 417" xfId="388"/>
    <cellStyle name="Comma 422" xfId="389"/>
    <cellStyle name="Comma 368" xfId="390"/>
    <cellStyle name="Comma 373" xfId="391"/>
    <cellStyle name="Comma 418" xfId="392"/>
    <cellStyle name="Comma 423" xfId="393"/>
    <cellStyle name="Comma 369" xfId="394"/>
    <cellStyle name="Comma 374" xfId="395"/>
    <cellStyle name="Comma 419" xfId="396"/>
    <cellStyle name="Comma 424" xfId="397"/>
    <cellStyle name="Comma 37" xfId="398"/>
    <cellStyle name="Comma 42" xfId="399"/>
    <cellStyle name="Comma 375" xfId="400"/>
    <cellStyle name="Comma 380" xfId="401"/>
    <cellStyle name="Comma 425" xfId="402"/>
    <cellStyle name="Comma 430" xfId="403"/>
    <cellStyle name="Comma 376" xfId="404"/>
    <cellStyle name="Comma 381" xfId="405"/>
    <cellStyle name="Comma 426" xfId="406"/>
    <cellStyle name="Comma 431" xfId="407"/>
    <cellStyle name="Comma 377" xfId="408"/>
    <cellStyle name="Comma 382" xfId="409"/>
    <cellStyle name="Comma 427" xfId="410"/>
    <cellStyle name="Comma 432" xfId="411"/>
    <cellStyle name="Comma 378" xfId="412"/>
    <cellStyle name="Comma 383" xfId="413"/>
    <cellStyle name="Comma 428" xfId="414"/>
    <cellStyle name="Comma 433" xfId="415"/>
    <cellStyle name="Comma 379" xfId="416"/>
    <cellStyle name="Comma 384" xfId="417"/>
    <cellStyle name="Comma 429" xfId="418"/>
    <cellStyle name="Comma 434" xfId="419"/>
    <cellStyle name="Comma 38" xfId="420"/>
    <cellStyle name="Comma 43" xfId="421"/>
    <cellStyle name="Comma 385" xfId="422"/>
    <cellStyle name="Comma 390" xfId="423"/>
    <cellStyle name="Comma 435" xfId="424"/>
    <cellStyle name="Comma 440" xfId="425"/>
    <cellStyle name="Comma 386" xfId="426"/>
    <cellStyle name="Comma 391" xfId="427"/>
    <cellStyle name="Comma 436" xfId="428"/>
    <cellStyle name="Comma 441" xfId="429"/>
    <cellStyle name="Comma 387" xfId="430"/>
    <cellStyle name="Comma 392" xfId="431"/>
    <cellStyle name="Comma 437" xfId="432"/>
    <cellStyle name="Comma 442" xfId="433"/>
    <cellStyle name="Comma 388" xfId="434"/>
    <cellStyle name="Comma 393" xfId="435"/>
    <cellStyle name="Comma 438" xfId="436"/>
    <cellStyle name="Comma 443" xfId="437"/>
    <cellStyle name="Comma 389" xfId="438"/>
    <cellStyle name="Comma 394" xfId="439"/>
    <cellStyle name="Comma 439" xfId="440"/>
    <cellStyle name="Comma 444" xfId="441"/>
    <cellStyle name="Comma 395" xfId="442"/>
    <cellStyle name="Comma 445" xfId="443"/>
    <cellStyle name="Comma 450" xfId="444"/>
    <cellStyle name="Comma 500" xfId="445"/>
    <cellStyle name="Comma 397" xfId="446"/>
    <cellStyle name="Comma 447" xfId="447"/>
    <cellStyle name="Comma 452" xfId="448"/>
    <cellStyle name="Comma 502" xfId="449"/>
    <cellStyle name="Comma 398" xfId="450"/>
    <cellStyle name="Comma 448" xfId="451"/>
    <cellStyle name="Comma 453" xfId="452"/>
    <cellStyle name="Comma 503" xfId="453"/>
    <cellStyle name="Comma 399" xfId="454"/>
    <cellStyle name="Comma 449" xfId="455"/>
    <cellStyle name="Comma 454" xfId="456"/>
    <cellStyle name="Comma 504" xfId="457"/>
    <cellStyle name="Comma 4" xfId="458"/>
    <cellStyle name="Comma 455" xfId="459"/>
    <cellStyle name="Comma 460" xfId="460"/>
    <cellStyle name="Comma 505" xfId="461"/>
    <cellStyle name="Comma 510" xfId="462"/>
    <cellStyle name="Comma 456" xfId="463"/>
    <cellStyle name="Comma 461" xfId="464"/>
    <cellStyle name="Comma 506" xfId="465"/>
    <cellStyle name="Comma 511" xfId="466"/>
    <cellStyle name="Comma 457" xfId="467"/>
    <cellStyle name="Comma 462" xfId="468"/>
    <cellStyle name="Comma 507" xfId="469"/>
    <cellStyle name="Comma 512" xfId="470"/>
    <cellStyle name="Comma 458" xfId="471"/>
    <cellStyle name="Comma 463" xfId="472"/>
    <cellStyle name="Comma 508" xfId="473"/>
    <cellStyle name="Comma 513" xfId="474"/>
    <cellStyle name="Comma 459" xfId="475"/>
    <cellStyle name="Comma 464" xfId="476"/>
    <cellStyle name="Comma 509" xfId="477"/>
    <cellStyle name="Comma 514" xfId="478"/>
    <cellStyle name="Comma 46" xfId="479"/>
    <cellStyle name="Comma 51" xfId="480"/>
    <cellStyle name="Comma 520" xfId="481"/>
    <cellStyle name="Comma 465" xfId="482"/>
    <cellStyle name="Comma 470" xfId="483"/>
    <cellStyle name="Comma 515" xfId="484"/>
    <cellStyle name="Comma 521" xfId="485"/>
    <cellStyle name="Comma 516" xfId="486"/>
    <cellStyle name="Comma 466" xfId="487"/>
    <cellStyle name="Comma 471" xfId="488"/>
    <cellStyle name="Comma 522" xfId="489"/>
    <cellStyle name="Comma 517" xfId="490"/>
    <cellStyle name="Comma 467" xfId="491"/>
    <cellStyle name="Comma 472" xfId="492"/>
    <cellStyle name="Comma 523" xfId="493"/>
    <cellStyle name="Comma 518" xfId="494"/>
    <cellStyle name="Comma 468" xfId="495"/>
    <cellStyle name="Comma 473" xfId="496"/>
    <cellStyle name="Comma 524" xfId="497"/>
    <cellStyle name="Comma 519" xfId="498"/>
    <cellStyle name="Comma 469" xfId="499"/>
    <cellStyle name="Comma 474" xfId="500"/>
    <cellStyle name="Comma 52" xfId="501"/>
    <cellStyle name="Comma 47" xfId="502"/>
    <cellStyle name="Comma 530" xfId="503"/>
    <cellStyle name="Comma 525" xfId="504"/>
    <cellStyle name="Comma 475" xfId="505"/>
    <cellStyle name="Comma 480" xfId="506"/>
    <cellStyle name="Comma 531" xfId="507"/>
    <cellStyle name="Comma 526" xfId="508"/>
    <cellStyle name="Comma 476" xfId="509"/>
    <cellStyle name="Comma 481" xfId="510"/>
    <cellStyle name="Comma 532" xfId="511"/>
    <cellStyle name="Comma 527" xfId="512"/>
    <cellStyle name="Comma 477" xfId="513"/>
    <cellStyle name="Comma 482" xfId="514"/>
    <cellStyle name="Comma 533" xfId="515"/>
    <cellStyle name="Comma 528" xfId="516"/>
    <cellStyle name="Comma 478" xfId="517"/>
    <cellStyle name="Comma 483" xfId="518"/>
    <cellStyle name="Comma 534" xfId="519"/>
    <cellStyle name="Comma 529" xfId="520"/>
    <cellStyle name="Comma 479" xfId="521"/>
    <cellStyle name="Comma 484" xfId="522"/>
    <cellStyle name="Comma 53" xfId="523"/>
    <cellStyle name="Comma 48" xfId="524"/>
    <cellStyle name="Comma 540" xfId="525"/>
    <cellStyle name="Comma 535" xfId="526"/>
    <cellStyle name="Comma 485" xfId="527"/>
    <cellStyle name="Comma 490" xfId="528"/>
    <cellStyle name="Comma 541" xfId="529"/>
    <cellStyle name="Comma 536" xfId="530"/>
    <cellStyle name="Comma 486" xfId="531"/>
    <cellStyle name="Comma 491" xfId="532"/>
    <cellStyle name="Comma 542" xfId="533"/>
    <cellStyle name="Comma 537" xfId="534"/>
    <cellStyle name="Comma 487" xfId="535"/>
    <cellStyle name="Comma 492" xfId="536"/>
    <cellStyle name="Comma 543" xfId="537"/>
    <cellStyle name="Comma 538" xfId="538"/>
    <cellStyle name="Comma 488" xfId="539"/>
    <cellStyle name="Comma 493" xfId="540"/>
    <cellStyle name="Comma 544" xfId="541"/>
    <cellStyle name="Comma 539" xfId="542"/>
    <cellStyle name="Comma 489" xfId="543"/>
    <cellStyle name="Comma 494" xfId="544"/>
    <cellStyle name="Comma 495" xfId="545"/>
    <cellStyle name="Comma 496" xfId="546"/>
    <cellStyle name="Comma 497" xfId="547"/>
    <cellStyle name="Comma 498" xfId="548"/>
    <cellStyle name="Comma 5" xfId="549"/>
    <cellStyle name="Comma 60" xfId="550"/>
    <cellStyle name="Comma 55" xfId="551"/>
    <cellStyle name="Comma 61" xfId="552"/>
    <cellStyle name="Comma 56" xfId="553"/>
    <cellStyle name="Comma 62" xfId="554"/>
    <cellStyle name="Comma 57" xfId="555"/>
    <cellStyle name="Comma 63" xfId="556"/>
    <cellStyle name="Comma 58" xfId="557"/>
    <cellStyle name="Comma 64" xfId="558"/>
    <cellStyle name="Comma 59" xfId="559"/>
    <cellStyle name="Comma 6" xfId="560"/>
    <cellStyle name="Comma 71" xfId="561"/>
    <cellStyle name="Comma 66" xfId="562"/>
    <cellStyle name="Comma 72" xfId="563"/>
    <cellStyle name="Comma 67" xfId="564"/>
    <cellStyle name="Comma 73" xfId="565"/>
    <cellStyle name="Comma 68" xfId="566"/>
    <cellStyle name="Comma 74" xfId="567"/>
    <cellStyle name="Comma 69" xfId="568"/>
    <cellStyle name="Comma 7" xfId="569"/>
    <cellStyle name="Comma 80" xfId="570"/>
    <cellStyle name="Comma 75" xfId="571"/>
    <cellStyle name="Comma 81" xfId="572"/>
    <cellStyle name="Comma 76" xfId="573"/>
    <cellStyle name="Comma 82" xfId="574"/>
    <cellStyle name="Comma 77" xfId="575"/>
    <cellStyle name="Comma 83" xfId="576"/>
    <cellStyle name="Comma 78" xfId="577"/>
    <cellStyle name="Comma 84" xfId="578"/>
    <cellStyle name="Comma 79" xfId="579"/>
    <cellStyle name="Comma 8" xfId="580"/>
    <cellStyle name="Comma 90" xfId="581"/>
    <cellStyle name="Comma 85" xfId="582"/>
    <cellStyle name="Comma 91" xfId="583"/>
    <cellStyle name="Comma 86" xfId="584"/>
    <cellStyle name="Comma 92" xfId="585"/>
    <cellStyle name="Comma 87" xfId="586"/>
    <cellStyle name="Comma 93" xfId="587"/>
    <cellStyle name="Comma 88" xfId="588"/>
    <cellStyle name="Comma 94" xfId="589"/>
    <cellStyle name="Comma 89" xfId="590"/>
    <cellStyle name="Comma 9" xfId="591"/>
    <cellStyle name="Comma 96" xfId="592"/>
    <cellStyle name="Currency [0] 2" xfId="593"/>
    <cellStyle name="Hyperlink 2" xfId="594"/>
    <cellStyle name="Normal 2" xfId="595"/>
    <cellStyle name="Normal 2 2" xfId="596"/>
    <cellStyle name="Normal 3" xfId="597"/>
    <cellStyle name="Normal 3 2" xfId="598"/>
    <cellStyle name="Normal 4" xfId="599"/>
    <cellStyle name="Normal_RevGun.IVa" xfId="60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6</xdr:col>
          <xdr:colOff>361950</xdr:colOff>
          <xdr:row>0</xdr:row>
          <xdr:rowOff>57150</xdr:rowOff>
        </xdr:from>
        <xdr:to>
          <xdr:col>7</xdr:col>
          <xdr:colOff>352425</xdr:colOff>
          <xdr:row>3</xdr:row>
          <xdr:rowOff>161925</xdr:rowOff>
        </xdr:to>
        <xdr:sp>
          <xdr:nvSpPr>
            <xdr:cNvPr id="2049" name="Object 1" hidden="1">
              <a:extLst>
                <a:ext uri="{63B3BB69-23CF-44E3-9099-C40C66FF867C}">
                  <a14:compatExt spid="_x0000_s2049"/>
                </a:ext>
              </a:extLst>
            </xdr:cNvPr>
            <xdr:cNvSpPr/>
          </xdr:nvSpPr>
          <xdr:spPr>
            <a:xfrm>
              <a:off x="3762375" y="57150"/>
              <a:ext cx="590550" cy="676275"/>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drive.google.com/file/d/1CT8cGWrze6NWM18Or_ZkCrc8VLcBuUZG/view?usp=sharing" TargetMode="External"/><Relationship Id="rId8" Type="http://schemas.openxmlformats.org/officeDocument/2006/relationships/hyperlink" Target="https://drive.google.com/file/d/1tRC763hiZzYmpxur-vPTaZvrP2Sh3BpO/view?usp=sharing" TargetMode="External"/><Relationship Id="rId7" Type="http://schemas.openxmlformats.org/officeDocument/2006/relationships/hyperlink" Target="https://drive.google.com/file/d/1UHKjUFhuqCwoXQqYPDH4ukgF_nSzJsL1/view?usp=sharing" TargetMode="External"/><Relationship Id="rId6" Type="http://schemas.openxmlformats.org/officeDocument/2006/relationships/hyperlink" Target="https://drive.google.com/file/d/1AzTPOEujDruCH2EhaERvrZy8X4JDlHaM/view?usp=sharing" TargetMode="External"/><Relationship Id="rId5" Type="http://schemas.openxmlformats.org/officeDocument/2006/relationships/hyperlink" Target="https://drive.google.com/file/d/1PULaiSyOobjhOEx632JSlDVBKQa_PgKp/view?usp=sharing" TargetMode="External"/><Relationship Id="rId4" Type="http://schemas.openxmlformats.org/officeDocument/2006/relationships/hyperlink" Target="https://drive.google.com/file/d/19-ukDKrbSVqq4SGtJs3kz6JUSF5S-yhn/view?usp=sharing" TargetMode="External"/><Relationship Id="rId3" Type="http://schemas.openxmlformats.org/officeDocument/2006/relationships/hyperlink" Target="https://drive.google.com/file/d/1ix1bpYbthMdR3lPhh05EAD6TIYQfPKCT/view?usp=sharing" TargetMode="External"/><Relationship Id="rId2" Type="http://schemas.openxmlformats.org/officeDocument/2006/relationships/hyperlink" Target="https://drive.google.com/file/d/17GN3RgQQc6JscgFmWcRsV0P3242pSnAu/view?usp=sharing" TargetMode="External"/><Relationship Id="rId12" Type="http://schemas.openxmlformats.org/officeDocument/2006/relationships/hyperlink" Target="https://drive.google.com/file/d/1LGgvg_HX9obS1cNXLC-JOnupVp0KHGat/view?usp=sharing" TargetMode="External"/><Relationship Id="rId11" Type="http://schemas.openxmlformats.org/officeDocument/2006/relationships/hyperlink" Target="https://drive.google.com/file/d/1Uv6tPtaI4WJlS4ZdttILn8bPp7Poww23/view?usp=sharing" TargetMode="External"/><Relationship Id="rId10" Type="http://schemas.openxmlformats.org/officeDocument/2006/relationships/hyperlink" Target="https://drive.google.com/file/d/175FFw6mdQWclC3kj1ulrcIn-JO72Lgj3/view?usp=sharing" TargetMode="External"/><Relationship Id="rId1" Type="http://schemas.openxmlformats.org/officeDocument/2006/relationships/hyperlink" Target="https://drive.google.com/file/d/17NKcZ3Uk8iN4vlflUywUpW7BhZ6meZC0/view?usp=sharing" TargetMode="External"/></Relationships>
</file>

<file path=xl/worksheets/_rels/sheet4.xml.rels><?xml version="1.0" encoding="UTF-8" standalone="yes"?>
<Relationships xmlns="http://schemas.openxmlformats.org/package/2006/relationships"><Relationship Id="rId99" Type="http://schemas.openxmlformats.org/officeDocument/2006/relationships/hyperlink" Target="https://drive.google.com/file/d/1fnmXzxpMqBvQ3hoYp6eJ8mDtqPRK7121/view?usp=sharing" TargetMode="External"/><Relationship Id="rId98" Type="http://schemas.openxmlformats.org/officeDocument/2006/relationships/hyperlink" Target="https://drive.google.com/file/d/1TVThed42rVbF7uuIws1-eriTyR7G2znD/view?usp=sharing" TargetMode="External"/><Relationship Id="rId97" Type="http://schemas.openxmlformats.org/officeDocument/2006/relationships/hyperlink" Target="https://drive.google.com/file/d/19W1pWU3YoWmxSaW_VY22rIEOlpj1wBH3/view?usp=sharing" TargetMode="External"/><Relationship Id="rId96" Type="http://schemas.openxmlformats.org/officeDocument/2006/relationships/hyperlink" Target="https://drive.google.com/file/d/1YEgmqceWs_QDq6h2Y_raM6E4lhkH4DtV/view?usp=sharing" TargetMode="External"/><Relationship Id="rId95" Type="http://schemas.openxmlformats.org/officeDocument/2006/relationships/hyperlink" Target="https://drive.google.com/file/d/1Iq39JITqzQ3gLPRL11APiVsP2XXUwLFn/view?usp=sharing" TargetMode="External"/><Relationship Id="rId94" Type="http://schemas.openxmlformats.org/officeDocument/2006/relationships/hyperlink" Target="https://drive.google.com/file/d/1NdobPM7C4JZwzovIhBZJX3U5besxAbY6/view?usp=sharing" TargetMode="External"/><Relationship Id="rId93" Type="http://schemas.openxmlformats.org/officeDocument/2006/relationships/hyperlink" Target="https://drive.google.com/file/d/1iS3cArnkDMhu7RcJk-rvR-SPA_qXokrY/view?usp=sharing" TargetMode="External"/><Relationship Id="rId92" Type="http://schemas.openxmlformats.org/officeDocument/2006/relationships/hyperlink" Target="https://drive.google.com/file/d/1S9Vbz8ID7Ghm2Dwj4KctrbsJHhy7W-MT/view?usp=sharing" TargetMode="External"/><Relationship Id="rId91" Type="http://schemas.openxmlformats.org/officeDocument/2006/relationships/hyperlink" Target="https://drive.google.com/file/d/1NL85ctCGzfYFiG_vSWFlpQdaUJgP957U/view?usp=sharing" TargetMode="External"/><Relationship Id="rId90" Type="http://schemas.openxmlformats.org/officeDocument/2006/relationships/hyperlink" Target="https://drive.google.com/file/d/1u9Yc4L6lufKayxbRZyToEaVLiy-BGQkF/view?usp=sharing" TargetMode="External"/><Relationship Id="rId9" Type="http://schemas.openxmlformats.org/officeDocument/2006/relationships/hyperlink" Target="https://drive.google.com/file/d/1ZnJyQQ64snOQJL5yCdcy0njCBWqWG083/view?usp=sharing" TargetMode="External"/><Relationship Id="rId89" Type="http://schemas.openxmlformats.org/officeDocument/2006/relationships/hyperlink" Target="https://drive.google.com/file/d/1BGsRHjDveo-OWilnfrxurIsqimgXCBRX/view?usp=sharing" TargetMode="External"/><Relationship Id="rId88" Type="http://schemas.openxmlformats.org/officeDocument/2006/relationships/hyperlink" Target="https://drive.google.com/file/d/1zP-gt5R9Ojdr8d9oiLSgvpzaaSAVpTUA/view?usp=sharing" TargetMode="External"/><Relationship Id="rId87" Type="http://schemas.openxmlformats.org/officeDocument/2006/relationships/hyperlink" Target="https://drive.google.com/file/d/1JuGZ7FJgWQdF7Yb6zJZZOCs6WkmgskxE/view?usp=sharing" TargetMode="External"/><Relationship Id="rId86" Type="http://schemas.openxmlformats.org/officeDocument/2006/relationships/hyperlink" Target="https://drive.google.com/file/d/1MI7PlefIIMRdIB0Dc028kbktEAas0j3r/view?usp=sharing" TargetMode="External"/><Relationship Id="rId85" Type="http://schemas.openxmlformats.org/officeDocument/2006/relationships/hyperlink" Target="https://drive.google.com/file/d/1rx0CXXSCjLhDXZJlV1z7Va87ebj4Eg2i/view?usp=sharing" TargetMode="External"/><Relationship Id="rId84" Type="http://schemas.openxmlformats.org/officeDocument/2006/relationships/hyperlink" Target="https://drive.google.com/file/d/1KZzcaqnqK_hGWFTcU-Yfi29od-xQjFWp/view?usp=sharing" TargetMode="External"/><Relationship Id="rId83" Type="http://schemas.openxmlformats.org/officeDocument/2006/relationships/hyperlink" Target="https://drive.google.com/file/d/1x16zdc-xif73iEweuQv9peV2p631_Ruk/view?usp=sharing" TargetMode="External"/><Relationship Id="rId82" Type="http://schemas.openxmlformats.org/officeDocument/2006/relationships/hyperlink" Target="https://drive.google.com/file/d/1PdTVgmKIr7UYE7riowzNP3Jeab_JZkZ2/view?usp=sharing" TargetMode="External"/><Relationship Id="rId81" Type="http://schemas.openxmlformats.org/officeDocument/2006/relationships/hyperlink" Target="https://drive.google.com/file/d/1yU6-VgTcU_PYnK-k63o_9cBXYZgE1GnR/view?usp=sharing" TargetMode="External"/><Relationship Id="rId80" Type="http://schemas.openxmlformats.org/officeDocument/2006/relationships/hyperlink" Target="https://drive.google.com/file/d/1n5qXMsksG5uyQsEGxk6M4b2PCKJNTOak/view?usp=sharing" TargetMode="External"/><Relationship Id="rId8" Type="http://schemas.openxmlformats.org/officeDocument/2006/relationships/hyperlink" Target="https://drive.google.com/file/d/1NWjDEfHB4PDUdiZ0hxf39Q1PI68VCQX4/view?usp=sharing" TargetMode="External"/><Relationship Id="rId79" Type="http://schemas.openxmlformats.org/officeDocument/2006/relationships/hyperlink" Target="https://drive.google.com/file/d/1YR61225wfv-0Wk7G0bnIFSmco3SPsOZC/view?usp=sharing" TargetMode="External"/><Relationship Id="rId78" Type="http://schemas.openxmlformats.org/officeDocument/2006/relationships/hyperlink" Target="https://drive.google.com/file/d/1DgZCSXbVICT5STMRWqh47aB-4Z29d0kk/view?usp=sharing" TargetMode="External"/><Relationship Id="rId77" Type="http://schemas.openxmlformats.org/officeDocument/2006/relationships/hyperlink" Target="https://drive.google.com/file/d/10MttGAi4jogqPtftylPYN-mLy3nns7fo/view?usp=sharing" TargetMode="External"/><Relationship Id="rId76" Type="http://schemas.openxmlformats.org/officeDocument/2006/relationships/hyperlink" Target="https://drive.google.com/file/d/1nP4_A7BU--U8wDPb_zKRWb_L5n5t10nh/view?usp=sharing" TargetMode="External"/><Relationship Id="rId75" Type="http://schemas.openxmlformats.org/officeDocument/2006/relationships/hyperlink" Target="https://drive.google.com/file/d/1TaHKIDSac6yiJD6i2TzhByzHdoPSFIv2/view?usp=sharing" TargetMode="External"/><Relationship Id="rId74" Type="http://schemas.openxmlformats.org/officeDocument/2006/relationships/hyperlink" Target="https://drive.google.com/file/d/1V4hDka5Q2Y8T0OwanwE9YH5nTg2RWiW_/view?usp=sharing" TargetMode="External"/><Relationship Id="rId73" Type="http://schemas.openxmlformats.org/officeDocument/2006/relationships/hyperlink" Target="https://drive.google.com/file/d/1Mvzri-ldtbv8R6AfIqxLJHWzoKcseq1D/view?usp=sharing" TargetMode="External"/><Relationship Id="rId72" Type="http://schemas.openxmlformats.org/officeDocument/2006/relationships/hyperlink" Target="https://drive.google.com/file/d/1iaRvdF0OfX6a1K3DpnEIg8TUOH9FfpU5/view?usp=sharing" TargetMode="External"/><Relationship Id="rId71" Type="http://schemas.openxmlformats.org/officeDocument/2006/relationships/hyperlink" Target="https://drive.google.com/file/d/1ui2gyeBesf6Oafait_asp74Gds4QioSF/view?usp=sharing" TargetMode="External"/><Relationship Id="rId70" Type="http://schemas.openxmlformats.org/officeDocument/2006/relationships/hyperlink" Target="https://drive.google.com/file/d/1F16zWF_avRwdmBlZys9HAc7UIKOnozk5/view?usp=sharing" TargetMode="External"/><Relationship Id="rId7" Type="http://schemas.openxmlformats.org/officeDocument/2006/relationships/hyperlink" Target="https://drive.google.com/file/d/1f4tMLjd35mfvIrJ8V5CY9-Idav6n1msa/view?usp=sharing" TargetMode="External"/><Relationship Id="rId69" Type="http://schemas.openxmlformats.org/officeDocument/2006/relationships/hyperlink" Target="https://drive.google.com/file/d/1rGaW-b5OQDfWhPWLDJZEIw2xjlrZ_QYG/view?usp=sharing" TargetMode="External"/><Relationship Id="rId68" Type="http://schemas.openxmlformats.org/officeDocument/2006/relationships/hyperlink" Target="https://drive.google.com/file/d/1sIuSR_JKgWhP9--p-KSUKLM18n6STQAO/view?usp=sharing" TargetMode="External"/><Relationship Id="rId67" Type="http://schemas.openxmlformats.org/officeDocument/2006/relationships/hyperlink" Target="https://drive.google.com/file/d/1msNWHA2cqMvGPwkqs2K0WQCCO0Lhwozl/view?usp=sharing" TargetMode="External"/><Relationship Id="rId66" Type="http://schemas.openxmlformats.org/officeDocument/2006/relationships/hyperlink" Target="https://drive.google.com/file/d/1l8ykMWhTE1QvuPt2aYqhLhooPJuEXbQ1/view?usp=sharing" TargetMode="External"/><Relationship Id="rId65" Type="http://schemas.openxmlformats.org/officeDocument/2006/relationships/hyperlink" Target="https://drive.google.com/file/d/1bZSCU7Y_IVaOD_EA0PfDZxfzvrYXIK2b/view?usp=sharing" TargetMode="External"/><Relationship Id="rId64" Type="http://schemas.openxmlformats.org/officeDocument/2006/relationships/hyperlink" Target="https://drive.google.com/file/d/1O9PZpUj2E83-fAY_qQ9oUoOpLirbhTT9/view?usp=sharing" TargetMode="External"/><Relationship Id="rId63" Type="http://schemas.openxmlformats.org/officeDocument/2006/relationships/hyperlink" Target="https://drive.google.com/file/d/1ZruuuzFvBgIueT2ADhczrDU8ipXEn3d4/view?usp=sharing" TargetMode="External"/><Relationship Id="rId62" Type="http://schemas.openxmlformats.org/officeDocument/2006/relationships/hyperlink" Target="https://drive.google.com/file/d/1YBUkW0jnOlEq1P003BrIdHm82ubGrzF-/view?usp=sharing" TargetMode="External"/><Relationship Id="rId61" Type="http://schemas.openxmlformats.org/officeDocument/2006/relationships/hyperlink" Target="https://drive.google.com/file/d/1wnhM6ZR0pgKct920_fKG2jddE9puO4OI/view?usp=sharing" TargetMode="External"/><Relationship Id="rId60" Type="http://schemas.openxmlformats.org/officeDocument/2006/relationships/hyperlink" Target="https://drive.google.com/file/d/1qjAaYXN_02bqxHRrZAYLER7Ue_bu77KU/view?usp=sharing" TargetMode="External"/><Relationship Id="rId6" Type="http://schemas.openxmlformats.org/officeDocument/2006/relationships/hyperlink" Target="https://drive.google.com/file/d/1CK_cKD4_TU3sF1T5_-wcVzCgmxIrujDg/view?usp=sharing" TargetMode="External"/><Relationship Id="rId59" Type="http://schemas.openxmlformats.org/officeDocument/2006/relationships/hyperlink" Target="https://drive.google.com/file/d/1QS71P3iICwNAEE4UiKJXOseP5bnk0BH0/view?usp=sharing" TargetMode="External"/><Relationship Id="rId58" Type="http://schemas.openxmlformats.org/officeDocument/2006/relationships/hyperlink" Target="https://drive.google.com/file/d/1UvEU2B6Nx3PPs7TCcRFotEHF83-Fv6JJ/view?usp=sharing" TargetMode="External"/><Relationship Id="rId57" Type="http://schemas.openxmlformats.org/officeDocument/2006/relationships/hyperlink" Target="https://drive.google.com/file/d/13kQkt2kUXnEtEtMVRXNnfNWoUnr_5xn_/view?usp=sharing" TargetMode="External"/><Relationship Id="rId56" Type="http://schemas.openxmlformats.org/officeDocument/2006/relationships/hyperlink" Target="https://drive.google.com/file/d/1O0K_R8CwovFL879V1sqbGLVctsGgyZD8/view?usp=sharing" TargetMode="External"/><Relationship Id="rId55" Type="http://schemas.openxmlformats.org/officeDocument/2006/relationships/hyperlink" Target="https://drive.google.com/file/d/1K1HvB6OWXfC2XdLrJefPpEQlxMUDq_eQ/view?usp=sharing" TargetMode="External"/><Relationship Id="rId54" Type="http://schemas.openxmlformats.org/officeDocument/2006/relationships/hyperlink" Target="https://drive.google.com/file/d/1E6kgpLawXS_ujm_7fHvHDzsqkuU59MiS/view?usp=sharing" TargetMode="External"/><Relationship Id="rId53" Type="http://schemas.openxmlformats.org/officeDocument/2006/relationships/hyperlink" Target="https://drive.google.com/file/d/1H81Fn5NmRCMLD3pFwX-GmYKO3IEuNjHJ/view?usp=sharing" TargetMode="External"/><Relationship Id="rId52" Type="http://schemas.openxmlformats.org/officeDocument/2006/relationships/hyperlink" Target="https://drive.google.com/file/d/1YD2Edo2p4RNoY_q_351qSL8w-5EdG8_E/view?usp=sharing" TargetMode="External"/><Relationship Id="rId51" Type="http://schemas.openxmlformats.org/officeDocument/2006/relationships/hyperlink" Target="https://drive.google.com/file/d/1gaIqiS2R3zkZImijBrC-KA72u13Y-UF7/view?usp=sharing" TargetMode="External"/><Relationship Id="rId50" Type="http://schemas.openxmlformats.org/officeDocument/2006/relationships/hyperlink" Target="https://drive.google.com/file/d/1oJBeSbghe3S7DjmYfRNhi4wa11a05ABD/view?usp=sharing" TargetMode="External"/><Relationship Id="rId5" Type="http://schemas.openxmlformats.org/officeDocument/2006/relationships/hyperlink" Target="https://drive.google.com/file/d/1Y-BUcnwa0gIpr7NI2VEU-EKIyJI0IvwA/view?usp=sharing" TargetMode="External"/><Relationship Id="rId49" Type="http://schemas.openxmlformats.org/officeDocument/2006/relationships/hyperlink" Target="https://drive.google.com/file/d/1fIKM0zuJD0IMfXLa9cHLoQrhh1jAU9WA/view?usp=sharing" TargetMode="External"/><Relationship Id="rId48" Type="http://schemas.openxmlformats.org/officeDocument/2006/relationships/hyperlink" Target="https://drive.google.com/file/d/1FUIaR04NcoUKvD1YiEjz-7_c-Lovz3TO/view?usp=sharing" TargetMode="External"/><Relationship Id="rId47" Type="http://schemas.openxmlformats.org/officeDocument/2006/relationships/hyperlink" Target="https://drive.google.com/file/d/1kcK6YwrO0shL0YicNX4QkrsvEe6e03F6/view?usp=sharing" TargetMode="External"/><Relationship Id="rId46" Type="http://schemas.openxmlformats.org/officeDocument/2006/relationships/hyperlink" Target="https://drive.google.com/file/d/1E5NsQrMw3p272KjdYVuIHM5UbY557mYL/view?usp=sharing" TargetMode="External"/><Relationship Id="rId45" Type="http://schemas.openxmlformats.org/officeDocument/2006/relationships/hyperlink" Target="https://drive.google.com/file/d/1NKycGhYIhFArmFC-HnCtWGZfLvCABBKz/view?usp=sharing" TargetMode="External"/><Relationship Id="rId44" Type="http://schemas.openxmlformats.org/officeDocument/2006/relationships/hyperlink" Target="https://drive.google.com/file/d/13fIX3Jt_YpFd_AXS7NKyKq8cTOJ4y9rb/view?usp=sharing" TargetMode="External"/><Relationship Id="rId43" Type="http://schemas.openxmlformats.org/officeDocument/2006/relationships/hyperlink" Target="https://drive.google.com/file/d/1U3dldSsK1TDwCrP8ARJA0pk1kkf_p4SF/view?usp=sharing" TargetMode="External"/><Relationship Id="rId42" Type="http://schemas.openxmlformats.org/officeDocument/2006/relationships/hyperlink" Target="https://drive.google.com/file/d/1IOl-5kjb6tV2ujlG6tkQWzPW653eianr/view?usp=sharing" TargetMode="External"/><Relationship Id="rId41" Type="http://schemas.openxmlformats.org/officeDocument/2006/relationships/hyperlink" Target="https://drive.google.com/file/d/1DpOcpH1G8cApP2748jIas0lppFlmfg4F/view?usp=sharing" TargetMode="External"/><Relationship Id="rId40" Type="http://schemas.openxmlformats.org/officeDocument/2006/relationships/hyperlink" Target="https://drive.google.com/file/d/1aHg8CfMSpce6Aos9bPDaIDXD85ouGoJ9/view?usp=sharing" TargetMode="External"/><Relationship Id="rId4" Type="http://schemas.openxmlformats.org/officeDocument/2006/relationships/hyperlink" Target="https://drive.google.com/file/d/1G4a7I32sv-FSOMcDxgCfZbNzHLp3t-Yo/view?usp=sharing" TargetMode="External"/><Relationship Id="rId39" Type="http://schemas.openxmlformats.org/officeDocument/2006/relationships/hyperlink" Target="https://drive.google.com/file/d/1EwdeugDfmzB0XCsfHWNfIgAoRGXOotoh/view?usp=sharing" TargetMode="External"/><Relationship Id="rId38" Type="http://schemas.openxmlformats.org/officeDocument/2006/relationships/hyperlink" Target="https://drive.google.com/file/d/1-RVlsASClMud638KFExo0wd5ROHG5Z2O/view?usp=sharing" TargetMode="External"/><Relationship Id="rId37" Type="http://schemas.openxmlformats.org/officeDocument/2006/relationships/hyperlink" Target="https://drive.google.com/file/d/12ESKBaQ_OprO0H7BoXx27IMGGHu6vrdo/view?usp=sharing" TargetMode="External"/><Relationship Id="rId36" Type="http://schemas.openxmlformats.org/officeDocument/2006/relationships/hyperlink" Target="https://drive.google.com/file/d/19bAMOu_tuA0qvzg-r6V50wP-2J-AbzxG/view?usp=sharing" TargetMode="External"/><Relationship Id="rId35" Type="http://schemas.openxmlformats.org/officeDocument/2006/relationships/hyperlink" Target="https://drive.google.com/file/d/1am7bR_QLiiJPf2q8R_9669128mtZj-Oa/view?usp=sharing" TargetMode="External"/><Relationship Id="rId34" Type="http://schemas.openxmlformats.org/officeDocument/2006/relationships/hyperlink" Target="https://drive.google.com/file/d/1xSQL5g5GvTxsA-R7ernYczJCtUCeMWGF/view?usp=sharing" TargetMode="External"/><Relationship Id="rId33" Type="http://schemas.openxmlformats.org/officeDocument/2006/relationships/hyperlink" Target="https://drive.google.com/file/d/1OMn1TAnmICQshiuhzFQ8cXd6PHLKMaJS/view?usp=sharing" TargetMode="External"/><Relationship Id="rId32" Type="http://schemas.openxmlformats.org/officeDocument/2006/relationships/hyperlink" Target="https://drive.google.com/file/d/1Al0J2vWj55b-VVZ_oSD3-CsNL_6W1XF5/view?usp=sharing" TargetMode="External"/><Relationship Id="rId31" Type="http://schemas.openxmlformats.org/officeDocument/2006/relationships/hyperlink" Target="https://drive.google.com/file/d/1sDoS-TKtdlQTGHRXEkb4FogvkJ20bakY/view?usp=sharing" TargetMode="External"/><Relationship Id="rId30" Type="http://schemas.openxmlformats.org/officeDocument/2006/relationships/hyperlink" Target="https://drive.google.com/file/d/1ErWBXdRamzL1oJq2u_d0V1FrdUusdVn6/view?usp=sharing" TargetMode="External"/><Relationship Id="rId3" Type="http://schemas.openxmlformats.org/officeDocument/2006/relationships/hyperlink" Target="https://drive.google.com/file/d/1juVMGm5eHzJiWF1H7JYLIo-IQR7MKrIG/view?usp=sharing" TargetMode="External"/><Relationship Id="rId29" Type="http://schemas.openxmlformats.org/officeDocument/2006/relationships/hyperlink" Target="https://drive.google.com/file/d/1bw6ZWz_SXbEMUVlYqKDv1lh-ZjMsfWc1/view?usp=sharing" TargetMode="External"/><Relationship Id="rId28" Type="http://schemas.openxmlformats.org/officeDocument/2006/relationships/hyperlink" Target="https://drive.google.com/file/d/1tDFDEYAnYOWWL7AsYuUz1jaZVmzrM4DG/view?usp=sharing" TargetMode="External"/><Relationship Id="rId27" Type="http://schemas.openxmlformats.org/officeDocument/2006/relationships/hyperlink" Target="https://drive.google.com/file/d/1dO757d8SnDcY0DMzXmCs2hFXJAIr_7Ef/view?usp=sharing" TargetMode="External"/><Relationship Id="rId26" Type="http://schemas.openxmlformats.org/officeDocument/2006/relationships/hyperlink" Target="https://drive.google.com/file/d/1wyAk2-79wFdgcQGbFl8viMydsXC5Tba0/view?usp=sharing" TargetMode="External"/><Relationship Id="rId25" Type="http://schemas.openxmlformats.org/officeDocument/2006/relationships/hyperlink" Target="https://drive.google.com/file/d/1QcldipTMxhJ824l_gsV9W9eXT2tNB1f8/view?usp=sharing" TargetMode="External"/><Relationship Id="rId24" Type="http://schemas.openxmlformats.org/officeDocument/2006/relationships/hyperlink" Target="https://drive.google.com/file/d/1U1ltp_YDK9cWohAA0NSRItL5Ah4bkO6r/view?usp=sharing" TargetMode="External"/><Relationship Id="rId23" Type="http://schemas.openxmlformats.org/officeDocument/2006/relationships/hyperlink" Target="https://drive.google.com/file/d/1GeOqCFNgbcZwG6sBHmvoVff_5_OEGu3N/view?usp=sharing" TargetMode="External"/><Relationship Id="rId22" Type="http://schemas.openxmlformats.org/officeDocument/2006/relationships/hyperlink" Target="https://drive.google.com/file/d/1-GcJxTrptHrA0qJZUKkvJhPuZFsk21g8/view?usp=sharing" TargetMode="External"/><Relationship Id="rId21" Type="http://schemas.openxmlformats.org/officeDocument/2006/relationships/hyperlink" Target="https://drive.google.com/file/d/1DeFzrunTYKvEDZwyb7GaNvALq8PnKt-D/view?usp=sharing" TargetMode="External"/><Relationship Id="rId20" Type="http://schemas.openxmlformats.org/officeDocument/2006/relationships/hyperlink" Target="https://drive.google.com/file/d/1RQ1QwALvBmo2-CVK0uCwFU4SNeLuXGvs/view?usp=sharing" TargetMode="External"/><Relationship Id="rId2" Type="http://schemas.openxmlformats.org/officeDocument/2006/relationships/hyperlink" Target="https://drive.google.com/file/d/1ct9ndk5fo7TcUC8_KU1KKmbNLJVUsAic/view?usp=sharing" TargetMode="External"/><Relationship Id="rId19" Type="http://schemas.openxmlformats.org/officeDocument/2006/relationships/hyperlink" Target="https://drive.google.com/file/d/1dXsd-cQS6fafGEK2sIS68AbgxJIQCx0q/view?usp=sharing" TargetMode="External"/><Relationship Id="rId18" Type="http://schemas.openxmlformats.org/officeDocument/2006/relationships/hyperlink" Target="https://drive.google.com/file/d/1NCDIDiL1dRB_juMHlbVFpzxIU_mSWKUy/view?usp=sharing" TargetMode="External"/><Relationship Id="rId17" Type="http://schemas.openxmlformats.org/officeDocument/2006/relationships/hyperlink" Target="https://drive.google.com/file/d/1rInFBaHdePGMs8MtIaqv49nxmwgBerv8/view?usp=sharing" TargetMode="External"/><Relationship Id="rId16" Type="http://schemas.openxmlformats.org/officeDocument/2006/relationships/hyperlink" Target="https://drive.google.com/file/d/1zH3iutF4Hydtkm4vOS6LLt6jY-Vq3_vr/view?usp=sharing" TargetMode="External"/><Relationship Id="rId15" Type="http://schemas.openxmlformats.org/officeDocument/2006/relationships/hyperlink" Target="https://drive.google.com/file/d/1vfY3BviHTQ7NtFIClM9dWV2dCSDWnKsn/view?usp=sharing" TargetMode="External"/><Relationship Id="rId14" Type="http://schemas.openxmlformats.org/officeDocument/2006/relationships/hyperlink" Target="https://drive.google.com/file/d/1Vumn1Yz74afXX2-Az3Smf7-aPdS0AUj4/view?usp=sharing" TargetMode="External"/><Relationship Id="rId13" Type="http://schemas.openxmlformats.org/officeDocument/2006/relationships/hyperlink" Target="https://drive.google.com/file/d/1dfnXrBT8PxK35in6W-LcbP1U6cCyP7cw/view?usp=sharing" TargetMode="External"/><Relationship Id="rId12" Type="http://schemas.openxmlformats.org/officeDocument/2006/relationships/hyperlink" Target="https://drive.google.com/file/d/1iNdfG8_wWyyRynaoxcMSqNlv2k2oX49a/view?usp=sharing" TargetMode="External"/><Relationship Id="rId11" Type="http://schemas.openxmlformats.org/officeDocument/2006/relationships/hyperlink" Target="https://drive.google.com/file/d/1MpOOgxitRrbWijv4VgJJ3OVsbsAvLoYX/view?usp=sharing" TargetMode="External"/><Relationship Id="rId108" Type="http://schemas.openxmlformats.org/officeDocument/2006/relationships/hyperlink" Target="https://drive.google.com/file/d/1EUdxJRRLfpbH-ETGS4e4n8YxlqROcCpS/view?usp=sharing" TargetMode="External"/><Relationship Id="rId107" Type="http://schemas.openxmlformats.org/officeDocument/2006/relationships/hyperlink" Target="https://drive.google.com/file/d/14nFM-Fkd9DUJJkq6xmAfronFf6-3BWtJ/view?usp=sharing" TargetMode="External"/><Relationship Id="rId106" Type="http://schemas.openxmlformats.org/officeDocument/2006/relationships/hyperlink" Target="https://drive.google.com/file/d/1SQ7tlmZvzdA1E-7ap2pr8QJrppbWZ9iK/view?usp=sharing" TargetMode="External"/><Relationship Id="rId105" Type="http://schemas.openxmlformats.org/officeDocument/2006/relationships/hyperlink" Target="https://drive.google.com/file/d/1REo72__nEdHLJ5gAqo5k5KvJ_EbdzMI_/view?usp=sharing" TargetMode="External"/><Relationship Id="rId104" Type="http://schemas.openxmlformats.org/officeDocument/2006/relationships/hyperlink" Target="https://drive.google.com/file/d/12sH_GKrkYmu5XRRIAXdlDY2JmE_7vBqH/view?usp=sharing" TargetMode="External"/><Relationship Id="rId103" Type="http://schemas.openxmlformats.org/officeDocument/2006/relationships/hyperlink" Target="https://drive.google.com/file/d/1bMIl7Cd1_BGmGLs-Hmv0pX_R4mO9nxnD/view?usp=sharing" TargetMode="External"/><Relationship Id="rId102" Type="http://schemas.openxmlformats.org/officeDocument/2006/relationships/hyperlink" Target="https://drive.google.com/file/d/1KSsL7baZ2_MMkJDm8E4ngbT8ELNIrjtY/view?usp=sharing" TargetMode="External"/><Relationship Id="rId101" Type="http://schemas.openxmlformats.org/officeDocument/2006/relationships/hyperlink" Target="https://drive.google.com/file/d/1Dq2EeyKOgpSUtt9ghJVwQ1cBGYSxMREa/view?usp=sharing" TargetMode="External"/><Relationship Id="rId100" Type="http://schemas.openxmlformats.org/officeDocument/2006/relationships/hyperlink" Target="https://drive.google.com/file/d/12neeqQxdvKVl83TesNqsgudlfPd1K8Yp/view?usp=sharing" TargetMode="External"/><Relationship Id="rId10" Type="http://schemas.openxmlformats.org/officeDocument/2006/relationships/hyperlink" Target="https://drive.google.com/file/d/14vBvqK4JIcZ1RK-MoLrEfWecsuLGO-sb/view?usp=sharing" TargetMode="External"/><Relationship Id="rId1" Type="http://schemas.openxmlformats.org/officeDocument/2006/relationships/hyperlink" Target="https://drive.google.com/file/d/1zAmHfZTuSbHE2BhsY8QGeDFniWCJ0ngQ/view?usp=sharing" TargetMode="External"/></Relationships>
</file>

<file path=xl/worksheets/_rels/sheet5.xml.rels><?xml version="1.0" encoding="UTF-8" standalone="yes"?>
<Relationships xmlns="http://schemas.openxmlformats.org/package/2006/relationships"><Relationship Id="rId99" Type="http://schemas.openxmlformats.org/officeDocument/2006/relationships/hyperlink" Target="https://drive.google.com/file/d/1SumKnUMPGXd-DomHUouz3FSHjjVXJSQ2/view?usp=sharing" TargetMode="External"/><Relationship Id="rId98" Type="http://schemas.openxmlformats.org/officeDocument/2006/relationships/hyperlink" Target="https://drive.google.com/file/d/1LnGGr1BDj7PHx9tTBKq9DnJ5OOOMejRV/view?usp=sharing" TargetMode="External"/><Relationship Id="rId97" Type="http://schemas.openxmlformats.org/officeDocument/2006/relationships/hyperlink" Target="https://drive.google.com/file/d/1_Pe1pGBSBs-6JCrc06Vi58s7L-0UShXk/view?usp=sharing" TargetMode="External"/><Relationship Id="rId96" Type="http://schemas.openxmlformats.org/officeDocument/2006/relationships/hyperlink" Target="https://drive.google.com/file/d/1QcUGGsVO8l_atSVECo1tau7qh5uN7n3M/view?usp=sharing" TargetMode="External"/><Relationship Id="rId95" Type="http://schemas.openxmlformats.org/officeDocument/2006/relationships/hyperlink" Target="https://drive.google.com/file/d/1uiJoJAQ-4nmAmg-54-9axhefc47PoPpR/view?usp=sharing" TargetMode="External"/><Relationship Id="rId94" Type="http://schemas.openxmlformats.org/officeDocument/2006/relationships/hyperlink" Target="https://drive.google.com/file/d/17wjhD3-ndHAOAzRYIYaFjq3UVngxkAPS/view?usp=sharing" TargetMode="External"/><Relationship Id="rId93" Type="http://schemas.openxmlformats.org/officeDocument/2006/relationships/hyperlink" Target="https://drive.google.com/file/d/1ekUlzFemm-8TS7MMRXyVZsEuMkw_sIEQ/view?usp=sharing" TargetMode="External"/><Relationship Id="rId92" Type="http://schemas.openxmlformats.org/officeDocument/2006/relationships/hyperlink" Target="https://drive.google.com/file/d/1yxojEcUYCCvFxqLwJAvQwPu8nItQ1_x7/view?usp=sharing" TargetMode="External"/><Relationship Id="rId91" Type="http://schemas.openxmlformats.org/officeDocument/2006/relationships/hyperlink" Target="https://drive.google.com/file/d/1KtKjVL3vRSQS902hQPrMZNBmYmfR-2A3/view?usp=sharing" TargetMode="External"/><Relationship Id="rId90" Type="http://schemas.openxmlformats.org/officeDocument/2006/relationships/hyperlink" Target="https://drive.google.com/file/d/1xOuBPeCo080eTLqwO-vKzzJVg84Kb7-S/view?usp=sharing" TargetMode="External"/><Relationship Id="rId9" Type="http://schemas.openxmlformats.org/officeDocument/2006/relationships/hyperlink" Target="http://dx.doi.org/10.31788/RJC.2019.1245304" TargetMode="External"/><Relationship Id="rId89" Type="http://schemas.openxmlformats.org/officeDocument/2006/relationships/hyperlink" Target="https://doi.org/10.1007/s13738-020-01955-6" TargetMode="External"/><Relationship Id="rId88" Type="http://schemas.openxmlformats.org/officeDocument/2006/relationships/hyperlink" Target="https://www.deswater.com/DWT_abstracts/vol_226/226_2021_400.pdf" TargetMode="External"/><Relationship Id="rId87" Type="http://schemas.openxmlformats.org/officeDocument/2006/relationships/hyperlink" Target="http://kimia.fmipa.unand.ac.id/images/Kimia/PDF/jurnalkimia/Volume4Nomor2Mei2015.pdf" TargetMode="External"/><Relationship Id="rId86" Type="http://schemas.openxmlformats.org/officeDocument/2006/relationships/hyperlink" Target="http://kimia.fmipa.unand.ac.id/images/Kimia/PDF/jurnalkimia/Volume4Nomor1Maret2015.pdf" TargetMode="External"/><Relationship Id="rId85" Type="http://schemas.openxmlformats.org/officeDocument/2006/relationships/hyperlink" Target="http://kimia.fmipa.unand.ac.id/images/Kimia/PDF/jurnalkimia/Volume3Nomor4November2014.pdf" TargetMode="External"/><Relationship Id="rId84" Type="http://schemas.openxmlformats.org/officeDocument/2006/relationships/hyperlink" Target="http://jurnal.batan.go.id/index.php/jtpl/issue/view/299" TargetMode="External"/><Relationship Id="rId83" Type="http://schemas.openxmlformats.org/officeDocument/2006/relationships/hyperlink" Target="https://doi.org/10.5004/dwt.2021.27253" TargetMode="External"/><Relationship Id="rId82" Type="http://schemas.openxmlformats.org/officeDocument/2006/relationships/hyperlink" Target="https://www.deswater.com/vol.php?vol=226&amp;oth=226|0|June%20|2021" TargetMode="External"/><Relationship Id="rId81" Type="http://schemas.openxmlformats.org/officeDocument/2006/relationships/hyperlink" Target="https://www.deswater.com/vol.php?vol=197&amp;oth=197|0|September%20|2020" TargetMode="External"/><Relationship Id="rId80" Type="http://schemas.openxmlformats.org/officeDocument/2006/relationships/hyperlink" Target="https://doi.org/10.5004/dwt.2020.25963" TargetMode="External"/><Relationship Id="rId8" Type="http://schemas.openxmlformats.org/officeDocument/2006/relationships/hyperlink" Target="https://www.scimagojr.com/journalsearch.php?q=5300152224&amp;tip=sid&amp;clean=0" TargetMode="External"/><Relationship Id="rId79" Type="http://schemas.openxmlformats.org/officeDocument/2006/relationships/hyperlink" Target="https://sinta.ristekbrin.go.id/journals/detail?id=200" TargetMode="External"/><Relationship Id="rId78" Type="http://schemas.openxmlformats.org/officeDocument/2006/relationships/hyperlink" Target="http://ejournal.lldikti10.id/index.php/katalisator/issue/archive" TargetMode="External"/><Relationship Id="rId77" Type="http://schemas.openxmlformats.org/officeDocument/2006/relationships/hyperlink" Target="https://www.scimagojr.com/journalsearch.php?q=21100223536&amp;tip=sid&amp;clean=0" TargetMode="External"/><Relationship Id="rId76" Type="http://schemas.openxmlformats.org/officeDocument/2006/relationships/hyperlink" Target="https://doi.org/10.22146/ijc.64675" TargetMode="External"/><Relationship Id="rId75" Type="http://schemas.openxmlformats.org/officeDocument/2006/relationships/hyperlink" Target="http://kimia.fmipa.unand.ac.id/images/Kimia/PDF/jurnalkimia/Volume2Nomor1Maret%202013.pdf" TargetMode="External"/><Relationship Id="rId74" Type="http://schemas.openxmlformats.org/officeDocument/2006/relationships/hyperlink" Target="http://kimia.fmipa.unand.ac.id/images/Kimia/PDF/jurnalkimia/Volume-1-Nomor-1-November-2012.pdf" TargetMode="External"/><Relationship Id="rId73" Type="http://schemas.openxmlformats.org/officeDocument/2006/relationships/hyperlink" Target="http://kimia.fmipa.unand.ac.id/index.php?option=com_k2&amp;view=item&amp;layout=item&amp;id=77&amp;Itemid=357" TargetMode="External"/><Relationship Id="rId72" Type="http://schemas.openxmlformats.org/officeDocument/2006/relationships/hyperlink" Target="http://kimia.fmipa.unand.ac.id/images/Kimia/PDF/jurnalkimia/Volume4Nomor3Agustus2015.pdf" TargetMode="External"/><Relationship Id="rId71" Type="http://schemas.openxmlformats.org/officeDocument/2006/relationships/hyperlink" Target="https://sinta.ristekbrin.go.id/journals/detail?id=2942" TargetMode="External"/><Relationship Id="rId70" Type="http://schemas.openxmlformats.org/officeDocument/2006/relationships/hyperlink" Target="http://ejournal.kemenperin.go.id/jli/article/view/5946" TargetMode="External"/><Relationship Id="rId7" Type="http://schemas.openxmlformats.org/officeDocument/2006/relationships/hyperlink" Target="https://worldresearchersassociations.com/Archives/RJCE/Vol(23)2019/February2019.aspx" TargetMode="External"/><Relationship Id="rId69" Type="http://schemas.openxmlformats.org/officeDocument/2006/relationships/hyperlink" Target="http://ejournal.kemenperin.go.id/jli/article/view/5946/pdf_82" TargetMode="External"/><Relationship Id="rId68" Type="http://schemas.openxmlformats.org/officeDocument/2006/relationships/hyperlink" Target="https://ojs.umrah.ac.id/index.php/zarah/article/view/1396/789" TargetMode="External"/><Relationship Id="rId67" Type="http://schemas.openxmlformats.org/officeDocument/2006/relationships/hyperlink" Target="https://sinta.ristekbrin.go.id/journals/detail?id=4274" TargetMode="External"/><Relationship Id="rId66" Type="http://schemas.openxmlformats.org/officeDocument/2006/relationships/hyperlink" Target="https://ojs.umrah.ac.id/index.php/zarah/article/view/1396" TargetMode="External"/><Relationship Id="rId65" Type="http://schemas.openxmlformats.org/officeDocument/2006/relationships/hyperlink" Target="https://sinta.ristekbrin.go.id/journals/detail?id=221" TargetMode="External"/><Relationship Id="rId64" Type="http://schemas.openxmlformats.org/officeDocument/2006/relationships/hyperlink" Target="http://jurnal.unpad.ac.id/jcena/article/view/31564/15033" TargetMode="External"/><Relationship Id="rId63" Type="http://schemas.openxmlformats.org/officeDocument/2006/relationships/hyperlink" Target="http://jurnal.unpad.ac.id/jcena/article/view/31564" TargetMode="External"/><Relationship Id="rId62" Type="http://schemas.openxmlformats.org/officeDocument/2006/relationships/hyperlink" Target="https://doi.org/10.24198/cna.v8.n3.31564" TargetMode="External"/><Relationship Id="rId61" Type="http://schemas.openxmlformats.org/officeDocument/2006/relationships/hyperlink" Target="https://journals.indexcopernicus.com/search/details?id=33898" TargetMode="External"/><Relationship Id="rId60" Type="http://schemas.openxmlformats.org/officeDocument/2006/relationships/hyperlink" Target="https://ijpsr.com/bft-article/hydroxyapatite-and-zn-hydroxyapatite-synthesis-using-calcium-from-lake-maninjau-pensi-shells-and-resistance-test-on-bacteria/?view=fulltext" TargetMode="External"/><Relationship Id="rId6" Type="http://schemas.openxmlformats.org/officeDocument/2006/relationships/hyperlink" Target="https://www.scimagojr.com/journalsearch.php?q=19700200724&amp;tip=sid&amp;clean=0" TargetMode="External"/><Relationship Id="rId59" Type="http://schemas.openxmlformats.org/officeDocument/2006/relationships/hyperlink" Target="https://ijpsr.com/articles/?iyear=94&amp;imonth=75" TargetMode="External"/><Relationship Id="rId58" Type="http://schemas.openxmlformats.org/officeDocument/2006/relationships/hyperlink" Target="https://journals.indexcopernicus.com/search/form?search=2278-1862" TargetMode="External"/><Relationship Id="rId57" Type="http://schemas.openxmlformats.org/officeDocument/2006/relationships/hyperlink" Target="http://www.joac.info/ContentPaper/2017/5-8.pdf" TargetMode="External"/><Relationship Id="rId56" Type="http://schemas.openxmlformats.org/officeDocument/2006/relationships/hyperlink" Target="http://www.joac.info/JournalPapers.aspx?Year=2017&amp;VolumeNo=6&amp;PartNo=6&amp;type=ARCHIVE%20ISSUE" TargetMode="External"/><Relationship Id="rId55" Type="http://schemas.openxmlformats.org/officeDocument/2006/relationships/hyperlink" Target="http://jrk.fmipa.unand.ac.id/index.php/jrk/article/view/387/308" TargetMode="External"/><Relationship Id="rId54" Type="http://schemas.openxmlformats.org/officeDocument/2006/relationships/hyperlink" Target="http://jrk.fmipa.unand.ac.id/index.php/jrk/article/view/387" TargetMode="External"/><Relationship Id="rId53" Type="http://schemas.openxmlformats.org/officeDocument/2006/relationships/hyperlink" Target="https://doi.org/10.25077/jrk.v12i1.387" TargetMode="External"/><Relationship Id="rId52" Type="http://schemas.openxmlformats.org/officeDocument/2006/relationships/hyperlink" Target="http://jrk.fmipa.unand.ac.id/index.php/jrk/article/view/297/250" TargetMode="External"/><Relationship Id="rId51" Type="http://schemas.openxmlformats.org/officeDocument/2006/relationships/hyperlink" Target="http://jrk.fmipa.unand.ac.id/index.php/jrk/article/view/297" TargetMode="External"/><Relationship Id="rId50" Type="http://schemas.openxmlformats.org/officeDocument/2006/relationships/hyperlink" Target="https://doi.org/10.25077/jrk.v12i2.297" TargetMode="External"/><Relationship Id="rId5" Type="http://schemas.openxmlformats.org/officeDocument/2006/relationships/hyperlink" Target="https://www.scholarsresearchlibrary.com/articles/utilization-natural-zeolyte-from-west-sumatera-for-tio2-support-in-degradation-of-congo-red-and-a-waste-simulation-by-ph.pdf" TargetMode="External"/><Relationship Id="rId49" Type="http://schemas.openxmlformats.org/officeDocument/2006/relationships/hyperlink" Target="http://jrk.fmipa.unand.ac.id/index.php/jrk/article/view/344/282" TargetMode="External"/><Relationship Id="rId48" Type="http://schemas.openxmlformats.org/officeDocument/2006/relationships/hyperlink" Target="http://jrk.fmipa.unand.ac.id/index.php/jrk/article/view/344" TargetMode="External"/><Relationship Id="rId47" Type="http://schemas.openxmlformats.org/officeDocument/2006/relationships/hyperlink" Target="https://sinta.ristekbrin.go.id/journals/detail?id=6907" TargetMode="External"/><Relationship Id="rId46" Type="http://schemas.openxmlformats.org/officeDocument/2006/relationships/hyperlink" Target="http://jrk.fmipa.unand.ac.id/index.php/jrk/article/view/355/287" TargetMode="External"/><Relationship Id="rId45" Type="http://schemas.openxmlformats.org/officeDocument/2006/relationships/hyperlink" Target="http://jrk.fmipa.unand.ac.id/index.php/jrk/article/view/355" TargetMode="External"/><Relationship Id="rId44" Type="http://schemas.openxmlformats.org/officeDocument/2006/relationships/hyperlink" Target="https://doi.org/10.25077/jrk.v11i2.355" TargetMode="External"/><Relationship Id="rId43" Type="http://schemas.openxmlformats.org/officeDocument/2006/relationships/hyperlink" Target="https://natur.ejournal.unri.ac.id/index.php/JN/article/view/210/204" TargetMode="External"/><Relationship Id="rId42" Type="http://schemas.openxmlformats.org/officeDocument/2006/relationships/hyperlink" Target="https://natur.ejournal.unri.ac.id/index.php/JN/article/view/210" TargetMode="External"/><Relationship Id="rId41" Type="http://schemas.openxmlformats.org/officeDocument/2006/relationships/hyperlink" Target="https://www.scimagojr.com/journalsearch.php?q=19700201521&amp;tip=sid&amp;clean=0" TargetMode="External"/><Relationship Id="rId40" Type="http://schemas.openxmlformats.org/officeDocument/2006/relationships/hyperlink" Target="https://www.jocpr.com/articles/biosorption-metal-ion-of-pb-ii-and-cd-ii-using-kepok-banana-weevil-powder-musa-balbiana-colla.pdf" TargetMode="External"/><Relationship Id="rId4" Type="http://schemas.openxmlformats.org/officeDocument/2006/relationships/hyperlink" Target="https://www.scholarsresearchlibrary.com/archive/dpl-volume-9-issue-5-year-2017.html" TargetMode="External"/><Relationship Id="rId39" Type="http://schemas.openxmlformats.org/officeDocument/2006/relationships/hyperlink" Target="https://www.jocpr.com/articles/characterization-and-utilization-of-kepok-banana-bark-powder-musa-balbisiana-colla-as-absorbent-of-metal-ions-pbii--cdii.pdf" TargetMode="External"/><Relationship Id="rId38" Type="http://schemas.openxmlformats.org/officeDocument/2006/relationships/hyperlink" Target="https://www.jocpr.com/archive/jocpr-volume-7-issue-9-year-2015.html" TargetMode="External"/><Relationship Id="rId37" Type="http://schemas.openxmlformats.org/officeDocument/2006/relationships/hyperlink" Target="https://www.scimagojr.com/journalsearch.php?q=19700188422&amp;tip=sid&amp;clean=0" TargetMode="External"/><Relationship Id="rId36" Type="http://schemas.openxmlformats.org/officeDocument/2006/relationships/hyperlink" Target="https://www.rjpbcs.com/pdf/2016_7(6)/%5b15%5d.pdf" TargetMode="External"/><Relationship Id="rId35" Type="http://schemas.openxmlformats.org/officeDocument/2006/relationships/hyperlink" Target="https://www.rjpbcs.com/2016_7.6.html" TargetMode="External"/><Relationship Id="rId34" Type="http://schemas.openxmlformats.org/officeDocument/2006/relationships/hyperlink" Target="http://rasayanjournal.co.in/admin/php/upload/3193_pdf.pdf" TargetMode="External"/><Relationship Id="rId33" Type="http://schemas.openxmlformats.org/officeDocument/2006/relationships/hyperlink" Target="http://rasayanjournal.co.in/archiveissue.php?issueid=59" TargetMode="External"/><Relationship Id="rId32" Type="http://schemas.openxmlformats.org/officeDocument/2006/relationships/hyperlink" Target="http://dx.doi.org/10.31788/%20RJC.2021.1426099" TargetMode="External"/><Relationship Id="rId31" Type="http://schemas.openxmlformats.org/officeDocument/2006/relationships/hyperlink" Target="http://doi.org/10.31788/%20RJC.2021.1436167" TargetMode="External"/><Relationship Id="rId30" Type="http://schemas.openxmlformats.org/officeDocument/2006/relationships/hyperlink" Target="https://www.sciencedirect.com/science/article/abs/pii/S1226086X2100054X" TargetMode="External"/><Relationship Id="rId3" Type="http://schemas.openxmlformats.org/officeDocument/2006/relationships/hyperlink" Target="https://www.scimagojr.com/journalsearch.php?q=11900154394&amp;tip=sid&amp;clean=0" TargetMode="External"/><Relationship Id="rId29" Type="http://schemas.openxmlformats.org/officeDocument/2006/relationships/hyperlink" Target="https://doi.org/10.1016/j.jiec.2021.01.028" TargetMode="External"/><Relationship Id="rId28" Type="http://schemas.openxmlformats.org/officeDocument/2006/relationships/hyperlink" Target="https://www.scimagojr.com/journalsearch.php?q=144861&amp;tip=sid&amp;clean=0" TargetMode="External"/><Relationship Id="rId27" Type="http://schemas.openxmlformats.org/officeDocument/2006/relationships/hyperlink" Target="https://www.scimagojr.com/journalsearch.php?q=21100255493&amp;tip=sid&amp;clean=0" TargetMode="External"/><Relationship Id="rId26" Type="http://schemas.openxmlformats.org/officeDocument/2006/relationships/hyperlink" Target="https://www.sciencedirect.com/science/article/abs/pii/S2213343720306394" TargetMode="External"/><Relationship Id="rId25" Type="http://schemas.openxmlformats.org/officeDocument/2006/relationships/hyperlink" Target="https://doi.org/10.1016/j.jece.2020.104290" TargetMode="External"/><Relationship Id="rId24" Type="http://schemas.openxmlformats.org/officeDocument/2006/relationships/hyperlink" Target="https://link.springer.com/article/10.1007%2Fs13738-020-01955-6" TargetMode="External"/><Relationship Id="rId23" Type="http://schemas.openxmlformats.org/officeDocument/2006/relationships/hyperlink" Target="https://www.scimagojr.com/journalsearch.php?q=5300152234&amp;tip=sid&amp;clean=0" TargetMode="External"/><Relationship Id="rId22" Type="http://schemas.openxmlformats.org/officeDocument/2006/relationships/hyperlink" Target="https://www.scimagojr.com/journalsearch.php?q=21100818733&amp;tip=sid&amp;clean=0" TargetMode="External"/><Relationship Id="rId21" Type="http://schemas.openxmlformats.org/officeDocument/2006/relationships/hyperlink" Target="https://archivepp.com/article/biodiesel-production-from-waste-cooking-oil-using-catalyst-calcium-oxide-derived-of-limestone-lintau-buo" TargetMode="External"/><Relationship Id="rId20" Type="http://schemas.openxmlformats.org/officeDocument/2006/relationships/hyperlink" Target="https://archivepp.com/issue/archiveapp-vol11-iss3" TargetMode="External"/><Relationship Id="rId2" Type="http://schemas.openxmlformats.org/officeDocument/2006/relationships/hyperlink" Target="http://www.orientjchem.org/toc/?vol=34&amp;no=2" TargetMode="External"/><Relationship Id="rId19" Type="http://schemas.openxmlformats.org/officeDocument/2006/relationships/hyperlink" Target="https://www.scimagojr.com/journalsearch.php?q=19700175585&amp;tip=sid&amp;clean=0" TargetMode="External"/><Relationship Id="rId18" Type="http://schemas.openxmlformats.org/officeDocument/2006/relationships/hyperlink" Target="https://www.scimagojr.com/journalsearch.php?q=19700174933&amp;tip=sid&amp;clean=0" TargetMode="External"/><Relationship Id="rId172" Type="http://schemas.openxmlformats.org/officeDocument/2006/relationships/hyperlink" Target="https://drive.google.com/file/d/1M1ZEg9fH4m0MYTJ0ar5nvJcP5uMCVpvf/view?usp=sharing" TargetMode="External"/><Relationship Id="rId171" Type="http://schemas.openxmlformats.org/officeDocument/2006/relationships/hyperlink" Target="https://drive.google.com/file/d/15mLkkAGqMwv-IzmzpeRhcAayMzhv1oCU/view?usp=sharing" TargetMode="External"/><Relationship Id="rId170" Type="http://schemas.openxmlformats.org/officeDocument/2006/relationships/hyperlink" Target="https://drive.google.com/file/d/1d17B18VDjT5KECgaYjak0Gzy5YbQ-KIx/view?usp=sharing" TargetMode="External"/><Relationship Id="rId17" Type="http://schemas.openxmlformats.org/officeDocument/2006/relationships/hyperlink" Target="https://www.jpsr.pharmainfo.in/Documents/Volumes/vol12issue05/jpsr12052008.pdf" TargetMode="External"/><Relationship Id="rId169" Type="http://schemas.openxmlformats.org/officeDocument/2006/relationships/hyperlink" Target="https://drive.google.com/file/d/1nmwEt8yVOPd1PorZannC6PJbV-RMCv6j/view?usp=sharing" TargetMode="External"/><Relationship Id="rId168" Type="http://schemas.openxmlformats.org/officeDocument/2006/relationships/hyperlink" Target="https://drive.google.com/file/d/1UNTlS9lcTuBlIxBs2YEvlGVFpQYdCB7e/view?usp=sharing" TargetMode="External"/><Relationship Id="rId167" Type="http://schemas.openxmlformats.org/officeDocument/2006/relationships/hyperlink" Target="https://drive.google.com/file/d/1Dz9gaEAAMp9UIDEGQxW6Oo24nLBCZj9J/view?usp=sharing" TargetMode="External"/><Relationship Id="rId166" Type="http://schemas.openxmlformats.org/officeDocument/2006/relationships/hyperlink" Target="https://drive.google.com/file/d/1UOYM1b2pSujz_AQemt-YEl9-Xjd6477x/view?usp=sharing" TargetMode="External"/><Relationship Id="rId165" Type="http://schemas.openxmlformats.org/officeDocument/2006/relationships/hyperlink" Target="https://drive.google.com/file/d/1LjH6V4jYpgkdrBxWs7jj6wnSItH7eTdx/view?usp=sharing" TargetMode="External"/><Relationship Id="rId164" Type="http://schemas.openxmlformats.org/officeDocument/2006/relationships/hyperlink" Target="https://drive.google.com/file/d/16tCZDbd61qkzTwgFYa7Pqqw5S4gIJvV5/view?usp=sharing" TargetMode="External"/><Relationship Id="rId163" Type="http://schemas.openxmlformats.org/officeDocument/2006/relationships/hyperlink" Target="https://drive.google.com/file/d/1zIl5osgLoCUsk1QawB8F1ALJcT-_Ugti/view?usp=sharing" TargetMode="External"/><Relationship Id="rId162" Type="http://schemas.openxmlformats.org/officeDocument/2006/relationships/hyperlink" Target="https://drive.google.com/file/d/1C0SJQ4sTa4Dc7ZlLzHxrnJvH4D3QPQlj/view?usp=sharing" TargetMode="External"/><Relationship Id="rId161" Type="http://schemas.openxmlformats.org/officeDocument/2006/relationships/hyperlink" Target="https://drive.google.com/file/d/1-Ge5_lo-B1xACQC8UuhFatGKR497u53t/view?usp=sharing" TargetMode="External"/><Relationship Id="rId160" Type="http://schemas.openxmlformats.org/officeDocument/2006/relationships/hyperlink" Target="https://drive.google.com/file/d/1hm70NK9ccir4h1jChujNA0YnBXaoaf-V/view?usp=sharing" TargetMode="External"/><Relationship Id="rId16" Type="http://schemas.openxmlformats.org/officeDocument/2006/relationships/hyperlink" Target="https://www.jpsr.pharmainfo.in/issue.php?page=129" TargetMode="External"/><Relationship Id="rId159" Type="http://schemas.openxmlformats.org/officeDocument/2006/relationships/hyperlink" Target="https://drive.google.com/file/d/1wNWU6Ny1krW6QBDsH1zOsO4h-QkZkmd8/view?usp=sharing" TargetMode="External"/><Relationship Id="rId158" Type="http://schemas.openxmlformats.org/officeDocument/2006/relationships/hyperlink" Target="https://drive.google.com/file/d/132v_4cbUCmtopdMHxeVHaLDcBhf7yf_a/view?usp=sharing" TargetMode="External"/><Relationship Id="rId157" Type="http://schemas.openxmlformats.org/officeDocument/2006/relationships/hyperlink" Target="https://drive.google.com/file/d/1KI9Z44ZZ4o8MKT22ZdqqNgJkbDzTtcUr/view?usp=sharing" TargetMode="External"/><Relationship Id="rId156" Type="http://schemas.openxmlformats.org/officeDocument/2006/relationships/hyperlink" Target="https://drive.google.com/file/d/1QgWbDJLE8ZOpObTW0aedp7w-dM2dBAkl/view?usp=sharing" TargetMode="External"/><Relationship Id="rId155" Type="http://schemas.openxmlformats.org/officeDocument/2006/relationships/hyperlink" Target="https://drive.google.com/file/d/1qymjEaeiOm9NR6_zi6y2LHYP778upHMW/view?usp=sharing" TargetMode="External"/><Relationship Id="rId154" Type="http://schemas.openxmlformats.org/officeDocument/2006/relationships/hyperlink" Target="https://drive.google.com/file/d/107dPL8LFmswtKX2abJMIbQgGBgbfWTtK/view?usp=sharing" TargetMode="External"/><Relationship Id="rId153" Type="http://schemas.openxmlformats.org/officeDocument/2006/relationships/hyperlink" Target="https://drive.google.com/file/d/1oWRsyqPr-4-edNW9lYaTiEoP43UlcFY1/view?usp=sharing" TargetMode="External"/><Relationship Id="rId152" Type="http://schemas.openxmlformats.org/officeDocument/2006/relationships/hyperlink" Target="https://drive.google.com/file/d/1IqF8Tp29gqUuVUvV9SxMi7qxnHLeY3n1/view?usp=sharing" TargetMode="External"/><Relationship Id="rId151" Type="http://schemas.openxmlformats.org/officeDocument/2006/relationships/hyperlink" Target="https://drive.google.com/file/d/1FtMpc5QAoLSJCAkWqw8x-lNkuIOnZ7S_/view?usp=sharing" TargetMode="External"/><Relationship Id="rId150" Type="http://schemas.openxmlformats.org/officeDocument/2006/relationships/hyperlink" Target="https://drive.google.com/file/d/1S4hHj4iIHthmblHzd-0vSas7j6mo3rgt/view?usp=sharing" TargetMode="External"/><Relationship Id="rId15" Type="http://schemas.openxmlformats.org/officeDocument/2006/relationships/hyperlink" Target="https://www.scimagojr.com/journalsearch.php?q=21100857169&amp;tip=sid&amp;clean=0" TargetMode="External"/><Relationship Id="rId149" Type="http://schemas.openxmlformats.org/officeDocument/2006/relationships/hyperlink" Target="https://drive.google.com/file/d/19W_ZC2KjwIX0Qz-_yAIByaUROcPCvf7d/view?usp=sharing" TargetMode="External"/><Relationship Id="rId148" Type="http://schemas.openxmlformats.org/officeDocument/2006/relationships/hyperlink" Target="https://drive.google.com/file/d/1Wsp1LBGOwRfa7QY-B276Qn6VaTaydigh/view?usp=sharing" TargetMode="External"/><Relationship Id="rId147" Type="http://schemas.openxmlformats.org/officeDocument/2006/relationships/hyperlink" Target="https://drive.google.com/file/d/1jMNa6cWK-8qG2wEb-lVaLHj-nlmBbBkx/view?usp=sharing" TargetMode="External"/><Relationship Id="rId146" Type="http://schemas.openxmlformats.org/officeDocument/2006/relationships/hyperlink" Target="https://drive.google.com/file/d/1K2AaunK4Pc8Di3-jnxwQbSCcPH1yv3Rm/view?usp=sharing" TargetMode="External"/><Relationship Id="rId145" Type="http://schemas.openxmlformats.org/officeDocument/2006/relationships/hyperlink" Target="https://drive.google.com/file/d/1ORWqQpRQHKYpe6ExUrIurmIHb_dUwGs0/view?usp=sharing" TargetMode="External"/><Relationship Id="rId144" Type="http://schemas.openxmlformats.org/officeDocument/2006/relationships/hyperlink" Target="https://drive.google.com/file/d/13M3IdMl7hDv53cRtq7_RCfk8JVo7QFCz/view?usp=sharing" TargetMode="External"/><Relationship Id="rId143" Type="http://schemas.openxmlformats.org/officeDocument/2006/relationships/hyperlink" Target="https://drive.google.com/file/d/1Vt6uAlRUIM5pvS-08t1P8VNh_WDJ6lP8/view?usp=sharing" TargetMode="External"/><Relationship Id="rId142" Type="http://schemas.openxmlformats.org/officeDocument/2006/relationships/hyperlink" Target="https://drive.google.com/file/d/1P0qAruMDrBTOdBrlgIpZk2HV99RgqaLF/view?usp=sharing" TargetMode="External"/><Relationship Id="rId141" Type="http://schemas.openxmlformats.org/officeDocument/2006/relationships/hyperlink" Target="https://drive.google.com/file/d/1N7Z9LrwVRFjf-80DId0SR0OuuHOvCmqy/view?usp=sharing" TargetMode="External"/><Relationship Id="rId140" Type="http://schemas.openxmlformats.org/officeDocument/2006/relationships/hyperlink" Target="https://drive.google.com/file/d/1sfo8njF6vDgV_YHbx6IB1zEotYnQaLqF/view?usp=sharing" TargetMode="External"/><Relationship Id="rId14" Type="http://schemas.openxmlformats.org/officeDocument/2006/relationships/hyperlink" Target="http://www.medjchem.com/index.php/medjchem/article/view/1271/823" TargetMode="External"/><Relationship Id="rId139" Type="http://schemas.openxmlformats.org/officeDocument/2006/relationships/hyperlink" Target="https://drive.google.com/file/d/1KSsFSB7VSY7NUcNWUAKCAtXhiItZKzUf/view?usp=sharing" TargetMode="External"/><Relationship Id="rId138" Type="http://schemas.openxmlformats.org/officeDocument/2006/relationships/hyperlink" Target="https://drive.google.com/file/d/1vf59u7Q8ApUdmqS7SFRljgObpA9AXTOo/view?usp=sharing" TargetMode="External"/><Relationship Id="rId137" Type="http://schemas.openxmlformats.org/officeDocument/2006/relationships/hyperlink" Target="https://drive.google.com/file/d/1vieVomwRq271H6Hxbrge9gnKECDnbOmv/view?usp=sharing" TargetMode="External"/><Relationship Id="rId136" Type="http://schemas.openxmlformats.org/officeDocument/2006/relationships/hyperlink" Target="https://drive.google.com/file/d/1-5DZIKiLzXBzfpdbsS-rLKzmG1W_vNJu/view?usp=sharing" TargetMode="External"/><Relationship Id="rId135" Type="http://schemas.openxmlformats.org/officeDocument/2006/relationships/hyperlink" Target="https://drive.google.com/file/d/1zFjoKlHeYQu6v533kpQ68-hJYhUPRrS6/view?usp=sharing" TargetMode="External"/><Relationship Id="rId134" Type="http://schemas.openxmlformats.org/officeDocument/2006/relationships/hyperlink" Target="https://drive.google.com/file/d/1AIG44dsEsu3sHop6gh3RgkhmkCIeU2kj/view?usp=sharing" TargetMode="External"/><Relationship Id="rId133" Type="http://schemas.openxmlformats.org/officeDocument/2006/relationships/hyperlink" Target="https://drive.google.com/file/d/1iJKNUMMTkxZpiFkm8_3-gfF4C8mPN2Ta/view?usp=sharing" TargetMode="External"/><Relationship Id="rId132" Type="http://schemas.openxmlformats.org/officeDocument/2006/relationships/hyperlink" Target="https://drive.google.com/file/d/1PiK2WLjQ08lwKwDs7PQMJEvZBkwkDi2J/view?usp=sharing" TargetMode="External"/><Relationship Id="rId131" Type="http://schemas.openxmlformats.org/officeDocument/2006/relationships/hyperlink" Target="https://drive.google.com/file/d/1VR75Eiw6yjvyBDfaktjqZsYYQRAsDevc/view?usp=sharing" TargetMode="External"/><Relationship Id="rId130" Type="http://schemas.openxmlformats.org/officeDocument/2006/relationships/hyperlink" Target="https://drive.google.com/file/d/1_lTkG0W5dHDPqeCTWv3FhEDXlWHOAG4l/view?usp=sharing" TargetMode="External"/><Relationship Id="rId13" Type="http://schemas.openxmlformats.org/officeDocument/2006/relationships/hyperlink" Target="http://www.medjchem.com/index.php/medjchem/article/view/1271" TargetMode="External"/><Relationship Id="rId129" Type="http://schemas.openxmlformats.org/officeDocument/2006/relationships/hyperlink" Target="https://drive.google.com/file/d/1RIEqoW0rNvNDhfIb6v6vRykwAS_i-yHK/view?usp=sharing" TargetMode="External"/><Relationship Id="rId128" Type="http://schemas.openxmlformats.org/officeDocument/2006/relationships/hyperlink" Target="https://drive.google.com/file/d/1lE6438vYAaa0KqzDWHQ8uzlpZxN7mQZU/view?usp=sharing" TargetMode="External"/><Relationship Id="rId127" Type="http://schemas.openxmlformats.org/officeDocument/2006/relationships/hyperlink" Target="https://drive.google.com/file/d/1ar_6dty1L6njgqQRh6Kl0YK2e1gF7oKV/view?usp=sharing" TargetMode="External"/><Relationship Id="rId126" Type="http://schemas.openxmlformats.org/officeDocument/2006/relationships/hyperlink" Target="https://drive.google.com/file/d/1mlfYDifX88_yj0z2L6yjBXlziGYup-5H/view?usp=sharing" TargetMode="External"/><Relationship Id="rId125" Type="http://schemas.openxmlformats.org/officeDocument/2006/relationships/hyperlink" Target="https://drive.google.com/file/d/1ALyYCOr9wcq218YGwqjEKOcDjIIMVohs/view?usp=sharing" TargetMode="External"/><Relationship Id="rId124" Type="http://schemas.openxmlformats.org/officeDocument/2006/relationships/hyperlink" Target="https://drive.google.com/file/d/1dMhmfx5PFc0iqGfFpHRAa5Voc4ObqDXC/view?usp=sharing" TargetMode="External"/><Relationship Id="rId123" Type="http://schemas.openxmlformats.org/officeDocument/2006/relationships/hyperlink" Target="https://drive.google.com/file/d/1Djlz0Ndujosp9_2-qBasbg8tOz1uqq9g/view?usp=sharing" TargetMode="External"/><Relationship Id="rId122" Type="http://schemas.openxmlformats.org/officeDocument/2006/relationships/hyperlink" Target="https://drive.google.com/file/d/1ZAMG-ZW8fuNk1E7TGQv9zTf0uC7wsEoB/view?usp=sharing" TargetMode="External"/><Relationship Id="rId121" Type="http://schemas.openxmlformats.org/officeDocument/2006/relationships/hyperlink" Target="https://drive.google.com/file/d/14dCm3ItDzidpAUZQO6_YwnV7EJ9pCAGf/view?usp=sharing" TargetMode="External"/><Relationship Id="rId120" Type="http://schemas.openxmlformats.org/officeDocument/2006/relationships/hyperlink" Target="https://drive.google.com/file/d/1WUIYLVFim4tC6zjwc_iI6hSY8cmKeNEh/view?usp=sharing" TargetMode="External"/><Relationship Id="rId12" Type="http://schemas.openxmlformats.org/officeDocument/2006/relationships/hyperlink" Target="https://www.scimagojr.com/journalsearch.php?q=19400157518&amp;tip=sid&amp;clean=0" TargetMode="External"/><Relationship Id="rId119" Type="http://schemas.openxmlformats.org/officeDocument/2006/relationships/hyperlink" Target="https://drive.google.com/file/d/1Ocl29MiHJL62Xa9C9FotyCLy8vAZRC7p/view?usp=sharing" TargetMode="External"/><Relationship Id="rId118" Type="http://schemas.openxmlformats.org/officeDocument/2006/relationships/hyperlink" Target="https://drive.google.com/file/d/1ilsrVTXA_0lNzSoi-YN6nSzvuJPwrqzT/view?usp=sharing" TargetMode="External"/><Relationship Id="rId117" Type="http://schemas.openxmlformats.org/officeDocument/2006/relationships/hyperlink" Target="https://drive.google.com/file/d/1WYT1G8hK8_Vw1hj0PrWd5E0w5dmzXnEX/view?usp=sharing" TargetMode="External"/><Relationship Id="rId116" Type="http://schemas.openxmlformats.org/officeDocument/2006/relationships/hyperlink" Target="https://drive.google.com/file/d/1UHpu5IB-1ErAiXwtUrY9jdigJbLhfov_/view?usp=sharing" TargetMode="External"/><Relationship Id="rId115" Type="http://schemas.openxmlformats.org/officeDocument/2006/relationships/hyperlink" Target="https://drive.google.com/file/d/1RGhaXYnLtzxtYi__7fMJhd9flxH2hTCw/view?usp=sharing" TargetMode="External"/><Relationship Id="rId114" Type="http://schemas.openxmlformats.org/officeDocument/2006/relationships/hyperlink" Target="https://drive.google.com/file/d/1gv__sqyloJPeeQGeZi2X1gDLroo9st4r/view?usp=sharing" TargetMode="External"/><Relationship Id="rId113" Type="http://schemas.openxmlformats.org/officeDocument/2006/relationships/hyperlink" Target="https://drive.google.com/file/d/1gLhz8niTpnzBNs_ggiOAgj87If1EJGlZ/view?usp=sharing" TargetMode="External"/><Relationship Id="rId112" Type="http://schemas.openxmlformats.org/officeDocument/2006/relationships/hyperlink" Target="https://drive.google.com/file/d/18AKWmjY5mL1R02bJf6uvcT__b6XIHoJh/view?usp=sharing" TargetMode="External"/><Relationship Id="rId111" Type="http://schemas.openxmlformats.org/officeDocument/2006/relationships/hyperlink" Target="https://drive.google.com/file/d/1vRXm--ooZ26zIWqmlojrf96zsmu-jSbq/view?usp=sharing" TargetMode="External"/><Relationship Id="rId110" Type="http://schemas.openxmlformats.org/officeDocument/2006/relationships/hyperlink" Target="https://drive.google.com/file/d/1KvElCnV3yxEJ3cKRNUTMrCP45UIcKd6U/view?usp=sharing" TargetMode="External"/><Relationship Id="rId11" Type="http://schemas.openxmlformats.org/officeDocument/2006/relationships/hyperlink" Target="http://rasayanjournal.co.in/admin/php/upload/790_pdf.pdf" TargetMode="External"/><Relationship Id="rId109" Type="http://schemas.openxmlformats.org/officeDocument/2006/relationships/hyperlink" Target="https://drive.google.com/file/d/19lUTpKB389pInFFITmoVRedZS3GWiXN_/view?usp=sharing" TargetMode="External"/><Relationship Id="rId108" Type="http://schemas.openxmlformats.org/officeDocument/2006/relationships/hyperlink" Target="https://drive.google.com/file/d/1CMOrVdjmwOSaf7Z_12wgPPgsvXITnNXl/view?usp=sharing" TargetMode="External"/><Relationship Id="rId107" Type="http://schemas.openxmlformats.org/officeDocument/2006/relationships/hyperlink" Target="https://drive.google.com/file/d/1YcC6IzK9xfo9HpzTLt7zATqrKewGojhw/view?usp=sharing" TargetMode="External"/><Relationship Id="rId106" Type="http://schemas.openxmlformats.org/officeDocument/2006/relationships/hyperlink" Target="https://drive.google.com/file/d/1CStzNJYz0HXc52aRgiEmtlb1IDpCuHF6/view?usp=sharing" TargetMode="External"/><Relationship Id="rId105" Type="http://schemas.openxmlformats.org/officeDocument/2006/relationships/hyperlink" Target="https://drive.google.com/file/d/1cnrk8C7EbujR5EDxYaiZZ7GXGw9E88UC/view?usp=sharing" TargetMode="External"/><Relationship Id="rId104" Type="http://schemas.openxmlformats.org/officeDocument/2006/relationships/hyperlink" Target="https://drive.google.com/file/d/1eBKq4IFa60k5FR9RDwPwrxPEXM8VbNfB/view?usp=sharing" TargetMode="External"/><Relationship Id="rId103" Type="http://schemas.openxmlformats.org/officeDocument/2006/relationships/hyperlink" Target="https://drive.google.com/file/d/1tL2XMHIlsm7DhrPTkBDt1ylp4p6iJkTj/view?usp=sharing" TargetMode="External"/><Relationship Id="rId102" Type="http://schemas.openxmlformats.org/officeDocument/2006/relationships/hyperlink" Target="https://drive.google.com/file/d/1dVOuYMNCXapZFwjKVXELsxYPdoHHCgEm/view?usp=sharing" TargetMode="External"/><Relationship Id="rId101" Type="http://schemas.openxmlformats.org/officeDocument/2006/relationships/hyperlink" Target="https://drive.google.com/file/d/1LJJS7gp3ZWsR_QfRP355vk1LaigY8zhY/view?usp=sharing" TargetMode="External"/><Relationship Id="rId100" Type="http://schemas.openxmlformats.org/officeDocument/2006/relationships/hyperlink" Target="https://drive.google.com/file/d/1QH2o3tyL5C7u-BTi-K0UU5xsvNU3KdFW/view?usp=sharing" TargetMode="External"/><Relationship Id="rId10" Type="http://schemas.openxmlformats.org/officeDocument/2006/relationships/hyperlink" Target="http://rasayanjournal.co.in/archiveissue.php?issueid=18" TargetMode="External"/><Relationship Id="rId1" Type="http://schemas.openxmlformats.org/officeDocument/2006/relationships/hyperlink" Target="http://www.orientjchem.org/archives/"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drive.google.com/file/d/1MpY2UPpKPrad770yOhwk-C_0QHBlHxCZ/view?usp=sharing" TargetMode="External"/><Relationship Id="rId8" Type="http://schemas.openxmlformats.org/officeDocument/2006/relationships/hyperlink" Target="https://drive.google.com/file/d/1L69o0ETt1NeCMURQROHJIkfrlxMUcYpb/view?usp=sharing" TargetMode="External"/><Relationship Id="rId7" Type="http://schemas.openxmlformats.org/officeDocument/2006/relationships/hyperlink" Target="https://drive.google.com/file/d/1uCxlzFBm7vcxOnLXlOlic91KvLgzUDBm/view?usp=sharing" TargetMode="External"/><Relationship Id="rId6" Type="http://schemas.openxmlformats.org/officeDocument/2006/relationships/hyperlink" Target="https://drive.google.com/file/d/1LUfKlnQMhWt6Z5GDUUsFGlrModGCDBFE/view?usp=sharing" TargetMode="External"/><Relationship Id="rId5" Type="http://schemas.openxmlformats.org/officeDocument/2006/relationships/hyperlink" Target="https://drive.google.com/file/d/1n8iU7cV39X6h177tqhJfhr_P82cf3PJV/view?usp=sharing" TargetMode="External"/><Relationship Id="rId4" Type="http://schemas.openxmlformats.org/officeDocument/2006/relationships/hyperlink" Target="https://drive.google.com/file/d/1QjNPocvmjJ1rZumZs7cOUhqwacIw5f6k/view?usp=sharing" TargetMode="External"/><Relationship Id="rId3" Type="http://schemas.openxmlformats.org/officeDocument/2006/relationships/hyperlink" Target="https://drive.google.com/file/d/13iJx_qiSe53q2XcF-ho9rcCFkJ3q372W/view?usp=sharing" TargetMode="External"/><Relationship Id="rId26" Type="http://schemas.openxmlformats.org/officeDocument/2006/relationships/hyperlink" Target="https://drive.google.com/file/d/132BB9toYhdC76MVfacy3uJTvi7qScbWr/view?usp=sharing" TargetMode="External"/><Relationship Id="rId25" Type="http://schemas.openxmlformats.org/officeDocument/2006/relationships/hyperlink" Target="https://drive.google.com/file/d/1wRh_qAHzuTZC3ErNhtXH8m0JdjukQFS3/view?usp=sharing" TargetMode="External"/><Relationship Id="rId24" Type="http://schemas.openxmlformats.org/officeDocument/2006/relationships/hyperlink" Target="https://drive.google.com/file/d/1ejE2CBXH0p_qSHyncQOlfHOXlBuGLJA4/view?usp=sharing" TargetMode="External"/><Relationship Id="rId23" Type="http://schemas.openxmlformats.org/officeDocument/2006/relationships/hyperlink" Target="https://drive.google.com/file/d/1yrczt7MXe7n8-_Nv8uRQ6O4_7hEwMPUW/view?usp=sharing" TargetMode="External"/><Relationship Id="rId22" Type="http://schemas.openxmlformats.org/officeDocument/2006/relationships/hyperlink" Target="https://drive.google.com/file/d/16zTcoFxwVu8h47XRyHEgax7bops9_aAn/view?usp=sharing" TargetMode="External"/><Relationship Id="rId21" Type="http://schemas.openxmlformats.org/officeDocument/2006/relationships/hyperlink" Target="https://drive.google.com/file/d/1HD5WJCuwaQ8ir8aAQUFN8NNIgECtUzyx/view?usp=sharing" TargetMode="External"/><Relationship Id="rId20" Type="http://schemas.openxmlformats.org/officeDocument/2006/relationships/hyperlink" Target="https://drive.google.com/file/d/1SyhIj6l8ow6uNrfKcPFpxH_wlP20MObh/view?usp=sharing" TargetMode="External"/><Relationship Id="rId2" Type="http://schemas.openxmlformats.org/officeDocument/2006/relationships/hyperlink" Target="https://drive.google.com/file/d/1MMbpED4g5kGzsNe_ryVkl62v2W220P0h/view?usp=sharing" TargetMode="External"/><Relationship Id="rId19" Type="http://schemas.openxmlformats.org/officeDocument/2006/relationships/hyperlink" Target="https://drive.google.com/file/d/1-yYNfQozFxnRkcTAj5aDEkEkKZ9a9GEf/view?usp=sharing" TargetMode="External"/><Relationship Id="rId18" Type="http://schemas.openxmlformats.org/officeDocument/2006/relationships/hyperlink" Target="https://drive.google.com/file/d/1FN4wry8M1cr9gBrkWOfyH58AXBQ0a2jp/view?usp=sharing" TargetMode="External"/><Relationship Id="rId17" Type="http://schemas.openxmlformats.org/officeDocument/2006/relationships/hyperlink" Target="https://drive.google.com/file/d/1gQez7tqg69E6uM044pz7Elui3HWsxkIO/view?usp=sharing" TargetMode="External"/><Relationship Id="rId16" Type="http://schemas.openxmlformats.org/officeDocument/2006/relationships/hyperlink" Target="https://drive.google.com/file/d/11oR2MmgjVWrX9AEaEIoiyDXFQF41n2NC/view?usp=sharing" TargetMode="External"/><Relationship Id="rId15" Type="http://schemas.openxmlformats.org/officeDocument/2006/relationships/hyperlink" Target="https://drive.google.com/file/d/1-xJFdq4shzN6yOiTtBXTH784nqtBB9Z8/view?usp=sharing" TargetMode="External"/><Relationship Id="rId14" Type="http://schemas.openxmlformats.org/officeDocument/2006/relationships/hyperlink" Target="https://drive.google.com/file/d/1Yh6ZQXGP7-qdnMj2saDYkKYulytXfBQS/view?usp=sharing" TargetMode="External"/><Relationship Id="rId13" Type="http://schemas.openxmlformats.org/officeDocument/2006/relationships/hyperlink" Target="https://drive.google.com/file/d/1pFDCLd6lj0DsYxgC-76DHnPufmtmM9bx/view?usp=sharing" TargetMode="External"/><Relationship Id="rId12" Type="http://schemas.openxmlformats.org/officeDocument/2006/relationships/hyperlink" Target="https://drive.google.com/file/d/1Q9bF6b9Tk74jvIXBJcMjMPUASSDqPziR/view?usp=sharing" TargetMode="External"/><Relationship Id="rId11" Type="http://schemas.openxmlformats.org/officeDocument/2006/relationships/hyperlink" Target="https://drive.google.com/file/d/1T5HTiEgjWvlmX7smJrDGXAo3xtUDh5rk/view?usp=sharing" TargetMode="External"/><Relationship Id="rId10" Type="http://schemas.openxmlformats.org/officeDocument/2006/relationships/hyperlink" Target="https://drive.google.com/file/d/1FpNuTtdldAXsD81aywmdPQvUgpSWBiZV/view?usp=sharing" TargetMode="External"/><Relationship Id="rId1" Type="http://schemas.openxmlformats.org/officeDocument/2006/relationships/hyperlink" Target="https://drive.google.com/file/d/1Hrlc-DS_ughEWyzcyCz45BFiTjAgyBts/view?usp=sharing"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drive.google.com/file/d/1RTUUN7Kg0skohgg8cyOuS4t4N3RorEyL/view?usp=sharing" TargetMode="External"/><Relationship Id="rId8" Type="http://schemas.openxmlformats.org/officeDocument/2006/relationships/hyperlink" Target="https://drive.google.com/file/d/1cP1JSaaXMM-jUfeAlivKJj2Eoa-WxvW9/view?usp=sharing" TargetMode="External"/><Relationship Id="rId7" Type="http://schemas.openxmlformats.org/officeDocument/2006/relationships/hyperlink" Target="https://drive.google.com/file/d/13YCNtf_xAXER7WSo_zvOzWYNiU3TYQtI/view?usp=sharing" TargetMode="External"/><Relationship Id="rId6" Type="http://schemas.openxmlformats.org/officeDocument/2006/relationships/hyperlink" Target="https://drive.google.com/file/d/1w6hiwtDtu6cZOZ_ihR81gzslj5aHHapj/view?usp=sharing" TargetMode="External"/><Relationship Id="rId5" Type="http://schemas.openxmlformats.org/officeDocument/2006/relationships/hyperlink" Target="https://drive.google.com/file/d/1fQX7zypesWsUDaUGCJe2bbaA42o6UmLM/view?usp=sharing" TargetMode="External"/><Relationship Id="rId4" Type="http://schemas.openxmlformats.org/officeDocument/2006/relationships/hyperlink" Target="https://drive.google.com/file/d/1W3WAdg0vTaDxfd5mHnsT2N3DMKBVDPkJ/view?usp=sharing" TargetMode="External"/><Relationship Id="rId30" Type="http://schemas.openxmlformats.org/officeDocument/2006/relationships/hyperlink" Target="https://drive.google.com/file/d/1MyxUTPLMm4wZxxHUoB2CsxVxD-A_3xO4/view?usp=sharing" TargetMode="External"/><Relationship Id="rId3" Type="http://schemas.openxmlformats.org/officeDocument/2006/relationships/hyperlink" Target="https://drive.google.com/file/d/1lzBaLnOjL4Df5BqJ1erfPNOQcuyy0NeD/view?usp=sharing" TargetMode="External"/><Relationship Id="rId29" Type="http://schemas.openxmlformats.org/officeDocument/2006/relationships/hyperlink" Target="https://drive.google.com/file/d/1Vvdz3f-W39N_-Dx-1JmWQsMfJSk-x2rn/view?usp=sharing" TargetMode="External"/><Relationship Id="rId28" Type="http://schemas.openxmlformats.org/officeDocument/2006/relationships/hyperlink" Target="https://drive.google.com/file/d/1sI-nTYJwTfkin5qLjlYGbTZtCOezPwSg/view?usp=sharing" TargetMode="External"/><Relationship Id="rId27" Type="http://schemas.openxmlformats.org/officeDocument/2006/relationships/hyperlink" Target="https://drive.google.com/file/d/1bKJkJQRobCfOq-d3-BxWnznqU3NfI3oM/view?usp=sharing" TargetMode="External"/><Relationship Id="rId26" Type="http://schemas.openxmlformats.org/officeDocument/2006/relationships/hyperlink" Target="https://drive.google.com/file/d/1-JxfUbuQ83tjHM1pBNjAVRTKQ8m3TQTY/view?usp=sharing" TargetMode="External"/><Relationship Id="rId25" Type="http://schemas.openxmlformats.org/officeDocument/2006/relationships/hyperlink" Target="https://drive.google.com/file/d/1mURqvdMck91Q8_HNV2Bgr5SR8c4bRR3v/view?usp=sharing" TargetMode="External"/><Relationship Id="rId24" Type="http://schemas.openxmlformats.org/officeDocument/2006/relationships/hyperlink" Target="https://drive.google.com/file/d/1BWQmt75cy9MOcmKKzipTfTi7GaqdHT9Z/view?usp=sharing" TargetMode="External"/><Relationship Id="rId23" Type="http://schemas.openxmlformats.org/officeDocument/2006/relationships/hyperlink" Target="https://drive.google.com/file/d/1h1KEkWDreCnC7IxmXL7bXehXLvggWc2o/view?usp=sharing" TargetMode="External"/><Relationship Id="rId22" Type="http://schemas.openxmlformats.org/officeDocument/2006/relationships/hyperlink" Target="https://drive.google.com/file/d/1AJTu0yD7U2KpveopXuU_I9tsBtGCmvcw/view?usp=sharing" TargetMode="External"/><Relationship Id="rId21" Type="http://schemas.openxmlformats.org/officeDocument/2006/relationships/hyperlink" Target="https://drive.google.com/file/d/1jcXeyHig_GsKL4PrHwhR7HAjVM--P24J/view?usp=sharing" TargetMode="External"/><Relationship Id="rId20" Type="http://schemas.openxmlformats.org/officeDocument/2006/relationships/hyperlink" Target="https://drive.google.com/file/d/1ncaJy6ilJVeC1r9H7EpPphPALP7YSmu2/view?usp=sharing" TargetMode="External"/><Relationship Id="rId2" Type="http://schemas.openxmlformats.org/officeDocument/2006/relationships/hyperlink" Target="https://drive.google.com/file/d/1Hu0j3x_srZyV7L8nuUvpak1jdDrtdR_i/view?usp=sharing" TargetMode="External"/><Relationship Id="rId19" Type="http://schemas.openxmlformats.org/officeDocument/2006/relationships/hyperlink" Target="https://drive.google.com/file/d/19YkfEHYDbBFxE8uo2E75Twn80vpbaifn/view?usp=sharing" TargetMode="External"/><Relationship Id="rId18" Type="http://schemas.openxmlformats.org/officeDocument/2006/relationships/hyperlink" Target="https://drive.google.com/file/d/1qgOyY8EqIuOI5L-4b3W1Pk1cxmVBulu4/view?usp=sharing" TargetMode="External"/><Relationship Id="rId17" Type="http://schemas.openxmlformats.org/officeDocument/2006/relationships/hyperlink" Target="https://drive.google.com/file/d/1Y5Nu33zQUGaQGYagWKakPEuTSGPqCoeG/view?usp=sharing" TargetMode="External"/><Relationship Id="rId16" Type="http://schemas.openxmlformats.org/officeDocument/2006/relationships/hyperlink" Target="https://drive.google.com/file/d/1HNVoYs-oA_NNF3P8qup1r0mnBLw2qD94/view?usp=sharing" TargetMode="External"/><Relationship Id="rId15" Type="http://schemas.openxmlformats.org/officeDocument/2006/relationships/hyperlink" Target="https://drive.google.com/file/d/1BVMbC0aQtETkOZJ0NQhoT-J04m_maNoB/view?usp=sharing" TargetMode="External"/><Relationship Id="rId14" Type="http://schemas.openxmlformats.org/officeDocument/2006/relationships/hyperlink" Target="https://drive.google.com/file/d/1vhpcXxaAdXG42WoQXANC4BG7m2R4tjES/view?usp=sharing" TargetMode="External"/><Relationship Id="rId13" Type="http://schemas.openxmlformats.org/officeDocument/2006/relationships/hyperlink" Target="https://drive.google.com/file/d/11zCfj8p-6IqO19iVdlPo1T6bycirMutP/view?usp=sharing" TargetMode="External"/><Relationship Id="rId12" Type="http://schemas.openxmlformats.org/officeDocument/2006/relationships/hyperlink" Target="https://drive.google.com/file/d/1tgN4h9_nFZ3y_NiKg_70wOcQZtDljMa3/view?usp=sharing" TargetMode="External"/><Relationship Id="rId11" Type="http://schemas.openxmlformats.org/officeDocument/2006/relationships/hyperlink" Target="https://drive.google.com/file/d/1726WZVdaQlNVxOCYV4fk0vajtl7SRi_I/view?usp=sharing" TargetMode="External"/><Relationship Id="rId10" Type="http://schemas.openxmlformats.org/officeDocument/2006/relationships/hyperlink" Target="https://drive.google.com/file/d/1cgqkoStYcTbUd5BKC5mjGWQJDYbC7YcQ/view?usp=sharing" TargetMode="External"/><Relationship Id="rId1" Type="http://schemas.openxmlformats.org/officeDocument/2006/relationships/hyperlink" Target="https://drive.google.com/file/d/1d0aR_oKxz8AJb0Lv9p6pAHn9Vsrq5dsm/view?usp=sharing" TargetMode="External"/></Relationships>
</file>

<file path=xl/worksheets/_rels/sheet8.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2:F46"/>
  <sheetViews>
    <sheetView zoomScale="80" zoomScaleNormal="80" zoomScaleSheetLayoutView="70" workbookViewId="0">
      <selection activeCell="J22" sqref="J22"/>
    </sheetView>
  </sheetViews>
  <sheetFormatPr defaultColWidth="9.14285714285714" defaultRowHeight="15" outlineLevelCol="5"/>
  <cols>
    <col min="1" max="1" width="7.42857142857143" style="1108" customWidth="1"/>
    <col min="2" max="2" width="47.1428571428571" style="1109" customWidth="1"/>
    <col min="3" max="3" width="43.8571428571429" style="1108" customWidth="1"/>
    <col min="4" max="4" width="54.7142857142857" style="1110" customWidth="1"/>
    <col min="5" max="5" width="17.1428571428571" style="1111" customWidth="1"/>
    <col min="6" max="6" width="53.5714285714286" style="1112" customWidth="1"/>
    <col min="7" max="16384" width="9.14285714285714" style="1113"/>
  </cols>
  <sheetData>
    <row r="2" spans="1:4">
      <c r="A2" s="1114" t="s">
        <v>0</v>
      </c>
      <c r="B2" s="1114"/>
      <c r="C2" s="1114"/>
      <c r="D2" s="1114"/>
    </row>
    <row r="3" spans="1:4">
      <c r="A3" s="1114"/>
      <c r="B3" s="1114"/>
      <c r="C3" s="1114"/>
      <c r="D3" s="1114"/>
    </row>
    <row r="4" ht="21.75" customHeight="1" spans="1:4">
      <c r="A4" s="1115" t="s">
        <v>1</v>
      </c>
      <c r="B4" s="1114"/>
      <c r="C4" s="1114"/>
      <c r="D4" s="1114"/>
    </row>
    <row r="5" ht="33.75" customHeight="1" spans="1:6">
      <c r="A5" s="1116" t="s">
        <v>2</v>
      </c>
      <c r="B5" s="1117" t="s">
        <v>3</v>
      </c>
      <c r="C5" s="1116" t="s">
        <v>4</v>
      </c>
      <c r="D5" s="1118" t="s">
        <v>5</v>
      </c>
      <c r="E5" s="1119"/>
      <c r="F5" s="1120"/>
    </row>
    <row r="6" ht="60" spans="1:6">
      <c r="A6" s="1121">
        <v>1</v>
      </c>
      <c r="B6" s="1122" t="s">
        <v>6</v>
      </c>
      <c r="C6" s="1123" t="s">
        <v>7</v>
      </c>
      <c r="D6" s="1124" t="s">
        <v>8</v>
      </c>
      <c r="E6" s="1125"/>
      <c r="F6" s="1126"/>
    </row>
    <row r="7" ht="45" spans="1:6">
      <c r="A7" s="1121">
        <v>2</v>
      </c>
      <c r="B7" s="1122" t="s">
        <v>9</v>
      </c>
      <c r="C7" s="1123" t="s">
        <v>10</v>
      </c>
      <c r="D7" s="1124" t="s">
        <v>11</v>
      </c>
      <c r="E7" s="1125"/>
      <c r="F7" s="1126"/>
    </row>
    <row r="8" ht="45" spans="1:6">
      <c r="A8" s="1121">
        <v>3</v>
      </c>
      <c r="B8" s="1122" t="s">
        <v>12</v>
      </c>
      <c r="C8" s="1123" t="s">
        <v>13</v>
      </c>
      <c r="D8" s="1124" t="s">
        <v>11</v>
      </c>
      <c r="E8" s="1125"/>
      <c r="F8" s="1126"/>
    </row>
    <row r="9" ht="60" spans="1:6">
      <c r="A9" s="1121">
        <v>4</v>
      </c>
      <c r="B9" s="1122" t="s">
        <v>14</v>
      </c>
      <c r="C9" s="1123" t="s">
        <v>15</v>
      </c>
      <c r="D9" s="1124" t="s">
        <v>11</v>
      </c>
      <c r="E9" s="1125"/>
      <c r="F9" s="1126"/>
    </row>
    <row r="10" ht="45" spans="1:6">
      <c r="A10" s="1121">
        <v>5</v>
      </c>
      <c r="B10" s="1122" t="s">
        <v>16</v>
      </c>
      <c r="C10" s="1123" t="s">
        <v>17</v>
      </c>
      <c r="D10" s="1124" t="s">
        <v>11</v>
      </c>
      <c r="E10" s="1125"/>
      <c r="F10" s="1126"/>
    </row>
    <row r="11" ht="45" spans="1:6">
      <c r="A11" s="1121">
        <v>6</v>
      </c>
      <c r="B11" s="1122" t="s">
        <v>18</v>
      </c>
      <c r="C11" s="1123" t="s">
        <v>19</v>
      </c>
      <c r="D11" s="1124" t="s">
        <v>11</v>
      </c>
      <c r="E11" s="1125"/>
      <c r="F11" s="1126"/>
    </row>
    <row r="12" ht="45" spans="1:6">
      <c r="A12" s="1121">
        <v>7</v>
      </c>
      <c r="B12" s="1122" t="s">
        <v>20</v>
      </c>
      <c r="C12" s="1123" t="s">
        <v>21</v>
      </c>
      <c r="D12" s="1124" t="s">
        <v>11</v>
      </c>
      <c r="E12" s="1125"/>
      <c r="F12" s="1126"/>
    </row>
    <row r="13" ht="45" spans="1:6">
      <c r="A13" s="1121">
        <v>8</v>
      </c>
      <c r="B13" s="1122" t="s">
        <v>22</v>
      </c>
      <c r="C13" s="1123" t="s">
        <v>23</v>
      </c>
      <c r="D13" s="1124" t="s">
        <v>11</v>
      </c>
      <c r="E13" s="1125"/>
      <c r="F13" s="1126"/>
    </row>
    <row r="14" ht="45" spans="1:6">
      <c r="A14" s="1121">
        <v>9</v>
      </c>
      <c r="B14" s="1122" t="s">
        <v>24</v>
      </c>
      <c r="C14" s="1127"/>
      <c r="D14" s="1124" t="s">
        <v>11</v>
      </c>
      <c r="E14" s="1125"/>
      <c r="F14" s="1126"/>
    </row>
    <row r="15" ht="45" spans="1:6">
      <c r="A15" s="1121">
        <v>10</v>
      </c>
      <c r="B15" s="1122" t="s">
        <v>25</v>
      </c>
      <c r="C15" s="1127"/>
      <c r="D15" s="1124" t="s">
        <v>11</v>
      </c>
      <c r="E15" s="1125"/>
      <c r="F15" s="1126"/>
    </row>
    <row r="16" ht="45" spans="1:6">
      <c r="A16" s="1121">
        <v>11</v>
      </c>
      <c r="B16" s="1122" t="s">
        <v>26</v>
      </c>
      <c r="C16" s="1127"/>
      <c r="D16" s="1124" t="s">
        <v>11</v>
      </c>
      <c r="E16" s="1125"/>
      <c r="F16" s="1126"/>
    </row>
    <row r="17" ht="60" spans="1:6">
      <c r="A17" s="1121">
        <v>12</v>
      </c>
      <c r="B17" s="1122" t="s">
        <v>27</v>
      </c>
      <c r="C17" s="1127"/>
      <c r="D17" s="1124" t="s">
        <v>28</v>
      </c>
      <c r="E17" s="1125"/>
      <c r="F17" s="1126"/>
    </row>
    <row r="18" s="1108" customFormat="1" ht="45" spans="1:6">
      <c r="A18" s="1121">
        <v>13</v>
      </c>
      <c r="B18" s="1122" t="s">
        <v>29</v>
      </c>
      <c r="C18" s="1123" t="s">
        <v>30</v>
      </c>
      <c r="D18" s="1124" t="s">
        <v>11</v>
      </c>
      <c r="E18" s="1125"/>
      <c r="F18" s="1126"/>
    </row>
    <row r="19" ht="45" spans="1:6">
      <c r="A19" s="1121">
        <v>14</v>
      </c>
      <c r="B19" s="1122" t="s">
        <v>31</v>
      </c>
      <c r="C19" s="1123" t="s">
        <v>32</v>
      </c>
      <c r="D19" s="1124" t="s">
        <v>11</v>
      </c>
      <c r="E19" s="1125"/>
      <c r="F19" s="1126"/>
    </row>
    <row r="21" ht="21.75" customHeight="1" spans="1:4">
      <c r="A21" s="1115" t="s">
        <v>33</v>
      </c>
      <c r="B21" s="1114"/>
      <c r="C21" s="1114"/>
      <c r="D21" s="1114"/>
    </row>
    <row r="22" ht="39.75" customHeight="1" spans="1:6">
      <c r="A22" s="1116" t="s">
        <v>2</v>
      </c>
      <c r="B22" s="1117" t="s">
        <v>3</v>
      </c>
      <c r="C22" s="1116" t="s">
        <v>4</v>
      </c>
      <c r="D22" s="1116" t="s">
        <v>34</v>
      </c>
      <c r="E22" s="1117" t="s">
        <v>35</v>
      </c>
      <c r="F22" s="1117" t="s">
        <v>5</v>
      </c>
    </row>
    <row r="23" ht="49.5" customHeight="1" spans="1:6">
      <c r="A23" s="1116">
        <v>1</v>
      </c>
      <c r="B23" s="1128" t="s">
        <v>36</v>
      </c>
      <c r="C23" s="1116"/>
      <c r="D23" s="1116"/>
      <c r="E23" s="1116"/>
      <c r="F23" s="1129" t="s">
        <v>37</v>
      </c>
    </row>
    <row r="24" ht="75" spans="1:6">
      <c r="A24" s="1130" t="s">
        <v>38</v>
      </c>
      <c r="B24" s="1122" t="s">
        <v>39</v>
      </c>
      <c r="C24" s="1131"/>
      <c r="D24" s="1132"/>
      <c r="E24" s="1133"/>
      <c r="F24" s="1134" t="s">
        <v>40</v>
      </c>
    </row>
    <row r="25" ht="44.25" customHeight="1" spans="1:6">
      <c r="A25" s="1130" t="s">
        <v>41</v>
      </c>
      <c r="B25" s="1122" t="s">
        <v>42</v>
      </c>
      <c r="C25" s="1123" t="s">
        <v>43</v>
      </c>
      <c r="D25" s="1135"/>
      <c r="E25" s="1133"/>
      <c r="F25" s="1136"/>
    </row>
    <row r="26" ht="60" spans="1:6">
      <c r="A26" s="1130" t="s">
        <v>44</v>
      </c>
      <c r="B26" s="1122" t="s">
        <v>45</v>
      </c>
      <c r="C26" s="1123" t="s">
        <v>46</v>
      </c>
      <c r="D26" s="1135"/>
      <c r="E26" s="1133"/>
      <c r="F26" s="1136"/>
    </row>
    <row r="27" ht="51" customHeight="1" spans="1:6">
      <c r="A27" s="1130" t="s">
        <v>47</v>
      </c>
      <c r="B27" s="1122" t="s">
        <v>48</v>
      </c>
      <c r="C27" s="1137"/>
      <c r="D27" s="1135"/>
      <c r="E27" s="1133"/>
      <c r="F27" s="1138"/>
    </row>
    <row r="28" ht="60" spans="1:6">
      <c r="A28" s="1116">
        <v>2</v>
      </c>
      <c r="B28" s="1128" t="s">
        <v>49</v>
      </c>
      <c r="C28" s="1116"/>
      <c r="D28" s="1116"/>
      <c r="E28" s="1116"/>
      <c r="F28" s="1129"/>
    </row>
    <row r="29" ht="46.5" customHeight="1" spans="1:6">
      <c r="A29" s="1121"/>
      <c r="B29" s="1122" t="s">
        <v>50</v>
      </c>
      <c r="C29" s="1139"/>
      <c r="D29" s="1140"/>
      <c r="E29" s="1141"/>
      <c r="F29" s="1129" t="s">
        <v>37</v>
      </c>
    </row>
    <row r="30" ht="20.1" customHeight="1" spans="1:6">
      <c r="A30" s="1121" t="s">
        <v>38</v>
      </c>
      <c r="B30" s="1122" t="s">
        <v>51</v>
      </c>
      <c r="C30" s="1137"/>
      <c r="D30" s="1135"/>
      <c r="E30" s="1133"/>
      <c r="F30" s="1134" t="s">
        <v>52</v>
      </c>
    </row>
    <row r="31" ht="20.1" customHeight="1" spans="1:6">
      <c r="A31" s="1121" t="s">
        <v>41</v>
      </c>
      <c r="B31" s="1122" t="s">
        <v>53</v>
      </c>
      <c r="C31" s="1137"/>
      <c r="D31" s="1135"/>
      <c r="E31" s="1133"/>
      <c r="F31" s="1136"/>
    </row>
    <row r="32" ht="20.1" customHeight="1" spans="1:6">
      <c r="A32" s="1121" t="s">
        <v>44</v>
      </c>
      <c r="B32" s="1122" t="s">
        <v>54</v>
      </c>
      <c r="C32" s="1137"/>
      <c r="D32" s="1135"/>
      <c r="E32" s="1133"/>
      <c r="F32" s="1136"/>
    </row>
    <row r="33" ht="20.1" customHeight="1" spans="1:6">
      <c r="A33" s="1121" t="s">
        <v>47</v>
      </c>
      <c r="B33" s="1122" t="s">
        <v>55</v>
      </c>
      <c r="C33" s="1137"/>
      <c r="D33" s="1135"/>
      <c r="E33" s="1133"/>
      <c r="F33" s="1136"/>
    </row>
    <row r="34" ht="20.1" customHeight="1" spans="1:6">
      <c r="A34" s="1121" t="s">
        <v>56</v>
      </c>
      <c r="B34" s="1122" t="s">
        <v>57</v>
      </c>
      <c r="C34" s="1137"/>
      <c r="D34" s="1135"/>
      <c r="E34" s="1133"/>
      <c r="F34" s="1136"/>
    </row>
    <row r="35" ht="20.1" customHeight="1" spans="1:6">
      <c r="A35" s="1121" t="s">
        <v>58</v>
      </c>
      <c r="B35" s="1122" t="s">
        <v>59</v>
      </c>
      <c r="C35" s="1137"/>
      <c r="D35" s="1135"/>
      <c r="E35" s="1133"/>
      <c r="F35" s="1138"/>
    </row>
    <row r="36" ht="27" customHeight="1" spans="1:6">
      <c r="A36" s="1121"/>
      <c r="B36" s="1142" t="s">
        <v>60</v>
      </c>
      <c r="C36" s="1143"/>
      <c r="D36" s="1144"/>
      <c r="E36" s="1145">
        <f>SUM(E30:E35)</f>
        <v>0</v>
      </c>
      <c r="F36" s="1140"/>
    </row>
    <row r="37" ht="60" spans="1:6">
      <c r="A37" s="1116">
        <v>3</v>
      </c>
      <c r="B37" s="1128" t="s">
        <v>61</v>
      </c>
      <c r="C37" s="1116"/>
      <c r="D37" s="1116"/>
      <c r="E37" s="1116"/>
      <c r="F37" s="1129"/>
    </row>
    <row r="38" ht="66" customHeight="1" spans="1:6">
      <c r="A38" s="1121"/>
      <c r="B38" s="1122" t="s">
        <v>62</v>
      </c>
      <c r="C38" s="1139"/>
      <c r="D38" s="1140"/>
      <c r="E38" s="1141"/>
      <c r="F38" s="1129" t="s">
        <v>37</v>
      </c>
    </row>
    <row r="39" ht="20.1" customHeight="1" spans="1:6">
      <c r="A39" s="1121" t="s">
        <v>38</v>
      </c>
      <c r="B39" s="1122" t="s">
        <v>51</v>
      </c>
      <c r="C39" s="1137"/>
      <c r="D39" s="1135"/>
      <c r="E39" s="1133"/>
      <c r="F39" s="1134" t="s">
        <v>52</v>
      </c>
    </row>
    <row r="40" ht="20.1" customHeight="1" spans="1:6">
      <c r="A40" s="1121" t="s">
        <v>41</v>
      </c>
      <c r="B40" s="1122" t="s">
        <v>53</v>
      </c>
      <c r="C40" s="1137"/>
      <c r="D40" s="1135"/>
      <c r="E40" s="1133"/>
      <c r="F40" s="1136"/>
    </row>
    <row r="41" ht="20.1" customHeight="1" spans="1:6">
      <c r="A41" s="1121" t="s">
        <v>44</v>
      </c>
      <c r="B41" s="1122" t="s">
        <v>54</v>
      </c>
      <c r="C41" s="1137"/>
      <c r="D41" s="1135"/>
      <c r="E41" s="1133"/>
      <c r="F41" s="1136"/>
    </row>
    <row r="42" ht="20.1" customHeight="1" spans="1:6">
      <c r="A42" s="1121" t="s">
        <v>47</v>
      </c>
      <c r="B42" s="1122" t="s">
        <v>55</v>
      </c>
      <c r="C42" s="1137"/>
      <c r="D42" s="1135"/>
      <c r="E42" s="1133"/>
      <c r="F42" s="1136"/>
    </row>
    <row r="43" ht="20.1" customHeight="1" spans="1:6">
      <c r="A43" s="1121" t="s">
        <v>56</v>
      </c>
      <c r="B43" s="1122" t="s">
        <v>57</v>
      </c>
      <c r="C43" s="1137"/>
      <c r="D43" s="1135"/>
      <c r="E43" s="1133"/>
      <c r="F43" s="1136"/>
    </row>
    <row r="44" ht="20.1" customHeight="1" spans="1:6">
      <c r="A44" s="1121" t="s">
        <v>58</v>
      </c>
      <c r="B44" s="1122" t="s">
        <v>59</v>
      </c>
      <c r="C44" s="1137"/>
      <c r="D44" s="1135"/>
      <c r="E44" s="1141"/>
      <c r="F44" s="1138"/>
    </row>
    <row r="45" ht="27" customHeight="1" spans="1:6">
      <c r="A45" s="1121"/>
      <c r="B45" s="1142" t="s">
        <v>60</v>
      </c>
      <c r="C45" s="1143"/>
      <c r="D45" s="1144"/>
      <c r="E45" s="1145">
        <f>SUM(E39:E44)</f>
        <v>0</v>
      </c>
      <c r="F45" s="1140"/>
    </row>
    <row r="46" spans="1:6">
      <c r="A46" s="1146"/>
      <c r="B46" s="1147"/>
      <c r="C46" s="1148"/>
      <c r="D46" s="1149"/>
      <c r="E46" s="1150"/>
      <c r="F46" s="1151"/>
    </row>
  </sheetData>
  <mergeCells count="20">
    <mergeCell ref="A2:C2"/>
    <mergeCell ref="A3:C3"/>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F24:F27"/>
    <mergeCell ref="F30:F35"/>
    <mergeCell ref="F39:F44"/>
  </mergeCells>
  <hyperlinks>
    <hyperlink ref="C6" r:id="rId1" display="https://drive.google.com/file/d/17NKcZ3Uk8iN4vlflUywUpW7BhZ6meZC0/view?usp=sharing"/>
    <hyperlink ref="C7" r:id="rId2" display="https://drive.google.com/file/d/17GN3RgQQc6JscgFmWcRsV0P3242pSnAu/view?usp=sharing"/>
    <hyperlink ref="C8" r:id="rId3" display="https://drive.google.com/file/d/1ix1bpYbthMdR3lPhh05EAD6TIYQfPKCT/view?usp=sharing"/>
    <hyperlink ref="C9" r:id="rId4" display="https://drive.google.com/file/d/19-ukDKrbSVqq4SGtJs3kz6JUSF5S-yhn/view?usp=sharing"/>
    <hyperlink ref="C10" r:id="rId5" display="https://drive.google.com/file/d/1PULaiSyOobjhOEx632JSlDVBKQa_PgKp/view?usp=sharing"/>
    <hyperlink ref="C11" r:id="rId6" display="https://drive.google.com/file/d/1AzTPOEujDruCH2EhaERvrZy8X4JDlHaM/view?usp=sharing"/>
    <hyperlink ref="C12" r:id="rId7" display="https://drive.google.com/file/d/1UHKjUFhuqCwoXQqYPDH4ukgF_nSzJsL1/view?usp=sharing"/>
    <hyperlink ref="C13" r:id="rId8" display="https://drive.google.com/file/d/1tRC763hiZzYmpxur-vPTaZvrP2Sh3BpO/view?usp=sharing"/>
    <hyperlink ref="C18" r:id="rId9" display="https://drive.google.com/file/d/1CT8cGWrze6NWM18Or_ZkCrc8VLcBuUZG/view?usp=sharing"/>
    <hyperlink ref="C19" r:id="rId10" display="https://drive.google.com/file/d/175FFw6mdQWclC3kj1ulrcIn-JO72Lgj3/view?usp=sharing"/>
    <hyperlink ref="C25" r:id="rId11" display="https://drive.google.com/file/d/1Uv6tPtaI4WJlS4ZdttILn8bPp7Poww23/view?usp=sharing"/>
    <hyperlink ref="C26" r:id="rId12" display="https://drive.google.com/file/d/1LGgvg_HX9obS1cNXLC-JOnupVp0KHGat/view?usp=sharing"/>
  </hyperlinks>
  <pageMargins left="0.905511811023622" right="0.47244094488189" top="0.866141732283464" bottom="0.748031496062992" header="0.669291338582677" footer="0.551181102362205"/>
  <pageSetup paperSize="9" firstPageNumber="56" orientation="landscape" useFirstPageNumber="1" verticalDpi="1200"/>
  <headerFooter>
    <oddFooter>&amp;C&amp;"+,Regular"&amp;12&amp;P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N50"/>
  <sheetViews>
    <sheetView view="pageBreakPreview" zoomScale="110" zoomScaleNormal="100" topLeftCell="A26" workbookViewId="0">
      <selection activeCell="C43" sqref="C43:G43"/>
    </sheetView>
  </sheetViews>
  <sheetFormatPr defaultColWidth="9" defaultRowHeight="15"/>
  <cols>
    <col min="1" max="1" width="8.42857142857143" style="750" customWidth="1"/>
    <col min="2" max="2" width="3" style="750" customWidth="1"/>
    <col min="3" max="3" width="29.8571428571429" style="750" customWidth="1"/>
    <col min="4" max="4" width="8.42857142857143" style="750" customWidth="1"/>
    <col min="5" max="5" width="9.85714285714286" style="750" customWidth="1"/>
    <col min="6" max="6" width="14" style="750" customWidth="1"/>
    <col min="7" max="7" width="15.5714285714286" style="750" customWidth="1"/>
    <col min="8" max="8" width="13.7142857142857" style="750" customWidth="1"/>
    <col min="9" max="9" width="107.142857142857" style="750" customWidth="1"/>
    <col min="10" max="12" width="9.14285714285714" style="750"/>
    <col min="13" max="13" width="12.1428571428571" style="750" customWidth="1"/>
    <col min="14" max="14" width="15" style="750" customWidth="1"/>
    <col min="15" max="16384" width="9.14285714285714" style="750"/>
  </cols>
  <sheetData>
    <row r="1" spans="1:8">
      <c r="A1" s="1011" t="s">
        <v>63</v>
      </c>
      <c r="B1" s="1011"/>
      <c r="C1" s="1011"/>
      <c r="D1" s="1011"/>
      <c r="E1" s="1011"/>
      <c r="F1" s="1011"/>
      <c r="G1" s="1011"/>
      <c r="H1" s="1011"/>
    </row>
    <row r="2" spans="1:8">
      <c r="A2" s="1011"/>
      <c r="B2" s="1011"/>
      <c r="C2" s="1011"/>
      <c r="D2" s="1011"/>
      <c r="E2" s="1011"/>
      <c r="F2" s="1011"/>
      <c r="G2" s="1011"/>
      <c r="H2" s="1011"/>
    </row>
    <row r="3" spans="1:8">
      <c r="A3" s="1012"/>
      <c r="B3" s="1012"/>
      <c r="C3" s="1013" t="s">
        <v>64</v>
      </c>
      <c r="D3" s="1014" t="s">
        <v>65</v>
      </c>
      <c r="E3" s="1012"/>
      <c r="F3" s="1012"/>
      <c r="G3" s="1012"/>
      <c r="H3" s="1012"/>
    </row>
    <row r="4" ht="15.75"/>
    <row r="5" s="743" customFormat="1" ht="17.1" customHeight="1" spans="1:9">
      <c r="A5" s="1015" t="s">
        <v>66</v>
      </c>
      <c r="B5" s="1016" t="s">
        <v>67</v>
      </c>
      <c r="C5" s="1017"/>
      <c r="D5" s="1017"/>
      <c r="E5" s="1017"/>
      <c r="F5" s="1017"/>
      <c r="G5" s="1017"/>
      <c r="H5" s="1018"/>
      <c r="I5" s="923" t="s">
        <v>5</v>
      </c>
    </row>
    <row r="6" s="743" customFormat="1" ht="18" customHeight="1" spans="1:9">
      <c r="A6" s="1019">
        <v>1</v>
      </c>
      <c r="B6" s="1020" t="s">
        <v>68</v>
      </c>
      <c r="C6" s="1021"/>
      <c r="D6" s="1022"/>
      <c r="E6" s="1023" t="s">
        <v>69</v>
      </c>
      <c r="F6" s="1024"/>
      <c r="G6" s="1024"/>
      <c r="H6" s="1025"/>
      <c r="I6" s="795" t="s">
        <v>70</v>
      </c>
    </row>
    <row r="7" s="743" customFormat="1" ht="18" customHeight="1" spans="1:9">
      <c r="A7" s="1019">
        <v>2</v>
      </c>
      <c r="B7" s="1020" t="s">
        <v>71</v>
      </c>
      <c r="C7" s="1021"/>
      <c r="D7" s="1022"/>
      <c r="E7" s="1152" t="s">
        <v>72</v>
      </c>
      <c r="F7" s="1027"/>
      <c r="G7" s="1027"/>
      <c r="H7" s="1028"/>
      <c r="I7" s="795" t="s">
        <v>73</v>
      </c>
    </row>
    <row r="8" s="743" customFormat="1" ht="18" customHeight="1" spans="1:9">
      <c r="A8" s="1019">
        <v>3</v>
      </c>
      <c r="B8" s="1020" t="s">
        <v>74</v>
      </c>
      <c r="C8" s="1021"/>
      <c r="D8" s="1022"/>
      <c r="E8" s="1026" t="s">
        <v>75</v>
      </c>
      <c r="F8" s="1027"/>
      <c r="G8" s="1027"/>
      <c r="H8" s="1028"/>
      <c r="I8" s="795" t="s">
        <v>76</v>
      </c>
    </row>
    <row r="9" s="743" customFormat="1" ht="18" customHeight="1" spans="1:9">
      <c r="A9" s="1019">
        <v>4</v>
      </c>
      <c r="B9" s="1020" t="s">
        <v>77</v>
      </c>
      <c r="C9" s="1021"/>
      <c r="D9" s="1022"/>
      <c r="E9" s="1026" t="s">
        <v>78</v>
      </c>
      <c r="F9" s="1027"/>
      <c r="G9" s="1027"/>
      <c r="H9" s="1028"/>
      <c r="I9" s="795" t="s">
        <v>76</v>
      </c>
    </row>
    <row r="10" s="743" customFormat="1" ht="18" customHeight="1" spans="1:9">
      <c r="A10" s="1019">
        <v>5</v>
      </c>
      <c r="B10" s="1020" t="s">
        <v>79</v>
      </c>
      <c r="C10" s="1021"/>
      <c r="D10" s="1022"/>
      <c r="E10" s="1026" t="s">
        <v>80</v>
      </c>
      <c r="F10" s="1027"/>
      <c r="G10" s="1027"/>
      <c r="H10" s="1028"/>
      <c r="I10" s="795" t="s">
        <v>76</v>
      </c>
    </row>
    <row r="11" s="743" customFormat="1" ht="18" customHeight="1" spans="1:9">
      <c r="A11" s="1019">
        <v>6</v>
      </c>
      <c r="B11" s="1020" t="s">
        <v>81</v>
      </c>
      <c r="C11" s="1021"/>
      <c r="D11" s="1022"/>
      <c r="E11" s="1026" t="s">
        <v>82</v>
      </c>
      <c r="F11" s="1027"/>
      <c r="G11" s="1027"/>
      <c r="H11" s="1028"/>
      <c r="I11" s="795" t="s">
        <v>76</v>
      </c>
    </row>
    <row r="12" s="743" customFormat="1" ht="18" customHeight="1" spans="1:9">
      <c r="A12" s="1019">
        <v>7</v>
      </c>
      <c r="B12" s="1020" t="s">
        <v>83</v>
      </c>
      <c r="C12" s="1021"/>
      <c r="D12" s="1022"/>
      <c r="E12" s="1029" t="s">
        <v>84</v>
      </c>
      <c r="F12" s="1029"/>
      <c r="G12" s="1029"/>
      <c r="H12" s="1030"/>
      <c r="I12" s="795" t="s">
        <v>85</v>
      </c>
    </row>
    <row r="13" s="743" customFormat="1" ht="18" customHeight="1" spans="1:9">
      <c r="A13" s="1019">
        <v>8</v>
      </c>
      <c r="B13" s="1020" t="s">
        <v>86</v>
      </c>
      <c r="C13" s="1021"/>
      <c r="D13" s="1022"/>
      <c r="E13" s="1026" t="s">
        <v>87</v>
      </c>
      <c r="F13" s="1027"/>
      <c r="G13" s="1027"/>
      <c r="H13" s="1028"/>
      <c r="I13" s="795" t="s">
        <v>88</v>
      </c>
    </row>
    <row r="14" s="743" customFormat="1" ht="18" customHeight="1" spans="1:9">
      <c r="A14" s="1019">
        <v>9</v>
      </c>
      <c r="B14" s="1031" t="s">
        <v>89</v>
      </c>
      <c r="C14" s="1032"/>
      <c r="D14" s="1033" t="s">
        <v>90</v>
      </c>
      <c r="E14" s="1029" t="s">
        <v>91</v>
      </c>
      <c r="F14" s="1029"/>
      <c r="G14" s="1029"/>
      <c r="H14" s="1030"/>
      <c r="I14" s="795" t="s">
        <v>92</v>
      </c>
    </row>
    <row r="15" s="743" customFormat="1" ht="18" customHeight="1" spans="1:9">
      <c r="A15" s="1019"/>
      <c r="B15" s="1034"/>
      <c r="C15" s="1035"/>
      <c r="D15" s="1033" t="s">
        <v>93</v>
      </c>
      <c r="E15" s="1029" t="s">
        <v>94</v>
      </c>
      <c r="F15" s="1029"/>
      <c r="G15" s="1029"/>
      <c r="H15" s="1030"/>
      <c r="I15" s="795" t="s">
        <v>95</v>
      </c>
    </row>
    <row r="16" s="743" customFormat="1" ht="18" customHeight="1" spans="1:9">
      <c r="A16" s="1036">
        <v>10</v>
      </c>
      <c r="B16" s="1037" t="s">
        <v>96</v>
      </c>
      <c r="C16" s="1038"/>
      <c r="D16" s="1039"/>
      <c r="E16" s="1040" t="s">
        <v>97</v>
      </c>
      <c r="F16" s="1040"/>
      <c r="G16" s="1040"/>
      <c r="H16" s="1041"/>
      <c r="I16" s="795"/>
    </row>
    <row r="17" s="743" customFormat="1" ht="17.1" customHeight="1" spans="1:9">
      <c r="A17" s="1042"/>
      <c r="B17" s="1043"/>
      <c r="C17" s="1043"/>
      <c r="D17" s="1043"/>
      <c r="E17" s="1043"/>
      <c r="F17" s="1043"/>
      <c r="G17" s="1043"/>
      <c r="H17" s="1044"/>
      <c r="I17" s="795"/>
    </row>
    <row r="18" s="743" customFormat="1" ht="18" customHeight="1" spans="1:9">
      <c r="A18" s="1045" t="s">
        <v>98</v>
      </c>
      <c r="B18" s="1046" t="s">
        <v>63</v>
      </c>
      <c r="C18" s="1046"/>
      <c r="D18" s="1046"/>
      <c r="E18" s="1047"/>
      <c r="F18" s="1048" t="s">
        <v>99</v>
      </c>
      <c r="G18" s="1048" t="s">
        <v>100</v>
      </c>
      <c r="H18" s="1049" t="s">
        <v>101</v>
      </c>
      <c r="I18" s="795"/>
    </row>
    <row r="19" s="743" customFormat="1" ht="18" customHeight="1" spans="1:14">
      <c r="A19" s="1050">
        <v>1</v>
      </c>
      <c r="B19" s="1020" t="s">
        <v>102</v>
      </c>
      <c r="C19" s="1021"/>
      <c r="D19" s="1021"/>
      <c r="E19" s="1022"/>
      <c r="F19" s="1051"/>
      <c r="G19" s="1051"/>
      <c r="H19" s="1052"/>
      <c r="I19" s="795"/>
      <c r="M19" s="1100"/>
      <c r="N19" s="1101"/>
    </row>
    <row r="20" s="743" customFormat="1" ht="18" customHeight="1" spans="1:14">
      <c r="A20" s="1053"/>
      <c r="B20" s="796" t="s">
        <v>103</v>
      </c>
      <c r="C20" s="1031" t="s">
        <v>104</v>
      </c>
      <c r="D20" s="1054"/>
      <c r="E20" s="1032"/>
      <c r="F20" s="1055">
        <v>150</v>
      </c>
      <c r="G20" s="1056">
        <f>DUPAK!I37</f>
        <v>50</v>
      </c>
      <c r="H20" s="1057">
        <f>F20+G20</f>
        <v>200</v>
      </c>
      <c r="I20" s="795" t="s">
        <v>105</v>
      </c>
      <c r="N20" s="1101"/>
    </row>
    <row r="21" s="743" customFormat="1" ht="18" customHeight="1" spans="1:14">
      <c r="A21" s="1053"/>
      <c r="B21" s="791"/>
      <c r="C21" s="783" t="s">
        <v>106</v>
      </c>
      <c r="D21" s="794"/>
      <c r="E21" s="795"/>
      <c r="F21" s="1055"/>
      <c r="G21" s="1056"/>
      <c r="H21" s="1057"/>
      <c r="I21" s="1102" t="s">
        <v>107</v>
      </c>
      <c r="N21" s="1101"/>
    </row>
    <row r="22" s="743" customFormat="1" ht="18" customHeight="1" spans="1:14">
      <c r="A22" s="1053"/>
      <c r="B22" s="789" t="s">
        <v>108</v>
      </c>
      <c r="C22" s="1033" t="s">
        <v>109</v>
      </c>
      <c r="D22" s="1033"/>
      <c r="E22" s="1033"/>
      <c r="F22" s="1055">
        <v>110.23</v>
      </c>
      <c r="G22" s="1058">
        <f>DUPAK!I43</f>
        <v>216.833333333333</v>
      </c>
      <c r="H22" s="1059">
        <f>F22+G22</f>
        <v>327.063333333333</v>
      </c>
      <c r="I22" s="1103"/>
      <c r="N22" s="1101"/>
    </row>
    <row r="23" s="743" customFormat="1" ht="18" customHeight="1" spans="1:14">
      <c r="A23" s="1053"/>
      <c r="B23" s="789" t="s">
        <v>110</v>
      </c>
      <c r="C23" s="1033" t="s">
        <v>111</v>
      </c>
      <c r="D23" s="1033"/>
      <c r="E23" s="1033"/>
      <c r="F23" s="1055">
        <v>144.77</v>
      </c>
      <c r="G23" s="1058">
        <f>DUPAK!I107</f>
        <v>268.245</v>
      </c>
      <c r="H23" s="1059">
        <f>F23+G23</f>
        <v>413.015</v>
      </c>
      <c r="I23" s="1103"/>
      <c r="M23" s="1104"/>
      <c r="N23" s="1101"/>
    </row>
    <row r="24" s="743" customFormat="1" ht="35.25" customHeight="1" spans="1:9">
      <c r="A24" s="1060"/>
      <c r="B24" s="789" t="s">
        <v>112</v>
      </c>
      <c r="C24" s="1061" t="s">
        <v>113</v>
      </c>
      <c r="D24" s="1033"/>
      <c r="E24" s="1033"/>
      <c r="F24" s="1055">
        <v>59</v>
      </c>
      <c r="G24" s="1056">
        <f>DUPAK!I151</f>
        <v>26</v>
      </c>
      <c r="H24" s="1057">
        <f>F24+G24</f>
        <v>85</v>
      </c>
      <c r="I24" s="1105"/>
    </row>
    <row r="25" s="743" customFormat="1" ht="18" customHeight="1" spans="1:14">
      <c r="A25" s="1062" t="s">
        <v>114</v>
      </c>
      <c r="B25" s="1063"/>
      <c r="C25" s="1063"/>
      <c r="D25" s="1063"/>
      <c r="E25" s="1064"/>
      <c r="F25" s="1065">
        <f>F20+F22+F23+F24</f>
        <v>464</v>
      </c>
      <c r="G25" s="1066">
        <f>SUM(G20:G24)</f>
        <v>561.078333333333</v>
      </c>
      <c r="H25" s="1067">
        <f>SUM(H20:H24)</f>
        <v>1025.07833333333</v>
      </c>
      <c r="I25" s="1102" t="s">
        <v>115</v>
      </c>
      <c r="M25" s="1100"/>
      <c r="N25" s="1101"/>
    </row>
    <row r="26" s="743" customFormat="1" ht="18" customHeight="1" spans="1:14">
      <c r="A26" s="1050">
        <v>2</v>
      </c>
      <c r="B26" s="1020" t="s">
        <v>116</v>
      </c>
      <c r="C26" s="1021"/>
      <c r="D26" s="1021"/>
      <c r="E26" s="1022"/>
      <c r="F26" s="1055"/>
      <c r="G26" s="1068"/>
      <c r="H26" s="1057"/>
      <c r="I26" s="1103"/>
      <c r="N26" s="1101"/>
    </row>
    <row r="27" s="743" customFormat="1" ht="18" customHeight="1" spans="1:14">
      <c r="A27" s="1060"/>
      <c r="B27" s="939"/>
      <c r="C27" s="1069" t="s">
        <v>117</v>
      </c>
      <c r="D27" s="1070"/>
      <c r="E27" s="1071"/>
      <c r="F27" s="1055">
        <v>86</v>
      </c>
      <c r="G27" s="1072">
        <f>DUPAK!I179</f>
        <v>30</v>
      </c>
      <c r="H27" s="1057">
        <f>F27+G27</f>
        <v>116</v>
      </c>
      <c r="I27" s="1103"/>
      <c r="N27" s="1101"/>
    </row>
    <row r="28" s="743" customFormat="1" ht="18" customHeight="1" spans="1:14">
      <c r="A28" s="1062" t="s">
        <v>118</v>
      </c>
      <c r="B28" s="1063"/>
      <c r="C28" s="1063"/>
      <c r="D28" s="1063"/>
      <c r="E28" s="1064"/>
      <c r="F28" s="1073">
        <f>F27</f>
        <v>86</v>
      </c>
      <c r="G28" s="1074">
        <f>G27</f>
        <v>30</v>
      </c>
      <c r="H28" s="1075">
        <f>H27</f>
        <v>116</v>
      </c>
      <c r="I28" s="1103"/>
      <c r="N28" s="1101"/>
    </row>
    <row r="29" s="743" customFormat="1" ht="18" customHeight="1" spans="1:14">
      <c r="A29" s="1076" t="s">
        <v>119</v>
      </c>
      <c r="B29" s="1070"/>
      <c r="C29" s="1070"/>
      <c r="D29" s="1070"/>
      <c r="E29" s="1070"/>
      <c r="F29" s="1065">
        <f>F25+F28</f>
        <v>550</v>
      </c>
      <c r="G29" s="1077">
        <f>G25+G28</f>
        <v>591.078333333333</v>
      </c>
      <c r="H29" s="1078">
        <f>H25+H28</f>
        <v>1141.07833333333</v>
      </c>
      <c r="I29" s="1105"/>
      <c r="M29" s="1104"/>
      <c r="N29" s="1101"/>
    </row>
    <row r="30" s="743" customFormat="1" ht="17.1" customHeight="1" spans="1:9">
      <c r="A30" s="1050" t="s">
        <v>120</v>
      </c>
      <c r="B30" s="1079"/>
      <c r="C30" s="1080" t="s">
        <v>121</v>
      </c>
      <c r="D30" s="1081"/>
      <c r="E30" s="1081"/>
      <c r="F30" s="1081"/>
      <c r="G30" s="1081"/>
      <c r="H30" s="1082"/>
      <c r="I30" s="1102" t="s">
        <v>122</v>
      </c>
    </row>
    <row r="31" s="743" customFormat="1" ht="40.5" customHeight="1" spans="1:9">
      <c r="A31" s="1083"/>
      <c r="B31" s="1084"/>
      <c r="C31" s="1085"/>
      <c r="D31" s="1086"/>
      <c r="E31" s="1086"/>
      <c r="F31" s="1086"/>
      <c r="G31" s="1086"/>
      <c r="H31" s="1087"/>
      <c r="I31" s="1105"/>
    </row>
    <row r="32" s="743" customFormat="1" ht="17.1" customHeight="1"/>
    <row r="33" s="743" customFormat="1" ht="17.1" customHeight="1" spans="6:6">
      <c r="F33" s="1088" t="s">
        <v>123</v>
      </c>
    </row>
    <row r="34" s="743" customFormat="1" ht="17.1" customHeight="1" spans="6:6">
      <c r="F34" s="1088" t="s">
        <v>124</v>
      </c>
    </row>
    <row r="35" s="743" customFormat="1" ht="17.1" customHeight="1" spans="6:6">
      <c r="F35" s="1089" t="s">
        <v>125</v>
      </c>
    </row>
    <row r="36" s="743" customFormat="1" ht="17.1" customHeight="1" spans="6:6">
      <c r="F36" s="1089"/>
    </row>
    <row r="37" s="743" customFormat="1" ht="17.1" customHeight="1" spans="6:6">
      <c r="F37" s="1090"/>
    </row>
    <row r="38" s="743" customFormat="1" ht="17.1" customHeight="1" spans="6:6">
      <c r="F38" s="1090"/>
    </row>
    <row r="39" s="743" customFormat="1" ht="17.1" customHeight="1" spans="6:10">
      <c r="F39" s="341" t="s">
        <v>126</v>
      </c>
      <c r="G39" s="115"/>
      <c r="H39" s="115"/>
      <c r="I39" s="1106"/>
      <c r="J39" s="1107"/>
    </row>
    <row r="40" s="743" customFormat="1" ht="17.1" customHeight="1" spans="6:10">
      <c r="F40" s="115" t="s">
        <v>127</v>
      </c>
      <c r="G40" s="115"/>
      <c r="H40" s="115"/>
      <c r="I40" s="1106"/>
      <c r="J40" s="1107"/>
    </row>
    <row r="41" s="743" customFormat="1" ht="17.1" customHeight="1"/>
    <row r="42" s="743" customFormat="1" ht="17.1" customHeight="1" spans="1:9">
      <c r="A42" s="1091" t="s">
        <v>128</v>
      </c>
      <c r="B42" s="1091" t="s">
        <v>129</v>
      </c>
      <c r="C42" s="1092" t="str">
        <f>E6</f>
        <v>Dr. Zilfa</v>
      </c>
      <c r="D42" s="1093"/>
      <c r="E42" s="1093"/>
      <c r="F42" s="1094" t="s">
        <v>130</v>
      </c>
      <c r="G42" s="1093"/>
      <c r="I42" s="743" t="s">
        <v>131</v>
      </c>
    </row>
    <row r="43" s="743" customFormat="1" ht="17.1" customHeight="1" spans="1:9">
      <c r="A43" s="1095" t="s">
        <v>132</v>
      </c>
      <c r="B43" s="1095" t="s">
        <v>129</v>
      </c>
      <c r="C43" s="1096" t="s">
        <v>133</v>
      </c>
      <c r="D43" s="1096"/>
      <c r="E43" s="1096"/>
      <c r="F43" s="1096"/>
      <c r="G43" s="1096"/>
      <c r="I43" s="743" t="s">
        <v>131</v>
      </c>
    </row>
    <row r="44" s="743" customFormat="1" ht="17.1" customHeight="1" spans="1:7">
      <c r="A44" s="1097"/>
      <c r="B44" s="1097"/>
      <c r="C44" s="1098" t="s">
        <v>134</v>
      </c>
      <c r="D44" s="1098"/>
      <c r="E44" s="1098"/>
      <c r="F44" s="1098"/>
      <c r="G44" s="1098"/>
    </row>
    <row r="45" s="743" customFormat="1" ht="17.1" customHeight="1"/>
    <row r="46" s="743" customFormat="1" ht="17.1" customHeight="1" spans="1:7">
      <c r="A46" s="1099" t="s">
        <v>135</v>
      </c>
      <c r="B46" s="1099"/>
      <c r="C46" s="1099"/>
      <c r="D46" s="1099"/>
      <c r="E46" s="1099"/>
      <c r="F46" s="1099"/>
      <c r="G46" s="1099"/>
    </row>
    <row r="47" s="743" customFormat="1" ht="17.1" customHeight="1" spans="1:7">
      <c r="A47" s="1099" t="s">
        <v>136</v>
      </c>
      <c r="B47" s="1099"/>
      <c r="C47" s="1099"/>
      <c r="D47" s="1099"/>
      <c r="E47" s="1099"/>
      <c r="F47" s="1099"/>
      <c r="G47" s="1099"/>
    </row>
    <row r="48" s="743" customFormat="1" spans="1:7">
      <c r="A48" s="1099" t="s">
        <v>137</v>
      </c>
      <c r="B48" s="1099"/>
      <c r="C48" s="1099"/>
      <c r="D48" s="1099"/>
      <c r="E48" s="1099"/>
      <c r="F48" s="1099"/>
      <c r="G48" s="1099"/>
    </row>
    <row r="49" s="743" customFormat="1" spans="1:7">
      <c r="A49" s="1099" t="s">
        <v>138</v>
      </c>
      <c r="B49" s="1099"/>
      <c r="C49" s="1099"/>
      <c r="D49" s="1099"/>
      <c r="E49" s="1099"/>
      <c r="F49" s="1099"/>
      <c r="G49" s="1099"/>
    </row>
    <row r="50" s="743" customFormat="1" spans="1:7">
      <c r="A50" s="1099" t="s">
        <v>139</v>
      </c>
      <c r="B50" s="1099"/>
      <c r="C50" s="1099"/>
      <c r="D50" s="1099"/>
      <c r="E50" s="1099"/>
      <c r="F50" s="1099"/>
      <c r="G50" s="1099"/>
    </row>
  </sheetData>
  <mergeCells count="41">
    <mergeCell ref="A1:H1"/>
    <mergeCell ref="A2:H2"/>
    <mergeCell ref="B5:H5"/>
    <mergeCell ref="B6:D6"/>
    <mergeCell ref="E6:H6"/>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E14:H14"/>
    <mergeCell ref="E15:H15"/>
    <mergeCell ref="B16:D16"/>
    <mergeCell ref="E16:H16"/>
    <mergeCell ref="B18:E18"/>
    <mergeCell ref="B19:E19"/>
    <mergeCell ref="C20:E20"/>
    <mergeCell ref="C21:E21"/>
    <mergeCell ref="C22:E22"/>
    <mergeCell ref="C23:E23"/>
    <mergeCell ref="C24:E24"/>
    <mergeCell ref="A25:E25"/>
    <mergeCell ref="B26:E26"/>
    <mergeCell ref="A28:E28"/>
    <mergeCell ref="C43:G43"/>
    <mergeCell ref="C44:G44"/>
    <mergeCell ref="A14:A15"/>
    <mergeCell ref="I21:I24"/>
    <mergeCell ref="I25:I29"/>
    <mergeCell ref="I30:I31"/>
    <mergeCell ref="B14:C15"/>
    <mergeCell ref="C30:H31"/>
  </mergeCells>
  <pageMargins left="0.65" right="0.7" top="0.58" bottom="0.75" header="0.3" footer="0.3"/>
  <pageSetup paperSize="9" scale="8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P1969"/>
  <sheetViews>
    <sheetView view="pageBreakPreview" zoomScaleNormal="100" topLeftCell="A277" workbookViewId="0">
      <selection activeCell="I237" sqref="I237"/>
    </sheetView>
  </sheetViews>
  <sheetFormatPr defaultColWidth="9.14285714285714" defaultRowHeight="24.95" customHeight="1"/>
  <cols>
    <col min="1" max="1" width="4.71428571428571" style="745" customWidth="1"/>
    <col min="2" max="2" width="4.71428571428571" style="746" customWidth="1"/>
    <col min="3" max="3" width="4.71428571428571" style="747" customWidth="1"/>
    <col min="4" max="5" width="4.71428571428571" style="743" customWidth="1"/>
    <col min="6" max="6" width="3.14285714285714" style="743" customWidth="1"/>
    <col min="7" max="7" width="45.1428571428571" style="741" customWidth="1"/>
    <col min="8" max="8" width="9.71428571428571" style="748" customWidth="1"/>
    <col min="9" max="9" width="9.42857142857143" style="749" customWidth="1"/>
    <col min="10" max="10" width="10.5714285714286" style="748" customWidth="1"/>
    <col min="11" max="12" width="7.71428571428571" style="750" customWidth="1"/>
    <col min="13" max="13" width="13" style="750" customWidth="1"/>
    <col min="14" max="16384" width="9.14285714285714" style="750"/>
  </cols>
  <sheetData>
    <row r="1" ht="18" hidden="1" customHeight="1" spans="8:13">
      <c r="H1" s="751" t="s">
        <v>140</v>
      </c>
      <c r="I1" s="751"/>
      <c r="J1" s="751"/>
      <c r="K1" s="751"/>
      <c r="L1" s="751"/>
      <c r="M1" s="751"/>
    </row>
    <row r="2" s="738" customFormat="1" ht="15" hidden="1" customHeight="1" spans="1:13">
      <c r="A2" s="752"/>
      <c r="B2" s="753"/>
      <c r="C2" s="753"/>
      <c r="D2" s="753"/>
      <c r="E2" s="753"/>
      <c r="F2" s="753"/>
      <c r="G2" s="753"/>
      <c r="H2" s="751" t="s">
        <v>141</v>
      </c>
      <c r="I2" s="751"/>
      <c r="J2" s="751"/>
      <c r="K2" s="751"/>
      <c r="L2" s="751"/>
      <c r="M2" s="751"/>
    </row>
    <row r="3" s="738" customFormat="1" ht="15" hidden="1" customHeight="1" spans="1:13">
      <c r="A3" s="752"/>
      <c r="B3" s="753"/>
      <c r="C3" s="753"/>
      <c r="D3" s="753"/>
      <c r="E3" s="753"/>
      <c r="F3" s="753"/>
      <c r="G3" s="753"/>
      <c r="H3" s="751" t="s">
        <v>142</v>
      </c>
      <c r="I3" s="751"/>
      <c r="J3" s="751"/>
      <c r="K3" s="751"/>
      <c r="L3" s="751"/>
      <c r="M3" s="751"/>
    </row>
    <row r="4" s="738" customFormat="1" ht="15" hidden="1" customHeight="1" spans="1:13">
      <c r="A4" s="752"/>
      <c r="B4" s="753"/>
      <c r="C4" s="753"/>
      <c r="D4" s="753"/>
      <c r="E4" s="753"/>
      <c r="F4" s="753"/>
      <c r="G4" s="753"/>
      <c r="H4" s="751" t="s">
        <v>143</v>
      </c>
      <c r="I4" s="751"/>
      <c r="J4" s="751"/>
      <c r="K4" s="751"/>
      <c r="L4" s="751"/>
      <c r="M4" s="751"/>
    </row>
    <row r="5" s="738" customFormat="1" ht="15" hidden="1" customHeight="1" spans="1:13">
      <c r="A5" s="752"/>
      <c r="B5" s="753"/>
      <c r="C5" s="753"/>
      <c r="D5" s="753"/>
      <c r="E5" s="753"/>
      <c r="F5" s="753"/>
      <c r="G5" s="753"/>
      <c r="H5" s="751" t="s">
        <v>144</v>
      </c>
      <c r="I5" s="751"/>
      <c r="J5" s="751"/>
      <c r="K5" s="751"/>
      <c r="L5" s="751"/>
      <c r="M5" s="751"/>
    </row>
    <row r="6" s="738" customFormat="1" ht="15" hidden="1" customHeight="1" spans="1:13">
      <c r="A6" s="752"/>
      <c r="B6" s="753"/>
      <c r="C6" s="753"/>
      <c r="D6" s="753"/>
      <c r="E6" s="753"/>
      <c r="F6" s="753"/>
      <c r="G6" s="753"/>
      <c r="H6" s="754" t="s">
        <v>145</v>
      </c>
      <c r="I6" s="751"/>
      <c r="J6" s="751"/>
      <c r="K6" s="751"/>
      <c r="L6" s="751"/>
      <c r="M6" s="751"/>
    </row>
    <row r="7" s="738" customFormat="1" ht="15" hidden="1" customHeight="1" spans="1:13">
      <c r="A7" s="752"/>
      <c r="B7" s="753"/>
      <c r="C7" s="753"/>
      <c r="D7" s="753"/>
      <c r="E7" s="753"/>
      <c r="F7" s="753"/>
      <c r="G7" s="753"/>
      <c r="H7" s="754" t="s">
        <v>146</v>
      </c>
      <c r="I7" s="751"/>
      <c r="J7" s="751"/>
      <c r="K7" s="751"/>
      <c r="L7" s="751"/>
      <c r="M7" s="751"/>
    </row>
    <row r="8" s="738" customFormat="1" ht="15" hidden="1" customHeight="1" spans="1:13">
      <c r="A8" s="752"/>
      <c r="B8" s="753"/>
      <c r="C8" s="753"/>
      <c r="D8" s="753"/>
      <c r="E8" s="753"/>
      <c r="F8" s="753"/>
      <c r="G8" s="753"/>
      <c r="H8" s="751" t="s">
        <v>147</v>
      </c>
      <c r="I8" s="751"/>
      <c r="J8" s="751"/>
      <c r="K8" s="751"/>
      <c r="L8" s="751"/>
      <c r="M8" s="751"/>
    </row>
    <row r="9" s="738" customFormat="1" ht="153" hidden="1" customHeight="1" spans="1:13">
      <c r="A9" s="752"/>
      <c r="B9" s="753"/>
      <c r="C9" s="753"/>
      <c r="D9" s="753"/>
      <c r="E9" s="753"/>
      <c r="F9" s="753"/>
      <c r="G9" s="753"/>
      <c r="H9" s="755" t="s">
        <v>148</v>
      </c>
      <c r="I9" s="755"/>
      <c r="J9" s="755"/>
      <c r="K9" s="755"/>
      <c r="L9" s="755"/>
      <c r="M9" s="755"/>
    </row>
    <row r="10" s="738" customFormat="1" ht="15.95" hidden="1" customHeight="1" spans="1:10">
      <c r="A10" s="756" t="s">
        <v>149</v>
      </c>
      <c r="B10" s="753"/>
      <c r="C10" s="753"/>
      <c r="D10" s="753"/>
      <c r="E10" s="753"/>
      <c r="F10" s="753"/>
      <c r="G10" s="753"/>
      <c r="H10" s="753"/>
      <c r="I10" s="753"/>
      <c r="J10" s="753"/>
    </row>
    <row r="11" s="738" customFormat="1" ht="15.95" hidden="1" customHeight="1" spans="1:10">
      <c r="A11" s="757" t="s">
        <v>150</v>
      </c>
      <c r="B11" s="753"/>
      <c r="C11" s="753"/>
      <c r="D11" s="753"/>
      <c r="E11" s="753"/>
      <c r="F11" s="753"/>
      <c r="G11" s="753"/>
      <c r="H11" s="753"/>
      <c r="I11" s="753"/>
      <c r="J11" s="753"/>
    </row>
    <row r="12" s="738" customFormat="1" ht="15.95" hidden="1" customHeight="1" spans="1:10">
      <c r="A12" s="757" t="s">
        <v>151</v>
      </c>
      <c r="B12" s="753"/>
      <c r="C12" s="753"/>
      <c r="D12" s="753"/>
      <c r="E12" s="753"/>
      <c r="F12" s="753"/>
      <c r="G12" s="753"/>
      <c r="H12" s="753"/>
      <c r="I12" s="753"/>
      <c r="J12" s="753"/>
    </row>
    <row r="13" s="738" customFormat="1" ht="15.95" customHeight="1" spans="1:9">
      <c r="A13" s="752"/>
      <c r="B13" s="753"/>
      <c r="C13" s="753"/>
      <c r="D13" s="753"/>
      <c r="E13" s="753"/>
      <c r="F13" s="753"/>
      <c r="G13" s="753"/>
      <c r="H13" s="753"/>
      <c r="I13" s="753"/>
    </row>
    <row r="14" s="738" customFormat="1" ht="20.1" customHeight="1" spans="1:14">
      <c r="A14" s="758" t="s">
        <v>150</v>
      </c>
      <c r="B14" s="758"/>
      <c r="C14" s="758"/>
      <c r="D14" s="758"/>
      <c r="E14" s="758"/>
      <c r="F14" s="758"/>
      <c r="G14" s="758"/>
      <c r="H14" s="758"/>
      <c r="I14" s="758"/>
      <c r="J14" s="758"/>
      <c r="K14" s="758"/>
      <c r="L14" s="758"/>
      <c r="M14" s="758"/>
      <c r="N14" s="837"/>
    </row>
    <row r="15" s="738" customFormat="1" ht="20.1" customHeight="1" spans="1:14">
      <c r="A15" s="758" t="s">
        <v>151</v>
      </c>
      <c r="B15" s="758"/>
      <c r="C15" s="758"/>
      <c r="D15" s="758"/>
      <c r="E15" s="758"/>
      <c r="F15" s="758"/>
      <c r="G15" s="758"/>
      <c r="H15" s="758"/>
      <c r="I15" s="758"/>
      <c r="J15" s="758"/>
      <c r="K15" s="758"/>
      <c r="L15" s="758"/>
      <c r="M15" s="758"/>
      <c r="N15" s="837"/>
    </row>
    <row r="16" s="738" customFormat="1" ht="18.75" customHeight="1" spans="1:14">
      <c r="A16" s="758" t="s">
        <v>152</v>
      </c>
      <c r="B16" s="758"/>
      <c r="C16" s="758"/>
      <c r="D16" s="758"/>
      <c r="E16" s="758"/>
      <c r="F16" s="758"/>
      <c r="G16" s="758"/>
      <c r="H16" s="758"/>
      <c r="I16" s="758"/>
      <c r="J16" s="758"/>
      <c r="K16" s="758"/>
      <c r="L16" s="758"/>
      <c r="M16" s="758"/>
      <c r="N16" s="837"/>
    </row>
    <row r="17" s="738" customFormat="1" ht="18.75" customHeight="1" spans="1:14">
      <c r="A17" s="759"/>
      <c r="B17" s="758"/>
      <c r="C17" s="758"/>
      <c r="D17" s="758"/>
      <c r="E17" s="758"/>
      <c r="F17" s="758"/>
      <c r="G17" s="758"/>
      <c r="H17" s="758"/>
      <c r="I17" s="758"/>
      <c r="J17" s="758"/>
      <c r="K17" s="758"/>
      <c r="L17" s="758"/>
      <c r="M17" s="758"/>
      <c r="N17" s="758"/>
    </row>
    <row r="18" s="738" customFormat="1" ht="18" customHeight="1" spans="1:14">
      <c r="A18" s="760" t="s">
        <v>153</v>
      </c>
      <c r="B18" s="753"/>
      <c r="C18" s="753"/>
      <c r="D18" s="753"/>
      <c r="E18" s="753"/>
      <c r="F18" s="753"/>
      <c r="G18" s="753"/>
      <c r="H18" s="751" t="s">
        <v>154</v>
      </c>
      <c r="I18" s="751"/>
      <c r="J18" s="751"/>
      <c r="M18" s="753"/>
      <c r="N18" s="753"/>
    </row>
    <row r="19" s="738" customFormat="1" ht="20.1" customHeight="1" spans="1:14">
      <c r="A19" s="756"/>
      <c r="B19" s="739"/>
      <c r="C19" s="739"/>
      <c r="D19" s="739"/>
      <c r="E19" s="739"/>
      <c r="F19" s="739"/>
      <c r="G19" s="739"/>
      <c r="H19" s="739" t="str">
        <f>PAK!D3</f>
        <v>Mei 2008 s/d Januari 2022</v>
      </c>
      <c r="I19" s="739"/>
      <c r="K19" s="739"/>
      <c r="L19" s="739"/>
      <c r="M19" s="739"/>
      <c r="N19" s="739"/>
    </row>
    <row r="20" s="738" customFormat="1" ht="26.1" customHeight="1" spans="1:15">
      <c r="A20" s="761" t="s">
        <v>155</v>
      </c>
      <c r="B20" s="762" t="s">
        <v>67</v>
      </c>
      <c r="C20" s="763"/>
      <c r="D20" s="763"/>
      <c r="E20" s="763"/>
      <c r="F20" s="763"/>
      <c r="G20" s="763"/>
      <c r="H20" s="763"/>
      <c r="I20" s="763"/>
      <c r="J20" s="763"/>
      <c r="K20" s="763"/>
      <c r="L20" s="763"/>
      <c r="M20" s="776"/>
      <c r="N20" s="760"/>
      <c r="O20" s="760"/>
    </row>
    <row r="21" s="738" customFormat="1" ht="21" customHeight="1" spans="1:15">
      <c r="A21" s="764" t="s">
        <v>156</v>
      </c>
      <c r="B21" s="765" t="s">
        <v>157</v>
      </c>
      <c r="C21" s="766"/>
      <c r="D21" s="766"/>
      <c r="E21" s="766"/>
      <c r="F21" s="766"/>
      <c r="G21" s="766"/>
      <c r="H21" s="765" t="str">
        <f>PAK!E6</f>
        <v>Dr. Zilfa</v>
      </c>
      <c r="I21" s="766"/>
      <c r="J21" s="766"/>
      <c r="K21" s="766"/>
      <c r="L21" s="766"/>
      <c r="M21" s="766"/>
      <c r="N21" s="760"/>
      <c r="O21" s="760"/>
    </row>
    <row r="22" s="739" customFormat="1" ht="21" customHeight="1" spans="1:15">
      <c r="A22" s="762" t="s">
        <v>158</v>
      </c>
      <c r="B22" s="765" t="s">
        <v>159</v>
      </c>
      <c r="C22" s="766"/>
      <c r="D22" s="766"/>
      <c r="E22" s="766"/>
      <c r="F22" s="766"/>
      <c r="G22" s="766"/>
      <c r="H22" s="1153" t="str">
        <f>PAK!E7</f>
        <v>195807181986032001</v>
      </c>
      <c r="I22" s="766"/>
      <c r="J22" s="766"/>
      <c r="K22" s="766"/>
      <c r="L22" s="766"/>
      <c r="M22" s="766"/>
      <c r="N22" s="760"/>
      <c r="O22" s="760"/>
    </row>
    <row r="23" s="739" customFormat="1" ht="21" customHeight="1" spans="1:15">
      <c r="A23" s="762" t="s">
        <v>160</v>
      </c>
      <c r="B23" s="765" t="s">
        <v>161</v>
      </c>
      <c r="C23" s="766"/>
      <c r="D23" s="766"/>
      <c r="E23" s="766"/>
      <c r="F23" s="766"/>
      <c r="G23" s="766"/>
      <c r="H23" s="765" t="str">
        <f>PAK!E8</f>
        <v>E 009369</v>
      </c>
      <c r="I23" s="766"/>
      <c r="J23" s="766"/>
      <c r="K23" s="766"/>
      <c r="L23" s="766"/>
      <c r="M23" s="766"/>
      <c r="N23" s="760"/>
      <c r="O23" s="760"/>
    </row>
    <row r="24" s="739" customFormat="1" ht="21" customHeight="1" spans="1:15">
      <c r="A24" s="762" t="s">
        <v>162</v>
      </c>
      <c r="B24" s="765" t="s">
        <v>163</v>
      </c>
      <c r="C24" s="766"/>
      <c r="D24" s="766"/>
      <c r="E24" s="766"/>
      <c r="F24" s="766"/>
      <c r="G24" s="766"/>
      <c r="H24" s="765" t="str">
        <f>PAK!E9</f>
        <v>Bt. Tebal IV Angkat, Kab. Agam / 18 Juli 1958</v>
      </c>
      <c r="I24" s="766"/>
      <c r="J24" s="766"/>
      <c r="K24" s="766"/>
      <c r="L24" s="766"/>
      <c r="M24" s="838"/>
      <c r="N24" s="760"/>
      <c r="O24" s="760"/>
    </row>
    <row r="25" s="739" customFormat="1" ht="21" customHeight="1" spans="1:15">
      <c r="A25" s="762" t="s">
        <v>164</v>
      </c>
      <c r="B25" s="765" t="s">
        <v>165</v>
      </c>
      <c r="C25" s="766"/>
      <c r="D25" s="766"/>
      <c r="E25" s="766"/>
      <c r="F25" s="766"/>
      <c r="G25" s="766"/>
      <c r="H25" s="765" t="str">
        <f>PAK!E10</f>
        <v>Perempuan</v>
      </c>
      <c r="I25" s="766"/>
      <c r="J25" s="766"/>
      <c r="K25" s="766"/>
      <c r="L25" s="766"/>
      <c r="M25" s="838"/>
      <c r="N25" s="760"/>
      <c r="O25" s="760"/>
    </row>
    <row r="26" s="739" customFormat="1" ht="21" customHeight="1" spans="1:15">
      <c r="A26" s="762" t="s">
        <v>166</v>
      </c>
      <c r="B26" s="765" t="s">
        <v>167</v>
      </c>
      <c r="C26" s="766"/>
      <c r="D26" s="766"/>
      <c r="E26" s="766"/>
      <c r="F26" s="766"/>
      <c r="G26" s="766"/>
      <c r="H26" s="765" t="str">
        <f>PAK!E11</f>
        <v>Doktor (S3) tahun 2011</v>
      </c>
      <c r="I26" s="766"/>
      <c r="J26" s="766"/>
      <c r="K26" s="766"/>
      <c r="L26" s="766"/>
      <c r="M26" s="838"/>
      <c r="N26" s="760"/>
      <c r="O26" s="760"/>
    </row>
    <row r="27" s="739" customFormat="1" ht="21" customHeight="1" spans="1:15">
      <c r="A27" s="762" t="s">
        <v>168</v>
      </c>
      <c r="B27" s="765" t="s">
        <v>169</v>
      </c>
      <c r="C27" s="766"/>
      <c r="D27" s="766"/>
      <c r="E27" s="766"/>
      <c r="F27" s="766"/>
      <c r="G27" s="766"/>
      <c r="H27" s="765" t="str">
        <f>PAK!E12</f>
        <v>Lektor Kepala /1 Mei 2008</v>
      </c>
      <c r="I27" s="766"/>
      <c r="J27" s="766"/>
      <c r="K27" s="766"/>
      <c r="L27" s="766"/>
      <c r="M27" s="838"/>
      <c r="N27" s="760"/>
      <c r="O27" s="760"/>
    </row>
    <row r="28" s="739" customFormat="1" ht="21" customHeight="1" spans="1:15">
      <c r="A28" s="767" t="s">
        <v>170</v>
      </c>
      <c r="B28" s="765" t="s">
        <v>171</v>
      </c>
      <c r="C28" s="766"/>
      <c r="D28" s="766"/>
      <c r="E28" s="766"/>
      <c r="F28" s="766"/>
      <c r="G28" s="766"/>
      <c r="H28" s="765" t="str">
        <f>PAK!E14</f>
        <v>22 tahun 07 bulan</v>
      </c>
      <c r="I28" s="766"/>
      <c r="J28" s="766"/>
      <c r="K28" s="766"/>
      <c r="L28" s="766"/>
      <c r="M28" s="838"/>
      <c r="N28" s="760"/>
      <c r="O28" s="760"/>
    </row>
    <row r="29" s="739" customFormat="1" ht="21" customHeight="1" spans="1:15">
      <c r="A29" s="767" t="s">
        <v>172</v>
      </c>
      <c r="B29" s="765" t="s">
        <v>173</v>
      </c>
      <c r="C29" s="766"/>
      <c r="D29" s="766"/>
      <c r="E29" s="766"/>
      <c r="F29" s="766"/>
      <c r="G29" s="766"/>
      <c r="H29" s="765" t="str">
        <f>PAK!E15</f>
        <v>35 Tahun 09 Bulan</v>
      </c>
      <c r="I29" s="766"/>
      <c r="J29" s="766"/>
      <c r="K29" s="766"/>
      <c r="L29" s="766"/>
      <c r="M29" s="838"/>
      <c r="N29" s="760"/>
      <c r="O29" s="760"/>
    </row>
    <row r="30" s="739" customFormat="1" ht="21" customHeight="1" spans="1:15">
      <c r="A30" s="767" t="s">
        <v>174</v>
      </c>
      <c r="B30" s="768" t="s">
        <v>175</v>
      </c>
      <c r="C30" s="769"/>
      <c r="D30" s="769"/>
      <c r="E30" s="769"/>
      <c r="F30" s="769"/>
      <c r="G30" s="769"/>
      <c r="H30" s="765" t="str">
        <f>PAK!E16</f>
        <v>Fakultas MIPA Universitas Andalas</v>
      </c>
      <c r="I30" s="766"/>
      <c r="J30" s="766"/>
      <c r="K30" s="766"/>
      <c r="L30" s="766"/>
      <c r="M30" s="838"/>
      <c r="N30" s="760"/>
      <c r="O30" s="760"/>
    </row>
    <row r="31" s="739" customFormat="1" ht="20.1" customHeight="1" spans="1:15">
      <c r="A31" s="770"/>
      <c r="B31" s="763"/>
      <c r="C31" s="766"/>
      <c r="D31" s="766"/>
      <c r="E31" s="766"/>
      <c r="F31" s="766"/>
      <c r="G31" s="766"/>
      <c r="H31" s="766"/>
      <c r="I31" s="766"/>
      <c r="J31" s="766"/>
      <c r="K31" s="839"/>
      <c r="L31" s="839"/>
      <c r="M31" s="840"/>
      <c r="N31" s="760"/>
      <c r="O31" s="760"/>
    </row>
    <row r="32" s="739" customFormat="1" ht="22.5" customHeight="1" spans="1:15">
      <c r="A32" s="771" t="s">
        <v>155</v>
      </c>
      <c r="B32" s="772" t="s">
        <v>176</v>
      </c>
      <c r="C32" s="772"/>
      <c r="D32" s="772"/>
      <c r="E32" s="772"/>
      <c r="F32" s="772"/>
      <c r="G32" s="772"/>
      <c r="H32" s="772"/>
      <c r="I32" s="772"/>
      <c r="J32" s="772"/>
      <c r="K32" s="772"/>
      <c r="L32" s="772"/>
      <c r="M32" s="772"/>
      <c r="N32" s="760"/>
      <c r="O32" s="760"/>
    </row>
    <row r="33" s="739" customFormat="1" ht="18" customHeight="1" spans="1:13">
      <c r="A33" s="773"/>
      <c r="B33" s="773" t="s">
        <v>177</v>
      </c>
      <c r="C33" s="773"/>
      <c r="D33" s="773"/>
      <c r="E33" s="773"/>
      <c r="F33" s="773"/>
      <c r="G33" s="773"/>
      <c r="H33" s="772" t="s">
        <v>178</v>
      </c>
      <c r="I33" s="772"/>
      <c r="J33" s="772"/>
      <c r="K33" s="772"/>
      <c r="L33" s="772"/>
      <c r="M33" s="772"/>
    </row>
    <row r="34" s="739" customFormat="1" ht="18" customHeight="1" spans="1:13">
      <c r="A34" s="773"/>
      <c r="B34" s="773"/>
      <c r="C34" s="773"/>
      <c r="D34" s="773"/>
      <c r="E34" s="773"/>
      <c r="F34" s="773"/>
      <c r="G34" s="773"/>
      <c r="H34" s="772" t="s">
        <v>179</v>
      </c>
      <c r="I34" s="772"/>
      <c r="J34" s="772"/>
      <c r="K34" s="772" t="s">
        <v>180</v>
      </c>
      <c r="L34" s="772"/>
      <c r="M34" s="772"/>
    </row>
    <row r="35" s="739" customFormat="1" ht="18" customHeight="1" spans="1:13">
      <c r="A35" s="774"/>
      <c r="B35" s="774"/>
      <c r="C35" s="774"/>
      <c r="D35" s="774"/>
      <c r="E35" s="774"/>
      <c r="F35" s="774"/>
      <c r="G35" s="774"/>
      <c r="H35" s="761" t="s">
        <v>99</v>
      </c>
      <c r="I35" s="761" t="s">
        <v>100</v>
      </c>
      <c r="J35" s="761" t="s">
        <v>101</v>
      </c>
      <c r="K35" s="761" t="s">
        <v>99</v>
      </c>
      <c r="L35" s="761" t="s">
        <v>100</v>
      </c>
      <c r="M35" s="761" t="s">
        <v>101</v>
      </c>
    </row>
    <row r="36" s="739" customFormat="1" ht="17.25" customHeight="1" spans="1:13">
      <c r="A36" s="775">
        <v>1</v>
      </c>
      <c r="B36" s="762">
        <v>2</v>
      </c>
      <c r="C36" s="763"/>
      <c r="D36" s="763"/>
      <c r="E36" s="763"/>
      <c r="F36" s="763"/>
      <c r="G36" s="776"/>
      <c r="H36" s="761">
        <v>3</v>
      </c>
      <c r="I36" s="761">
        <v>4</v>
      </c>
      <c r="J36" s="761">
        <v>5</v>
      </c>
      <c r="K36" s="761">
        <v>6</v>
      </c>
      <c r="L36" s="761">
        <v>7</v>
      </c>
      <c r="M36" s="761">
        <v>8</v>
      </c>
    </row>
    <row r="37" s="740" customFormat="1" ht="27" customHeight="1" spans="1:13">
      <c r="A37" s="777" t="s">
        <v>181</v>
      </c>
      <c r="B37" s="778" t="s">
        <v>182</v>
      </c>
      <c r="C37" s="779"/>
      <c r="D37" s="779"/>
      <c r="E37" s="779"/>
      <c r="F37" s="779"/>
      <c r="G37" s="779"/>
      <c r="H37" s="780">
        <f>PAK!F20</f>
        <v>150</v>
      </c>
      <c r="I37" s="841">
        <f>PENDIDIKAN!K23</f>
        <v>50</v>
      </c>
      <c r="J37" s="780">
        <f>I37+H37</f>
        <v>200</v>
      </c>
      <c r="K37" s="842"/>
      <c r="L37" s="842"/>
      <c r="M37" s="842"/>
    </row>
    <row r="38" s="740" customFormat="1" ht="21" customHeight="1" spans="1:13">
      <c r="A38" s="781"/>
      <c r="B38" s="782" t="s">
        <v>183</v>
      </c>
      <c r="C38" s="783" t="s">
        <v>184</v>
      </c>
      <c r="D38" s="784"/>
      <c r="E38" s="784"/>
      <c r="F38" s="784"/>
      <c r="G38" s="785"/>
      <c r="H38" s="786"/>
      <c r="I38" s="843">
        <v>0</v>
      </c>
      <c r="J38" s="761"/>
      <c r="K38" s="844"/>
      <c r="L38" s="844"/>
      <c r="M38" s="844"/>
    </row>
    <row r="39" ht="21" customHeight="1" spans="1:13">
      <c r="A39" s="787"/>
      <c r="B39" s="788"/>
      <c r="C39" s="789">
        <v>1</v>
      </c>
      <c r="D39" s="783" t="s">
        <v>185</v>
      </c>
      <c r="E39" s="784"/>
      <c r="F39" s="784"/>
      <c r="G39" s="785"/>
      <c r="H39" s="790"/>
      <c r="I39" s="789"/>
      <c r="J39" s="790"/>
      <c r="K39" s="845"/>
      <c r="L39" s="845"/>
      <c r="M39" s="845"/>
    </row>
    <row r="40" ht="21" customHeight="1" spans="1:13">
      <c r="A40" s="791"/>
      <c r="B40" s="792"/>
      <c r="C40" s="789">
        <v>2</v>
      </c>
      <c r="D40" s="793" t="s">
        <v>186</v>
      </c>
      <c r="E40" s="794"/>
      <c r="F40" s="794"/>
      <c r="G40" s="795"/>
      <c r="H40" s="790"/>
      <c r="I40" s="789"/>
      <c r="J40" s="790"/>
      <c r="K40" s="845"/>
      <c r="L40" s="845"/>
      <c r="M40" s="845"/>
    </row>
    <row r="41" ht="21" customHeight="1" spans="1:13">
      <c r="A41" s="791"/>
      <c r="B41" s="796" t="s">
        <v>187</v>
      </c>
      <c r="C41" s="797" t="s">
        <v>188</v>
      </c>
      <c r="D41" s="798"/>
      <c r="E41" s="798"/>
      <c r="F41" s="798"/>
      <c r="G41" s="799"/>
      <c r="H41" s="790"/>
      <c r="I41" s="789"/>
      <c r="J41" s="790"/>
      <c r="K41" s="845"/>
      <c r="L41" s="845"/>
      <c r="M41" s="845"/>
    </row>
    <row r="42" ht="21" customHeight="1" spans="1:13">
      <c r="A42" s="800"/>
      <c r="B42" s="788"/>
      <c r="C42" s="789"/>
      <c r="D42" s="793" t="s">
        <v>189</v>
      </c>
      <c r="E42" s="794"/>
      <c r="F42" s="794"/>
      <c r="G42" s="795"/>
      <c r="H42" s="790"/>
      <c r="I42" s="846">
        <v>0</v>
      </c>
      <c r="J42" s="790"/>
      <c r="K42" s="845"/>
      <c r="L42" s="845"/>
      <c r="M42" s="845"/>
    </row>
    <row r="43" ht="27" customHeight="1" spans="1:13">
      <c r="A43" s="801" t="s">
        <v>190</v>
      </c>
      <c r="B43" s="802" t="s">
        <v>191</v>
      </c>
      <c r="C43" s="803"/>
      <c r="D43" s="803"/>
      <c r="E43" s="803"/>
      <c r="F43" s="803"/>
      <c r="G43" s="804"/>
      <c r="H43" s="805">
        <f>PAK!F22</f>
        <v>110.23</v>
      </c>
      <c r="I43" s="847">
        <f>I44+I46+I48+I56+I67+I70+I72+I74+I77+I79+I88+I91+I99</f>
        <v>216.833333333333</v>
      </c>
      <c r="J43" s="848">
        <f>I43+H43</f>
        <v>327.063333333333</v>
      </c>
      <c r="K43" s="849"/>
      <c r="L43" s="849"/>
      <c r="M43" s="849"/>
    </row>
    <row r="44" ht="65.25" customHeight="1" spans="1:13">
      <c r="A44" s="806"/>
      <c r="B44" s="807" t="s">
        <v>183</v>
      </c>
      <c r="C44" s="808" t="s">
        <v>192</v>
      </c>
      <c r="D44" s="809"/>
      <c r="E44" s="809"/>
      <c r="F44" s="809"/>
      <c r="G44" s="810"/>
      <c r="H44" s="790"/>
      <c r="I44" s="850">
        <f>PENDIDIKAN!K28</f>
        <v>136.833333333333</v>
      </c>
      <c r="J44" s="790"/>
      <c r="K44" s="845"/>
      <c r="L44" s="845"/>
      <c r="M44" s="845"/>
    </row>
    <row r="45" ht="120" customHeight="1" spans="1:13">
      <c r="A45" s="806"/>
      <c r="B45" s="811"/>
      <c r="C45" s="812"/>
      <c r="D45" s="813" t="s">
        <v>193</v>
      </c>
      <c r="E45" s="814"/>
      <c r="F45" s="814"/>
      <c r="G45" s="815"/>
      <c r="H45" s="816"/>
      <c r="I45" s="816"/>
      <c r="J45" s="816"/>
      <c r="K45" s="816"/>
      <c r="L45" s="816"/>
      <c r="M45" s="816"/>
    </row>
    <row r="46" ht="24" customHeight="1" spans="1:13">
      <c r="A46" s="817"/>
      <c r="B46" s="818" t="s">
        <v>187</v>
      </c>
      <c r="C46" s="819" t="s">
        <v>194</v>
      </c>
      <c r="D46" s="820"/>
      <c r="E46" s="820"/>
      <c r="F46" s="820"/>
      <c r="G46" s="821"/>
      <c r="H46" s="790"/>
      <c r="I46" s="850">
        <f>PENDIDIKAN!K177</f>
        <v>5</v>
      </c>
      <c r="J46" s="790"/>
      <c r="K46" s="845"/>
      <c r="L46" s="845"/>
      <c r="M46" s="845"/>
    </row>
    <row r="47" ht="21" customHeight="1" spans="1:13">
      <c r="A47" s="817"/>
      <c r="B47" s="822"/>
      <c r="C47" s="823"/>
      <c r="D47" s="819" t="s">
        <v>195</v>
      </c>
      <c r="E47" s="820"/>
      <c r="F47" s="820"/>
      <c r="G47" s="821"/>
      <c r="H47" s="790"/>
      <c r="I47" s="850"/>
      <c r="J47" s="790"/>
      <c r="K47" s="845"/>
      <c r="L47" s="845"/>
      <c r="M47" s="845"/>
    </row>
    <row r="48" ht="36" customHeight="1" spans="1:13">
      <c r="A48" s="824"/>
      <c r="B48" s="825" t="s">
        <v>196</v>
      </c>
      <c r="C48" s="808" t="s">
        <v>197</v>
      </c>
      <c r="D48" s="809"/>
      <c r="E48" s="809"/>
      <c r="F48" s="809"/>
      <c r="G48" s="810"/>
      <c r="H48" s="826"/>
      <c r="I48" s="850">
        <f>PENDIDIKAN!K194</f>
        <v>0</v>
      </c>
      <c r="J48" s="790"/>
      <c r="K48" s="845"/>
      <c r="L48" s="845"/>
      <c r="M48" s="845"/>
    </row>
    <row r="49" ht="35.25" customHeight="1" spans="1:13">
      <c r="A49" s="824"/>
      <c r="B49" s="822"/>
      <c r="C49" s="823"/>
      <c r="D49" s="819" t="s">
        <v>198</v>
      </c>
      <c r="E49" s="820"/>
      <c r="F49" s="820"/>
      <c r="G49" s="821"/>
      <c r="H49" s="826"/>
      <c r="I49" s="850"/>
      <c r="J49" s="790"/>
      <c r="K49" s="845"/>
      <c r="L49" s="845"/>
      <c r="M49" s="845"/>
    </row>
    <row r="50" ht="20.25" customHeight="1" spans="1:13">
      <c r="A50" s="827"/>
      <c r="B50" s="811"/>
      <c r="C50" s="812"/>
      <c r="D50" s="814"/>
      <c r="E50" s="814"/>
      <c r="F50" s="814"/>
      <c r="G50" s="815"/>
      <c r="H50" s="816"/>
      <c r="I50" s="851"/>
      <c r="J50" s="816"/>
      <c r="K50" s="816"/>
      <c r="L50" s="816"/>
      <c r="M50" s="816"/>
    </row>
    <row r="51" ht="20.25" customHeight="1" spans="1:13">
      <c r="A51" s="771" t="s">
        <v>155</v>
      </c>
      <c r="B51" s="761" t="s">
        <v>176</v>
      </c>
      <c r="C51" s="761"/>
      <c r="D51" s="761"/>
      <c r="E51" s="761"/>
      <c r="F51" s="761"/>
      <c r="G51" s="761"/>
      <c r="H51" s="761"/>
      <c r="I51" s="761"/>
      <c r="J51" s="761"/>
      <c r="K51" s="761"/>
      <c r="L51" s="761"/>
      <c r="M51" s="761"/>
    </row>
    <row r="52" ht="20.25" customHeight="1" spans="1:13">
      <c r="A52" s="773"/>
      <c r="B52" s="773" t="s">
        <v>177</v>
      </c>
      <c r="C52" s="773"/>
      <c r="D52" s="773"/>
      <c r="E52" s="773"/>
      <c r="F52" s="773"/>
      <c r="G52" s="773"/>
      <c r="H52" s="772" t="s">
        <v>178</v>
      </c>
      <c r="I52" s="772"/>
      <c r="J52" s="772"/>
      <c r="K52" s="772"/>
      <c r="L52" s="772"/>
      <c r="M52" s="772"/>
    </row>
    <row r="53" ht="20.25" customHeight="1" spans="1:13">
      <c r="A53" s="773"/>
      <c r="B53" s="773"/>
      <c r="C53" s="773"/>
      <c r="D53" s="773"/>
      <c r="E53" s="773"/>
      <c r="F53" s="773"/>
      <c r="G53" s="773"/>
      <c r="H53" s="772" t="s">
        <v>179</v>
      </c>
      <c r="I53" s="772"/>
      <c r="J53" s="772"/>
      <c r="K53" s="772" t="s">
        <v>180</v>
      </c>
      <c r="L53" s="772"/>
      <c r="M53" s="772"/>
    </row>
    <row r="54" ht="20.25" customHeight="1" spans="1:13">
      <c r="A54" s="774"/>
      <c r="B54" s="774"/>
      <c r="C54" s="774"/>
      <c r="D54" s="774"/>
      <c r="E54" s="774"/>
      <c r="F54" s="774"/>
      <c r="G54" s="774"/>
      <c r="H54" s="761" t="s">
        <v>99</v>
      </c>
      <c r="I54" s="761" t="s">
        <v>100</v>
      </c>
      <c r="J54" s="761" t="s">
        <v>101</v>
      </c>
      <c r="K54" s="761" t="s">
        <v>99</v>
      </c>
      <c r="L54" s="761" t="s">
        <v>100</v>
      </c>
      <c r="M54" s="761" t="s">
        <v>101</v>
      </c>
    </row>
    <row r="55" ht="20.25" customHeight="1" spans="1:13">
      <c r="A55" s="761">
        <v>1</v>
      </c>
      <c r="B55" s="762">
        <v>2</v>
      </c>
      <c r="C55" s="763"/>
      <c r="D55" s="763"/>
      <c r="E55" s="763"/>
      <c r="F55" s="763"/>
      <c r="G55" s="776"/>
      <c r="H55" s="761">
        <v>3</v>
      </c>
      <c r="I55" s="761">
        <v>4</v>
      </c>
      <c r="J55" s="761">
        <v>5</v>
      </c>
      <c r="K55" s="761">
        <v>6</v>
      </c>
      <c r="L55" s="761">
        <v>7</v>
      </c>
      <c r="M55" s="761">
        <v>8</v>
      </c>
    </row>
    <row r="56" ht="33" customHeight="1" spans="1:13">
      <c r="A56" s="828"/>
      <c r="B56" s="807" t="s">
        <v>199</v>
      </c>
      <c r="C56" s="808" t="s">
        <v>200</v>
      </c>
      <c r="D56" s="809"/>
      <c r="E56" s="809"/>
      <c r="F56" s="809"/>
      <c r="G56" s="810"/>
      <c r="H56" s="826"/>
      <c r="I56" s="850">
        <f>PENDIDIKAN!K195</f>
        <v>41.5</v>
      </c>
      <c r="J56" s="790"/>
      <c r="K56" s="845"/>
      <c r="L56" s="845"/>
      <c r="M56" s="845"/>
    </row>
    <row r="57" ht="21" customHeight="1" spans="1:13">
      <c r="A57" s="828"/>
      <c r="B57" s="829"/>
      <c r="C57" s="818">
        <v>1</v>
      </c>
      <c r="D57" s="819" t="s">
        <v>201</v>
      </c>
      <c r="E57" s="820"/>
      <c r="F57" s="820"/>
      <c r="G57" s="821"/>
      <c r="H57" s="826"/>
      <c r="I57" s="850"/>
      <c r="J57" s="790"/>
      <c r="K57" s="845"/>
      <c r="L57" s="845"/>
      <c r="M57" s="845"/>
    </row>
    <row r="58" ht="21" customHeight="1" spans="1:13">
      <c r="A58" s="828"/>
      <c r="B58" s="829"/>
      <c r="C58" s="830"/>
      <c r="D58" s="831" t="s">
        <v>38</v>
      </c>
      <c r="E58" s="832" t="s">
        <v>202</v>
      </c>
      <c r="F58" s="832"/>
      <c r="G58" s="832"/>
      <c r="H58" s="826"/>
      <c r="I58" s="850"/>
      <c r="J58" s="790"/>
      <c r="K58" s="845"/>
      <c r="L58" s="845"/>
      <c r="M58" s="845"/>
    </row>
    <row r="59" ht="21" customHeight="1" spans="1:13">
      <c r="A59" s="828"/>
      <c r="B59" s="829"/>
      <c r="C59" s="830"/>
      <c r="D59" s="831" t="s">
        <v>41</v>
      </c>
      <c r="E59" s="832" t="s">
        <v>203</v>
      </c>
      <c r="F59" s="832"/>
      <c r="G59" s="832"/>
      <c r="H59" s="826"/>
      <c r="I59" s="850">
        <f>PENDIDIKAN!K196</f>
        <v>3</v>
      </c>
      <c r="J59" s="790"/>
      <c r="K59" s="845"/>
      <c r="L59" s="845"/>
      <c r="M59" s="845"/>
    </row>
    <row r="60" ht="21" customHeight="1" spans="1:13">
      <c r="A60" s="828"/>
      <c r="B60" s="829"/>
      <c r="C60" s="830"/>
      <c r="D60" s="831" t="s">
        <v>44</v>
      </c>
      <c r="E60" s="832" t="s">
        <v>204</v>
      </c>
      <c r="F60" s="832"/>
      <c r="G60" s="832"/>
      <c r="H60" s="826"/>
      <c r="I60" s="850">
        <f>PENDIDIKAN!K200</f>
        <v>10</v>
      </c>
      <c r="J60" s="790"/>
      <c r="K60" s="845"/>
      <c r="L60" s="845"/>
      <c r="M60" s="845"/>
    </row>
    <row r="61" ht="21" customHeight="1" spans="1:13">
      <c r="A61" s="833"/>
      <c r="B61" s="829"/>
      <c r="C61" s="834"/>
      <c r="D61" s="831" t="s">
        <v>47</v>
      </c>
      <c r="E61" s="832" t="s">
        <v>205</v>
      </c>
      <c r="F61" s="832"/>
      <c r="G61" s="832"/>
      <c r="H61" s="835"/>
      <c r="I61" s="852"/>
      <c r="J61" s="852"/>
      <c r="K61" s="852"/>
      <c r="L61" s="852"/>
      <c r="M61" s="852"/>
    </row>
    <row r="62" ht="21" customHeight="1" spans="1:13">
      <c r="A62" s="833"/>
      <c r="B62" s="829"/>
      <c r="C62" s="818">
        <v>2</v>
      </c>
      <c r="D62" s="832" t="s">
        <v>206</v>
      </c>
      <c r="E62" s="832"/>
      <c r="F62" s="832"/>
      <c r="G62" s="832"/>
      <c r="H62" s="836"/>
      <c r="I62" s="853"/>
      <c r="J62" s="853"/>
      <c r="K62" s="853"/>
      <c r="L62" s="853"/>
      <c r="M62" s="853"/>
    </row>
    <row r="63" ht="21" customHeight="1" spans="1:13">
      <c r="A63" s="833"/>
      <c r="B63" s="829"/>
      <c r="C63" s="829"/>
      <c r="D63" s="831" t="s">
        <v>38</v>
      </c>
      <c r="E63" s="832" t="s">
        <v>202</v>
      </c>
      <c r="F63" s="832"/>
      <c r="G63" s="832"/>
      <c r="H63" s="836"/>
      <c r="I63" s="761">
        <f>PENDIDIKAN!K225</f>
        <v>12</v>
      </c>
      <c r="J63" s="853"/>
      <c r="K63" s="853"/>
      <c r="L63" s="853"/>
      <c r="M63" s="853"/>
    </row>
    <row r="64" ht="21" customHeight="1" spans="1:13">
      <c r="A64" s="833"/>
      <c r="B64" s="829"/>
      <c r="C64" s="829"/>
      <c r="D64" s="831" t="s">
        <v>41</v>
      </c>
      <c r="E64" s="832" t="s">
        <v>203</v>
      </c>
      <c r="F64" s="832"/>
      <c r="G64" s="832"/>
      <c r="H64" s="762"/>
      <c r="I64" s="761">
        <f>PENDIDIKAN!K230</f>
        <v>12</v>
      </c>
      <c r="J64" s="761"/>
      <c r="K64" s="761"/>
      <c r="L64" s="761"/>
      <c r="M64" s="761"/>
    </row>
    <row r="65" s="739" customFormat="1" ht="21" customHeight="1" spans="1:13">
      <c r="A65" s="781"/>
      <c r="B65" s="829"/>
      <c r="C65" s="829"/>
      <c r="D65" s="831" t="s">
        <v>44</v>
      </c>
      <c r="E65" s="832" t="s">
        <v>204</v>
      </c>
      <c r="F65" s="832"/>
      <c r="G65" s="832"/>
      <c r="H65" s="762"/>
      <c r="I65" s="761">
        <f>PENDIDIKAN!K245</f>
        <v>4.5</v>
      </c>
      <c r="J65" s="761"/>
      <c r="K65" s="761"/>
      <c r="L65" s="761"/>
      <c r="M65" s="761"/>
    </row>
    <row r="66" ht="21" customHeight="1" spans="1:13">
      <c r="A66" s="854"/>
      <c r="B66" s="822"/>
      <c r="C66" s="822"/>
      <c r="D66" s="822" t="s">
        <v>47</v>
      </c>
      <c r="E66" s="855" t="s">
        <v>205</v>
      </c>
      <c r="F66" s="856"/>
      <c r="G66" s="857"/>
      <c r="H66" s="858"/>
      <c r="I66" s="846"/>
      <c r="J66" s="790"/>
      <c r="K66" s="845"/>
      <c r="L66" s="845"/>
      <c r="M66" s="845"/>
    </row>
    <row r="67" ht="21" customHeight="1" spans="1:13">
      <c r="A67" s="828"/>
      <c r="B67" s="818" t="s">
        <v>207</v>
      </c>
      <c r="C67" s="819" t="s">
        <v>208</v>
      </c>
      <c r="D67" s="820"/>
      <c r="E67" s="820"/>
      <c r="F67" s="820"/>
      <c r="G67" s="821"/>
      <c r="H67" s="858"/>
      <c r="I67" s="846">
        <f>PENDIDIKAN!K269</f>
        <v>19.5</v>
      </c>
      <c r="J67" s="790"/>
      <c r="K67" s="845"/>
      <c r="L67" s="845"/>
      <c r="M67" s="845"/>
    </row>
    <row r="68" ht="21" customHeight="1" spans="1:13">
      <c r="A68" s="828"/>
      <c r="B68" s="829"/>
      <c r="C68" s="831">
        <v>1</v>
      </c>
      <c r="D68" s="819" t="s">
        <v>209</v>
      </c>
      <c r="E68" s="820"/>
      <c r="F68" s="820"/>
      <c r="G68" s="821"/>
      <c r="H68" s="858"/>
      <c r="I68" s="846">
        <f>PENDIDIKAN!K270</f>
        <v>7</v>
      </c>
      <c r="J68" s="790"/>
      <c r="K68" s="845"/>
      <c r="L68" s="845"/>
      <c r="M68" s="845"/>
    </row>
    <row r="69" ht="21" customHeight="1" spans="1:13">
      <c r="A69" s="828"/>
      <c r="B69" s="822"/>
      <c r="C69" s="831">
        <v>2</v>
      </c>
      <c r="D69" s="819" t="s">
        <v>210</v>
      </c>
      <c r="E69" s="820"/>
      <c r="F69" s="820"/>
      <c r="G69" s="821"/>
      <c r="H69" s="858"/>
      <c r="I69" s="846">
        <f>PENDIDIKAN!K286</f>
        <v>12.5</v>
      </c>
      <c r="J69" s="790"/>
      <c r="K69" s="845"/>
      <c r="L69" s="845"/>
      <c r="M69" s="845"/>
    </row>
    <row r="70" ht="21" customHeight="1" spans="1:13">
      <c r="A70" s="828"/>
      <c r="B70" s="818" t="s">
        <v>211</v>
      </c>
      <c r="C70" s="819" t="s">
        <v>212</v>
      </c>
      <c r="D70" s="820"/>
      <c r="E70" s="820"/>
      <c r="F70" s="820"/>
      <c r="G70" s="821"/>
      <c r="H70" s="858"/>
      <c r="I70" s="846">
        <f>PENDIDIKAN!K332</f>
        <v>14</v>
      </c>
      <c r="J70" s="790"/>
      <c r="K70" s="845"/>
      <c r="L70" s="845"/>
      <c r="M70" s="845"/>
    </row>
    <row r="71" ht="34.5" customHeight="1" spans="1:13">
      <c r="A71" s="828"/>
      <c r="B71" s="822"/>
      <c r="C71" s="832"/>
      <c r="D71" s="819" t="s">
        <v>213</v>
      </c>
      <c r="E71" s="820"/>
      <c r="F71" s="820"/>
      <c r="G71" s="821"/>
      <c r="H71" s="858"/>
      <c r="I71" s="846"/>
      <c r="J71" s="790"/>
      <c r="K71" s="845"/>
      <c r="L71" s="845"/>
      <c r="M71" s="845"/>
    </row>
    <row r="72" ht="21" customHeight="1" spans="1:13">
      <c r="A72" s="828"/>
      <c r="B72" s="818" t="s">
        <v>214</v>
      </c>
      <c r="C72" s="819" t="s">
        <v>215</v>
      </c>
      <c r="D72" s="820"/>
      <c r="E72" s="820"/>
      <c r="F72" s="820"/>
      <c r="G72" s="821"/>
      <c r="H72" s="858"/>
      <c r="I72" s="846">
        <f>PENDIDIKAN!K386</f>
        <v>0</v>
      </c>
      <c r="J72" s="790"/>
      <c r="K72" s="845"/>
      <c r="L72" s="845"/>
      <c r="M72" s="845"/>
    </row>
    <row r="73" ht="21" customHeight="1" spans="1:13">
      <c r="A73" s="828"/>
      <c r="B73" s="822"/>
      <c r="C73" s="832"/>
      <c r="D73" s="819" t="s">
        <v>216</v>
      </c>
      <c r="E73" s="820"/>
      <c r="F73" s="820"/>
      <c r="G73" s="821"/>
      <c r="H73" s="858"/>
      <c r="I73" s="846"/>
      <c r="J73" s="790"/>
      <c r="K73" s="845"/>
      <c r="L73" s="845"/>
      <c r="M73" s="845"/>
    </row>
    <row r="74" ht="21" customHeight="1" spans="1:13">
      <c r="A74" s="828"/>
      <c r="B74" s="818" t="s">
        <v>217</v>
      </c>
      <c r="C74" s="819" t="s">
        <v>218</v>
      </c>
      <c r="D74" s="820"/>
      <c r="E74" s="820"/>
      <c r="F74" s="820"/>
      <c r="G74" s="821"/>
      <c r="H74" s="858"/>
      <c r="I74" s="846">
        <f>PENDIDIKAN!K388</f>
        <v>0</v>
      </c>
      <c r="J74" s="790"/>
      <c r="K74" s="845"/>
      <c r="L74" s="845"/>
      <c r="M74" s="845"/>
    </row>
    <row r="75" ht="21" customHeight="1" spans="1:13">
      <c r="A75" s="828"/>
      <c r="B75" s="829"/>
      <c r="C75" s="831">
        <v>1</v>
      </c>
      <c r="D75" s="819" t="s">
        <v>219</v>
      </c>
      <c r="E75" s="820"/>
      <c r="F75" s="820"/>
      <c r="G75" s="821"/>
      <c r="H75" s="858"/>
      <c r="I75" s="846"/>
      <c r="J75" s="790"/>
      <c r="K75" s="845"/>
      <c r="L75" s="845"/>
      <c r="M75" s="845"/>
    </row>
    <row r="76" ht="33.75" customHeight="1" spans="1:13">
      <c r="A76" s="828"/>
      <c r="B76" s="822"/>
      <c r="C76" s="859">
        <v>2</v>
      </c>
      <c r="D76" s="808" t="s">
        <v>220</v>
      </c>
      <c r="E76" s="809"/>
      <c r="F76" s="809"/>
      <c r="G76" s="810"/>
      <c r="H76" s="858"/>
      <c r="I76" s="846"/>
      <c r="J76" s="790"/>
      <c r="K76" s="845"/>
      <c r="L76" s="845"/>
      <c r="M76" s="845"/>
    </row>
    <row r="77" ht="20.1" customHeight="1" spans="1:13">
      <c r="A77" s="828"/>
      <c r="B77" s="818" t="s">
        <v>181</v>
      </c>
      <c r="C77" s="819" t="s">
        <v>221</v>
      </c>
      <c r="D77" s="820"/>
      <c r="E77" s="820"/>
      <c r="F77" s="820"/>
      <c r="G77" s="821"/>
      <c r="H77" s="858"/>
      <c r="I77" s="846">
        <f>PENDIDIKAN!K391</f>
        <v>0</v>
      </c>
      <c r="J77" s="790"/>
      <c r="K77" s="845"/>
      <c r="L77" s="845"/>
      <c r="M77" s="845"/>
    </row>
    <row r="78" ht="35.25" customHeight="1" spans="1:13">
      <c r="A78" s="828"/>
      <c r="B78" s="822"/>
      <c r="C78" s="832"/>
      <c r="D78" s="819" t="s">
        <v>222</v>
      </c>
      <c r="E78" s="820"/>
      <c r="F78" s="820"/>
      <c r="G78" s="821"/>
      <c r="H78" s="858"/>
      <c r="I78" s="846"/>
      <c r="J78" s="790"/>
      <c r="K78" s="845"/>
      <c r="L78" s="845"/>
      <c r="M78" s="845"/>
    </row>
    <row r="79" ht="20.1" customHeight="1" spans="1:13">
      <c r="A79" s="828"/>
      <c r="B79" s="818" t="s">
        <v>223</v>
      </c>
      <c r="C79" s="819" t="s">
        <v>224</v>
      </c>
      <c r="D79" s="820"/>
      <c r="E79" s="820"/>
      <c r="F79" s="820"/>
      <c r="G79" s="821"/>
      <c r="H79" s="858"/>
      <c r="I79" s="846">
        <f>PENDIDIKAN!K393</f>
        <v>0</v>
      </c>
      <c r="J79" s="790"/>
      <c r="K79" s="845"/>
      <c r="L79" s="845"/>
      <c r="M79" s="845"/>
    </row>
    <row r="80" ht="20.1" customHeight="1" spans="1:13">
      <c r="A80" s="828"/>
      <c r="B80" s="829"/>
      <c r="C80" s="831">
        <v>1</v>
      </c>
      <c r="D80" s="819" t="s">
        <v>225</v>
      </c>
      <c r="E80" s="820"/>
      <c r="F80" s="820"/>
      <c r="G80" s="821"/>
      <c r="H80" s="858"/>
      <c r="I80" s="846"/>
      <c r="J80" s="790"/>
      <c r="K80" s="845"/>
      <c r="L80" s="845"/>
      <c r="M80" s="845"/>
    </row>
    <row r="81" ht="20.1" customHeight="1" spans="1:13">
      <c r="A81" s="828"/>
      <c r="B81" s="829"/>
      <c r="C81" s="859">
        <v>2</v>
      </c>
      <c r="D81" s="860" t="s">
        <v>226</v>
      </c>
      <c r="E81" s="861"/>
      <c r="F81" s="861"/>
      <c r="G81" s="862"/>
      <c r="H81" s="858"/>
      <c r="I81" s="846"/>
      <c r="J81" s="790"/>
      <c r="K81" s="845"/>
      <c r="L81" s="845"/>
      <c r="M81" s="845"/>
    </row>
    <row r="82" ht="33.75" customHeight="1" spans="1:13">
      <c r="A82" s="828"/>
      <c r="B82" s="829"/>
      <c r="C82" s="859">
        <v>3</v>
      </c>
      <c r="D82" s="808" t="s">
        <v>227</v>
      </c>
      <c r="E82" s="809"/>
      <c r="F82" s="809"/>
      <c r="G82" s="810"/>
      <c r="H82" s="858"/>
      <c r="I82" s="846"/>
      <c r="J82" s="790"/>
      <c r="K82" s="845"/>
      <c r="L82" s="845"/>
      <c r="M82" s="845"/>
    </row>
    <row r="83" ht="33.75" customHeight="1" spans="1:13">
      <c r="A83" s="828"/>
      <c r="B83" s="829"/>
      <c r="C83" s="859">
        <v>4</v>
      </c>
      <c r="D83" s="808" t="s">
        <v>228</v>
      </c>
      <c r="E83" s="809"/>
      <c r="F83" s="809"/>
      <c r="G83" s="810"/>
      <c r="H83" s="858"/>
      <c r="I83" s="846"/>
      <c r="J83" s="790"/>
      <c r="K83" s="845"/>
      <c r="L83" s="845"/>
      <c r="M83" s="845"/>
    </row>
    <row r="84" s="741" customFormat="1" ht="20.1" customHeight="1" spans="1:13">
      <c r="A84" s="828"/>
      <c r="B84" s="829"/>
      <c r="C84" s="831">
        <v>5</v>
      </c>
      <c r="D84" s="819" t="s">
        <v>229</v>
      </c>
      <c r="E84" s="820"/>
      <c r="F84" s="820"/>
      <c r="G84" s="821"/>
      <c r="H84" s="858"/>
      <c r="I84" s="892"/>
      <c r="J84" s="893"/>
      <c r="K84" s="894"/>
      <c r="L84" s="894"/>
      <c r="M84" s="894"/>
    </row>
    <row r="85" ht="32.25" customHeight="1" spans="1:13">
      <c r="A85" s="828"/>
      <c r="B85" s="829"/>
      <c r="C85" s="859">
        <v>6</v>
      </c>
      <c r="D85" s="808" t="s">
        <v>230</v>
      </c>
      <c r="E85" s="809"/>
      <c r="F85" s="809"/>
      <c r="G85" s="810"/>
      <c r="H85" s="858"/>
      <c r="I85" s="846"/>
      <c r="J85" s="790"/>
      <c r="K85" s="845"/>
      <c r="L85" s="845"/>
      <c r="M85" s="845"/>
    </row>
    <row r="86" ht="48.75" customHeight="1" spans="1:13">
      <c r="A86" s="828"/>
      <c r="B86" s="829"/>
      <c r="C86" s="859">
        <v>7</v>
      </c>
      <c r="D86" s="808" t="s">
        <v>231</v>
      </c>
      <c r="E86" s="809"/>
      <c r="F86" s="809"/>
      <c r="G86" s="810"/>
      <c r="H86" s="858"/>
      <c r="I86" s="846"/>
      <c r="J86" s="790"/>
      <c r="K86" s="845"/>
      <c r="L86" s="845"/>
      <c r="M86" s="845"/>
    </row>
    <row r="87" ht="51" customHeight="1" spans="1:13">
      <c r="A87" s="828"/>
      <c r="B87" s="822"/>
      <c r="C87" s="859">
        <v>8</v>
      </c>
      <c r="D87" s="863" t="s">
        <v>232</v>
      </c>
      <c r="E87" s="864"/>
      <c r="F87" s="864"/>
      <c r="G87" s="865"/>
      <c r="H87" s="858"/>
      <c r="I87" s="846"/>
      <c r="J87" s="790"/>
      <c r="K87" s="845"/>
      <c r="L87" s="845"/>
      <c r="M87" s="845"/>
    </row>
    <row r="88" ht="34.5" customHeight="1" spans="1:13">
      <c r="A88" s="828"/>
      <c r="B88" s="807" t="s">
        <v>233</v>
      </c>
      <c r="C88" s="808" t="s">
        <v>234</v>
      </c>
      <c r="D88" s="809"/>
      <c r="E88" s="809"/>
      <c r="F88" s="809"/>
      <c r="G88" s="810"/>
      <c r="H88" s="858"/>
      <c r="I88" s="846">
        <f>PENDIDIKAN!K402</f>
        <v>0</v>
      </c>
      <c r="J88" s="790"/>
      <c r="K88" s="845"/>
      <c r="L88" s="845"/>
      <c r="M88" s="845"/>
    </row>
    <row r="89" ht="20.1" customHeight="1" spans="1:13">
      <c r="A89" s="828"/>
      <c r="B89" s="829"/>
      <c r="C89" s="831">
        <v>1</v>
      </c>
      <c r="D89" s="819" t="s">
        <v>235</v>
      </c>
      <c r="E89" s="820"/>
      <c r="F89" s="820"/>
      <c r="G89" s="821"/>
      <c r="H89" s="858"/>
      <c r="I89" s="846"/>
      <c r="J89" s="790"/>
      <c r="K89" s="845"/>
      <c r="L89" s="845"/>
      <c r="M89" s="845"/>
    </row>
    <row r="90" ht="20.1" customHeight="1" spans="1:13">
      <c r="A90" s="828"/>
      <c r="B90" s="822"/>
      <c r="C90" s="831">
        <v>2</v>
      </c>
      <c r="D90" s="819" t="s">
        <v>236</v>
      </c>
      <c r="E90" s="820"/>
      <c r="F90" s="820"/>
      <c r="G90" s="821"/>
      <c r="H90" s="858"/>
      <c r="I90" s="846"/>
      <c r="J90" s="790"/>
      <c r="K90" s="845"/>
      <c r="L90" s="845"/>
      <c r="M90" s="845"/>
    </row>
    <row r="91" ht="31.5" customHeight="1" spans="1:13">
      <c r="A91" s="828"/>
      <c r="B91" s="807" t="s">
        <v>237</v>
      </c>
      <c r="C91" s="860" t="s">
        <v>238</v>
      </c>
      <c r="D91" s="861"/>
      <c r="E91" s="861"/>
      <c r="F91" s="861"/>
      <c r="G91" s="862"/>
      <c r="H91" s="866"/>
      <c r="I91" s="895">
        <f>PENDIDIKAN!K405</f>
        <v>0</v>
      </c>
      <c r="J91" s="782"/>
      <c r="K91" s="896"/>
      <c r="L91" s="896"/>
      <c r="M91" s="896"/>
    </row>
    <row r="92" ht="21" customHeight="1" spans="1:13">
      <c r="A92" s="828"/>
      <c r="B92" s="822"/>
      <c r="C92" s="831">
        <v>1</v>
      </c>
      <c r="D92" s="819" t="s">
        <v>239</v>
      </c>
      <c r="E92" s="820"/>
      <c r="F92" s="820"/>
      <c r="G92" s="821"/>
      <c r="H92" s="867"/>
      <c r="I92" s="846"/>
      <c r="J92" s="790"/>
      <c r="K92" s="845"/>
      <c r="L92" s="845"/>
      <c r="M92" s="845"/>
    </row>
    <row r="93" ht="21" customHeight="1" spans="1:13">
      <c r="A93" s="868"/>
      <c r="B93" s="822"/>
      <c r="C93" s="831">
        <v>2</v>
      </c>
      <c r="D93" s="819" t="s">
        <v>240</v>
      </c>
      <c r="E93" s="820"/>
      <c r="F93" s="820"/>
      <c r="G93" s="821"/>
      <c r="H93" s="867"/>
      <c r="I93" s="846"/>
      <c r="J93" s="790"/>
      <c r="K93" s="845"/>
      <c r="L93" s="845"/>
      <c r="M93" s="845"/>
    </row>
    <row r="94" ht="21" customHeight="1" spans="1:13">
      <c r="A94" s="771" t="s">
        <v>155</v>
      </c>
      <c r="B94" s="761" t="s">
        <v>176</v>
      </c>
      <c r="C94" s="761"/>
      <c r="D94" s="761"/>
      <c r="E94" s="761"/>
      <c r="F94" s="761"/>
      <c r="G94" s="761"/>
      <c r="H94" s="761"/>
      <c r="I94" s="761"/>
      <c r="J94" s="761"/>
      <c r="K94" s="761"/>
      <c r="L94" s="761"/>
      <c r="M94" s="761"/>
    </row>
    <row r="95" ht="21" customHeight="1" spans="1:13">
      <c r="A95" s="773"/>
      <c r="B95" s="773" t="s">
        <v>177</v>
      </c>
      <c r="C95" s="773"/>
      <c r="D95" s="773"/>
      <c r="E95" s="773"/>
      <c r="F95" s="773"/>
      <c r="G95" s="773"/>
      <c r="H95" s="772" t="s">
        <v>178</v>
      </c>
      <c r="I95" s="772"/>
      <c r="J95" s="772"/>
      <c r="K95" s="772"/>
      <c r="L95" s="772"/>
      <c r="M95" s="772"/>
    </row>
    <row r="96" ht="21" customHeight="1" spans="1:13">
      <c r="A96" s="773"/>
      <c r="B96" s="773"/>
      <c r="C96" s="773"/>
      <c r="D96" s="773"/>
      <c r="E96" s="773"/>
      <c r="F96" s="773"/>
      <c r="G96" s="773"/>
      <c r="H96" s="772" t="s">
        <v>179</v>
      </c>
      <c r="I96" s="772"/>
      <c r="J96" s="772"/>
      <c r="K96" s="772" t="s">
        <v>180</v>
      </c>
      <c r="L96" s="772"/>
      <c r="M96" s="772"/>
    </row>
    <row r="97" ht="21" customHeight="1" spans="1:13">
      <c r="A97" s="774"/>
      <c r="B97" s="774"/>
      <c r="C97" s="774"/>
      <c r="D97" s="774"/>
      <c r="E97" s="774"/>
      <c r="F97" s="774"/>
      <c r="G97" s="774"/>
      <c r="H97" s="761" t="s">
        <v>99</v>
      </c>
      <c r="I97" s="761" t="s">
        <v>100</v>
      </c>
      <c r="J97" s="761" t="s">
        <v>101</v>
      </c>
      <c r="K97" s="761" t="s">
        <v>99</v>
      </c>
      <c r="L97" s="761" t="s">
        <v>100</v>
      </c>
      <c r="M97" s="761" t="s">
        <v>101</v>
      </c>
    </row>
    <row r="98" ht="21" customHeight="1" spans="1:13">
      <c r="A98" s="775">
        <v>1</v>
      </c>
      <c r="B98" s="762">
        <v>2</v>
      </c>
      <c r="C98" s="763"/>
      <c r="D98" s="763"/>
      <c r="E98" s="763"/>
      <c r="F98" s="763"/>
      <c r="G98" s="776"/>
      <c r="H98" s="761">
        <v>3</v>
      </c>
      <c r="I98" s="761">
        <v>4</v>
      </c>
      <c r="J98" s="761">
        <v>5</v>
      </c>
      <c r="K98" s="761">
        <v>6</v>
      </c>
      <c r="L98" s="761">
        <v>7</v>
      </c>
      <c r="M98" s="761">
        <v>8</v>
      </c>
    </row>
    <row r="99" ht="31.5" customHeight="1" spans="1:13">
      <c r="A99" s="828"/>
      <c r="B99" s="869" t="s">
        <v>241</v>
      </c>
      <c r="C99" s="808" t="s">
        <v>242</v>
      </c>
      <c r="D99" s="809"/>
      <c r="E99" s="809"/>
      <c r="F99" s="809"/>
      <c r="G99" s="810"/>
      <c r="H99" s="870"/>
      <c r="I99" s="897">
        <f>PENDIDIKAN!K408</f>
        <v>0</v>
      </c>
      <c r="J99" s="898"/>
      <c r="K99" s="899"/>
      <c r="L99" s="899"/>
      <c r="M99" s="899"/>
    </row>
    <row r="100" ht="21" customHeight="1" spans="1:13">
      <c r="A100" s="828"/>
      <c r="B100" s="871"/>
      <c r="C100" s="1154" t="s">
        <v>156</v>
      </c>
      <c r="D100" s="873" t="s">
        <v>243</v>
      </c>
      <c r="E100" s="874"/>
      <c r="F100" s="874"/>
      <c r="G100" s="875"/>
      <c r="H100" s="870"/>
      <c r="I100" s="897"/>
      <c r="J100" s="898"/>
      <c r="K100" s="899"/>
      <c r="L100" s="899"/>
      <c r="M100" s="899"/>
    </row>
    <row r="101" ht="20.1" customHeight="1" spans="1:13">
      <c r="A101" s="828"/>
      <c r="B101" s="871"/>
      <c r="C101" s="1154" t="s">
        <v>158</v>
      </c>
      <c r="D101" s="873" t="s">
        <v>244</v>
      </c>
      <c r="E101" s="874"/>
      <c r="F101" s="874"/>
      <c r="G101" s="875"/>
      <c r="H101" s="870"/>
      <c r="I101" s="897"/>
      <c r="J101" s="898"/>
      <c r="K101" s="899"/>
      <c r="L101" s="899"/>
      <c r="M101" s="899"/>
    </row>
    <row r="102" ht="20.1" customHeight="1" spans="1:13">
      <c r="A102" s="828"/>
      <c r="B102" s="787"/>
      <c r="C102" s="1154" t="s">
        <v>160</v>
      </c>
      <c r="D102" s="873" t="s">
        <v>245</v>
      </c>
      <c r="E102" s="874"/>
      <c r="F102" s="874"/>
      <c r="G102" s="875"/>
      <c r="H102" s="858"/>
      <c r="I102" s="846"/>
      <c r="J102" s="790"/>
      <c r="K102" s="845"/>
      <c r="L102" s="845"/>
      <c r="M102" s="845"/>
    </row>
    <row r="103" ht="20.1" customHeight="1" spans="1:13">
      <c r="A103" s="828"/>
      <c r="B103" s="871"/>
      <c r="C103" s="1155" t="s">
        <v>162</v>
      </c>
      <c r="D103" s="873" t="s">
        <v>246</v>
      </c>
      <c r="E103" s="874"/>
      <c r="F103" s="874"/>
      <c r="G103" s="875"/>
      <c r="H103" s="858"/>
      <c r="I103" s="846"/>
      <c r="J103" s="790"/>
      <c r="K103" s="845"/>
      <c r="L103" s="845"/>
      <c r="M103" s="845"/>
    </row>
    <row r="104" ht="20.1" customHeight="1" spans="1:13">
      <c r="A104" s="828"/>
      <c r="B104" s="871"/>
      <c r="C104" s="1155" t="s">
        <v>164</v>
      </c>
      <c r="D104" s="873" t="s">
        <v>247</v>
      </c>
      <c r="E104" s="874"/>
      <c r="F104" s="874"/>
      <c r="G104" s="875"/>
      <c r="H104" s="858"/>
      <c r="I104" s="846"/>
      <c r="J104" s="790"/>
      <c r="K104" s="845"/>
      <c r="L104" s="845"/>
      <c r="M104" s="845"/>
    </row>
    <row r="105" ht="20.1" customHeight="1" spans="1:13">
      <c r="A105" s="828"/>
      <c r="B105" s="787"/>
      <c r="C105" s="1155" t="s">
        <v>166</v>
      </c>
      <c r="D105" s="873" t="s">
        <v>248</v>
      </c>
      <c r="E105" s="874"/>
      <c r="F105" s="874"/>
      <c r="G105" s="875"/>
      <c r="H105" s="858"/>
      <c r="I105" s="846"/>
      <c r="J105" s="790"/>
      <c r="K105" s="845"/>
      <c r="L105" s="845"/>
      <c r="M105" s="845"/>
    </row>
    <row r="106" ht="20.1" customHeight="1" spans="1:13">
      <c r="A106" s="828"/>
      <c r="B106" s="876"/>
      <c r="C106" s="1155" t="s">
        <v>168</v>
      </c>
      <c r="D106" s="873" t="s">
        <v>249</v>
      </c>
      <c r="E106" s="874"/>
      <c r="F106" s="874"/>
      <c r="G106" s="875"/>
      <c r="H106" s="858"/>
      <c r="I106" s="846"/>
      <c r="J106" s="790"/>
      <c r="K106" s="845"/>
      <c r="L106" s="845"/>
      <c r="M106" s="845"/>
    </row>
    <row r="107" s="742" customFormat="1" ht="21.75" customHeight="1" spans="1:13">
      <c r="A107" s="877" t="s">
        <v>120</v>
      </c>
      <c r="B107" s="878" t="s">
        <v>250</v>
      </c>
      <c r="C107" s="879"/>
      <c r="D107" s="879"/>
      <c r="E107" s="879"/>
      <c r="F107" s="879"/>
      <c r="G107" s="880"/>
      <c r="H107" s="881">
        <f>PAK!F23</f>
        <v>144.77</v>
      </c>
      <c r="I107" s="847">
        <f>I108+I140+I142+I144+I147</f>
        <v>268.245</v>
      </c>
      <c r="J107" s="848">
        <f>I107+H107</f>
        <v>413.015</v>
      </c>
      <c r="K107" s="849"/>
      <c r="L107" s="849"/>
      <c r="M107" s="849"/>
    </row>
    <row r="108" ht="33.75" customHeight="1" spans="1:13">
      <c r="A108" s="828"/>
      <c r="B108" s="882" t="s">
        <v>183</v>
      </c>
      <c r="C108" s="819" t="s">
        <v>251</v>
      </c>
      <c r="D108" s="820"/>
      <c r="E108" s="820"/>
      <c r="F108" s="820"/>
      <c r="G108" s="821"/>
      <c r="H108" s="883"/>
      <c r="I108" s="846">
        <f>PENELITIAN!N23</f>
        <v>268.245</v>
      </c>
      <c r="J108" s="790"/>
      <c r="K108" s="845"/>
      <c r="L108" s="845"/>
      <c r="M108" s="845"/>
    </row>
    <row r="109" ht="28.5" customHeight="1" spans="1:13">
      <c r="A109" s="828"/>
      <c r="B109" s="884"/>
      <c r="C109" s="885" t="s">
        <v>156</v>
      </c>
      <c r="D109" s="808" t="s">
        <v>252</v>
      </c>
      <c r="E109" s="809"/>
      <c r="F109" s="809"/>
      <c r="G109" s="810"/>
      <c r="H109" s="883"/>
      <c r="I109" s="846"/>
      <c r="J109" s="790"/>
      <c r="K109" s="900"/>
      <c r="L109" s="900"/>
      <c r="M109" s="845"/>
    </row>
    <row r="110" ht="31.5" customHeight="1" spans="1:13">
      <c r="A110" s="828"/>
      <c r="B110" s="884"/>
      <c r="C110" s="830"/>
      <c r="D110" s="886" t="s">
        <v>253</v>
      </c>
      <c r="E110" s="808" t="s">
        <v>254</v>
      </c>
      <c r="F110" s="809"/>
      <c r="G110" s="810"/>
      <c r="H110" s="887"/>
      <c r="I110" s="846"/>
      <c r="J110" s="790"/>
      <c r="K110" s="900"/>
      <c r="L110" s="900"/>
      <c r="M110" s="845"/>
    </row>
    <row r="111" ht="21" customHeight="1" spans="1:13">
      <c r="A111" s="828"/>
      <c r="B111" s="829"/>
      <c r="C111" s="830"/>
      <c r="D111" s="884"/>
      <c r="E111" s="888" t="s">
        <v>255</v>
      </c>
      <c r="F111" s="819" t="s">
        <v>256</v>
      </c>
      <c r="G111" s="821"/>
      <c r="H111" s="887"/>
      <c r="I111" s="846"/>
      <c r="J111" s="790"/>
      <c r="K111" s="900"/>
      <c r="L111" s="900"/>
      <c r="M111" s="845"/>
    </row>
    <row r="112" ht="21" customHeight="1" spans="1:13">
      <c r="A112" s="828"/>
      <c r="B112" s="829"/>
      <c r="C112" s="830"/>
      <c r="D112" s="889"/>
      <c r="E112" s="888" t="s">
        <v>257</v>
      </c>
      <c r="F112" s="819" t="s">
        <v>258</v>
      </c>
      <c r="G112" s="821"/>
      <c r="H112" s="887"/>
      <c r="I112" s="846"/>
      <c r="J112" s="790"/>
      <c r="K112" s="900"/>
      <c r="L112" s="900"/>
      <c r="M112" s="845"/>
    </row>
    <row r="113" ht="52.5" customHeight="1" spans="1:13">
      <c r="A113" s="828"/>
      <c r="B113" s="884"/>
      <c r="C113" s="830"/>
      <c r="D113" s="886" t="s">
        <v>259</v>
      </c>
      <c r="E113" s="819" t="s">
        <v>260</v>
      </c>
      <c r="F113" s="820"/>
      <c r="G113" s="821"/>
      <c r="H113" s="887"/>
      <c r="I113" s="846"/>
      <c r="J113" s="790"/>
      <c r="K113" s="900"/>
      <c r="L113" s="900"/>
      <c r="M113" s="845"/>
    </row>
    <row r="114" ht="21" customHeight="1" spans="1:13">
      <c r="A114" s="828"/>
      <c r="B114" s="829"/>
      <c r="C114" s="830"/>
      <c r="D114" s="884"/>
      <c r="E114" s="888" t="s">
        <v>255</v>
      </c>
      <c r="F114" s="819" t="s">
        <v>261</v>
      </c>
      <c r="G114" s="821"/>
      <c r="H114" s="887"/>
      <c r="I114" s="846"/>
      <c r="J114" s="790"/>
      <c r="K114" s="900"/>
      <c r="L114" s="900"/>
      <c r="M114" s="845"/>
    </row>
    <row r="115" ht="21" customHeight="1" spans="1:13">
      <c r="A115" s="828"/>
      <c r="B115" s="829"/>
      <c r="C115" s="830"/>
      <c r="D115" s="889"/>
      <c r="E115" s="888" t="s">
        <v>257</v>
      </c>
      <c r="F115" s="819" t="s">
        <v>262</v>
      </c>
      <c r="G115" s="821"/>
      <c r="H115" s="887"/>
      <c r="I115" s="846"/>
      <c r="J115" s="790"/>
      <c r="K115" s="900"/>
      <c r="L115" s="900"/>
      <c r="M115" s="845"/>
    </row>
    <row r="116" ht="29.25" customHeight="1" spans="1:13">
      <c r="A116" s="828"/>
      <c r="B116" s="829"/>
      <c r="C116" s="830"/>
      <c r="D116" s="886" t="s">
        <v>263</v>
      </c>
      <c r="E116" s="832" t="s">
        <v>264</v>
      </c>
      <c r="F116" s="832"/>
      <c r="G116" s="832"/>
      <c r="H116" s="887"/>
      <c r="I116" s="846"/>
      <c r="J116" s="790"/>
      <c r="K116" s="900"/>
      <c r="L116" s="900"/>
      <c r="M116" s="845"/>
    </row>
    <row r="117" ht="46.5" customHeight="1" spans="1:13">
      <c r="A117" s="828"/>
      <c r="B117" s="829"/>
      <c r="C117" s="890"/>
      <c r="D117" s="829"/>
      <c r="E117" s="891" t="s">
        <v>255</v>
      </c>
      <c r="F117" s="819" t="s">
        <v>265</v>
      </c>
      <c r="G117" s="821"/>
      <c r="H117" s="887"/>
      <c r="I117" s="901">
        <f>PENELITIAN!N32</f>
        <v>125.98</v>
      </c>
      <c r="J117" s="790"/>
      <c r="K117" s="900"/>
      <c r="L117" s="900"/>
      <c r="M117" s="845"/>
    </row>
    <row r="118" ht="30.75" customHeight="1" spans="1:13">
      <c r="A118" s="828"/>
      <c r="B118" s="829"/>
      <c r="C118" s="890"/>
      <c r="D118" s="829"/>
      <c r="E118" s="891" t="s">
        <v>257</v>
      </c>
      <c r="F118" s="819" t="s">
        <v>266</v>
      </c>
      <c r="G118" s="821"/>
      <c r="H118" s="887"/>
      <c r="I118" s="846">
        <f>PENELITIAN!N393</f>
        <v>1.865</v>
      </c>
      <c r="J118" s="790"/>
      <c r="K118" s="900"/>
      <c r="L118" s="900"/>
      <c r="M118" s="845"/>
    </row>
    <row r="119" ht="36" customHeight="1" spans="1:13">
      <c r="A119" s="828"/>
      <c r="B119" s="829"/>
      <c r="C119" s="890"/>
      <c r="D119" s="822"/>
      <c r="E119" s="891" t="s">
        <v>267</v>
      </c>
      <c r="F119" s="819" t="s">
        <v>268</v>
      </c>
      <c r="G119" s="821"/>
      <c r="H119" s="887"/>
      <c r="I119" s="902">
        <f>PENELITIAN!N426</f>
        <v>44.01</v>
      </c>
      <c r="J119" s="790"/>
      <c r="K119" s="900"/>
      <c r="L119" s="900"/>
      <c r="M119" s="845"/>
    </row>
    <row r="120" ht="15.75" customHeight="1" spans="1:13">
      <c r="A120" s="828"/>
      <c r="B120" s="829"/>
      <c r="C120" s="890"/>
      <c r="D120" s="822"/>
      <c r="E120" s="891" t="s">
        <v>269</v>
      </c>
      <c r="F120" s="819" t="s">
        <v>270</v>
      </c>
      <c r="G120" s="821"/>
      <c r="H120" s="887"/>
      <c r="I120" s="846">
        <f>PENELITIAN!N507</f>
        <v>14.745</v>
      </c>
      <c r="J120" s="790"/>
      <c r="K120" s="900"/>
      <c r="L120" s="900"/>
      <c r="M120" s="845"/>
    </row>
    <row r="121" ht="39.75" customHeight="1" spans="1:13">
      <c r="A121" s="828"/>
      <c r="B121" s="829"/>
      <c r="C121" s="890"/>
      <c r="D121" s="822"/>
      <c r="E121" s="891" t="s">
        <v>271</v>
      </c>
      <c r="F121" s="808" t="s">
        <v>272</v>
      </c>
      <c r="G121" s="810"/>
      <c r="H121" s="887"/>
      <c r="I121" s="846"/>
      <c r="J121" s="790"/>
      <c r="K121" s="900"/>
      <c r="L121" s="900"/>
      <c r="M121" s="845"/>
    </row>
    <row r="122" ht="51" customHeight="1" spans="1:13">
      <c r="A122" s="828"/>
      <c r="B122" s="829"/>
      <c r="C122" s="890"/>
      <c r="D122" s="822"/>
      <c r="E122" s="891"/>
      <c r="F122" s="808" t="s">
        <v>273</v>
      </c>
      <c r="G122" s="810"/>
      <c r="H122" s="887"/>
      <c r="I122" s="846"/>
      <c r="J122" s="790"/>
      <c r="K122" s="900"/>
      <c r="L122" s="900"/>
      <c r="M122" s="845"/>
    </row>
    <row r="123" ht="15.75" customHeight="1" spans="1:13">
      <c r="A123" s="828"/>
      <c r="B123" s="829"/>
      <c r="C123" s="890"/>
      <c r="D123" s="822"/>
      <c r="E123" s="891" t="s">
        <v>274</v>
      </c>
      <c r="F123" s="819" t="s">
        <v>275</v>
      </c>
      <c r="G123" s="821"/>
      <c r="H123" s="887"/>
      <c r="I123" s="902">
        <f>PENELITIAN!N557</f>
        <v>30.615</v>
      </c>
      <c r="J123" s="790"/>
      <c r="K123" s="900"/>
      <c r="L123" s="900"/>
      <c r="M123" s="845"/>
    </row>
    <row r="124" ht="60.75" customHeight="1" spans="1:13">
      <c r="A124" s="828"/>
      <c r="B124" s="829"/>
      <c r="C124" s="890"/>
      <c r="D124" s="822"/>
      <c r="E124" s="891" t="s">
        <v>276</v>
      </c>
      <c r="F124" s="819" t="s">
        <v>277</v>
      </c>
      <c r="G124" s="821"/>
      <c r="H124" s="887"/>
      <c r="I124" s="846"/>
      <c r="J124" s="790"/>
      <c r="K124" s="900"/>
      <c r="L124" s="900"/>
      <c r="M124" s="845"/>
    </row>
    <row r="125" ht="31.5" customHeight="1" spans="1:13">
      <c r="A125" s="828"/>
      <c r="B125" s="884"/>
      <c r="C125" s="885" t="s">
        <v>158</v>
      </c>
      <c r="D125" s="808" t="s">
        <v>278</v>
      </c>
      <c r="E125" s="809"/>
      <c r="F125" s="809"/>
      <c r="G125" s="810"/>
      <c r="H125" s="883"/>
      <c r="I125" s="846"/>
      <c r="J125" s="790"/>
      <c r="K125" s="900"/>
      <c r="L125" s="900"/>
      <c r="M125" s="845"/>
    </row>
    <row r="126" ht="31.5" customHeight="1" spans="1:13">
      <c r="A126" s="833"/>
      <c r="B126" s="829"/>
      <c r="C126" s="890"/>
      <c r="D126" s="886" t="s">
        <v>253</v>
      </c>
      <c r="E126" s="808" t="s">
        <v>279</v>
      </c>
      <c r="F126" s="809"/>
      <c r="G126" s="810"/>
      <c r="H126" s="887"/>
      <c r="I126" s="852"/>
      <c r="J126" s="852"/>
      <c r="K126" s="852"/>
      <c r="L126" s="852"/>
      <c r="M126" s="852"/>
    </row>
    <row r="127" ht="21" customHeight="1" spans="1:13">
      <c r="A127" s="828"/>
      <c r="B127" s="829"/>
      <c r="C127" s="830"/>
      <c r="D127" s="884"/>
      <c r="E127" s="888" t="s">
        <v>255</v>
      </c>
      <c r="F127" s="819" t="s">
        <v>261</v>
      </c>
      <c r="G127" s="821"/>
      <c r="H127" s="887"/>
      <c r="I127" s="846">
        <f>PENELITIAN!N697</f>
        <v>9.81</v>
      </c>
      <c r="J127" s="790"/>
      <c r="K127" s="900"/>
      <c r="L127" s="900"/>
      <c r="M127" s="845"/>
    </row>
    <row r="128" ht="21" customHeight="1" spans="1:13">
      <c r="A128" s="828"/>
      <c r="B128" s="829"/>
      <c r="C128" s="830"/>
      <c r="D128" s="889"/>
      <c r="E128" s="888" t="s">
        <v>257</v>
      </c>
      <c r="F128" s="819" t="s">
        <v>262</v>
      </c>
      <c r="G128" s="821"/>
      <c r="H128" s="887"/>
      <c r="I128" s="902">
        <f>PENELITIAN!N722</f>
        <v>28.89</v>
      </c>
      <c r="J128" s="790"/>
      <c r="K128" s="900"/>
      <c r="L128" s="900"/>
      <c r="M128" s="845"/>
    </row>
    <row r="129" ht="33.75" customHeight="1" spans="1:13">
      <c r="A129" s="833"/>
      <c r="B129" s="829"/>
      <c r="C129" s="890"/>
      <c r="D129" s="886" t="s">
        <v>259</v>
      </c>
      <c r="E129" s="808" t="s">
        <v>280</v>
      </c>
      <c r="F129" s="809"/>
      <c r="G129" s="810"/>
      <c r="H129" s="887"/>
      <c r="I129" s="852"/>
      <c r="J129" s="852"/>
      <c r="K129" s="852"/>
      <c r="L129" s="852"/>
      <c r="M129" s="852"/>
    </row>
    <row r="130" ht="21" customHeight="1" spans="1:13">
      <c r="A130" s="828"/>
      <c r="B130" s="829"/>
      <c r="C130" s="830"/>
      <c r="D130" s="884"/>
      <c r="E130" s="888" t="s">
        <v>255</v>
      </c>
      <c r="F130" s="819" t="s">
        <v>261</v>
      </c>
      <c r="G130" s="821"/>
      <c r="H130" s="887"/>
      <c r="I130" s="846"/>
      <c r="J130" s="790"/>
      <c r="K130" s="900"/>
      <c r="L130" s="900"/>
      <c r="M130" s="845"/>
    </row>
    <row r="131" ht="21" customHeight="1" spans="1:13">
      <c r="A131" s="828"/>
      <c r="B131" s="829"/>
      <c r="C131" s="830"/>
      <c r="D131" s="889"/>
      <c r="E131" s="888" t="s">
        <v>257</v>
      </c>
      <c r="F131" s="819" t="s">
        <v>262</v>
      </c>
      <c r="G131" s="821"/>
      <c r="H131" s="887"/>
      <c r="I131" s="846"/>
      <c r="J131" s="790"/>
      <c r="K131" s="900"/>
      <c r="L131" s="900"/>
      <c r="M131" s="845"/>
    </row>
    <row r="132" ht="46.5" customHeight="1" spans="1:13">
      <c r="A132" s="833"/>
      <c r="B132" s="829"/>
      <c r="C132" s="890"/>
      <c r="D132" s="886" t="s">
        <v>263</v>
      </c>
      <c r="E132" s="808" t="s">
        <v>281</v>
      </c>
      <c r="F132" s="809"/>
      <c r="G132" s="810"/>
      <c r="H132" s="887"/>
      <c r="I132" s="852"/>
      <c r="J132" s="852"/>
      <c r="K132" s="852"/>
      <c r="L132" s="852"/>
      <c r="M132" s="852"/>
    </row>
    <row r="133" ht="21" customHeight="1" spans="1:13">
      <c r="A133" s="828"/>
      <c r="B133" s="829"/>
      <c r="C133" s="830"/>
      <c r="D133" s="884"/>
      <c r="E133" s="888" t="s">
        <v>255</v>
      </c>
      <c r="F133" s="819" t="s">
        <v>261</v>
      </c>
      <c r="G133" s="821"/>
      <c r="H133" s="887"/>
      <c r="I133" s="846">
        <f>PENELITIAN!N772</f>
        <v>5.91</v>
      </c>
      <c r="J133" s="790"/>
      <c r="K133" s="900"/>
      <c r="L133" s="900"/>
      <c r="M133" s="845"/>
    </row>
    <row r="134" ht="21" customHeight="1" spans="1:13">
      <c r="A134" s="828"/>
      <c r="B134" s="829"/>
      <c r="C134" s="830"/>
      <c r="D134" s="889"/>
      <c r="E134" s="888" t="s">
        <v>257</v>
      </c>
      <c r="F134" s="819" t="s">
        <v>262</v>
      </c>
      <c r="G134" s="821"/>
      <c r="H134" s="887"/>
      <c r="I134" s="846">
        <f>PENELITIAN!N789</f>
        <v>6.42</v>
      </c>
      <c r="J134" s="790"/>
      <c r="K134" s="900"/>
      <c r="L134" s="900"/>
      <c r="M134" s="845"/>
    </row>
    <row r="135" ht="49.5" customHeight="1" spans="1:13">
      <c r="A135" s="833"/>
      <c r="B135" s="829"/>
      <c r="C135" s="890"/>
      <c r="D135" s="886" t="s">
        <v>282</v>
      </c>
      <c r="E135" s="808" t="s">
        <v>283</v>
      </c>
      <c r="F135" s="809"/>
      <c r="G135" s="810"/>
      <c r="H135" s="887"/>
      <c r="I135" s="852"/>
      <c r="J135" s="852"/>
      <c r="K135" s="852"/>
      <c r="L135" s="852"/>
      <c r="M135" s="852"/>
    </row>
    <row r="136" ht="21" customHeight="1" spans="1:13">
      <c r="A136" s="828"/>
      <c r="B136" s="829"/>
      <c r="C136" s="830"/>
      <c r="D136" s="884"/>
      <c r="E136" s="888" t="s">
        <v>255</v>
      </c>
      <c r="F136" s="819" t="s">
        <v>261</v>
      </c>
      <c r="G136" s="821"/>
      <c r="H136" s="887"/>
      <c r="I136" s="846"/>
      <c r="J136" s="790"/>
      <c r="K136" s="900"/>
      <c r="L136" s="900"/>
      <c r="M136" s="845"/>
    </row>
    <row r="137" ht="21" customHeight="1" spans="1:13">
      <c r="A137" s="828"/>
      <c r="B137" s="829"/>
      <c r="C137" s="830"/>
      <c r="D137" s="889"/>
      <c r="E137" s="888" t="s">
        <v>257</v>
      </c>
      <c r="F137" s="819" t="s">
        <v>262</v>
      </c>
      <c r="G137" s="821"/>
      <c r="H137" s="887"/>
      <c r="I137" s="846"/>
      <c r="J137" s="790"/>
      <c r="K137" s="900"/>
      <c r="L137" s="900"/>
      <c r="M137" s="845"/>
    </row>
    <row r="138" ht="32.25" customHeight="1" spans="1:13">
      <c r="A138" s="833"/>
      <c r="B138" s="829"/>
      <c r="C138" s="890"/>
      <c r="D138" s="886" t="s">
        <v>284</v>
      </c>
      <c r="E138" s="808" t="s">
        <v>285</v>
      </c>
      <c r="F138" s="809"/>
      <c r="G138" s="810"/>
      <c r="H138" s="887"/>
      <c r="I138" s="852"/>
      <c r="J138" s="852"/>
      <c r="K138" s="852"/>
      <c r="L138" s="852"/>
      <c r="M138" s="852"/>
    </row>
    <row r="139" ht="48" customHeight="1" spans="1:13">
      <c r="A139" s="828"/>
      <c r="B139" s="884"/>
      <c r="C139" s="885" t="s">
        <v>160</v>
      </c>
      <c r="D139" s="808" t="s">
        <v>286</v>
      </c>
      <c r="E139" s="809"/>
      <c r="F139" s="809"/>
      <c r="G139" s="810"/>
      <c r="H139" s="883"/>
      <c r="I139" s="846"/>
      <c r="J139" s="790"/>
      <c r="K139" s="900"/>
      <c r="L139" s="900"/>
      <c r="M139" s="845"/>
    </row>
    <row r="140" ht="32.25" customHeight="1" spans="1:13">
      <c r="A140" s="828"/>
      <c r="B140" s="818" t="s">
        <v>187</v>
      </c>
      <c r="C140" s="797" t="s">
        <v>287</v>
      </c>
      <c r="D140" s="903"/>
      <c r="E140" s="903"/>
      <c r="F140" s="903"/>
      <c r="G140" s="904"/>
      <c r="H140" s="883"/>
      <c r="I140" s="846">
        <f>PENELITIAN!N819</f>
        <v>0</v>
      </c>
      <c r="J140" s="790"/>
      <c r="K140" s="900"/>
      <c r="L140" s="900"/>
      <c r="M140" s="845"/>
    </row>
    <row r="141" ht="23.25" customHeight="1" spans="1:13">
      <c r="A141" s="828"/>
      <c r="B141" s="822"/>
      <c r="C141" s="823"/>
      <c r="D141" s="819" t="s">
        <v>288</v>
      </c>
      <c r="E141" s="820"/>
      <c r="F141" s="820"/>
      <c r="G141" s="821"/>
      <c r="H141" s="883"/>
      <c r="I141" s="846"/>
      <c r="J141" s="790"/>
      <c r="K141" s="900"/>
      <c r="L141" s="900"/>
      <c r="M141" s="845"/>
    </row>
    <row r="142" ht="36.75" customHeight="1" spans="1:13">
      <c r="A142" s="828"/>
      <c r="B142" s="818" t="s">
        <v>196</v>
      </c>
      <c r="C142" s="819" t="s">
        <v>289</v>
      </c>
      <c r="D142" s="820"/>
      <c r="E142" s="820"/>
      <c r="F142" s="820"/>
      <c r="G142" s="821"/>
      <c r="H142" s="883"/>
      <c r="I142" s="846">
        <f>PENELITIAN!N821</f>
        <v>0</v>
      </c>
      <c r="J142" s="790"/>
      <c r="K142" s="900"/>
      <c r="L142" s="900"/>
      <c r="M142" s="845"/>
    </row>
    <row r="143" ht="32.25" customHeight="1" spans="1:13">
      <c r="A143" s="828"/>
      <c r="B143" s="822"/>
      <c r="C143" s="823"/>
      <c r="D143" s="819" t="s">
        <v>288</v>
      </c>
      <c r="E143" s="820"/>
      <c r="F143" s="820"/>
      <c r="G143" s="821"/>
      <c r="H143" s="883"/>
      <c r="I143" s="846"/>
      <c r="J143" s="790"/>
      <c r="K143" s="900"/>
      <c r="L143" s="900"/>
      <c r="M143" s="845"/>
    </row>
    <row r="144" ht="45.75" customHeight="1" spans="1:13">
      <c r="A144" s="828"/>
      <c r="B144" s="807" t="s">
        <v>199</v>
      </c>
      <c r="C144" s="808" t="s">
        <v>290</v>
      </c>
      <c r="D144" s="809"/>
      <c r="E144" s="809"/>
      <c r="F144" s="809"/>
      <c r="G144" s="810"/>
      <c r="H144" s="887"/>
      <c r="I144" s="846">
        <f>PENELITIAN!N823</f>
        <v>0</v>
      </c>
      <c r="J144" s="790"/>
      <c r="K144" s="900"/>
      <c r="L144" s="900"/>
      <c r="M144" s="845"/>
    </row>
    <row r="145" ht="30" customHeight="1" spans="1:13">
      <c r="A145" s="828"/>
      <c r="B145" s="829"/>
      <c r="C145" s="891" t="s">
        <v>156</v>
      </c>
      <c r="D145" s="808" t="s">
        <v>291</v>
      </c>
      <c r="E145" s="809"/>
      <c r="F145" s="809"/>
      <c r="G145" s="810"/>
      <c r="H145" s="887"/>
      <c r="I145" s="846"/>
      <c r="J145" s="790"/>
      <c r="K145" s="900"/>
      <c r="L145" s="900"/>
      <c r="M145" s="845"/>
    </row>
    <row r="146" ht="21" customHeight="1" spans="1:13">
      <c r="A146" s="828"/>
      <c r="B146" s="822"/>
      <c r="C146" s="905" t="s">
        <v>158</v>
      </c>
      <c r="D146" s="819" t="s">
        <v>262</v>
      </c>
      <c r="E146" s="820"/>
      <c r="F146" s="820"/>
      <c r="G146" s="821"/>
      <c r="H146" s="883"/>
      <c r="I146" s="846"/>
      <c r="J146" s="790"/>
      <c r="K146" s="900"/>
      <c r="L146" s="900"/>
      <c r="M146" s="845"/>
    </row>
    <row r="147" ht="46.5" customHeight="1" spans="1:13">
      <c r="A147" s="828"/>
      <c r="B147" s="807" t="s">
        <v>207</v>
      </c>
      <c r="C147" s="808" t="s">
        <v>292</v>
      </c>
      <c r="D147" s="809"/>
      <c r="E147" s="809"/>
      <c r="F147" s="809"/>
      <c r="G147" s="810"/>
      <c r="H147" s="887"/>
      <c r="I147" s="846">
        <f>PENELITIAN!N830</f>
        <v>0</v>
      </c>
      <c r="J147" s="790"/>
      <c r="K147" s="900"/>
      <c r="L147" s="900"/>
      <c r="M147" s="845"/>
    </row>
    <row r="148" ht="21" customHeight="1" spans="1:13">
      <c r="A148" s="828"/>
      <c r="B148" s="829"/>
      <c r="C148" s="872">
        <v>1</v>
      </c>
      <c r="D148" s="819" t="s">
        <v>293</v>
      </c>
      <c r="E148" s="820"/>
      <c r="F148" s="820"/>
      <c r="G148" s="821"/>
      <c r="H148" s="887"/>
      <c r="I148" s="846"/>
      <c r="J148" s="790"/>
      <c r="K148" s="900"/>
      <c r="L148" s="900"/>
      <c r="M148" s="845"/>
    </row>
    <row r="149" ht="21" customHeight="1" spans="1:13">
      <c r="A149" s="828"/>
      <c r="B149" s="829"/>
      <c r="C149" s="872">
        <v>2</v>
      </c>
      <c r="D149" s="819" t="s">
        <v>294</v>
      </c>
      <c r="E149" s="820"/>
      <c r="F149" s="820"/>
      <c r="G149" s="821"/>
      <c r="H149" s="887"/>
      <c r="I149" s="846"/>
      <c r="J149" s="790"/>
      <c r="K149" s="900"/>
      <c r="L149" s="900"/>
      <c r="M149" s="845"/>
    </row>
    <row r="150" ht="21" customHeight="1" spans="1:13">
      <c r="A150" s="828"/>
      <c r="B150" s="822"/>
      <c r="C150" s="906">
        <v>3</v>
      </c>
      <c r="D150" s="855" t="s">
        <v>295</v>
      </c>
      <c r="E150" s="856"/>
      <c r="F150" s="856"/>
      <c r="G150" s="857"/>
      <c r="H150" s="883"/>
      <c r="I150" s="846"/>
      <c r="J150" s="790"/>
      <c r="K150" s="900"/>
      <c r="L150" s="900"/>
      <c r="M150" s="845"/>
    </row>
    <row r="151" s="743" customFormat="1" ht="22.5" customHeight="1" spans="1:13">
      <c r="A151" s="877" t="s">
        <v>296</v>
      </c>
      <c r="B151" s="878" t="s">
        <v>297</v>
      </c>
      <c r="C151" s="879"/>
      <c r="D151" s="879"/>
      <c r="E151" s="879"/>
      <c r="F151" s="879"/>
      <c r="G151" s="880"/>
      <c r="H151" s="907">
        <f>PAK!F24</f>
        <v>59</v>
      </c>
      <c r="I151" s="925">
        <f>I152+I154+I161+I172+I176</f>
        <v>26</v>
      </c>
      <c r="J151" s="926">
        <f>I151+H151</f>
        <v>85</v>
      </c>
      <c r="K151" s="927"/>
      <c r="L151" s="927"/>
      <c r="M151" s="927"/>
    </row>
    <row r="152" ht="20.1" customHeight="1" spans="1:13">
      <c r="A152" s="828"/>
      <c r="B152" s="818" t="s">
        <v>183</v>
      </c>
      <c r="C152" s="819" t="s">
        <v>298</v>
      </c>
      <c r="D152" s="820"/>
      <c r="E152" s="820"/>
      <c r="F152" s="820"/>
      <c r="G152" s="821"/>
      <c r="H152" s="858"/>
      <c r="I152" s="846">
        <f>PENGABDIAN!L23</f>
        <v>0</v>
      </c>
      <c r="J152" s="790"/>
      <c r="K152" s="845"/>
      <c r="L152" s="845"/>
      <c r="M152" s="845"/>
    </row>
    <row r="153" ht="51" customHeight="1" spans="1:13">
      <c r="A153" s="828"/>
      <c r="B153" s="822"/>
      <c r="C153" s="832"/>
      <c r="D153" s="908" t="s">
        <v>299</v>
      </c>
      <c r="E153" s="909"/>
      <c r="F153" s="909"/>
      <c r="G153" s="910"/>
      <c r="H153" s="858"/>
      <c r="I153" s="846"/>
      <c r="J153" s="790"/>
      <c r="K153" s="845"/>
      <c r="L153" s="845"/>
      <c r="M153" s="845"/>
    </row>
    <row r="154" ht="31.5" customHeight="1" spans="1:13">
      <c r="A154" s="828"/>
      <c r="B154" s="807" t="s">
        <v>187</v>
      </c>
      <c r="C154" s="860" t="s">
        <v>300</v>
      </c>
      <c r="D154" s="861"/>
      <c r="E154" s="861"/>
      <c r="F154" s="861"/>
      <c r="G154" s="862"/>
      <c r="H154" s="911"/>
      <c r="I154" s="895">
        <f>PENGABDIAN!L25</f>
        <v>0</v>
      </c>
      <c r="J154" s="782"/>
      <c r="K154" s="896"/>
      <c r="L154" s="896"/>
      <c r="M154" s="896"/>
    </row>
    <row r="155" ht="33" customHeight="1" spans="1:13">
      <c r="A155" s="868"/>
      <c r="B155" s="822"/>
      <c r="C155" s="832"/>
      <c r="D155" s="808" t="s">
        <v>301</v>
      </c>
      <c r="E155" s="809"/>
      <c r="F155" s="809"/>
      <c r="G155" s="810"/>
      <c r="H155" s="858"/>
      <c r="I155" s="846"/>
      <c r="J155" s="790"/>
      <c r="K155" s="894"/>
      <c r="L155" s="845"/>
      <c r="M155" s="845"/>
    </row>
    <row r="156" ht="20.1" customHeight="1" spans="1:13">
      <c r="A156" s="771" t="s">
        <v>155</v>
      </c>
      <c r="B156" s="761" t="s">
        <v>176</v>
      </c>
      <c r="C156" s="761"/>
      <c r="D156" s="761"/>
      <c r="E156" s="761"/>
      <c r="F156" s="761"/>
      <c r="G156" s="761"/>
      <c r="H156" s="761"/>
      <c r="I156" s="761"/>
      <c r="J156" s="761"/>
      <c r="K156" s="761"/>
      <c r="L156" s="761"/>
      <c r="M156" s="761"/>
    </row>
    <row r="157" ht="20.1" customHeight="1" spans="1:13">
      <c r="A157" s="773"/>
      <c r="B157" s="773" t="s">
        <v>177</v>
      </c>
      <c r="C157" s="773"/>
      <c r="D157" s="773"/>
      <c r="E157" s="773"/>
      <c r="F157" s="773"/>
      <c r="G157" s="773"/>
      <c r="H157" s="772" t="s">
        <v>178</v>
      </c>
      <c r="I157" s="772"/>
      <c r="J157" s="772"/>
      <c r="K157" s="772"/>
      <c r="L157" s="772"/>
      <c r="M157" s="772"/>
    </row>
    <row r="158" ht="20.1" customHeight="1" spans="1:13">
      <c r="A158" s="773"/>
      <c r="B158" s="773"/>
      <c r="C158" s="773"/>
      <c r="D158" s="773"/>
      <c r="E158" s="773"/>
      <c r="F158" s="773"/>
      <c r="G158" s="773"/>
      <c r="H158" s="772" t="s">
        <v>179</v>
      </c>
      <c r="I158" s="772"/>
      <c r="J158" s="772"/>
      <c r="K158" s="772" t="s">
        <v>180</v>
      </c>
      <c r="L158" s="772"/>
      <c r="M158" s="772"/>
    </row>
    <row r="159" ht="20.1" customHeight="1" spans="1:13">
      <c r="A159" s="774"/>
      <c r="B159" s="774"/>
      <c r="C159" s="774"/>
      <c r="D159" s="774"/>
      <c r="E159" s="774"/>
      <c r="F159" s="774"/>
      <c r="G159" s="774"/>
      <c r="H159" s="761" t="s">
        <v>99</v>
      </c>
      <c r="I159" s="761" t="s">
        <v>100</v>
      </c>
      <c r="J159" s="761" t="s">
        <v>101</v>
      </c>
      <c r="K159" s="761" t="s">
        <v>99</v>
      </c>
      <c r="L159" s="761" t="s">
        <v>100</v>
      </c>
      <c r="M159" s="761" t="s">
        <v>101</v>
      </c>
    </row>
    <row r="160" ht="20.1" customHeight="1" spans="1:13">
      <c r="A160" s="775">
        <v>1</v>
      </c>
      <c r="B160" s="762">
        <v>2</v>
      </c>
      <c r="C160" s="763"/>
      <c r="D160" s="763"/>
      <c r="E160" s="763"/>
      <c r="F160" s="763"/>
      <c r="G160" s="776"/>
      <c r="H160" s="761">
        <v>3</v>
      </c>
      <c r="I160" s="761">
        <v>4</v>
      </c>
      <c r="J160" s="761">
        <v>5</v>
      </c>
      <c r="K160" s="761">
        <v>6</v>
      </c>
      <c r="L160" s="761">
        <v>7</v>
      </c>
      <c r="M160" s="761">
        <v>8</v>
      </c>
    </row>
    <row r="161" ht="33.75" customHeight="1" spans="1:13">
      <c r="A161" s="828"/>
      <c r="B161" s="807" t="s">
        <v>196</v>
      </c>
      <c r="C161" s="808" t="s">
        <v>302</v>
      </c>
      <c r="D161" s="809"/>
      <c r="E161" s="809"/>
      <c r="F161" s="809"/>
      <c r="G161" s="810"/>
      <c r="H161" s="858"/>
      <c r="I161" s="901">
        <f>PENGABDIAN!L27</f>
        <v>26</v>
      </c>
      <c r="J161" s="790"/>
      <c r="K161" s="845"/>
      <c r="L161" s="845"/>
      <c r="M161" s="845"/>
    </row>
    <row r="162" ht="20.1" customHeight="1" spans="1:13">
      <c r="A162" s="828"/>
      <c r="B162" s="822"/>
      <c r="C162" s="906">
        <v>1</v>
      </c>
      <c r="D162" s="819" t="s">
        <v>303</v>
      </c>
      <c r="E162" s="820"/>
      <c r="F162" s="820"/>
      <c r="G162" s="821"/>
      <c r="H162" s="858"/>
      <c r="I162" s="846"/>
      <c r="J162" s="790"/>
      <c r="K162" s="845"/>
      <c r="L162" s="845"/>
      <c r="M162" s="845"/>
    </row>
    <row r="163" ht="20.1" customHeight="1" spans="1:13">
      <c r="A163" s="828"/>
      <c r="B163" s="829"/>
      <c r="C163" s="912"/>
      <c r="D163" s="818" t="s">
        <v>38</v>
      </c>
      <c r="E163" s="888" t="s">
        <v>304</v>
      </c>
      <c r="F163" s="888"/>
      <c r="G163" s="888"/>
      <c r="H163" s="858"/>
      <c r="I163" s="846"/>
      <c r="J163" s="790"/>
      <c r="K163" s="845"/>
      <c r="L163" s="845"/>
      <c r="M163" s="845"/>
    </row>
    <row r="164" ht="20.1" customHeight="1" spans="1:13">
      <c r="A164" s="828"/>
      <c r="B164" s="829"/>
      <c r="C164" s="912"/>
      <c r="D164" s="829"/>
      <c r="E164" s="872" t="s">
        <v>255</v>
      </c>
      <c r="F164" s="913" t="s">
        <v>293</v>
      </c>
      <c r="G164" s="845"/>
      <c r="H164" s="858"/>
      <c r="I164" s="846"/>
      <c r="J164" s="790"/>
      <c r="K164" s="845"/>
      <c r="L164" s="845"/>
      <c r="M164" s="845"/>
    </row>
    <row r="165" ht="20.1" customHeight="1" spans="1:13">
      <c r="A165" s="828"/>
      <c r="B165" s="829"/>
      <c r="C165" s="912"/>
      <c r="D165" s="829"/>
      <c r="E165" s="872" t="s">
        <v>257</v>
      </c>
      <c r="F165" s="913" t="s">
        <v>294</v>
      </c>
      <c r="G165" s="845"/>
      <c r="H165" s="858"/>
      <c r="I165" s="846"/>
      <c r="J165" s="790"/>
      <c r="K165" s="845"/>
      <c r="L165" s="845"/>
      <c r="M165" s="845"/>
    </row>
    <row r="166" ht="20.1" customHeight="1" spans="1:13">
      <c r="A166" s="828"/>
      <c r="B166" s="829"/>
      <c r="C166" s="914"/>
      <c r="D166" s="822"/>
      <c r="E166" s="872" t="s">
        <v>267</v>
      </c>
      <c r="F166" s="913" t="s">
        <v>295</v>
      </c>
      <c r="G166" s="845"/>
      <c r="H166" s="858"/>
      <c r="I166" s="846"/>
      <c r="J166" s="790"/>
      <c r="K166" s="845"/>
      <c r="L166" s="845"/>
      <c r="M166" s="845"/>
    </row>
    <row r="167" ht="33" customHeight="1" spans="1:13">
      <c r="A167" s="828"/>
      <c r="B167" s="829"/>
      <c r="C167" s="914"/>
      <c r="D167" s="807" t="s">
        <v>305</v>
      </c>
      <c r="E167" s="915" t="s">
        <v>306</v>
      </c>
      <c r="F167" s="915"/>
      <c r="G167" s="915"/>
      <c r="H167" s="858"/>
      <c r="I167" s="846"/>
      <c r="J167" s="790"/>
      <c r="K167" s="845"/>
      <c r="L167" s="845"/>
      <c r="M167" s="845"/>
    </row>
    <row r="168" ht="20.1" customHeight="1" spans="1:13">
      <c r="A168" s="828"/>
      <c r="B168" s="829"/>
      <c r="C168" s="914"/>
      <c r="D168" s="829"/>
      <c r="E168" s="872" t="s">
        <v>255</v>
      </c>
      <c r="F168" s="913" t="s">
        <v>293</v>
      </c>
      <c r="G168" s="845"/>
      <c r="H168" s="858"/>
      <c r="I168" s="846"/>
      <c r="J168" s="790"/>
      <c r="K168" s="845"/>
      <c r="L168" s="845"/>
      <c r="M168" s="845"/>
    </row>
    <row r="169" ht="20.1" customHeight="1" spans="1:13">
      <c r="A169" s="828"/>
      <c r="B169" s="829"/>
      <c r="C169" s="914"/>
      <c r="D169" s="829"/>
      <c r="E169" s="872" t="s">
        <v>257</v>
      </c>
      <c r="F169" s="913" t="s">
        <v>294</v>
      </c>
      <c r="G169" s="845"/>
      <c r="H169" s="858"/>
      <c r="I169" s="846"/>
      <c r="J169" s="790"/>
      <c r="K169" s="845"/>
      <c r="L169" s="845"/>
      <c r="M169" s="845"/>
    </row>
    <row r="170" ht="20.1" customHeight="1" spans="1:13">
      <c r="A170" s="828"/>
      <c r="B170" s="829"/>
      <c r="C170" s="916"/>
      <c r="D170" s="822"/>
      <c r="E170" s="872" t="s">
        <v>267</v>
      </c>
      <c r="F170" s="913" t="s">
        <v>295</v>
      </c>
      <c r="G170" s="845"/>
      <c r="H170" s="858"/>
      <c r="I170" s="846">
        <f>PENGABDIAN!L36</f>
        <v>26</v>
      </c>
      <c r="J170" s="790"/>
      <c r="K170" s="845"/>
      <c r="L170" s="845"/>
      <c r="M170" s="845"/>
    </row>
    <row r="171" ht="20.1" customHeight="1" spans="1:13">
      <c r="A171" s="828"/>
      <c r="B171" s="822"/>
      <c r="C171" s="906">
        <v>2</v>
      </c>
      <c r="D171" s="819" t="s">
        <v>307</v>
      </c>
      <c r="E171" s="820"/>
      <c r="F171" s="820"/>
      <c r="G171" s="821"/>
      <c r="H171" s="858"/>
      <c r="I171" s="846"/>
      <c r="J171" s="790"/>
      <c r="K171" s="845"/>
      <c r="L171" s="845"/>
      <c r="M171" s="845"/>
    </row>
    <row r="172" ht="49.5" customHeight="1" spans="1:13">
      <c r="A172" s="828"/>
      <c r="B172" s="807" t="s">
        <v>199</v>
      </c>
      <c r="C172" s="863" t="s">
        <v>308</v>
      </c>
      <c r="D172" s="864"/>
      <c r="E172" s="864"/>
      <c r="F172" s="864"/>
      <c r="G172" s="865"/>
      <c r="H172" s="858"/>
      <c r="I172" s="846">
        <f>PENGABDIAN!L483</f>
        <v>0</v>
      </c>
      <c r="J172" s="790"/>
      <c r="K172" s="845"/>
      <c r="L172" s="845"/>
      <c r="M172" s="845"/>
    </row>
    <row r="173" ht="20.1" customHeight="1" spans="1:13">
      <c r="A173" s="828"/>
      <c r="B173" s="829"/>
      <c r="C173" s="906">
        <v>1</v>
      </c>
      <c r="D173" s="819" t="s">
        <v>309</v>
      </c>
      <c r="E173" s="820"/>
      <c r="F173" s="820"/>
      <c r="G173" s="821"/>
      <c r="H173" s="858"/>
      <c r="I173" s="846"/>
      <c r="J173" s="790"/>
      <c r="K173" s="845"/>
      <c r="L173" s="845"/>
      <c r="M173" s="845"/>
    </row>
    <row r="174" ht="20.1" customHeight="1" spans="1:13">
      <c r="A174" s="828"/>
      <c r="B174" s="829"/>
      <c r="C174" s="872">
        <v>2</v>
      </c>
      <c r="D174" s="819" t="s">
        <v>310</v>
      </c>
      <c r="E174" s="820"/>
      <c r="F174" s="820"/>
      <c r="G174" s="821"/>
      <c r="H174" s="858"/>
      <c r="I174" s="846"/>
      <c r="J174" s="790"/>
      <c r="K174" s="845"/>
      <c r="L174" s="845"/>
      <c r="M174" s="845"/>
    </row>
    <row r="175" ht="20.1" customHeight="1" spans="1:13">
      <c r="A175" s="828"/>
      <c r="B175" s="889"/>
      <c r="C175" s="872">
        <v>3</v>
      </c>
      <c r="D175" s="917" t="s">
        <v>311</v>
      </c>
      <c r="E175" s="918"/>
      <c r="F175" s="918"/>
      <c r="G175" s="919"/>
      <c r="H175" s="858"/>
      <c r="I175" s="846"/>
      <c r="J175" s="790"/>
      <c r="K175" s="845"/>
      <c r="L175" s="845"/>
      <c r="M175" s="845"/>
    </row>
    <row r="176" ht="20.1" customHeight="1" spans="1:13">
      <c r="A176" s="828"/>
      <c r="B176" s="882" t="s">
        <v>207</v>
      </c>
      <c r="C176" s="819" t="s">
        <v>312</v>
      </c>
      <c r="D176" s="820"/>
      <c r="E176" s="820"/>
      <c r="F176" s="820"/>
      <c r="G176" s="821"/>
      <c r="H176" s="867"/>
      <c r="I176" s="846">
        <f>PENGABDIAN!L67</f>
        <v>0</v>
      </c>
      <c r="J176" s="790"/>
      <c r="K176" s="845"/>
      <c r="L176" s="845"/>
      <c r="M176" s="845"/>
    </row>
    <row r="177" ht="36" customHeight="1" spans="1:13">
      <c r="A177" s="828"/>
      <c r="B177" s="889"/>
      <c r="C177" s="820"/>
      <c r="D177" s="819" t="s">
        <v>313</v>
      </c>
      <c r="E177" s="820"/>
      <c r="F177" s="820"/>
      <c r="G177" s="821"/>
      <c r="H177" s="867"/>
      <c r="I177" s="846"/>
      <c r="J177" s="790"/>
      <c r="K177" s="845"/>
      <c r="L177" s="845"/>
      <c r="M177" s="845"/>
    </row>
    <row r="178" s="742" customFormat="1" customHeight="1" spans="1:13">
      <c r="A178" s="920"/>
      <c r="B178" s="921" t="s">
        <v>314</v>
      </c>
      <c r="C178" s="922"/>
      <c r="D178" s="922"/>
      <c r="E178" s="922"/>
      <c r="F178" s="922"/>
      <c r="G178" s="923"/>
      <c r="H178" s="924">
        <f>H151+H107+H43+H37</f>
        <v>464</v>
      </c>
      <c r="I178" s="924">
        <f>I151+I107+I43+I37</f>
        <v>561.078333333333</v>
      </c>
      <c r="J178" s="924">
        <f>J151+J107+J43+J37</f>
        <v>1025.07833333333</v>
      </c>
      <c r="K178" s="849"/>
      <c r="L178" s="849"/>
      <c r="M178" s="849"/>
    </row>
    <row r="179" s="743" customFormat="1" ht="25.5" customHeight="1" spans="1:13">
      <c r="A179" s="801" t="s">
        <v>315</v>
      </c>
      <c r="B179" s="878" t="s">
        <v>316</v>
      </c>
      <c r="C179" s="879"/>
      <c r="D179" s="879"/>
      <c r="E179" s="879"/>
      <c r="F179" s="879"/>
      <c r="G179" s="880"/>
      <c r="H179" s="907">
        <f>PAK!F27</f>
        <v>86</v>
      </c>
      <c r="I179" s="925">
        <f>(I180+I183+I190+I199+I206+I209+I216+I225+I229+I233+I235)</f>
        <v>30</v>
      </c>
      <c r="J179" s="926">
        <f>I179+H179</f>
        <v>116</v>
      </c>
      <c r="K179" s="927"/>
      <c r="L179" s="927"/>
      <c r="M179" s="927"/>
    </row>
    <row r="180" ht="33.75" customHeight="1" spans="1:13">
      <c r="A180" s="828"/>
      <c r="B180" s="886" t="s">
        <v>183</v>
      </c>
      <c r="C180" s="808" t="s">
        <v>317</v>
      </c>
      <c r="D180" s="809"/>
      <c r="E180" s="809"/>
      <c r="F180" s="809"/>
      <c r="G180" s="810"/>
      <c r="H180" s="858"/>
      <c r="I180" s="846">
        <f>PENUNJANG!L23</f>
        <v>3</v>
      </c>
      <c r="J180" s="790"/>
      <c r="K180" s="845"/>
      <c r="L180" s="845"/>
      <c r="M180" s="845"/>
    </row>
    <row r="181" ht="20.1" customHeight="1" spans="1:13">
      <c r="A181" s="828"/>
      <c r="B181" s="884"/>
      <c r="C181" s="872">
        <v>1</v>
      </c>
      <c r="D181" s="888" t="s">
        <v>318</v>
      </c>
      <c r="E181" s="888"/>
      <c r="F181" s="888"/>
      <c r="G181" s="888"/>
      <c r="H181" s="858"/>
      <c r="I181" s="846"/>
      <c r="J181" s="790"/>
      <c r="K181" s="845"/>
      <c r="L181" s="845"/>
      <c r="M181" s="845"/>
    </row>
    <row r="182" ht="20.1" customHeight="1" spans="1:13">
      <c r="A182" s="828"/>
      <c r="B182" s="889"/>
      <c r="C182" s="872">
        <v>2</v>
      </c>
      <c r="D182" s="832" t="s">
        <v>319</v>
      </c>
      <c r="E182" s="832"/>
      <c r="F182" s="832"/>
      <c r="G182" s="832"/>
      <c r="H182" s="858"/>
      <c r="I182" s="846">
        <f>PENUNJANG!L25</f>
        <v>3</v>
      </c>
      <c r="J182" s="790"/>
      <c r="K182" s="845"/>
      <c r="L182" s="845"/>
      <c r="M182" s="845"/>
    </row>
    <row r="183" ht="33" customHeight="1" spans="1:13">
      <c r="A183" s="828"/>
      <c r="B183" s="886" t="s">
        <v>187</v>
      </c>
      <c r="C183" s="915" t="s">
        <v>320</v>
      </c>
      <c r="D183" s="915"/>
      <c r="E183" s="915"/>
      <c r="F183" s="915"/>
      <c r="G183" s="915"/>
      <c r="H183" s="858"/>
      <c r="I183" s="846">
        <f>PENUNJANG!L29</f>
        <v>0</v>
      </c>
      <c r="J183" s="790"/>
      <c r="K183" s="845"/>
      <c r="L183" s="845"/>
      <c r="M183" s="845"/>
    </row>
    <row r="184" ht="20.1" customHeight="1" spans="1:13">
      <c r="A184" s="828"/>
      <c r="B184" s="884"/>
      <c r="C184" s="882">
        <v>1</v>
      </c>
      <c r="D184" s="832" t="s">
        <v>321</v>
      </c>
      <c r="E184" s="832"/>
      <c r="F184" s="832"/>
      <c r="G184" s="832"/>
      <c r="H184" s="858"/>
      <c r="I184" s="846"/>
      <c r="J184" s="790"/>
      <c r="K184" s="845"/>
      <c r="L184" s="845"/>
      <c r="M184" s="845"/>
    </row>
    <row r="185" ht="20.1" customHeight="1" spans="1:13">
      <c r="A185" s="833"/>
      <c r="B185" s="884"/>
      <c r="C185" s="829"/>
      <c r="D185" s="831" t="s">
        <v>38</v>
      </c>
      <c r="E185" s="832" t="s">
        <v>322</v>
      </c>
      <c r="F185" s="832"/>
      <c r="G185" s="832"/>
      <c r="H185" s="835"/>
      <c r="I185" s="852"/>
      <c r="J185" s="852"/>
      <c r="K185" s="852"/>
      <c r="L185" s="852"/>
      <c r="M185" s="852"/>
    </row>
    <row r="186" ht="20.1" customHeight="1" spans="1:13">
      <c r="A186" s="833"/>
      <c r="B186" s="884"/>
      <c r="C186" s="889"/>
      <c r="D186" s="831" t="s">
        <v>41</v>
      </c>
      <c r="E186" s="888" t="s">
        <v>323</v>
      </c>
      <c r="F186" s="888"/>
      <c r="G186" s="888"/>
      <c r="H186" s="836"/>
      <c r="I186" s="853"/>
      <c r="J186" s="853"/>
      <c r="K186" s="853"/>
      <c r="L186" s="853"/>
      <c r="M186" s="853"/>
    </row>
    <row r="187" ht="20.1" customHeight="1" spans="1:13">
      <c r="A187" s="833"/>
      <c r="B187" s="884"/>
      <c r="C187" s="882">
        <v>2</v>
      </c>
      <c r="D187" s="832" t="s">
        <v>324</v>
      </c>
      <c r="E187" s="832"/>
      <c r="F187" s="832"/>
      <c r="G187" s="832"/>
      <c r="H187" s="836"/>
      <c r="I187" s="853"/>
      <c r="J187" s="853"/>
      <c r="K187" s="853"/>
      <c r="L187" s="853"/>
      <c r="M187" s="853"/>
    </row>
    <row r="188" ht="20.1" customHeight="1" spans="1:13">
      <c r="A188" s="833"/>
      <c r="B188" s="829"/>
      <c r="C188" s="884"/>
      <c r="D188" s="831" t="s">
        <v>38</v>
      </c>
      <c r="E188" s="832" t="s">
        <v>322</v>
      </c>
      <c r="F188" s="832"/>
      <c r="G188" s="832"/>
      <c r="H188" s="762"/>
      <c r="I188" s="761"/>
      <c r="J188" s="761"/>
      <c r="K188" s="761"/>
      <c r="L188" s="761"/>
      <c r="M188" s="761"/>
    </row>
    <row r="189" s="739" customFormat="1" ht="20.1" customHeight="1" spans="1:13">
      <c r="A189" s="781"/>
      <c r="B189" s="822"/>
      <c r="C189" s="889"/>
      <c r="D189" s="831" t="s">
        <v>41</v>
      </c>
      <c r="E189" s="888" t="s">
        <v>323</v>
      </c>
      <c r="F189" s="888"/>
      <c r="G189" s="888"/>
      <c r="H189" s="762"/>
      <c r="I189" s="761"/>
      <c r="J189" s="761"/>
      <c r="K189" s="761"/>
      <c r="L189" s="761"/>
      <c r="M189" s="761"/>
    </row>
    <row r="190" ht="20.1" customHeight="1" spans="1:13">
      <c r="A190" s="828"/>
      <c r="B190" s="818" t="s">
        <v>196</v>
      </c>
      <c r="C190" s="832" t="s">
        <v>325</v>
      </c>
      <c r="D190" s="832"/>
      <c r="E190" s="832"/>
      <c r="F190" s="832"/>
      <c r="G190" s="832"/>
      <c r="H190" s="858"/>
      <c r="I190" s="846">
        <f>PENUNJANG!L36</f>
        <v>0</v>
      </c>
      <c r="J190" s="790"/>
      <c r="K190" s="845"/>
      <c r="L190" s="845"/>
      <c r="M190" s="845"/>
    </row>
    <row r="191" ht="20.1" customHeight="1" spans="1:13">
      <c r="A191" s="828"/>
      <c r="B191" s="829"/>
      <c r="C191" s="882">
        <v>1</v>
      </c>
      <c r="D191" s="832" t="s">
        <v>293</v>
      </c>
      <c r="E191" s="832"/>
      <c r="F191" s="832"/>
      <c r="G191" s="832"/>
      <c r="H191" s="858"/>
      <c r="I191" s="846"/>
      <c r="J191" s="790"/>
      <c r="K191" s="845"/>
      <c r="L191" s="845"/>
      <c r="M191" s="845"/>
    </row>
    <row r="192" ht="20.1" customHeight="1" spans="1:13">
      <c r="A192" s="828"/>
      <c r="B192" s="829"/>
      <c r="C192" s="884"/>
      <c r="D192" s="831" t="s">
        <v>326</v>
      </c>
      <c r="E192" s="888" t="s">
        <v>327</v>
      </c>
      <c r="F192" s="888"/>
      <c r="G192" s="888"/>
      <c r="H192" s="858"/>
      <c r="I192" s="846"/>
      <c r="J192" s="790"/>
      <c r="K192" s="845"/>
      <c r="L192" s="845"/>
      <c r="M192" s="845"/>
    </row>
    <row r="193" ht="20.1" customHeight="1" spans="1:13">
      <c r="A193" s="828"/>
      <c r="B193" s="829"/>
      <c r="C193" s="884"/>
      <c r="D193" s="831" t="s">
        <v>305</v>
      </c>
      <c r="E193" s="888" t="s">
        <v>328</v>
      </c>
      <c r="F193" s="888"/>
      <c r="G193" s="888"/>
      <c r="H193" s="858"/>
      <c r="I193" s="846"/>
      <c r="J193" s="790"/>
      <c r="K193" s="845"/>
      <c r="L193" s="845"/>
      <c r="M193" s="845"/>
    </row>
    <row r="194" ht="20.1" customHeight="1" spans="1:13">
      <c r="A194" s="828"/>
      <c r="B194" s="829"/>
      <c r="C194" s="889"/>
      <c r="D194" s="831" t="s">
        <v>329</v>
      </c>
      <c r="E194" s="888" t="s">
        <v>323</v>
      </c>
      <c r="F194" s="888"/>
      <c r="G194" s="888"/>
      <c r="H194" s="858"/>
      <c r="I194" s="846"/>
      <c r="J194" s="790"/>
      <c r="K194" s="845"/>
      <c r="L194" s="845"/>
      <c r="M194" s="845"/>
    </row>
    <row r="195" ht="20.1" customHeight="1" spans="1:13">
      <c r="A195" s="828"/>
      <c r="B195" s="829"/>
      <c r="C195" s="882">
        <v>2</v>
      </c>
      <c r="D195" s="832" t="s">
        <v>294</v>
      </c>
      <c r="E195" s="832"/>
      <c r="F195" s="832"/>
      <c r="G195" s="832"/>
      <c r="H195" s="858"/>
      <c r="I195" s="846"/>
      <c r="J195" s="790"/>
      <c r="K195" s="845"/>
      <c r="L195" s="845"/>
      <c r="M195" s="845"/>
    </row>
    <row r="196" ht="20.1" customHeight="1" spans="1:13">
      <c r="A196" s="828"/>
      <c r="B196" s="829"/>
      <c r="C196" s="884"/>
      <c r="D196" s="831" t="s">
        <v>326</v>
      </c>
      <c r="E196" s="888" t="s">
        <v>327</v>
      </c>
      <c r="F196" s="888"/>
      <c r="G196" s="888"/>
      <c r="H196" s="858"/>
      <c r="I196" s="846"/>
      <c r="J196" s="790"/>
      <c r="K196" s="845"/>
      <c r="L196" s="845"/>
      <c r="M196" s="845"/>
    </row>
    <row r="197" ht="20.1" customHeight="1" spans="1:13">
      <c r="A197" s="828"/>
      <c r="B197" s="829"/>
      <c r="C197" s="884"/>
      <c r="D197" s="831" t="s">
        <v>305</v>
      </c>
      <c r="E197" s="888" t="s">
        <v>328</v>
      </c>
      <c r="F197" s="888"/>
      <c r="G197" s="888"/>
      <c r="H197" s="858"/>
      <c r="I197" s="846"/>
      <c r="J197" s="790"/>
      <c r="K197" s="845"/>
      <c r="L197" s="845"/>
      <c r="M197" s="845"/>
    </row>
    <row r="198" ht="20.1" customHeight="1" spans="1:13">
      <c r="A198" s="828"/>
      <c r="B198" s="822"/>
      <c r="C198" s="889"/>
      <c r="D198" s="831" t="s">
        <v>329</v>
      </c>
      <c r="E198" s="888" t="s">
        <v>323</v>
      </c>
      <c r="F198" s="888"/>
      <c r="G198" s="888"/>
      <c r="H198" s="858"/>
      <c r="I198" s="846"/>
      <c r="J198" s="790"/>
      <c r="K198" s="845"/>
      <c r="L198" s="845"/>
      <c r="M198" s="845"/>
    </row>
    <row r="199" ht="20.1" customHeight="1" spans="1:13">
      <c r="A199" s="828"/>
      <c r="B199" s="818" t="s">
        <v>199</v>
      </c>
      <c r="C199" s="832" t="s">
        <v>330</v>
      </c>
      <c r="D199" s="832"/>
      <c r="E199" s="832"/>
      <c r="F199" s="832"/>
      <c r="G199" s="832"/>
      <c r="H199" s="858"/>
      <c r="I199" s="846">
        <f>PENUNJANG!L45</f>
        <v>0</v>
      </c>
      <c r="J199" s="790"/>
      <c r="K199" s="845"/>
      <c r="L199" s="845"/>
      <c r="M199" s="845"/>
    </row>
    <row r="200" ht="33.75" customHeight="1" spans="1:13">
      <c r="A200" s="868"/>
      <c r="B200" s="822"/>
      <c r="C200" s="823"/>
      <c r="D200" s="832" t="s">
        <v>331</v>
      </c>
      <c r="E200" s="832"/>
      <c r="F200" s="832"/>
      <c r="G200" s="832"/>
      <c r="H200" s="858"/>
      <c r="I200" s="846"/>
      <c r="J200" s="790"/>
      <c r="K200" s="845"/>
      <c r="L200" s="845"/>
      <c r="M200" s="845"/>
    </row>
    <row r="201" ht="20.1" customHeight="1" spans="1:13">
      <c r="A201" s="771" t="s">
        <v>155</v>
      </c>
      <c r="B201" s="761" t="s">
        <v>176</v>
      </c>
      <c r="C201" s="761"/>
      <c r="D201" s="761"/>
      <c r="E201" s="761"/>
      <c r="F201" s="761"/>
      <c r="G201" s="761"/>
      <c r="H201" s="761"/>
      <c r="I201" s="761"/>
      <c r="J201" s="761"/>
      <c r="K201" s="761"/>
      <c r="L201" s="761"/>
      <c r="M201" s="761"/>
    </row>
    <row r="202" ht="20.1" customHeight="1" spans="1:13">
      <c r="A202" s="773"/>
      <c r="B202" s="773" t="s">
        <v>177</v>
      </c>
      <c r="C202" s="773"/>
      <c r="D202" s="773"/>
      <c r="E202" s="773"/>
      <c r="F202" s="773"/>
      <c r="G202" s="773"/>
      <c r="H202" s="772" t="s">
        <v>178</v>
      </c>
      <c r="I202" s="772"/>
      <c r="J202" s="772"/>
      <c r="K202" s="772"/>
      <c r="L202" s="772"/>
      <c r="M202" s="772"/>
    </row>
    <row r="203" ht="20.1" customHeight="1" spans="1:13">
      <c r="A203" s="773"/>
      <c r="B203" s="773"/>
      <c r="C203" s="773"/>
      <c r="D203" s="773"/>
      <c r="E203" s="773"/>
      <c r="F203" s="773"/>
      <c r="G203" s="773"/>
      <c r="H203" s="772" t="s">
        <v>179</v>
      </c>
      <c r="I203" s="772"/>
      <c r="J203" s="772"/>
      <c r="K203" s="772" t="s">
        <v>180</v>
      </c>
      <c r="L203" s="772"/>
      <c r="M203" s="772"/>
    </row>
    <row r="204" ht="20.1" customHeight="1" spans="1:13">
      <c r="A204" s="774"/>
      <c r="B204" s="774"/>
      <c r="C204" s="774"/>
      <c r="D204" s="774"/>
      <c r="E204" s="774"/>
      <c r="F204" s="774"/>
      <c r="G204" s="774"/>
      <c r="H204" s="761" t="s">
        <v>99</v>
      </c>
      <c r="I204" s="761" t="s">
        <v>100</v>
      </c>
      <c r="J204" s="761" t="s">
        <v>101</v>
      </c>
      <c r="K204" s="761" t="s">
        <v>99</v>
      </c>
      <c r="L204" s="761" t="s">
        <v>100</v>
      </c>
      <c r="M204" s="761" t="s">
        <v>101</v>
      </c>
    </row>
    <row r="205" ht="20.1" customHeight="1" spans="1:13">
      <c r="A205" s="775">
        <v>1</v>
      </c>
      <c r="B205" s="762">
        <v>2</v>
      </c>
      <c r="C205" s="763"/>
      <c r="D205" s="763"/>
      <c r="E205" s="763"/>
      <c r="F205" s="763"/>
      <c r="G205" s="776"/>
      <c r="H205" s="761">
        <v>3</v>
      </c>
      <c r="I205" s="761">
        <v>4</v>
      </c>
      <c r="J205" s="761">
        <v>5</v>
      </c>
      <c r="K205" s="761">
        <v>6</v>
      </c>
      <c r="L205" s="761">
        <v>7</v>
      </c>
      <c r="M205" s="761">
        <v>8</v>
      </c>
    </row>
    <row r="206" ht="31.5" customHeight="1" spans="1:13">
      <c r="A206" s="828"/>
      <c r="B206" s="807" t="s">
        <v>207</v>
      </c>
      <c r="C206" s="915" t="s">
        <v>332</v>
      </c>
      <c r="D206" s="915"/>
      <c r="E206" s="915"/>
      <c r="F206" s="915"/>
      <c r="G206" s="915"/>
      <c r="H206" s="858"/>
      <c r="I206" s="846">
        <f>DUPAK!J207</f>
        <v>0</v>
      </c>
      <c r="J206" s="790"/>
      <c r="K206" s="845"/>
      <c r="L206" s="845"/>
      <c r="M206" s="845"/>
    </row>
    <row r="207" ht="20.1" customHeight="1" spans="1:13">
      <c r="A207" s="828"/>
      <c r="B207" s="829"/>
      <c r="C207" s="882">
        <v>1</v>
      </c>
      <c r="D207" s="928" t="s">
        <v>333</v>
      </c>
      <c r="E207" s="928"/>
      <c r="F207" s="928"/>
      <c r="G207" s="928"/>
      <c r="H207" s="911"/>
      <c r="I207" s="846"/>
      <c r="J207" s="782"/>
      <c r="K207" s="896"/>
      <c r="L207" s="896"/>
      <c r="M207" s="896"/>
    </row>
    <row r="208" ht="20.1" customHeight="1" spans="1:13">
      <c r="A208" s="828"/>
      <c r="B208" s="822"/>
      <c r="C208" s="872">
        <v>2</v>
      </c>
      <c r="D208" s="832" t="s">
        <v>334</v>
      </c>
      <c r="E208" s="832"/>
      <c r="F208" s="832"/>
      <c r="G208" s="832"/>
      <c r="H208" s="858"/>
      <c r="I208" s="846"/>
      <c r="J208" s="790"/>
      <c r="K208" s="845"/>
      <c r="L208" s="845"/>
      <c r="M208" s="845"/>
    </row>
    <row r="209" ht="20.1" customHeight="1" spans="1:13">
      <c r="A209" s="828"/>
      <c r="B209" s="818" t="s">
        <v>211</v>
      </c>
      <c r="C209" s="832" t="s">
        <v>335</v>
      </c>
      <c r="D209" s="832"/>
      <c r="E209" s="832"/>
      <c r="F209" s="832"/>
      <c r="G209" s="832"/>
      <c r="H209" s="858"/>
      <c r="I209" s="846">
        <f>PENUNJANG!L50</f>
        <v>23</v>
      </c>
      <c r="J209" s="790"/>
      <c r="K209" s="845"/>
      <c r="L209" s="845"/>
      <c r="M209" s="845"/>
    </row>
    <row r="210" ht="20.1" customHeight="1" spans="1:13">
      <c r="A210" s="828"/>
      <c r="B210" s="829"/>
      <c r="C210" s="882">
        <v>1</v>
      </c>
      <c r="D210" s="832" t="s">
        <v>336</v>
      </c>
      <c r="E210" s="832"/>
      <c r="F210" s="832"/>
      <c r="G210" s="832"/>
      <c r="H210" s="858"/>
      <c r="I210" s="846"/>
      <c r="J210" s="790"/>
      <c r="K210" s="845"/>
      <c r="L210" s="845"/>
      <c r="M210" s="845"/>
    </row>
    <row r="211" ht="20.1" customHeight="1" spans="1:13">
      <c r="A211" s="828"/>
      <c r="B211" s="829"/>
      <c r="C211" s="884"/>
      <c r="D211" s="831" t="s">
        <v>38</v>
      </c>
      <c r="E211" s="929" t="s">
        <v>337</v>
      </c>
      <c r="F211" s="930"/>
      <c r="G211" s="931"/>
      <c r="H211" s="858"/>
      <c r="I211" s="846"/>
      <c r="J211" s="790"/>
      <c r="K211" s="845"/>
      <c r="L211" s="845"/>
      <c r="M211" s="845"/>
    </row>
    <row r="212" ht="20.1" customHeight="1" spans="1:13">
      <c r="A212" s="828"/>
      <c r="B212" s="829"/>
      <c r="C212" s="889"/>
      <c r="D212" s="831" t="s">
        <v>41</v>
      </c>
      <c r="E212" s="888" t="s">
        <v>323</v>
      </c>
      <c r="F212" s="888"/>
      <c r="G212" s="888"/>
      <c r="H212" s="858"/>
      <c r="I212" s="846">
        <f>PENUNJANG!L53</f>
        <v>9</v>
      </c>
      <c r="J212" s="790"/>
      <c r="K212" s="845"/>
      <c r="L212" s="845"/>
      <c r="M212" s="845"/>
    </row>
    <row r="213" ht="20.1" customHeight="1" spans="1:13">
      <c r="A213" s="854"/>
      <c r="B213" s="829"/>
      <c r="C213" s="882">
        <v>2</v>
      </c>
      <c r="D213" s="832" t="s">
        <v>338</v>
      </c>
      <c r="E213" s="832"/>
      <c r="F213" s="832"/>
      <c r="G213" s="832"/>
      <c r="H213" s="858"/>
      <c r="I213" s="846"/>
      <c r="J213" s="790"/>
      <c r="K213" s="845"/>
      <c r="L213" s="845"/>
      <c r="M213" s="845"/>
    </row>
    <row r="214" ht="20.1" customHeight="1" spans="1:13">
      <c r="A214" s="854"/>
      <c r="B214" s="829"/>
      <c r="C214" s="884"/>
      <c r="D214" s="831" t="s">
        <v>38</v>
      </c>
      <c r="E214" s="929" t="s">
        <v>337</v>
      </c>
      <c r="F214" s="930"/>
      <c r="G214" s="931"/>
      <c r="H214" s="858"/>
      <c r="I214" s="846"/>
      <c r="J214" s="790"/>
      <c r="K214" s="845"/>
      <c r="L214" s="845"/>
      <c r="M214" s="845"/>
    </row>
    <row r="215" ht="20.1" customHeight="1" spans="1:13">
      <c r="A215" s="854"/>
      <c r="B215" s="822"/>
      <c r="C215" s="889"/>
      <c r="D215" s="831" t="s">
        <v>41</v>
      </c>
      <c r="E215" s="888" t="s">
        <v>323</v>
      </c>
      <c r="F215" s="888"/>
      <c r="G215" s="845"/>
      <c r="H215" s="858"/>
      <c r="I215" s="846">
        <f>PENUNJANG!L65</f>
        <v>14</v>
      </c>
      <c r="J215" s="790"/>
      <c r="K215" s="845"/>
      <c r="L215" s="845"/>
      <c r="M215" s="845"/>
    </row>
    <row r="216" ht="20.1" customHeight="1" spans="1:13">
      <c r="A216" s="828"/>
      <c r="B216" s="884" t="s">
        <v>214</v>
      </c>
      <c r="C216" s="832" t="s">
        <v>339</v>
      </c>
      <c r="D216" s="832"/>
      <c r="E216" s="832"/>
      <c r="F216" s="832"/>
      <c r="G216" s="832"/>
      <c r="H216" s="858"/>
      <c r="I216" s="846">
        <f>PENUNJANG!L80</f>
        <v>0</v>
      </c>
      <c r="J216" s="790"/>
      <c r="K216" s="845"/>
      <c r="L216" s="845"/>
      <c r="M216" s="845"/>
    </row>
    <row r="217" ht="20.1" customHeight="1" spans="1:13">
      <c r="A217" s="828"/>
      <c r="B217" s="884"/>
      <c r="C217" s="886">
        <v>1</v>
      </c>
      <c r="D217" s="915" t="s">
        <v>340</v>
      </c>
      <c r="E217" s="915"/>
      <c r="F217" s="915"/>
      <c r="G217" s="915"/>
      <c r="H217" s="858"/>
      <c r="I217" s="846"/>
      <c r="J217" s="790"/>
      <c r="K217" s="845"/>
      <c r="L217" s="845"/>
      <c r="M217" s="845"/>
    </row>
    <row r="218" ht="20.1" customHeight="1" spans="1:13">
      <c r="A218" s="828"/>
      <c r="B218" s="829"/>
      <c r="C218" s="884"/>
      <c r="D218" s="831" t="s">
        <v>326</v>
      </c>
      <c r="E218" s="832" t="s">
        <v>341</v>
      </c>
      <c r="F218" s="832"/>
      <c r="G218" s="832"/>
      <c r="H218" s="858"/>
      <c r="I218" s="846"/>
      <c r="J218" s="790"/>
      <c r="K218" s="845"/>
      <c r="L218" s="845"/>
      <c r="M218" s="845"/>
    </row>
    <row r="219" ht="20.1" customHeight="1" spans="1:13">
      <c r="A219" s="828"/>
      <c r="B219" s="884"/>
      <c r="C219" s="884"/>
      <c r="D219" s="831" t="s">
        <v>305</v>
      </c>
      <c r="E219" s="832" t="s">
        <v>342</v>
      </c>
      <c r="F219" s="832"/>
      <c r="G219" s="832"/>
      <c r="H219" s="858"/>
      <c r="I219" s="846"/>
      <c r="J219" s="790"/>
      <c r="K219" s="845"/>
      <c r="L219" s="845"/>
      <c r="M219" s="845"/>
    </row>
    <row r="220" ht="20.1" customHeight="1" spans="1:13">
      <c r="A220" s="828"/>
      <c r="B220" s="884"/>
      <c r="C220" s="889"/>
      <c r="D220" s="831" t="s">
        <v>329</v>
      </c>
      <c r="E220" s="832" t="s">
        <v>343</v>
      </c>
      <c r="F220" s="832"/>
      <c r="G220" s="832"/>
      <c r="H220" s="858"/>
      <c r="I220" s="846"/>
      <c r="J220" s="790"/>
      <c r="K220" s="845"/>
      <c r="L220" s="845"/>
      <c r="M220" s="845"/>
    </row>
    <row r="221" ht="20.1" customHeight="1" spans="1:13">
      <c r="A221" s="828"/>
      <c r="B221" s="884"/>
      <c r="C221" s="882">
        <v>2</v>
      </c>
      <c r="D221" s="832" t="s">
        <v>344</v>
      </c>
      <c r="E221" s="832"/>
      <c r="F221" s="832"/>
      <c r="G221" s="832"/>
      <c r="H221" s="858"/>
      <c r="I221" s="846"/>
      <c r="J221" s="790"/>
      <c r="K221" s="845"/>
      <c r="L221" s="845"/>
      <c r="M221" s="845"/>
    </row>
    <row r="222" ht="20.1" customHeight="1" spans="1:13">
      <c r="A222" s="828"/>
      <c r="B222" s="884"/>
      <c r="C222" s="884"/>
      <c r="D222" s="761" t="s">
        <v>38</v>
      </c>
      <c r="E222" s="888" t="s">
        <v>293</v>
      </c>
      <c r="F222" s="888"/>
      <c r="G222" s="888"/>
      <c r="H222" s="858"/>
      <c r="I222" s="846"/>
      <c r="J222" s="790"/>
      <c r="K222" s="845"/>
      <c r="L222" s="845"/>
      <c r="M222" s="845"/>
    </row>
    <row r="223" ht="20.1" customHeight="1" spans="1:13">
      <c r="A223" s="828"/>
      <c r="B223" s="884"/>
      <c r="C223" s="884"/>
      <c r="D223" s="761" t="s">
        <v>305</v>
      </c>
      <c r="E223" s="888" t="s">
        <v>294</v>
      </c>
      <c r="F223" s="888"/>
      <c r="G223" s="888"/>
      <c r="H223" s="858"/>
      <c r="I223" s="846"/>
      <c r="J223" s="790"/>
      <c r="K223" s="845"/>
      <c r="L223" s="845"/>
      <c r="M223" s="845"/>
    </row>
    <row r="224" ht="20.1" customHeight="1" spans="1:13">
      <c r="A224" s="828"/>
      <c r="B224" s="889"/>
      <c r="C224" s="889"/>
      <c r="D224" s="761" t="s">
        <v>329</v>
      </c>
      <c r="E224" s="888" t="s">
        <v>345</v>
      </c>
      <c r="F224" s="888"/>
      <c r="G224" s="888"/>
      <c r="H224" s="858"/>
      <c r="I224" s="846"/>
      <c r="J224" s="790"/>
      <c r="K224" s="845"/>
      <c r="L224" s="845"/>
      <c r="M224" s="845"/>
    </row>
    <row r="225" ht="35.25" customHeight="1" spans="1:13">
      <c r="A225" s="828"/>
      <c r="B225" s="807" t="s">
        <v>217</v>
      </c>
      <c r="C225" s="915" t="s">
        <v>346</v>
      </c>
      <c r="D225" s="915"/>
      <c r="E225" s="915"/>
      <c r="F225" s="915"/>
      <c r="G225" s="915"/>
      <c r="H225" s="932"/>
      <c r="I225" s="846">
        <f>PENUNJANG!L89</f>
        <v>0</v>
      </c>
      <c r="J225" s="790"/>
      <c r="K225" s="845"/>
      <c r="L225" s="845"/>
      <c r="M225" s="845"/>
    </row>
    <row r="226" ht="20.1" customHeight="1" spans="1:13">
      <c r="A226" s="828"/>
      <c r="B226" s="829"/>
      <c r="C226" s="872">
        <v>1</v>
      </c>
      <c r="D226" s="832" t="s">
        <v>347</v>
      </c>
      <c r="E226" s="832"/>
      <c r="F226" s="832"/>
      <c r="G226" s="832"/>
      <c r="H226" s="932"/>
      <c r="I226" s="846"/>
      <c r="J226" s="790"/>
      <c r="K226" s="845"/>
      <c r="L226" s="845"/>
      <c r="M226" s="845"/>
    </row>
    <row r="227" ht="20.1" customHeight="1" spans="1:13">
      <c r="A227" s="828"/>
      <c r="B227" s="829"/>
      <c r="C227" s="872">
        <v>2</v>
      </c>
      <c r="D227" s="832" t="s">
        <v>348</v>
      </c>
      <c r="E227" s="832"/>
      <c r="F227" s="832"/>
      <c r="G227" s="832"/>
      <c r="H227" s="858"/>
      <c r="I227" s="846"/>
      <c r="J227" s="790"/>
      <c r="K227" s="845"/>
      <c r="L227" s="845"/>
      <c r="M227" s="845"/>
    </row>
    <row r="228" ht="20.1" customHeight="1" spans="1:13">
      <c r="A228" s="828"/>
      <c r="B228" s="889"/>
      <c r="C228" s="872">
        <v>3</v>
      </c>
      <c r="D228" s="832" t="s">
        <v>349</v>
      </c>
      <c r="E228" s="832"/>
      <c r="F228" s="832"/>
      <c r="G228" s="832"/>
      <c r="H228" s="858"/>
      <c r="I228" s="846"/>
      <c r="J228" s="790"/>
      <c r="K228" s="845"/>
      <c r="L228" s="845"/>
      <c r="M228" s="845"/>
    </row>
    <row r="229" ht="20.1" customHeight="1" spans="1:13">
      <c r="A229" s="828"/>
      <c r="B229" s="882" t="s">
        <v>181</v>
      </c>
      <c r="C229" s="832" t="s">
        <v>350</v>
      </c>
      <c r="D229" s="832"/>
      <c r="E229" s="832"/>
      <c r="F229" s="832"/>
      <c r="G229" s="832"/>
      <c r="H229" s="858"/>
      <c r="I229" s="846">
        <f>PENUNJANG!L93</f>
        <v>0</v>
      </c>
      <c r="J229" s="790"/>
      <c r="K229" s="845"/>
      <c r="L229" s="845"/>
      <c r="M229" s="845"/>
    </row>
    <row r="230" ht="20.1" customHeight="1" spans="1:13">
      <c r="A230" s="828"/>
      <c r="B230" s="884"/>
      <c r="C230" s="872">
        <v>1</v>
      </c>
      <c r="D230" s="913" t="s">
        <v>293</v>
      </c>
      <c r="E230" s="913"/>
      <c r="F230" s="913"/>
      <c r="G230" s="913"/>
      <c r="H230" s="858"/>
      <c r="I230" s="846"/>
      <c r="J230" s="790"/>
      <c r="K230" s="845"/>
      <c r="L230" s="845"/>
      <c r="M230" s="845"/>
    </row>
    <row r="231" ht="20.1" customHeight="1" spans="1:13">
      <c r="A231" s="828"/>
      <c r="B231" s="884"/>
      <c r="C231" s="872">
        <v>2</v>
      </c>
      <c r="D231" s="913" t="s">
        <v>294</v>
      </c>
      <c r="E231" s="913"/>
      <c r="F231" s="913"/>
      <c r="G231" s="845"/>
      <c r="H231" s="858"/>
      <c r="I231" s="846"/>
      <c r="J231" s="790"/>
      <c r="K231" s="845"/>
      <c r="L231" s="845"/>
      <c r="M231" s="845"/>
    </row>
    <row r="232" ht="20.1" customHeight="1" spans="1:13">
      <c r="A232" s="828"/>
      <c r="B232" s="889"/>
      <c r="C232" s="872">
        <v>3</v>
      </c>
      <c r="D232" s="913" t="s">
        <v>351</v>
      </c>
      <c r="E232" s="913"/>
      <c r="F232" s="913"/>
      <c r="G232" s="845"/>
      <c r="H232" s="858"/>
      <c r="I232" s="846"/>
      <c r="J232" s="790"/>
      <c r="K232" s="845"/>
      <c r="L232" s="845"/>
      <c r="M232" s="845"/>
    </row>
    <row r="233" ht="20.1" customHeight="1" spans="1:13">
      <c r="A233" s="833"/>
      <c r="B233" s="882" t="s">
        <v>223</v>
      </c>
      <c r="C233" s="832" t="s">
        <v>352</v>
      </c>
      <c r="D233" s="832"/>
      <c r="E233" s="832"/>
      <c r="F233" s="832"/>
      <c r="G233" s="832"/>
      <c r="H233" s="762"/>
      <c r="I233" s="846">
        <f>PENUNJANG!L97</f>
        <v>0</v>
      </c>
      <c r="J233" s="761"/>
      <c r="K233" s="761"/>
      <c r="L233" s="761"/>
      <c r="M233" s="761"/>
    </row>
    <row r="234" ht="32.25" customHeight="1" spans="1:13">
      <c r="A234" s="833"/>
      <c r="B234" s="889"/>
      <c r="C234" s="933"/>
      <c r="D234" s="832" t="s">
        <v>353</v>
      </c>
      <c r="E234" s="832"/>
      <c r="F234" s="832"/>
      <c r="G234" s="832"/>
      <c r="H234" s="764"/>
      <c r="I234" s="846"/>
      <c r="J234" s="761"/>
      <c r="K234" s="761"/>
      <c r="L234" s="761"/>
      <c r="M234" s="761"/>
    </row>
    <row r="235" ht="20.1" customHeight="1" spans="1:13">
      <c r="A235" s="833"/>
      <c r="B235" s="882" t="s">
        <v>233</v>
      </c>
      <c r="C235" s="832" t="s">
        <v>354</v>
      </c>
      <c r="D235" s="832"/>
      <c r="E235" s="832"/>
      <c r="F235" s="832"/>
      <c r="G235" s="832"/>
      <c r="H235" s="762"/>
      <c r="I235" s="846">
        <f>PENUNJANG!L99</f>
        <v>4</v>
      </c>
      <c r="J235" s="761"/>
      <c r="K235" s="761"/>
      <c r="L235" s="761"/>
      <c r="M235" s="761"/>
    </row>
    <row r="236" ht="32.25" customHeight="1" spans="1:13">
      <c r="A236" s="833"/>
      <c r="B236" s="889"/>
      <c r="C236" s="933"/>
      <c r="D236" s="832" t="s">
        <v>355</v>
      </c>
      <c r="E236" s="832"/>
      <c r="F236" s="832"/>
      <c r="G236" s="832"/>
      <c r="H236" s="764"/>
      <c r="I236" s="846">
        <f>PENUNJANG!L100</f>
        <v>4</v>
      </c>
      <c r="J236" s="761"/>
      <c r="K236" s="761"/>
      <c r="L236" s="761"/>
      <c r="M236" s="761"/>
    </row>
    <row r="237" s="739" customFormat="1" customHeight="1" spans="1:13">
      <c r="A237" s="772"/>
      <c r="B237" s="921" t="s">
        <v>356</v>
      </c>
      <c r="C237" s="922"/>
      <c r="D237" s="922"/>
      <c r="E237" s="922"/>
      <c r="F237" s="922"/>
      <c r="G237" s="923"/>
      <c r="H237" s="934">
        <f>H179</f>
        <v>86</v>
      </c>
      <c r="I237" s="934">
        <f>I179</f>
        <v>30</v>
      </c>
      <c r="J237" s="934">
        <f>J179</f>
        <v>116</v>
      </c>
      <c r="K237" s="970"/>
      <c r="L237" s="970"/>
      <c r="M237" s="970"/>
    </row>
    <row r="238" s="739" customFormat="1" customHeight="1" spans="1:13">
      <c r="A238" s="752"/>
      <c r="B238" s="935"/>
      <c r="C238" s="935"/>
      <c r="D238" s="935"/>
      <c r="E238" s="935"/>
      <c r="F238" s="935"/>
      <c r="G238" s="935"/>
      <c r="H238" s="752"/>
      <c r="I238" s="752"/>
      <c r="J238" s="752"/>
      <c r="K238" s="752"/>
      <c r="L238" s="752"/>
      <c r="M238" s="752"/>
    </row>
    <row r="239" ht="15.75" customHeight="1" spans="1:13">
      <c r="A239" s="936"/>
      <c r="B239" s="937"/>
      <c r="C239" s="938"/>
      <c r="D239" s="938"/>
      <c r="E239" s="938"/>
      <c r="F239" s="938"/>
      <c r="G239" s="938"/>
      <c r="H239" s="939"/>
      <c r="I239" s="971"/>
      <c r="J239" s="972"/>
      <c r="K239" s="973"/>
      <c r="L239" s="973"/>
      <c r="M239" s="973"/>
    </row>
    <row r="240" s="738" customFormat="1" ht="36.75" customHeight="1" spans="1:16">
      <c r="A240" s="940" t="s">
        <v>120</v>
      </c>
      <c r="B240" s="941" t="s">
        <v>357</v>
      </c>
      <c r="C240" s="942"/>
      <c r="D240" s="943"/>
      <c r="E240" s="943"/>
      <c r="F240" s="943"/>
      <c r="G240" s="944"/>
      <c r="H240" s="944"/>
      <c r="I240" s="974"/>
      <c r="J240" s="763"/>
      <c r="K240" s="839"/>
      <c r="L240" s="839"/>
      <c r="M240" s="840"/>
      <c r="N240" s="760"/>
      <c r="O240" s="760"/>
      <c r="P240" s="756"/>
    </row>
    <row r="241" s="738" customFormat="1" ht="33" customHeight="1" spans="1:16">
      <c r="A241" s="945"/>
      <c r="B241" s="946" t="s">
        <v>156</v>
      </c>
      <c r="C241" s="947" t="s">
        <v>358</v>
      </c>
      <c r="D241" s="947"/>
      <c r="E241" s="947"/>
      <c r="F241" s="947"/>
      <c r="G241" s="948"/>
      <c r="H241" s="949"/>
      <c r="I241" s="975"/>
      <c r="J241" s="976"/>
      <c r="K241" s="976"/>
      <c r="L241" s="976"/>
      <c r="M241" s="977"/>
      <c r="N241" s="976"/>
      <c r="O241" s="978"/>
      <c r="P241" s="756"/>
    </row>
    <row r="242" s="738" customFormat="1" ht="21" customHeight="1" spans="1:16">
      <c r="A242" s="945"/>
      <c r="B242" s="950" t="s">
        <v>158</v>
      </c>
      <c r="C242" s="951" t="s">
        <v>359</v>
      </c>
      <c r="D242" s="951"/>
      <c r="E242" s="951"/>
      <c r="F242" s="951"/>
      <c r="G242" s="952"/>
      <c r="H242" s="953"/>
      <c r="I242" s="953"/>
      <c r="J242" s="979"/>
      <c r="K242" s="978"/>
      <c r="L242" s="978"/>
      <c r="M242" s="980"/>
      <c r="N242" s="978"/>
      <c r="O242" s="978"/>
      <c r="P242" s="756"/>
    </row>
    <row r="243" s="738" customFormat="1" ht="34.5" customHeight="1" spans="1:16">
      <c r="A243" s="945"/>
      <c r="B243" s="946" t="s">
        <v>160</v>
      </c>
      <c r="C243" s="947" t="s">
        <v>360</v>
      </c>
      <c r="D243" s="947"/>
      <c r="E243" s="947"/>
      <c r="F243" s="947"/>
      <c r="G243" s="948"/>
      <c r="H243" s="953"/>
      <c r="I243" s="953"/>
      <c r="J243" s="979"/>
      <c r="K243" s="978"/>
      <c r="L243" s="978"/>
      <c r="M243" s="980"/>
      <c r="N243" s="978"/>
      <c r="O243" s="978"/>
      <c r="P243" s="756"/>
    </row>
    <row r="244" s="738" customFormat="1" ht="21" customHeight="1" spans="1:16">
      <c r="A244" s="945"/>
      <c r="B244" s="950" t="s">
        <v>162</v>
      </c>
      <c r="C244" s="760" t="s">
        <v>361</v>
      </c>
      <c r="D244" s="954"/>
      <c r="E244" s="954"/>
      <c r="F244" s="954"/>
      <c r="G244" s="955"/>
      <c r="H244" s="956"/>
      <c r="I244" s="981"/>
      <c r="J244" s="979"/>
      <c r="K244" s="978"/>
      <c r="L244" s="978"/>
      <c r="M244" s="980"/>
      <c r="N244" s="978"/>
      <c r="O244" s="978"/>
      <c r="P244" s="756"/>
    </row>
    <row r="245" s="738" customFormat="1" ht="20.1" customHeight="1" spans="1:16">
      <c r="A245" s="945"/>
      <c r="B245" s="946"/>
      <c r="C245" s="756"/>
      <c r="D245" s="957"/>
      <c r="E245" s="957"/>
      <c r="F245" s="957"/>
      <c r="G245" s="953"/>
      <c r="H245" s="958"/>
      <c r="I245" s="979" t="s">
        <v>362</v>
      </c>
      <c r="J245" s="979"/>
      <c r="K245" s="979"/>
      <c r="L245" s="979"/>
      <c r="M245" s="982"/>
      <c r="N245" s="756"/>
      <c r="O245" s="978"/>
      <c r="P245" s="756"/>
    </row>
    <row r="246" s="738" customFormat="1" ht="20.1" customHeight="1" spans="1:16">
      <c r="A246" s="945"/>
      <c r="B246" s="946"/>
      <c r="C246" s="756"/>
      <c r="D246" s="957"/>
      <c r="E246" s="957"/>
      <c r="F246" s="957"/>
      <c r="G246" s="953"/>
      <c r="H246" s="958"/>
      <c r="I246" s="978" t="s">
        <v>363</v>
      </c>
      <c r="J246" s="978"/>
      <c r="K246" s="978"/>
      <c r="L246" s="978"/>
      <c r="M246" s="980"/>
      <c r="N246" s="978"/>
      <c r="O246" s="978"/>
      <c r="P246" s="756"/>
    </row>
    <row r="247" s="738" customFormat="1" ht="20.1" customHeight="1" spans="1:16">
      <c r="A247" s="945"/>
      <c r="B247" s="946"/>
      <c r="C247" s="756"/>
      <c r="D247" s="957"/>
      <c r="E247" s="957"/>
      <c r="F247" s="957"/>
      <c r="G247" s="953"/>
      <c r="H247" s="958"/>
      <c r="I247" s="978"/>
      <c r="J247" s="979"/>
      <c r="K247" s="978"/>
      <c r="L247" s="756"/>
      <c r="M247" s="980"/>
      <c r="N247" s="978"/>
      <c r="O247" s="978"/>
      <c r="P247" s="756"/>
    </row>
    <row r="248" s="738" customFormat="1" ht="20.1" customHeight="1" spans="1:16">
      <c r="A248" s="945"/>
      <c r="B248" s="959"/>
      <c r="C248" s="953"/>
      <c r="D248" s="957"/>
      <c r="E248" s="957"/>
      <c r="F248" s="957"/>
      <c r="G248" s="953"/>
      <c r="H248" s="958"/>
      <c r="I248" s="978"/>
      <c r="J248" s="979"/>
      <c r="K248" s="978"/>
      <c r="L248" s="756"/>
      <c r="M248" s="980"/>
      <c r="N248" s="978"/>
      <c r="O248" s="978"/>
      <c r="P248" s="756"/>
    </row>
    <row r="249" s="738" customFormat="1" ht="20.1" customHeight="1" spans="1:16">
      <c r="A249" s="945"/>
      <c r="B249" s="959"/>
      <c r="C249" s="953"/>
      <c r="D249" s="957"/>
      <c r="E249" s="957"/>
      <c r="F249" s="957"/>
      <c r="G249" s="953"/>
      <c r="H249" s="958"/>
      <c r="I249" s="983" t="s">
        <v>364</v>
      </c>
      <c r="J249" s="984"/>
      <c r="K249" s="983"/>
      <c r="L249" s="985"/>
      <c r="M249" s="980"/>
      <c r="N249" s="978"/>
      <c r="O249" s="978"/>
      <c r="P249" s="756"/>
    </row>
    <row r="250" s="738" customFormat="1" ht="20.1" customHeight="1" spans="1:16">
      <c r="A250" s="945"/>
      <c r="B250" s="959"/>
      <c r="C250" s="953"/>
      <c r="D250" s="957"/>
      <c r="E250" s="957"/>
      <c r="F250" s="957"/>
      <c r="G250" s="953"/>
      <c r="H250" s="958"/>
      <c r="I250" s="978" t="s">
        <v>365</v>
      </c>
      <c r="J250" s="979"/>
      <c r="K250" s="978"/>
      <c r="L250" s="756"/>
      <c r="M250" s="980"/>
      <c r="N250" s="978"/>
      <c r="O250" s="978"/>
      <c r="P250" s="756"/>
    </row>
    <row r="251" s="738" customFormat="1" ht="20.1" customHeight="1" spans="1:16">
      <c r="A251" s="960"/>
      <c r="B251" s="961"/>
      <c r="C251" s="962"/>
      <c r="D251" s="963"/>
      <c r="E251" s="963"/>
      <c r="F251" s="963"/>
      <c r="G251" s="962"/>
      <c r="H251" s="964"/>
      <c r="I251" s="986"/>
      <c r="J251" s="984"/>
      <c r="K251" s="983"/>
      <c r="L251" s="983"/>
      <c r="M251" s="987"/>
      <c r="N251" s="978"/>
      <c r="O251" s="978"/>
      <c r="P251" s="756"/>
    </row>
    <row r="252" s="744" customFormat="1" ht="30" customHeight="1" spans="1:16">
      <c r="A252" s="965" t="s">
        <v>296</v>
      </c>
      <c r="B252" s="966" t="s">
        <v>366</v>
      </c>
      <c r="C252" s="967"/>
      <c r="D252" s="968"/>
      <c r="E252" s="968"/>
      <c r="F252" s="968"/>
      <c r="G252" s="969"/>
      <c r="H252" s="969"/>
      <c r="I252" s="988"/>
      <c r="J252" s="989"/>
      <c r="K252" s="990"/>
      <c r="L252" s="990"/>
      <c r="M252" s="991"/>
      <c r="N252" s="992"/>
      <c r="O252" s="992"/>
      <c r="P252" s="993"/>
    </row>
    <row r="253" s="738" customFormat="1" ht="20.1" customHeight="1" spans="1:16">
      <c r="A253" s="945"/>
      <c r="B253" s="950" t="s">
        <v>156</v>
      </c>
      <c r="C253" s="1156" t="s">
        <v>367</v>
      </c>
      <c r="D253" s="957"/>
      <c r="E253" s="957"/>
      <c r="F253" s="957"/>
      <c r="G253" s="953"/>
      <c r="H253" s="958"/>
      <c r="I253" s="994"/>
      <c r="J253" s="979"/>
      <c r="K253" s="978"/>
      <c r="L253" s="978"/>
      <c r="M253" s="980"/>
      <c r="N253" s="978"/>
      <c r="O253" s="978"/>
      <c r="P253" s="756"/>
    </row>
    <row r="254" s="738" customFormat="1" ht="20.1" customHeight="1" spans="1:16">
      <c r="A254" s="945"/>
      <c r="B254" s="950" t="s">
        <v>158</v>
      </c>
      <c r="C254" s="1156" t="s">
        <v>367</v>
      </c>
      <c r="D254" s="957"/>
      <c r="E254" s="957"/>
      <c r="F254" s="957"/>
      <c r="G254" s="953"/>
      <c r="H254" s="958"/>
      <c r="I254" s="994"/>
      <c r="J254" s="979"/>
      <c r="K254" s="978"/>
      <c r="L254" s="978"/>
      <c r="M254" s="980"/>
      <c r="N254" s="978"/>
      <c r="O254" s="978"/>
      <c r="P254" s="756"/>
    </row>
    <row r="255" s="739" customFormat="1" ht="20.1" customHeight="1" spans="1:16">
      <c r="A255" s="945"/>
      <c r="B255" s="950" t="s">
        <v>160</v>
      </c>
      <c r="C255" s="1156" t="s">
        <v>367</v>
      </c>
      <c r="D255" s="957"/>
      <c r="E255" s="957"/>
      <c r="F255" s="957"/>
      <c r="G255" s="953"/>
      <c r="H255" s="958"/>
      <c r="I255" s="994"/>
      <c r="J255" s="979"/>
      <c r="K255" s="978"/>
      <c r="L255" s="978"/>
      <c r="M255" s="980"/>
      <c r="N255" s="978"/>
      <c r="O255" s="978"/>
      <c r="P255" s="760"/>
    </row>
    <row r="256" s="738" customFormat="1" ht="20.1" customHeight="1" spans="1:16">
      <c r="A256" s="945"/>
      <c r="B256" s="950" t="s">
        <v>162</v>
      </c>
      <c r="C256" s="954" t="s">
        <v>368</v>
      </c>
      <c r="D256" s="957"/>
      <c r="E256" s="957"/>
      <c r="F256" s="957"/>
      <c r="G256" s="953"/>
      <c r="H256" s="958"/>
      <c r="I256" s="994"/>
      <c r="J256" s="979"/>
      <c r="K256" s="978"/>
      <c r="L256" s="978"/>
      <c r="M256" s="980"/>
      <c r="N256" s="978"/>
      <c r="O256" s="978"/>
      <c r="P256" s="756"/>
    </row>
    <row r="257" s="738" customFormat="1" ht="20.1" customHeight="1" spans="1:16">
      <c r="A257" s="945"/>
      <c r="B257" s="959"/>
      <c r="C257" s="953"/>
      <c r="D257" s="957"/>
      <c r="E257" s="957"/>
      <c r="F257" s="957"/>
      <c r="G257" s="953"/>
      <c r="H257" s="958"/>
      <c r="I257" s="1003" t="s">
        <v>369</v>
      </c>
      <c r="J257" s="1003"/>
      <c r="K257" s="1003"/>
      <c r="L257" s="1003"/>
      <c r="M257" s="980"/>
      <c r="N257" s="978"/>
      <c r="O257" s="978"/>
      <c r="P257" s="756"/>
    </row>
    <row r="258" s="738" customFormat="1" ht="20.1" customHeight="1" spans="1:16">
      <c r="A258" s="945"/>
      <c r="B258" s="959"/>
      <c r="C258" s="953"/>
      <c r="D258" s="957"/>
      <c r="E258" s="957"/>
      <c r="F258" s="957"/>
      <c r="G258" s="953"/>
      <c r="H258" s="995" t="s">
        <v>370</v>
      </c>
      <c r="I258" s="979"/>
      <c r="J258" s="979"/>
      <c r="K258" s="979"/>
      <c r="L258" s="979"/>
      <c r="M258" s="1004"/>
      <c r="N258" s="978"/>
      <c r="O258" s="978"/>
      <c r="P258" s="756"/>
    </row>
    <row r="259" s="738" customFormat="1" ht="20.1" customHeight="1" spans="1:16">
      <c r="A259" s="945"/>
      <c r="B259" s="959"/>
      <c r="C259" s="953"/>
      <c r="D259" s="957"/>
      <c r="E259" s="957"/>
      <c r="F259" s="957"/>
      <c r="G259" s="953"/>
      <c r="H259" s="996" t="s">
        <v>371</v>
      </c>
      <c r="I259" s="1005"/>
      <c r="J259" s="1005"/>
      <c r="K259" s="1005"/>
      <c r="L259" s="1005"/>
      <c r="M259" s="1006"/>
      <c r="N259" s="978"/>
      <c r="O259" s="978"/>
      <c r="P259" s="756"/>
    </row>
    <row r="260" s="738" customFormat="1" ht="20.1" customHeight="1" spans="1:16">
      <c r="A260" s="945"/>
      <c r="B260" s="959"/>
      <c r="C260" s="953"/>
      <c r="D260" s="957"/>
      <c r="E260" s="957"/>
      <c r="F260" s="957"/>
      <c r="G260" s="953"/>
      <c r="H260" s="958"/>
      <c r="I260" s="979"/>
      <c r="J260" s="979"/>
      <c r="K260" s="979"/>
      <c r="L260" s="979"/>
      <c r="M260" s="980"/>
      <c r="N260" s="978"/>
      <c r="O260" s="978"/>
      <c r="P260" s="756"/>
    </row>
    <row r="261" s="738" customFormat="1" ht="20.1" customHeight="1" spans="1:16">
      <c r="A261" s="945"/>
      <c r="B261" s="959"/>
      <c r="C261" s="953"/>
      <c r="D261" s="957"/>
      <c r="E261" s="957"/>
      <c r="F261" s="957"/>
      <c r="G261" s="953"/>
      <c r="H261" s="958"/>
      <c r="I261" s="978"/>
      <c r="J261" s="979"/>
      <c r="K261" s="978"/>
      <c r="L261" s="756"/>
      <c r="M261" s="980"/>
      <c r="N261" s="978"/>
      <c r="O261" s="978"/>
      <c r="P261" s="756"/>
    </row>
    <row r="262" s="738" customFormat="1" ht="20.1" customHeight="1" spans="1:16">
      <c r="A262" s="945"/>
      <c r="B262" s="959"/>
      <c r="C262" s="953"/>
      <c r="D262" s="957"/>
      <c r="E262" s="957"/>
      <c r="F262" s="957"/>
      <c r="G262" s="953"/>
      <c r="H262" s="995" t="s">
        <v>372</v>
      </c>
      <c r="I262" s="979"/>
      <c r="J262" s="979"/>
      <c r="K262" s="979"/>
      <c r="L262" s="979"/>
      <c r="M262" s="1004"/>
      <c r="N262" s="978"/>
      <c r="O262" s="978"/>
      <c r="P262" s="756"/>
    </row>
    <row r="263" s="738" customFormat="1" ht="20.1" customHeight="1" spans="1:16">
      <c r="A263" s="945"/>
      <c r="B263" s="959"/>
      <c r="C263" s="953"/>
      <c r="D263" s="957"/>
      <c r="E263" s="957"/>
      <c r="F263" s="957"/>
      <c r="G263" s="953"/>
      <c r="H263" s="958"/>
      <c r="I263" s="978" t="s">
        <v>373</v>
      </c>
      <c r="J263" s="979"/>
      <c r="K263" s="756"/>
      <c r="L263" s="756"/>
      <c r="M263" s="980"/>
      <c r="N263" s="978"/>
      <c r="O263" s="978"/>
      <c r="P263" s="756"/>
    </row>
    <row r="264" s="738" customFormat="1" ht="20.1" customHeight="1" spans="1:16">
      <c r="A264" s="960"/>
      <c r="B264" s="961"/>
      <c r="C264" s="962"/>
      <c r="D264" s="963"/>
      <c r="E264" s="963"/>
      <c r="F264" s="963"/>
      <c r="G264" s="962"/>
      <c r="H264" s="964"/>
      <c r="I264" s="986"/>
      <c r="J264" s="984"/>
      <c r="K264" s="985"/>
      <c r="L264" s="983"/>
      <c r="M264" s="987"/>
      <c r="N264" s="978"/>
      <c r="O264" s="978"/>
      <c r="P264" s="756"/>
    </row>
    <row r="265" s="744" customFormat="1" ht="30" customHeight="1" spans="1:16">
      <c r="A265" s="940" t="s">
        <v>374</v>
      </c>
      <c r="B265" s="941" t="s">
        <v>375</v>
      </c>
      <c r="C265" s="997"/>
      <c r="D265" s="998"/>
      <c r="E265" s="998"/>
      <c r="F265" s="998"/>
      <c r="G265" s="999"/>
      <c r="H265" s="999"/>
      <c r="I265" s="1007"/>
      <c r="J265" s="1008"/>
      <c r="K265" s="1009"/>
      <c r="L265" s="1009"/>
      <c r="M265" s="1010"/>
      <c r="N265" s="992"/>
      <c r="O265" s="992"/>
      <c r="P265" s="993"/>
    </row>
    <row r="266" s="738" customFormat="1" ht="20.1" customHeight="1" spans="1:16">
      <c r="A266" s="945"/>
      <c r="B266" s="950" t="s">
        <v>156</v>
      </c>
      <c r="C266" s="1156" t="s">
        <v>367</v>
      </c>
      <c r="D266" s="957"/>
      <c r="E266" s="957"/>
      <c r="F266" s="957"/>
      <c r="G266" s="953"/>
      <c r="H266" s="958"/>
      <c r="I266" s="994"/>
      <c r="J266" s="979"/>
      <c r="K266" s="978"/>
      <c r="L266" s="978"/>
      <c r="M266" s="980"/>
      <c r="N266" s="978"/>
      <c r="O266" s="978"/>
      <c r="P266" s="756"/>
    </row>
    <row r="267" s="738" customFormat="1" ht="20.1" customHeight="1" spans="1:16">
      <c r="A267" s="945"/>
      <c r="B267" s="950" t="s">
        <v>158</v>
      </c>
      <c r="C267" s="1156" t="s">
        <v>367</v>
      </c>
      <c r="D267" s="957"/>
      <c r="E267" s="957"/>
      <c r="F267" s="957"/>
      <c r="G267" s="953"/>
      <c r="H267" s="958"/>
      <c r="I267" s="994"/>
      <c r="J267" s="979"/>
      <c r="K267" s="978"/>
      <c r="L267" s="978"/>
      <c r="M267" s="980"/>
      <c r="N267" s="978"/>
      <c r="O267" s="978"/>
      <c r="P267" s="756"/>
    </row>
    <row r="268" s="738" customFormat="1" ht="20.1" customHeight="1" spans="1:16">
      <c r="A268" s="945"/>
      <c r="B268" s="950" t="s">
        <v>160</v>
      </c>
      <c r="C268" s="1156" t="s">
        <v>367</v>
      </c>
      <c r="D268" s="957"/>
      <c r="E268" s="957"/>
      <c r="F268" s="957"/>
      <c r="G268" s="953"/>
      <c r="H268" s="958"/>
      <c r="I268" s="994"/>
      <c r="J268" s="979"/>
      <c r="K268" s="978"/>
      <c r="L268" s="978"/>
      <c r="M268" s="980"/>
      <c r="N268" s="978"/>
      <c r="O268" s="978"/>
      <c r="P268" s="756"/>
    </row>
    <row r="269" s="738" customFormat="1" ht="20.1" customHeight="1" spans="1:16">
      <c r="A269" s="945"/>
      <c r="B269" s="950" t="s">
        <v>162</v>
      </c>
      <c r="C269" s="954" t="s">
        <v>368</v>
      </c>
      <c r="D269" s="978"/>
      <c r="E269" s="978"/>
      <c r="F269" s="978"/>
      <c r="G269" s="978"/>
      <c r="H269" s="1000"/>
      <c r="I269" s="1003" t="s">
        <v>376</v>
      </c>
      <c r="J269" s="1003"/>
      <c r="K269" s="1003"/>
      <c r="L269" s="1003"/>
      <c r="M269" s="980"/>
      <c r="N269" s="978"/>
      <c r="O269" s="978"/>
      <c r="P269" s="756"/>
    </row>
    <row r="270" s="738" customFormat="1" ht="20.1" customHeight="1" spans="1:16">
      <c r="A270" s="945"/>
      <c r="B270" s="978"/>
      <c r="C270" s="978"/>
      <c r="D270" s="978"/>
      <c r="E270" s="978"/>
      <c r="F270" s="978"/>
      <c r="G270" s="978"/>
      <c r="H270" s="1000"/>
      <c r="I270" s="978"/>
      <c r="J270" s="979"/>
      <c r="K270" s="978"/>
      <c r="L270" s="756"/>
      <c r="M270" s="980"/>
      <c r="N270" s="978"/>
      <c r="O270" s="978"/>
      <c r="P270" s="756"/>
    </row>
    <row r="271" s="738" customFormat="1" ht="20.1" customHeight="1" spans="1:16">
      <c r="A271" s="945"/>
      <c r="B271" s="959"/>
      <c r="C271" s="953"/>
      <c r="D271" s="957"/>
      <c r="E271" s="957"/>
      <c r="F271" s="957"/>
      <c r="G271" s="953"/>
      <c r="H271" s="958"/>
      <c r="I271" s="978"/>
      <c r="J271" s="979"/>
      <c r="K271" s="978"/>
      <c r="L271" s="756"/>
      <c r="M271" s="980"/>
      <c r="N271" s="978"/>
      <c r="O271" s="978"/>
      <c r="P271" s="756"/>
    </row>
    <row r="272" s="738" customFormat="1" ht="20.1" customHeight="1" spans="1:16">
      <c r="A272" s="945"/>
      <c r="B272" s="959"/>
      <c r="C272" s="953"/>
      <c r="D272" s="957"/>
      <c r="E272" s="957"/>
      <c r="F272" s="957"/>
      <c r="G272" s="953"/>
      <c r="H272" s="958"/>
      <c r="I272" s="1157" t="s">
        <v>377</v>
      </c>
      <c r="J272" s="984"/>
      <c r="K272" s="984"/>
      <c r="L272" s="984"/>
      <c r="M272" s="980"/>
      <c r="N272" s="978"/>
      <c r="O272" s="978"/>
      <c r="P272" s="756"/>
    </row>
    <row r="273" s="738" customFormat="1" ht="20.1" customHeight="1" spans="1:16">
      <c r="A273" s="945"/>
      <c r="B273" s="959"/>
      <c r="C273" s="953"/>
      <c r="D273" s="957"/>
      <c r="E273" s="957"/>
      <c r="F273" s="957"/>
      <c r="G273" s="953"/>
      <c r="H273" s="958"/>
      <c r="I273" s="978" t="s">
        <v>378</v>
      </c>
      <c r="J273" s="979"/>
      <c r="K273" s="756"/>
      <c r="L273" s="756"/>
      <c r="M273" s="980"/>
      <c r="N273" s="978"/>
      <c r="O273" s="978"/>
      <c r="P273" s="756"/>
    </row>
    <row r="274" s="738" customFormat="1" ht="20.1" customHeight="1" spans="1:16">
      <c r="A274" s="945"/>
      <c r="B274" s="959"/>
      <c r="C274" s="953"/>
      <c r="D274" s="957"/>
      <c r="E274" s="957"/>
      <c r="F274" s="957"/>
      <c r="G274" s="953"/>
      <c r="H274" s="958"/>
      <c r="I274" s="1003" t="s">
        <v>376</v>
      </c>
      <c r="J274" s="1003"/>
      <c r="K274" s="1003"/>
      <c r="L274" s="1003"/>
      <c r="M274" s="980"/>
      <c r="N274" s="978"/>
      <c r="O274" s="978"/>
      <c r="P274" s="756"/>
    </row>
    <row r="275" s="738" customFormat="1" ht="20.1" customHeight="1" spans="1:16">
      <c r="A275" s="945"/>
      <c r="B275" s="959"/>
      <c r="C275" s="953"/>
      <c r="D275" s="957"/>
      <c r="E275" s="957"/>
      <c r="F275" s="957"/>
      <c r="G275" s="953"/>
      <c r="H275" s="958"/>
      <c r="I275" s="978"/>
      <c r="J275" s="979"/>
      <c r="K275" s="978"/>
      <c r="L275" s="756"/>
      <c r="M275" s="980"/>
      <c r="N275" s="978"/>
      <c r="O275" s="978"/>
      <c r="P275" s="756"/>
    </row>
    <row r="276" s="738" customFormat="1" ht="13.5" customHeight="1" spans="1:16">
      <c r="A276" s="945"/>
      <c r="B276" s="959"/>
      <c r="C276" s="953"/>
      <c r="D276" s="957"/>
      <c r="E276" s="957"/>
      <c r="F276" s="957"/>
      <c r="G276" s="953"/>
      <c r="H276" s="958"/>
      <c r="I276" s="978"/>
      <c r="J276" s="979"/>
      <c r="K276" s="978"/>
      <c r="L276" s="756"/>
      <c r="M276" s="980"/>
      <c r="N276" s="978"/>
      <c r="O276" s="978"/>
      <c r="P276" s="756"/>
    </row>
    <row r="277" s="738" customFormat="1" ht="20.1" customHeight="1" spans="1:16">
      <c r="A277" s="945"/>
      <c r="B277" s="959"/>
      <c r="C277" s="953"/>
      <c r="D277" s="957"/>
      <c r="E277" s="957"/>
      <c r="F277" s="957"/>
      <c r="G277" s="953"/>
      <c r="H277" s="958"/>
      <c r="I277" s="978"/>
      <c r="J277" s="979"/>
      <c r="K277" s="978"/>
      <c r="L277" s="756"/>
      <c r="M277" s="980"/>
      <c r="N277" s="978"/>
      <c r="O277" s="978"/>
      <c r="P277" s="756"/>
    </row>
    <row r="278" s="738" customFormat="1" ht="19.5" customHeight="1" spans="1:16">
      <c r="A278" s="945"/>
      <c r="B278" s="959"/>
      <c r="C278" s="953"/>
      <c r="D278" s="957"/>
      <c r="E278" s="957"/>
      <c r="F278" s="957"/>
      <c r="G278" s="953"/>
      <c r="H278" s="958"/>
      <c r="I278" s="1157" t="s">
        <v>379</v>
      </c>
      <c r="J278" s="984"/>
      <c r="K278" s="984"/>
      <c r="L278" s="984"/>
      <c r="M278" s="980"/>
      <c r="N278" s="978"/>
      <c r="O278" s="978"/>
      <c r="P278" s="756"/>
    </row>
    <row r="279" s="738" customFormat="1" ht="20.1" customHeight="1" spans="1:16">
      <c r="A279" s="960"/>
      <c r="B279" s="961"/>
      <c r="C279" s="962"/>
      <c r="D279" s="963"/>
      <c r="E279" s="963"/>
      <c r="F279" s="963"/>
      <c r="G279" s="962"/>
      <c r="H279" s="964"/>
      <c r="I279" s="983" t="s">
        <v>380</v>
      </c>
      <c r="J279" s="984"/>
      <c r="K279" s="985"/>
      <c r="L279" s="985"/>
      <c r="M279" s="987"/>
      <c r="N279" s="978"/>
      <c r="O279" s="978"/>
      <c r="P279" s="756"/>
    </row>
    <row r="280" s="744" customFormat="1" ht="30" customHeight="1" spans="1:16">
      <c r="A280" s="965" t="s">
        <v>315</v>
      </c>
      <c r="B280" s="966" t="s">
        <v>381</v>
      </c>
      <c r="C280" s="967"/>
      <c r="D280" s="968"/>
      <c r="E280" s="968"/>
      <c r="F280" s="968"/>
      <c r="G280" s="969"/>
      <c r="H280" s="969"/>
      <c r="I280" s="988"/>
      <c r="J280" s="989"/>
      <c r="K280" s="990"/>
      <c r="L280" s="990"/>
      <c r="M280" s="991"/>
      <c r="N280" s="992"/>
      <c r="O280" s="992"/>
      <c r="P280" s="993"/>
    </row>
    <row r="281" s="738" customFormat="1" ht="18" customHeight="1" spans="1:16">
      <c r="A281" s="945"/>
      <c r="B281" s="950" t="s">
        <v>156</v>
      </c>
      <c r="C281" s="1156" t="s">
        <v>367</v>
      </c>
      <c r="D281" s="957"/>
      <c r="E281" s="957"/>
      <c r="F281" s="957"/>
      <c r="G281" s="953"/>
      <c r="H281" s="958"/>
      <c r="I281" s="994"/>
      <c r="J281" s="979"/>
      <c r="K281" s="978"/>
      <c r="L281" s="978"/>
      <c r="M281" s="980"/>
      <c r="N281" s="978"/>
      <c r="O281" s="978"/>
      <c r="P281" s="756"/>
    </row>
    <row r="282" s="738" customFormat="1" ht="18" customHeight="1" spans="1:16">
      <c r="A282" s="945"/>
      <c r="B282" s="950" t="s">
        <v>158</v>
      </c>
      <c r="C282" s="1156" t="s">
        <v>367</v>
      </c>
      <c r="D282" s="957"/>
      <c r="E282" s="957"/>
      <c r="F282" s="957"/>
      <c r="G282" s="953"/>
      <c r="H282" s="958"/>
      <c r="I282" s="994"/>
      <c r="J282" s="979"/>
      <c r="K282" s="978"/>
      <c r="L282" s="978"/>
      <c r="M282" s="980"/>
      <c r="N282" s="978"/>
      <c r="O282" s="978"/>
      <c r="P282" s="756"/>
    </row>
    <row r="283" s="738" customFormat="1" ht="18" customHeight="1" spans="1:16">
      <c r="A283" s="945"/>
      <c r="B283" s="950" t="s">
        <v>160</v>
      </c>
      <c r="C283" s="1156" t="s">
        <v>367</v>
      </c>
      <c r="D283" s="957"/>
      <c r="E283" s="957"/>
      <c r="F283" s="957"/>
      <c r="G283" s="953"/>
      <c r="H283" s="958"/>
      <c r="I283" s="994"/>
      <c r="J283" s="979"/>
      <c r="K283" s="978"/>
      <c r="L283" s="978"/>
      <c r="M283" s="980"/>
      <c r="N283" s="978"/>
      <c r="O283" s="978"/>
      <c r="P283" s="756"/>
    </row>
    <row r="284" s="738" customFormat="1" ht="18" customHeight="1" spans="1:16">
      <c r="A284" s="945"/>
      <c r="B284" s="950" t="s">
        <v>162</v>
      </c>
      <c r="C284" s="954" t="s">
        <v>368</v>
      </c>
      <c r="D284" s="957"/>
      <c r="E284" s="957"/>
      <c r="F284" s="957"/>
      <c r="G284" s="953"/>
      <c r="H284" s="958"/>
      <c r="I284" s="994"/>
      <c r="J284" s="979"/>
      <c r="K284" s="978"/>
      <c r="L284" s="978"/>
      <c r="M284" s="980"/>
      <c r="N284" s="978"/>
      <c r="O284" s="978"/>
      <c r="P284" s="756"/>
    </row>
    <row r="285" s="738" customFormat="1" ht="18" customHeight="1" spans="1:16">
      <c r="A285" s="945"/>
      <c r="B285" s="959"/>
      <c r="C285" s="953"/>
      <c r="D285" s="957"/>
      <c r="E285" s="957"/>
      <c r="F285" s="957"/>
      <c r="G285" s="953"/>
      <c r="H285" s="958"/>
      <c r="I285" s="979" t="s">
        <v>382</v>
      </c>
      <c r="J285" s="979"/>
      <c r="K285" s="979"/>
      <c r="L285" s="979"/>
      <c r="M285" s="980"/>
      <c r="N285" s="978"/>
      <c r="O285" s="978"/>
      <c r="P285" s="756"/>
    </row>
    <row r="286" s="738" customFormat="1" ht="18" customHeight="1" spans="1:16">
      <c r="A286" s="945"/>
      <c r="B286" s="959"/>
      <c r="C286" s="953"/>
      <c r="D286" s="957"/>
      <c r="E286" s="957"/>
      <c r="F286" s="957"/>
      <c r="G286" s="953"/>
      <c r="H286" s="958"/>
      <c r="I286" s="979"/>
      <c r="J286" s="979"/>
      <c r="K286" s="979"/>
      <c r="L286" s="756"/>
      <c r="M286" s="1004"/>
      <c r="N286" s="979"/>
      <c r="O286" s="978"/>
      <c r="P286" s="756"/>
    </row>
    <row r="287" s="738" customFormat="1" ht="18" customHeight="1" spans="1:16">
      <c r="A287" s="945"/>
      <c r="B287" s="959"/>
      <c r="C287" s="953"/>
      <c r="D287" s="957"/>
      <c r="E287" s="957"/>
      <c r="F287" s="957"/>
      <c r="G287" s="953"/>
      <c r="H287" s="958"/>
      <c r="I287" s="978"/>
      <c r="J287" s="979"/>
      <c r="K287" s="978"/>
      <c r="L287" s="756"/>
      <c r="M287" s="980"/>
      <c r="N287" s="978"/>
      <c r="O287" s="978"/>
      <c r="P287" s="756"/>
    </row>
    <row r="288" s="738" customFormat="1" ht="18" customHeight="1" spans="1:16">
      <c r="A288" s="945"/>
      <c r="B288" s="959"/>
      <c r="C288" s="953"/>
      <c r="D288" s="957"/>
      <c r="E288" s="957"/>
      <c r="F288" s="957"/>
      <c r="G288" s="953"/>
      <c r="H288" s="958"/>
      <c r="I288" s="1157" t="s">
        <v>383</v>
      </c>
      <c r="J288" s="984"/>
      <c r="K288" s="984"/>
      <c r="L288" s="984"/>
      <c r="M288" s="980"/>
      <c r="N288" s="978"/>
      <c r="O288" s="978"/>
      <c r="P288" s="756"/>
    </row>
    <row r="289" s="738" customFormat="1" ht="18" customHeight="1" spans="1:16">
      <c r="A289" s="945"/>
      <c r="B289" s="959"/>
      <c r="C289" s="953"/>
      <c r="D289" s="957"/>
      <c r="E289" s="957"/>
      <c r="F289" s="957"/>
      <c r="G289" s="953"/>
      <c r="H289" s="958"/>
      <c r="I289" s="978" t="s">
        <v>384</v>
      </c>
      <c r="J289" s="979"/>
      <c r="K289" s="756"/>
      <c r="L289" s="756"/>
      <c r="M289" s="980"/>
      <c r="N289" s="978"/>
      <c r="O289" s="978"/>
      <c r="P289" s="756"/>
    </row>
    <row r="290" s="738" customFormat="1" ht="18" customHeight="1" spans="1:16">
      <c r="A290" s="1001"/>
      <c r="B290" s="953"/>
      <c r="C290" s="953"/>
      <c r="D290" s="957"/>
      <c r="E290" s="957"/>
      <c r="F290" s="957"/>
      <c r="G290" s="953"/>
      <c r="H290" s="958"/>
      <c r="I290" s="978"/>
      <c r="J290" s="979"/>
      <c r="K290" s="756"/>
      <c r="L290" s="756"/>
      <c r="M290" s="980"/>
      <c r="N290" s="978"/>
      <c r="O290" s="978"/>
      <c r="P290" s="756"/>
    </row>
    <row r="291" s="738" customFormat="1" ht="20.1" customHeight="1" spans="1:16">
      <c r="A291" s="1002"/>
      <c r="B291" s="964"/>
      <c r="C291" s="962"/>
      <c r="D291" s="963"/>
      <c r="E291" s="963"/>
      <c r="F291" s="963"/>
      <c r="G291" s="962"/>
      <c r="H291" s="964"/>
      <c r="I291" s="986"/>
      <c r="J291" s="984"/>
      <c r="K291" s="985"/>
      <c r="L291" s="983"/>
      <c r="M291" s="987"/>
      <c r="N291" s="978"/>
      <c r="O291" s="978"/>
      <c r="P291" s="756"/>
    </row>
    <row r="292" customHeight="1" spans="3:6">
      <c r="C292" s="745"/>
      <c r="D292" s="788"/>
      <c r="E292" s="788"/>
      <c r="F292" s="788"/>
    </row>
    <row r="293" customHeight="1" spans="3:6">
      <c r="C293" s="745"/>
      <c r="D293" s="788"/>
      <c r="E293" s="788"/>
      <c r="F293" s="788"/>
    </row>
    <row r="294" customHeight="1" spans="3:6">
      <c r="C294" s="745"/>
      <c r="D294" s="788"/>
      <c r="E294" s="788"/>
      <c r="F294" s="788"/>
    </row>
    <row r="295" customHeight="1" spans="3:6">
      <c r="C295" s="745"/>
      <c r="D295" s="788"/>
      <c r="E295" s="788"/>
      <c r="F295" s="788"/>
    </row>
    <row r="296" customHeight="1" spans="3:6">
      <c r="C296" s="745"/>
      <c r="D296" s="788"/>
      <c r="E296" s="788"/>
      <c r="F296" s="788"/>
    </row>
    <row r="297" customHeight="1" spans="3:6">
      <c r="C297" s="745"/>
      <c r="D297" s="788"/>
      <c r="E297" s="788"/>
      <c r="F297" s="788"/>
    </row>
    <row r="298" customHeight="1" spans="3:6">
      <c r="C298" s="745"/>
      <c r="D298" s="788"/>
      <c r="E298" s="788"/>
      <c r="F298" s="788"/>
    </row>
    <row r="299" customHeight="1" spans="3:6">
      <c r="C299" s="745"/>
      <c r="D299" s="788"/>
      <c r="E299" s="788"/>
      <c r="F299" s="788"/>
    </row>
    <row r="300" customHeight="1" spans="3:6">
      <c r="C300" s="745"/>
      <c r="D300" s="788"/>
      <c r="E300" s="788"/>
      <c r="F300" s="788"/>
    </row>
    <row r="301" customHeight="1" spans="3:6">
      <c r="C301" s="745"/>
      <c r="D301" s="788"/>
      <c r="E301" s="788"/>
      <c r="F301" s="788"/>
    </row>
    <row r="302" customHeight="1" spans="3:6">
      <c r="C302" s="745"/>
      <c r="D302" s="788"/>
      <c r="E302" s="788"/>
      <c r="F302" s="788"/>
    </row>
    <row r="303" customHeight="1" spans="3:6">
      <c r="C303" s="745"/>
      <c r="D303" s="788"/>
      <c r="E303" s="788"/>
      <c r="F303" s="788"/>
    </row>
    <row r="304" customHeight="1" spans="3:6">
      <c r="C304" s="745"/>
      <c r="D304" s="788"/>
      <c r="E304" s="788"/>
      <c r="F304" s="788"/>
    </row>
    <row r="305" customHeight="1" spans="3:6">
      <c r="C305" s="745"/>
      <c r="D305" s="788"/>
      <c r="E305" s="788"/>
      <c r="F305" s="788"/>
    </row>
    <row r="306" customHeight="1" spans="3:6">
      <c r="C306" s="745"/>
      <c r="D306" s="788"/>
      <c r="E306" s="788"/>
      <c r="F306" s="788"/>
    </row>
    <row r="307" customHeight="1" spans="3:6">
      <c r="C307" s="745"/>
      <c r="D307" s="788"/>
      <c r="E307" s="788"/>
      <c r="F307" s="788"/>
    </row>
    <row r="308" customHeight="1" spans="3:6">
      <c r="C308" s="745"/>
      <c r="D308" s="788"/>
      <c r="E308" s="788"/>
      <c r="F308" s="788"/>
    </row>
    <row r="309" customHeight="1" spans="3:6">
      <c r="C309" s="745"/>
      <c r="D309" s="788"/>
      <c r="E309" s="788"/>
      <c r="F309" s="788"/>
    </row>
    <row r="310" customHeight="1" spans="3:6">
      <c r="C310" s="745"/>
      <c r="D310" s="788"/>
      <c r="E310" s="788"/>
      <c r="F310" s="788"/>
    </row>
    <row r="311" customHeight="1" spans="3:6">
      <c r="C311" s="745"/>
      <c r="D311" s="788"/>
      <c r="E311" s="788"/>
      <c r="F311" s="788"/>
    </row>
    <row r="312" customHeight="1" spans="3:6">
      <c r="C312" s="745"/>
      <c r="D312" s="788"/>
      <c r="E312" s="788"/>
      <c r="F312" s="788"/>
    </row>
    <row r="313" customHeight="1" spans="3:6">
      <c r="C313" s="745"/>
      <c r="D313" s="788"/>
      <c r="E313" s="788"/>
      <c r="F313" s="788"/>
    </row>
    <row r="314" customHeight="1" spans="3:6">
      <c r="C314" s="745"/>
      <c r="D314" s="788"/>
      <c r="E314" s="788"/>
      <c r="F314" s="788"/>
    </row>
    <row r="315" customHeight="1" spans="3:6">
      <c r="C315" s="745"/>
      <c r="D315" s="788"/>
      <c r="E315" s="788"/>
      <c r="F315" s="788"/>
    </row>
    <row r="316" customHeight="1" spans="3:6">
      <c r="C316" s="745"/>
      <c r="D316" s="788"/>
      <c r="E316" s="788"/>
      <c r="F316" s="788"/>
    </row>
    <row r="317" customHeight="1" spans="3:6">
      <c r="C317" s="745"/>
      <c r="D317" s="788"/>
      <c r="E317" s="788"/>
      <c r="F317" s="788"/>
    </row>
    <row r="318" customHeight="1" spans="3:6">
      <c r="C318" s="745"/>
      <c r="D318" s="788"/>
      <c r="E318" s="788"/>
      <c r="F318" s="788"/>
    </row>
    <row r="319" customHeight="1" spans="3:6">
      <c r="C319" s="745"/>
      <c r="D319" s="788"/>
      <c r="E319" s="788"/>
      <c r="F319" s="788"/>
    </row>
    <row r="320" customHeight="1" spans="3:6">
      <c r="C320" s="745"/>
      <c r="D320" s="788"/>
      <c r="E320" s="788"/>
      <c r="F320" s="788"/>
    </row>
    <row r="321" customHeight="1" spans="3:6">
      <c r="C321" s="745"/>
      <c r="D321" s="788"/>
      <c r="E321" s="788"/>
      <c r="F321" s="788"/>
    </row>
    <row r="322" customHeight="1" spans="3:6">
      <c r="C322" s="745"/>
      <c r="D322" s="788"/>
      <c r="E322" s="788"/>
      <c r="F322" s="788"/>
    </row>
    <row r="323" customHeight="1" spans="3:6">
      <c r="C323" s="745"/>
      <c r="D323" s="788"/>
      <c r="E323" s="788"/>
      <c r="F323" s="788"/>
    </row>
    <row r="324" customHeight="1" spans="3:6">
      <c r="C324" s="745"/>
      <c r="D324" s="788"/>
      <c r="E324" s="788"/>
      <c r="F324" s="788"/>
    </row>
    <row r="325" customHeight="1" spans="3:6">
      <c r="C325" s="745"/>
      <c r="D325" s="788"/>
      <c r="E325" s="788"/>
      <c r="F325" s="788"/>
    </row>
    <row r="326" customHeight="1" spans="3:6">
      <c r="C326" s="745"/>
      <c r="D326" s="788"/>
      <c r="E326" s="788"/>
      <c r="F326" s="788"/>
    </row>
    <row r="327" customHeight="1" spans="3:6">
      <c r="C327" s="745"/>
      <c r="D327" s="788"/>
      <c r="E327" s="788"/>
      <c r="F327" s="788"/>
    </row>
    <row r="328" customHeight="1" spans="3:6">
      <c r="C328" s="745"/>
      <c r="D328" s="788"/>
      <c r="E328" s="788"/>
      <c r="F328" s="788"/>
    </row>
    <row r="329" customHeight="1" spans="3:6">
      <c r="C329" s="745"/>
      <c r="D329" s="788"/>
      <c r="E329" s="788"/>
      <c r="F329" s="788"/>
    </row>
    <row r="330" customHeight="1" spans="3:6">
      <c r="C330" s="745"/>
      <c r="D330" s="788"/>
      <c r="E330" s="788"/>
      <c r="F330" s="788"/>
    </row>
    <row r="331" customHeight="1" spans="3:6">
      <c r="C331" s="745"/>
      <c r="D331" s="788"/>
      <c r="E331" s="788"/>
      <c r="F331" s="788"/>
    </row>
    <row r="332" customHeight="1" spans="3:6">
      <c r="C332" s="745"/>
      <c r="D332" s="788"/>
      <c r="E332" s="788"/>
      <c r="F332" s="788"/>
    </row>
    <row r="333" customHeight="1" spans="3:6">
      <c r="C333" s="745"/>
      <c r="D333" s="788"/>
      <c r="E333" s="788"/>
      <c r="F333" s="788"/>
    </row>
    <row r="334" customHeight="1" spans="3:6">
      <c r="C334" s="745"/>
      <c r="D334" s="788"/>
      <c r="E334" s="788"/>
      <c r="F334" s="788"/>
    </row>
    <row r="335" customHeight="1" spans="3:6">
      <c r="C335" s="745"/>
      <c r="D335" s="788"/>
      <c r="E335" s="788"/>
      <c r="F335" s="788"/>
    </row>
    <row r="336" customHeight="1" spans="3:6">
      <c r="C336" s="745"/>
      <c r="D336" s="788"/>
      <c r="E336" s="788"/>
      <c r="F336" s="788"/>
    </row>
    <row r="337" customHeight="1" spans="3:6">
      <c r="C337" s="745"/>
      <c r="D337" s="788"/>
      <c r="E337" s="788"/>
      <c r="F337" s="788"/>
    </row>
    <row r="338" customHeight="1" spans="3:6">
      <c r="C338" s="745"/>
      <c r="D338" s="788"/>
      <c r="E338" s="788"/>
      <c r="F338" s="788"/>
    </row>
    <row r="339" customHeight="1" spans="3:6">
      <c r="C339" s="745"/>
      <c r="D339" s="788"/>
      <c r="E339" s="788"/>
      <c r="F339" s="788"/>
    </row>
    <row r="340" customHeight="1" spans="3:6">
      <c r="C340" s="745"/>
      <c r="D340" s="788"/>
      <c r="E340" s="788"/>
      <c r="F340" s="788"/>
    </row>
    <row r="341" customHeight="1" spans="3:6">
      <c r="C341" s="745"/>
      <c r="D341" s="788"/>
      <c r="E341" s="788"/>
      <c r="F341" s="788"/>
    </row>
    <row r="342" customHeight="1" spans="3:6">
      <c r="C342" s="745"/>
      <c r="D342" s="788"/>
      <c r="E342" s="788"/>
      <c r="F342" s="788"/>
    </row>
    <row r="343" customHeight="1" spans="3:6">
      <c r="C343" s="745"/>
      <c r="D343" s="788"/>
      <c r="E343" s="788"/>
      <c r="F343" s="788"/>
    </row>
    <row r="344" customHeight="1" spans="3:6">
      <c r="C344" s="745"/>
      <c r="D344" s="788"/>
      <c r="E344" s="788"/>
      <c r="F344" s="788"/>
    </row>
    <row r="345" customHeight="1" spans="3:6">
      <c r="C345" s="745"/>
      <c r="D345" s="788"/>
      <c r="E345" s="788"/>
      <c r="F345" s="788"/>
    </row>
    <row r="346" customHeight="1" spans="3:6">
      <c r="C346" s="745"/>
      <c r="D346" s="788"/>
      <c r="E346" s="788"/>
      <c r="F346" s="788"/>
    </row>
    <row r="347" customHeight="1" spans="3:6">
      <c r="C347" s="745"/>
      <c r="D347" s="788"/>
      <c r="E347" s="788"/>
      <c r="F347" s="788"/>
    </row>
    <row r="348" customHeight="1" spans="3:6">
      <c r="C348" s="745"/>
      <c r="D348" s="788"/>
      <c r="E348" s="788"/>
      <c r="F348" s="788"/>
    </row>
    <row r="349" customHeight="1" spans="3:6">
      <c r="C349" s="745"/>
      <c r="D349" s="788"/>
      <c r="E349" s="788"/>
      <c r="F349" s="788"/>
    </row>
    <row r="350" customHeight="1" spans="3:6">
      <c r="C350" s="745"/>
      <c r="D350" s="788"/>
      <c r="E350" s="788"/>
      <c r="F350" s="788"/>
    </row>
    <row r="351" customHeight="1" spans="3:6">
      <c r="C351" s="745"/>
      <c r="D351" s="788"/>
      <c r="E351" s="788"/>
      <c r="F351" s="788"/>
    </row>
    <row r="352" customHeight="1" spans="3:6">
      <c r="C352" s="745"/>
      <c r="D352" s="788"/>
      <c r="E352" s="788"/>
      <c r="F352" s="788"/>
    </row>
    <row r="353" customHeight="1" spans="3:6">
      <c r="C353" s="745"/>
      <c r="D353" s="788"/>
      <c r="E353" s="788"/>
      <c r="F353" s="788"/>
    </row>
    <row r="354" customHeight="1" spans="3:6">
      <c r="C354" s="745"/>
      <c r="D354" s="788"/>
      <c r="E354" s="788"/>
      <c r="F354" s="788"/>
    </row>
    <row r="355" customHeight="1" spans="3:6">
      <c r="C355" s="745"/>
      <c r="D355" s="788"/>
      <c r="E355" s="788"/>
      <c r="F355" s="788"/>
    </row>
    <row r="356" customHeight="1" spans="3:6">
      <c r="C356" s="745"/>
      <c r="D356" s="788"/>
      <c r="E356" s="788"/>
      <c r="F356" s="788"/>
    </row>
    <row r="357" customHeight="1" spans="3:6">
      <c r="C357" s="745"/>
      <c r="D357" s="788"/>
      <c r="E357" s="788"/>
      <c r="F357" s="788"/>
    </row>
    <row r="358" customHeight="1" spans="3:6">
      <c r="C358" s="745"/>
      <c r="D358" s="788"/>
      <c r="E358" s="788"/>
      <c r="F358" s="788"/>
    </row>
    <row r="359" customHeight="1" spans="3:6">
      <c r="C359" s="745"/>
      <c r="D359" s="788"/>
      <c r="E359" s="788"/>
      <c r="F359" s="788"/>
    </row>
    <row r="360" customHeight="1" spans="3:6">
      <c r="C360" s="745"/>
      <c r="D360" s="788"/>
      <c r="E360" s="788"/>
      <c r="F360" s="788"/>
    </row>
    <row r="361" customHeight="1" spans="3:6">
      <c r="C361" s="745"/>
      <c r="D361" s="788"/>
      <c r="E361" s="788"/>
      <c r="F361" s="788"/>
    </row>
    <row r="362" customHeight="1" spans="3:6">
      <c r="C362" s="745"/>
      <c r="D362" s="788"/>
      <c r="E362" s="788"/>
      <c r="F362" s="788"/>
    </row>
    <row r="363" customHeight="1" spans="3:6">
      <c r="C363" s="745"/>
      <c r="D363" s="788"/>
      <c r="E363" s="788"/>
      <c r="F363" s="788"/>
    </row>
    <row r="364" customHeight="1" spans="3:6">
      <c r="C364" s="745"/>
      <c r="D364" s="788"/>
      <c r="E364" s="788"/>
      <c r="F364" s="788"/>
    </row>
    <row r="365" customHeight="1" spans="3:6">
      <c r="C365" s="745"/>
      <c r="D365" s="788"/>
      <c r="E365" s="788"/>
      <c r="F365" s="788"/>
    </row>
    <row r="366" customHeight="1" spans="3:6">
      <c r="C366" s="745"/>
      <c r="D366" s="788"/>
      <c r="E366" s="788"/>
      <c r="F366" s="788"/>
    </row>
    <row r="367" customHeight="1" spans="3:6">
      <c r="C367" s="745"/>
      <c r="D367" s="788"/>
      <c r="E367" s="788"/>
      <c r="F367" s="788"/>
    </row>
    <row r="368" customHeight="1" spans="3:6">
      <c r="C368" s="745"/>
      <c r="D368" s="788"/>
      <c r="E368" s="788"/>
      <c r="F368" s="788"/>
    </row>
    <row r="369" customHeight="1" spans="3:6">
      <c r="C369" s="745"/>
      <c r="D369" s="788"/>
      <c r="E369" s="788"/>
      <c r="F369" s="788"/>
    </row>
    <row r="370" customHeight="1" spans="3:6">
      <c r="C370" s="745"/>
      <c r="D370" s="788"/>
      <c r="E370" s="788"/>
      <c r="F370" s="788"/>
    </row>
    <row r="371" customHeight="1" spans="3:6">
      <c r="C371" s="745"/>
      <c r="D371" s="788"/>
      <c r="E371" s="788"/>
      <c r="F371" s="788"/>
    </row>
    <row r="372" customHeight="1" spans="3:6">
      <c r="C372" s="745"/>
      <c r="D372" s="788"/>
      <c r="E372" s="788"/>
      <c r="F372" s="788"/>
    </row>
    <row r="373" customHeight="1" spans="3:6">
      <c r="C373" s="745"/>
      <c r="D373" s="788"/>
      <c r="E373" s="788"/>
      <c r="F373" s="788"/>
    </row>
    <row r="374" customHeight="1" spans="3:6">
      <c r="C374" s="745"/>
      <c r="D374" s="788"/>
      <c r="E374" s="788"/>
      <c r="F374" s="788"/>
    </row>
    <row r="375" customHeight="1" spans="3:6">
      <c r="C375" s="745"/>
      <c r="D375" s="788"/>
      <c r="E375" s="788"/>
      <c r="F375" s="788"/>
    </row>
    <row r="376" customHeight="1" spans="3:6">
      <c r="C376" s="745"/>
      <c r="D376" s="788"/>
      <c r="E376" s="788"/>
      <c r="F376" s="788"/>
    </row>
    <row r="377" customHeight="1" spans="3:6">
      <c r="C377" s="745"/>
      <c r="D377" s="788"/>
      <c r="E377" s="788"/>
      <c r="F377" s="788"/>
    </row>
    <row r="378" customHeight="1" spans="3:6">
      <c r="C378" s="745"/>
      <c r="D378" s="788"/>
      <c r="E378" s="788"/>
      <c r="F378" s="788"/>
    </row>
    <row r="379" customHeight="1" spans="3:6">
      <c r="C379" s="745"/>
      <c r="D379" s="788"/>
      <c r="E379" s="788"/>
      <c r="F379" s="788"/>
    </row>
    <row r="380" customHeight="1" spans="3:6">
      <c r="C380" s="745"/>
      <c r="D380" s="788"/>
      <c r="E380" s="788"/>
      <c r="F380" s="788"/>
    </row>
    <row r="381" customHeight="1" spans="3:6">
      <c r="C381" s="745"/>
      <c r="D381" s="788"/>
      <c r="E381" s="788"/>
      <c r="F381" s="788"/>
    </row>
    <row r="382" customHeight="1" spans="3:6">
      <c r="C382" s="745"/>
      <c r="D382" s="788"/>
      <c r="E382" s="788"/>
      <c r="F382" s="788"/>
    </row>
    <row r="383" customHeight="1" spans="3:6">
      <c r="C383" s="745"/>
      <c r="D383" s="788"/>
      <c r="E383" s="788"/>
      <c r="F383" s="788"/>
    </row>
    <row r="384" customHeight="1" spans="3:6">
      <c r="C384" s="745"/>
      <c r="D384" s="788"/>
      <c r="E384" s="788"/>
      <c r="F384" s="788"/>
    </row>
    <row r="385" customHeight="1" spans="3:6">
      <c r="C385" s="745"/>
      <c r="D385" s="788"/>
      <c r="E385" s="788"/>
      <c r="F385" s="788"/>
    </row>
    <row r="386" customHeight="1" spans="3:6">
      <c r="C386" s="745"/>
      <c r="D386" s="788"/>
      <c r="E386" s="788"/>
      <c r="F386" s="788"/>
    </row>
    <row r="387" customHeight="1" spans="3:6">
      <c r="C387" s="745"/>
      <c r="D387" s="788"/>
      <c r="E387" s="788"/>
      <c r="F387" s="788"/>
    </row>
    <row r="388" customHeight="1" spans="3:6">
      <c r="C388" s="745"/>
      <c r="D388" s="788"/>
      <c r="E388" s="788"/>
      <c r="F388" s="788"/>
    </row>
    <row r="389" customHeight="1" spans="3:6">
      <c r="C389" s="745"/>
      <c r="D389" s="788"/>
      <c r="E389" s="788"/>
      <c r="F389" s="788"/>
    </row>
    <row r="390" customHeight="1" spans="3:6">
      <c r="C390" s="745"/>
      <c r="D390" s="788"/>
      <c r="E390" s="788"/>
      <c r="F390" s="788"/>
    </row>
    <row r="391" customHeight="1" spans="3:6">
      <c r="C391" s="745"/>
      <c r="D391" s="788"/>
      <c r="E391" s="788"/>
      <c r="F391" s="788"/>
    </row>
    <row r="392" customHeight="1" spans="3:6">
      <c r="C392" s="745"/>
      <c r="D392" s="788"/>
      <c r="E392" s="788"/>
      <c r="F392" s="788"/>
    </row>
    <row r="393" customHeight="1" spans="3:6">
      <c r="C393" s="745"/>
      <c r="D393" s="788"/>
      <c r="E393" s="788"/>
      <c r="F393" s="788"/>
    </row>
    <row r="394" customHeight="1" spans="3:6">
      <c r="C394" s="745"/>
      <c r="D394" s="788"/>
      <c r="E394" s="788"/>
      <c r="F394" s="788"/>
    </row>
    <row r="395" customHeight="1" spans="3:6">
      <c r="C395" s="745"/>
      <c r="D395" s="788"/>
      <c r="E395" s="788"/>
      <c r="F395" s="788"/>
    </row>
    <row r="396" customHeight="1" spans="3:6">
      <c r="C396" s="745"/>
      <c r="D396" s="788"/>
      <c r="E396" s="788"/>
      <c r="F396" s="788"/>
    </row>
    <row r="397" customHeight="1" spans="3:6">
      <c r="C397" s="745"/>
      <c r="D397" s="788"/>
      <c r="E397" s="788"/>
      <c r="F397" s="788"/>
    </row>
    <row r="398" customHeight="1" spans="3:6">
      <c r="C398" s="745"/>
      <c r="D398" s="788"/>
      <c r="E398" s="788"/>
      <c r="F398" s="788"/>
    </row>
    <row r="399" customHeight="1" spans="3:6">
      <c r="C399" s="745"/>
      <c r="D399" s="788"/>
      <c r="E399" s="788"/>
      <c r="F399" s="788"/>
    </row>
    <row r="400" customHeight="1" spans="3:6">
      <c r="C400" s="745"/>
      <c r="D400" s="788"/>
      <c r="E400" s="788"/>
      <c r="F400" s="788"/>
    </row>
    <row r="401" customHeight="1" spans="3:6">
      <c r="C401" s="745"/>
      <c r="D401" s="788"/>
      <c r="E401" s="788"/>
      <c r="F401" s="788"/>
    </row>
    <row r="402" customHeight="1" spans="3:6">
      <c r="C402" s="745"/>
      <c r="D402" s="788"/>
      <c r="E402" s="788"/>
      <c r="F402" s="788"/>
    </row>
    <row r="403" customHeight="1" spans="3:6">
      <c r="C403" s="745"/>
      <c r="D403" s="788"/>
      <c r="E403" s="788"/>
      <c r="F403" s="788"/>
    </row>
    <row r="404" customHeight="1" spans="3:6">
      <c r="C404" s="745"/>
      <c r="D404" s="788"/>
      <c r="E404" s="788"/>
      <c r="F404" s="788"/>
    </row>
    <row r="405" customHeight="1" spans="3:6">
      <c r="C405" s="745"/>
      <c r="D405" s="788"/>
      <c r="E405" s="788"/>
      <c r="F405" s="788"/>
    </row>
    <row r="406" customHeight="1" spans="3:6">
      <c r="C406" s="745"/>
      <c r="D406" s="788"/>
      <c r="E406" s="788"/>
      <c r="F406" s="788"/>
    </row>
    <row r="407" customHeight="1" spans="3:6">
      <c r="C407" s="745"/>
      <c r="D407" s="788"/>
      <c r="E407" s="788"/>
      <c r="F407" s="788"/>
    </row>
    <row r="408" customHeight="1" spans="3:6">
      <c r="C408" s="745"/>
      <c r="D408" s="788"/>
      <c r="E408" s="788"/>
      <c r="F408" s="788"/>
    </row>
    <row r="409" customHeight="1" spans="3:6">
      <c r="C409" s="745"/>
      <c r="D409" s="788"/>
      <c r="E409" s="788"/>
      <c r="F409" s="788"/>
    </row>
    <row r="410" customHeight="1" spans="3:6">
      <c r="C410" s="745"/>
      <c r="D410" s="788"/>
      <c r="E410" s="788"/>
      <c r="F410" s="788"/>
    </row>
    <row r="411" customHeight="1" spans="3:6">
      <c r="C411" s="745"/>
      <c r="D411" s="788"/>
      <c r="E411" s="788"/>
      <c r="F411" s="788"/>
    </row>
    <row r="412" customHeight="1" spans="3:6">
      <c r="C412" s="745"/>
      <c r="D412" s="788"/>
      <c r="E412" s="788"/>
      <c r="F412" s="788"/>
    </row>
    <row r="413" customHeight="1" spans="3:6">
      <c r="C413" s="745"/>
      <c r="D413" s="788"/>
      <c r="E413" s="788"/>
      <c r="F413" s="788"/>
    </row>
    <row r="414" customHeight="1" spans="3:6">
      <c r="C414" s="745"/>
      <c r="D414" s="788"/>
      <c r="E414" s="788"/>
      <c r="F414" s="788"/>
    </row>
    <row r="415" customHeight="1" spans="3:6">
      <c r="C415" s="745"/>
      <c r="D415" s="788"/>
      <c r="E415" s="788"/>
      <c r="F415" s="788"/>
    </row>
    <row r="416" customHeight="1" spans="3:6">
      <c r="C416" s="745"/>
      <c r="D416" s="788"/>
      <c r="E416" s="788"/>
      <c r="F416" s="788"/>
    </row>
    <row r="417" customHeight="1" spans="3:6">
      <c r="C417" s="745"/>
      <c r="D417" s="788"/>
      <c r="E417" s="788"/>
      <c r="F417" s="788"/>
    </row>
    <row r="418" customHeight="1" spans="3:6">
      <c r="C418" s="745"/>
      <c r="D418" s="788"/>
      <c r="E418" s="788"/>
      <c r="F418" s="788"/>
    </row>
    <row r="419" customHeight="1" spans="3:6">
      <c r="C419" s="745"/>
      <c r="D419" s="788"/>
      <c r="E419" s="788"/>
      <c r="F419" s="788"/>
    </row>
    <row r="420" customHeight="1" spans="3:6">
      <c r="C420" s="745"/>
      <c r="D420" s="788"/>
      <c r="E420" s="788"/>
      <c r="F420" s="788"/>
    </row>
    <row r="421" customHeight="1" spans="3:6">
      <c r="C421" s="745"/>
      <c r="D421" s="788"/>
      <c r="E421" s="788"/>
      <c r="F421" s="788"/>
    </row>
    <row r="422" customHeight="1" spans="3:6">
      <c r="C422" s="745"/>
      <c r="D422" s="788"/>
      <c r="E422" s="788"/>
      <c r="F422" s="788"/>
    </row>
    <row r="423" customHeight="1" spans="3:6">
      <c r="C423" s="745"/>
      <c r="D423" s="788"/>
      <c r="E423" s="788"/>
      <c r="F423" s="788"/>
    </row>
    <row r="424" customHeight="1" spans="3:6">
      <c r="C424" s="745"/>
      <c r="D424" s="788"/>
      <c r="E424" s="788"/>
      <c r="F424" s="788"/>
    </row>
    <row r="425" customHeight="1" spans="3:6">
      <c r="C425" s="745"/>
      <c r="D425" s="788"/>
      <c r="E425" s="788"/>
      <c r="F425" s="788"/>
    </row>
    <row r="426" customHeight="1" spans="3:6">
      <c r="C426" s="745"/>
      <c r="D426" s="788"/>
      <c r="E426" s="788"/>
      <c r="F426" s="788"/>
    </row>
    <row r="427" customHeight="1" spans="3:6">
      <c r="C427" s="745"/>
      <c r="D427" s="788"/>
      <c r="E427" s="788"/>
      <c r="F427" s="788"/>
    </row>
    <row r="428" customHeight="1" spans="3:6">
      <c r="C428" s="745"/>
      <c r="D428" s="788"/>
      <c r="E428" s="788"/>
      <c r="F428" s="788"/>
    </row>
    <row r="429" customHeight="1" spans="3:6">
      <c r="C429" s="745"/>
      <c r="D429" s="788"/>
      <c r="E429" s="788"/>
      <c r="F429" s="788"/>
    </row>
    <row r="430" customHeight="1" spans="3:6">
      <c r="C430" s="745"/>
      <c r="D430" s="788"/>
      <c r="E430" s="788"/>
      <c r="F430" s="788"/>
    </row>
    <row r="431" customHeight="1" spans="3:6">
      <c r="C431" s="745"/>
      <c r="D431" s="788"/>
      <c r="E431" s="788"/>
      <c r="F431" s="788"/>
    </row>
    <row r="432" customHeight="1" spans="3:6">
      <c r="C432" s="745"/>
      <c r="D432" s="788"/>
      <c r="E432" s="788"/>
      <c r="F432" s="788"/>
    </row>
    <row r="433" customHeight="1" spans="3:6">
      <c r="C433" s="745"/>
      <c r="D433" s="788"/>
      <c r="E433" s="788"/>
      <c r="F433" s="788"/>
    </row>
    <row r="434" customHeight="1" spans="3:6">
      <c r="C434" s="745"/>
      <c r="D434" s="788"/>
      <c r="E434" s="788"/>
      <c r="F434" s="788"/>
    </row>
    <row r="435" customHeight="1" spans="3:6">
      <c r="C435" s="745"/>
      <c r="D435" s="788"/>
      <c r="E435" s="788"/>
      <c r="F435" s="788"/>
    </row>
    <row r="436" customHeight="1" spans="3:6">
      <c r="C436" s="745"/>
      <c r="D436" s="788"/>
      <c r="E436" s="788"/>
      <c r="F436" s="788"/>
    </row>
    <row r="437" customHeight="1" spans="3:6">
      <c r="C437" s="745"/>
      <c r="D437" s="788"/>
      <c r="E437" s="788"/>
      <c r="F437" s="788"/>
    </row>
    <row r="438" customHeight="1" spans="3:6">
      <c r="C438" s="745"/>
      <c r="D438" s="788"/>
      <c r="E438" s="788"/>
      <c r="F438" s="788"/>
    </row>
    <row r="439" customHeight="1" spans="3:6">
      <c r="C439" s="745"/>
      <c r="D439" s="788"/>
      <c r="E439" s="788"/>
      <c r="F439" s="788"/>
    </row>
    <row r="440" customHeight="1" spans="3:6">
      <c r="C440" s="745"/>
      <c r="D440" s="788"/>
      <c r="E440" s="788"/>
      <c r="F440" s="788"/>
    </row>
    <row r="441" customHeight="1" spans="3:6">
      <c r="C441" s="745"/>
      <c r="D441" s="788"/>
      <c r="E441" s="788"/>
      <c r="F441" s="788"/>
    </row>
    <row r="442" customHeight="1" spans="3:6">
      <c r="C442" s="745"/>
      <c r="D442" s="788"/>
      <c r="E442" s="788"/>
      <c r="F442" s="788"/>
    </row>
    <row r="443" customHeight="1" spans="3:6">
      <c r="C443" s="745"/>
      <c r="D443" s="788"/>
      <c r="E443" s="788"/>
      <c r="F443" s="788"/>
    </row>
    <row r="444" customHeight="1" spans="3:6">
      <c r="C444" s="745"/>
      <c r="D444" s="788"/>
      <c r="E444" s="788"/>
      <c r="F444" s="788"/>
    </row>
    <row r="445" customHeight="1" spans="3:6">
      <c r="C445" s="745"/>
      <c r="D445" s="788"/>
      <c r="E445" s="788"/>
      <c r="F445" s="788"/>
    </row>
    <row r="446" customHeight="1" spans="3:6">
      <c r="C446" s="745"/>
      <c r="D446" s="788"/>
      <c r="E446" s="788"/>
      <c r="F446" s="788"/>
    </row>
    <row r="447" customHeight="1" spans="3:6">
      <c r="C447" s="745"/>
      <c r="D447" s="788"/>
      <c r="E447" s="788"/>
      <c r="F447" s="788"/>
    </row>
    <row r="448" customHeight="1" spans="3:6">
      <c r="C448" s="745"/>
      <c r="D448" s="788"/>
      <c r="E448" s="788"/>
      <c r="F448" s="788"/>
    </row>
    <row r="449" customHeight="1" spans="3:6">
      <c r="C449" s="745"/>
      <c r="D449" s="788"/>
      <c r="E449" s="788"/>
      <c r="F449" s="788"/>
    </row>
    <row r="450" customHeight="1" spans="3:6">
      <c r="C450" s="745"/>
      <c r="D450" s="788"/>
      <c r="E450" s="788"/>
      <c r="F450" s="788"/>
    </row>
    <row r="451" customHeight="1" spans="3:6">
      <c r="C451" s="745"/>
      <c r="D451" s="788"/>
      <c r="E451" s="788"/>
      <c r="F451" s="788"/>
    </row>
    <row r="452" customHeight="1" spans="3:6">
      <c r="C452" s="745"/>
      <c r="D452" s="788"/>
      <c r="E452" s="788"/>
      <c r="F452" s="788"/>
    </row>
    <row r="453" customHeight="1" spans="3:6">
      <c r="C453" s="745"/>
      <c r="D453" s="788"/>
      <c r="E453" s="788"/>
      <c r="F453" s="788"/>
    </row>
    <row r="454" customHeight="1" spans="3:6">
      <c r="C454" s="745"/>
      <c r="D454" s="788"/>
      <c r="E454" s="788"/>
      <c r="F454" s="788"/>
    </row>
    <row r="455" customHeight="1" spans="3:6">
      <c r="C455" s="745"/>
      <c r="D455" s="788"/>
      <c r="E455" s="788"/>
      <c r="F455" s="788"/>
    </row>
    <row r="456" customHeight="1" spans="3:6">
      <c r="C456" s="745"/>
      <c r="D456" s="788"/>
      <c r="E456" s="788"/>
      <c r="F456" s="788"/>
    </row>
    <row r="457" customHeight="1" spans="3:6">
      <c r="C457" s="745"/>
      <c r="D457" s="788"/>
      <c r="E457" s="788"/>
      <c r="F457" s="788"/>
    </row>
    <row r="458" customHeight="1" spans="3:6">
      <c r="C458" s="745"/>
      <c r="D458" s="788"/>
      <c r="E458" s="788"/>
      <c r="F458" s="788"/>
    </row>
    <row r="459" customHeight="1" spans="3:6">
      <c r="C459" s="745"/>
      <c r="D459" s="788"/>
      <c r="E459" s="788"/>
      <c r="F459" s="788"/>
    </row>
    <row r="460" customHeight="1" spans="3:6">
      <c r="C460" s="745"/>
      <c r="D460" s="788"/>
      <c r="E460" s="788"/>
      <c r="F460" s="788"/>
    </row>
    <row r="461" customHeight="1" spans="3:6">
      <c r="C461" s="745"/>
      <c r="D461" s="788"/>
      <c r="E461" s="788"/>
      <c r="F461" s="788"/>
    </row>
    <row r="462" customHeight="1" spans="3:6">
      <c r="C462" s="745"/>
      <c r="D462" s="788"/>
      <c r="E462" s="788"/>
      <c r="F462" s="788"/>
    </row>
    <row r="463" customHeight="1" spans="3:6">
      <c r="C463" s="745"/>
      <c r="D463" s="788"/>
      <c r="E463" s="788"/>
      <c r="F463" s="788"/>
    </row>
    <row r="464" customHeight="1" spans="3:6">
      <c r="C464" s="745"/>
      <c r="D464" s="788"/>
      <c r="E464" s="788"/>
      <c r="F464" s="788"/>
    </row>
    <row r="465" customHeight="1" spans="3:6">
      <c r="C465" s="745"/>
      <c r="D465" s="788"/>
      <c r="E465" s="788"/>
      <c r="F465" s="788"/>
    </row>
    <row r="466" customHeight="1" spans="3:6">
      <c r="C466" s="745"/>
      <c r="D466" s="788"/>
      <c r="E466" s="788"/>
      <c r="F466" s="788"/>
    </row>
    <row r="467" customHeight="1" spans="3:6">
      <c r="C467" s="745"/>
      <c r="D467" s="788"/>
      <c r="E467" s="788"/>
      <c r="F467" s="788"/>
    </row>
    <row r="468" customHeight="1" spans="3:6">
      <c r="C468" s="745"/>
      <c r="D468" s="788"/>
      <c r="E468" s="788"/>
      <c r="F468" s="788"/>
    </row>
    <row r="469" customHeight="1" spans="3:6">
      <c r="C469" s="745"/>
      <c r="D469" s="788"/>
      <c r="E469" s="788"/>
      <c r="F469" s="788"/>
    </row>
    <row r="470" customHeight="1" spans="3:6">
      <c r="C470" s="745"/>
      <c r="D470" s="788"/>
      <c r="E470" s="788"/>
      <c r="F470" s="788"/>
    </row>
    <row r="471" customHeight="1" spans="3:6">
      <c r="C471" s="745"/>
      <c r="D471" s="788"/>
      <c r="E471" s="788"/>
      <c r="F471" s="788"/>
    </row>
    <row r="472" customHeight="1" spans="3:6">
      <c r="C472" s="745"/>
      <c r="D472" s="788"/>
      <c r="E472" s="788"/>
      <c r="F472" s="788"/>
    </row>
    <row r="473" customHeight="1" spans="3:6">
      <c r="C473" s="745"/>
      <c r="D473" s="788"/>
      <c r="E473" s="788"/>
      <c r="F473" s="788"/>
    </row>
    <row r="474" customHeight="1" spans="3:6">
      <c r="C474" s="745"/>
      <c r="D474" s="788"/>
      <c r="E474" s="788"/>
      <c r="F474" s="788"/>
    </row>
    <row r="475" customHeight="1" spans="3:6">
      <c r="C475" s="745"/>
      <c r="D475" s="788"/>
      <c r="E475" s="788"/>
      <c r="F475" s="788"/>
    </row>
    <row r="476" customHeight="1" spans="3:6">
      <c r="C476" s="745"/>
      <c r="D476" s="788"/>
      <c r="E476" s="788"/>
      <c r="F476" s="788"/>
    </row>
    <row r="477" customHeight="1" spans="3:6">
      <c r="C477" s="745"/>
      <c r="D477" s="788"/>
      <c r="E477" s="788"/>
      <c r="F477" s="788"/>
    </row>
    <row r="478" customHeight="1" spans="3:6">
      <c r="C478" s="745"/>
      <c r="D478" s="788"/>
      <c r="E478" s="788"/>
      <c r="F478" s="788"/>
    </row>
    <row r="479" customHeight="1" spans="3:6">
      <c r="C479" s="745"/>
      <c r="D479" s="788"/>
      <c r="E479" s="788"/>
      <c r="F479" s="788"/>
    </row>
    <row r="480" customHeight="1" spans="3:6">
      <c r="C480" s="745"/>
      <c r="D480" s="788"/>
      <c r="E480" s="788"/>
      <c r="F480" s="788"/>
    </row>
    <row r="481" customHeight="1" spans="3:6">
      <c r="C481" s="745"/>
      <c r="D481" s="788"/>
      <c r="E481" s="788"/>
      <c r="F481" s="788"/>
    </row>
    <row r="482" customHeight="1" spans="3:6">
      <c r="C482" s="745"/>
      <c r="D482" s="788"/>
      <c r="E482" s="788"/>
      <c r="F482" s="788"/>
    </row>
    <row r="483" customHeight="1" spans="3:6">
      <c r="C483" s="745"/>
      <c r="D483" s="788"/>
      <c r="E483" s="788"/>
      <c r="F483" s="788"/>
    </row>
    <row r="484" customHeight="1" spans="3:6">
      <c r="C484" s="745"/>
      <c r="D484" s="788"/>
      <c r="E484" s="788"/>
      <c r="F484" s="788"/>
    </row>
    <row r="485" customHeight="1" spans="3:6">
      <c r="C485" s="745"/>
      <c r="D485" s="788"/>
      <c r="E485" s="788"/>
      <c r="F485" s="788"/>
    </row>
    <row r="486" customHeight="1" spans="3:6">
      <c r="C486" s="745"/>
      <c r="D486" s="788"/>
      <c r="E486" s="788"/>
      <c r="F486" s="788"/>
    </row>
    <row r="487" customHeight="1" spans="3:6">
      <c r="C487" s="745"/>
      <c r="D487" s="788"/>
      <c r="E487" s="788"/>
      <c r="F487" s="788"/>
    </row>
    <row r="488" customHeight="1" spans="3:6">
      <c r="C488" s="745"/>
      <c r="D488" s="788"/>
      <c r="E488" s="788"/>
      <c r="F488" s="788"/>
    </row>
    <row r="489" customHeight="1" spans="3:6">
      <c r="C489" s="745"/>
      <c r="D489" s="788"/>
      <c r="E489" s="788"/>
      <c r="F489" s="788"/>
    </row>
    <row r="490" customHeight="1" spans="3:6">
      <c r="C490" s="745"/>
      <c r="D490" s="788"/>
      <c r="E490" s="788"/>
      <c r="F490" s="788"/>
    </row>
    <row r="491" customHeight="1" spans="3:6">
      <c r="C491" s="745"/>
      <c r="D491" s="788"/>
      <c r="E491" s="788"/>
      <c r="F491" s="788"/>
    </row>
    <row r="492" customHeight="1" spans="3:6">
      <c r="C492" s="745"/>
      <c r="D492" s="788"/>
      <c r="E492" s="788"/>
      <c r="F492" s="788"/>
    </row>
    <row r="493" customHeight="1" spans="3:6">
      <c r="C493" s="745"/>
      <c r="D493" s="788"/>
      <c r="E493" s="788"/>
      <c r="F493" s="788"/>
    </row>
    <row r="494" customHeight="1" spans="3:6">
      <c r="C494" s="745"/>
      <c r="D494" s="788"/>
      <c r="E494" s="788"/>
      <c r="F494" s="788"/>
    </row>
    <row r="495" customHeight="1" spans="3:6">
      <c r="C495" s="745"/>
      <c r="D495" s="788"/>
      <c r="E495" s="788"/>
      <c r="F495" s="788"/>
    </row>
    <row r="496" customHeight="1" spans="3:6">
      <c r="C496" s="745"/>
      <c r="D496" s="788"/>
      <c r="E496" s="788"/>
      <c r="F496" s="788"/>
    </row>
    <row r="497" customHeight="1" spans="3:6">
      <c r="C497" s="745"/>
      <c r="D497" s="788"/>
      <c r="E497" s="788"/>
      <c r="F497" s="788"/>
    </row>
    <row r="498" customHeight="1" spans="3:6">
      <c r="C498" s="745"/>
      <c r="D498" s="788"/>
      <c r="E498" s="788"/>
      <c r="F498" s="788"/>
    </row>
    <row r="499" customHeight="1" spans="3:6">
      <c r="C499" s="745"/>
      <c r="D499" s="788"/>
      <c r="E499" s="788"/>
      <c r="F499" s="788"/>
    </row>
    <row r="500" customHeight="1" spans="3:6">
      <c r="C500" s="745"/>
      <c r="D500" s="788"/>
      <c r="E500" s="788"/>
      <c r="F500" s="788"/>
    </row>
    <row r="501" customHeight="1" spans="3:6">
      <c r="C501" s="745"/>
      <c r="D501" s="788"/>
      <c r="E501" s="788"/>
      <c r="F501" s="788"/>
    </row>
    <row r="502" customHeight="1" spans="3:6">
      <c r="C502" s="745"/>
      <c r="D502" s="788"/>
      <c r="E502" s="788"/>
      <c r="F502" s="788"/>
    </row>
    <row r="503" customHeight="1" spans="3:6">
      <c r="C503" s="745"/>
      <c r="D503" s="788"/>
      <c r="E503" s="788"/>
      <c r="F503" s="788"/>
    </row>
    <row r="504" customHeight="1" spans="3:6">
      <c r="C504" s="745"/>
      <c r="D504" s="788"/>
      <c r="E504" s="788"/>
      <c r="F504" s="788"/>
    </row>
    <row r="505" customHeight="1" spans="3:6">
      <c r="C505" s="745"/>
      <c r="D505" s="788"/>
      <c r="E505" s="788"/>
      <c r="F505" s="788"/>
    </row>
    <row r="506" customHeight="1" spans="3:6">
      <c r="C506" s="745"/>
      <c r="D506" s="788"/>
      <c r="E506" s="788"/>
      <c r="F506" s="788"/>
    </row>
    <row r="507" customHeight="1" spans="3:6">
      <c r="C507" s="745"/>
      <c r="D507" s="788"/>
      <c r="E507" s="788"/>
      <c r="F507" s="788"/>
    </row>
    <row r="508" customHeight="1" spans="3:6">
      <c r="C508" s="745"/>
      <c r="D508" s="788"/>
      <c r="E508" s="788"/>
      <c r="F508" s="788"/>
    </row>
    <row r="509" customHeight="1" spans="3:6">
      <c r="C509" s="745"/>
      <c r="D509" s="788"/>
      <c r="E509" s="788"/>
      <c r="F509" s="788"/>
    </row>
    <row r="510" customHeight="1" spans="3:6">
      <c r="C510" s="745"/>
      <c r="D510" s="788"/>
      <c r="E510" s="788"/>
      <c r="F510" s="788"/>
    </row>
    <row r="511" customHeight="1" spans="3:6">
      <c r="C511" s="745"/>
      <c r="D511" s="788"/>
      <c r="E511" s="788"/>
      <c r="F511" s="788"/>
    </row>
    <row r="512" customHeight="1" spans="3:6">
      <c r="C512" s="745"/>
      <c r="D512" s="788"/>
      <c r="E512" s="788"/>
      <c r="F512" s="788"/>
    </row>
    <row r="513" customHeight="1" spans="3:6">
      <c r="C513" s="745"/>
      <c r="D513" s="788"/>
      <c r="E513" s="788"/>
      <c r="F513" s="788"/>
    </row>
    <row r="514" customHeight="1" spans="3:6">
      <c r="C514" s="745"/>
      <c r="D514" s="788"/>
      <c r="E514" s="788"/>
      <c r="F514" s="788"/>
    </row>
    <row r="515" customHeight="1" spans="3:6">
      <c r="C515" s="745"/>
      <c r="D515" s="788"/>
      <c r="E515" s="788"/>
      <c r="F515" s="788"/>
    </row>
    <row r="516" customHeight="1" spans="3:6">
      <c r="C516" s="745"/>
      <c r="D516" s="788"/>
      <c r="E516" s="788"/>
      <c r="F516" s="788"/>
    </row>
    <row r="517" customHeight="1" spans="3:6">
      <c r="C517" s="745"/>
      <c r="D517" s="788"/>
      <c r="E517" s="788"/>
      <c r="F517" s="788"/>
    </row>
    <row r="518" customHeight="1" spans="3:6">
      <c r="C518" s="745"/>
      <c r="D518" s="788"/>
      <c r="E518" s="788"/>
      <c r="F518" s="788"/>
    </row>
    <row r="519" customHeight="1" spans="3:6">
      <c r="C519" s="745"/>
      <c r="D519" s="788"/>
      <c r="E519" s="788"/>
      <c r="F519" s="788"/>
    </row>
    <row r="520" customHeight="1" spans="3:6">
      <c r="C520" s="745"/>
      <c r="D520" s="788"/>
      <c r="E520" s="788"/>
      <c r="F520" s="788"/>
    </row>
    <row r="521" customHeight="1" spans="3:6">
      <c r="C521" s="745"/>
      <c r="D521" s="788"/>
      <c r="E521" s="788"/>
      <c r="F521" s="788"/>
    </row>
    <row r="522" customHeight="1" spans="3:6">
      <c r="C522" s="745"/>
      <c r="D522" s="788"/>
      <c r="E522" s="788"/>
      <c r="F522" s="788"/>
    </row>
    <row r="523" customHeight="1" spans="3:6">
      <c r="C523" s="745"/>
      <c r="D523" s="788"/>
      <c r="E523" s="788"/>
      <c r="F523" s="788"/>
    </row>
    <row r="524" customHeight="1" spans="3:6">
      <c r="C524" s="745"/>
      <c r="D524" s="788"/>
      <c r="E524" s="788"/>
      <c r="F524" s="788"/>
    </row>
    <row r="525" customHeight="1" spans="3:6">
      <c r="C525" s="745"/>
      <c r="D525" s="788"/>
      <c r="E525" s="788"/>
      <c r="F525" s="788"/>
    </row>
    <row r="526" customHeight="1" spans="3:6">
      <c r="C526" s="745"/>
      <c r="D526" s="788"/>
      <c r="E526" s="788"/>
      <c r="F526" s="788"/>
    </row>
    <row r="527" customHeight="1" spans="3:6">
      <c r="C527" s="745"/>
      <c r="D527" s="788"/>
      <c r="E527" s="788"/>
      <c r="F527" s="788"/>
    </row>
    <row r="528" customHeight="1" spans="3:6">
      <c r="C528" s="745"/>
      <c r="D528" s="788"/>
      <c r="E528" s="788"/>
      <c r="F528" s="788"/>
    </row>
    <row r="529" customHeight="1" spans="3:6">
      <c r="C529" s="745"/>
      <c r="D529" s="788"/>
      <c r="E529" s="788"/>
      <c r="F529" s="788"/>
    </row>
    <row r="530" customHeight="1" spans="3:6">
      <c r="C530" s="745"/>
      <c r="D530" s="788"/>
      <c r="E530" s="788"/>
      <c r="F530" s="788"/>
    </row>
    <row r="531" customHeight="1" spans="3:6">
      <c r="C531" s="745"/>
      <c r="D531" s="788"/>
      <c r="E531" s="788"/>
      <c r="F531" s="788"/>
    </row>
    <row r="532" customHeight="1" spans="3:6">
      <c r="C532" s="745"/>
      <c r="D532" s="788"/>
      <c r="E532" s="788"/>
      <c r="F532" s="788"/>
    </row>
    <row r="533" customHeight="1" spans="3:6">
      <c r="C533" s="745"/>
      <c r="D533" s="788"/>
      <c r="E533" s="788"/>
      <c r="F533" s="788"/>
    </row>
    <row r="534" customHeight="1" spans="3:6">
      <c r="C534" s="745"/>
      <c r="D534" s="788"/>
      <c r="E534" s="788"/>
      <c r="F534" s="788"/>
    </row>
    <row r="535" customHeight="1" spans="3:6">
      <c r="C535" s="745"/>
      <c r="D535" s="788"/>
      <c r="E535" s="788"/>
      <c r="F535" s="788"/>
    </row>
    <row r="536" customHeight="1" spans="3:6">
      <c r="C536" s="745"/>
      <c r="D536" s="788"/>
      <c r="E536" s="788"/>
      <c r="F536" s="788"/>
    </row>
    <row r="537" customHeight="1" spans="3:6">
      <c r="C537" s="745"/>
      <c r="D537" s="788"/>
      <c r="E537" s="788"/>
      <c r="F537" s="788"/>
    </row>
    <row r="538" customHeight="1" spans="3:6">
      <c r="C538" s="745"/>
      <c r="D538" s="788"/>
      <c r="E538" s="788"/>
      <c r="F538" s="788"/>
    </row>
    <row r="539" customHeight="1" spans="3:6">
      <c r="C539" s="745"/>
      <c r="D539" s="788"/>
      <c r="E539" s="788"/>
      <c r="F539" s="788"/>
    </row>
    <row r="540" customHeight="1" spans="3:6">
      <c r="C540" s="745"/>
      <c r="D540" s="788"/>
      <c r="E540" s="788"/>
      <c r="F540" s="788"/>
    </row>
    <row r="541" customHeight="1" spans="3:6">
      <c r="C541" s="745"/>
      <c r="D541" s="788"/>
      <c r="E541" s="788"/>
      <c r="F541" s="788"/>
    </row>
    <row r="542" customHeight="1" spans="3:6">
      <c r="C542" s="745"/>
      <c r="D542" s="788"/>
      <c r="E542" s="788"/>
      <c r="F542" s="788"/>
    </row>
    <row r="543" customHeight="1" spans="3:6">
      <c r="C543" s="745"/>
      <c r="D543" s="788"/>
      <c r="E543" s="788"/>
      <c r="F543" s="788"/>
    </row>
    <row r="544" customHeight="1" spans="3:6">
      <c r="C544" s="745"/>
      <c r="D544" s="788"/>
      <c r="E544" s="788"/>
      <c r="F544" s="788"/>
    </row>
    <row r="545" customHeight="1" spans="3:6">
      <c r="C545" s="745"/>
      <c r="D545" s="788"/>
      <c r="E545" s="788"/>
      <c r="F545" s="788"/>
    </row>
    <row r="546" customHeight="1" spans="3:6">
      <c r="C546" s="745"/>
      <c r="D546" s="788"/>
      <c r="E546" s="788"/>
      <c r="F546" s="788"/>
    </row>
    <row r="547" customHeight="1" spans="3:6">
      <c r="C547" s="745"/>
      <c r="D547" s="788"/>
      <c r="E547" s="788"/>
      <c r="F547" s="788"/>
    </row>
    <row r="548" customHeight="1" spans="3:6">
      <c r="C548" s="745"/>
      <c r="D548" s="788"/>
      <c r="E548" s="788"/>
      <c r="F548" s="788"/>
    </row>
    <row r="549" customHeight="1" spans="3:6">
      <c r="C549" s="745"/>
      <c r="D549" s="788"/>
      <c r="E549" s="788"/>
      <c r="F549" s="788"/>
    </row>
    <row r="550" customHeight="1" spans="3:6">
      <c r="C550" s="745"/>
      <c r="D550" s="788"/>
      <c r="E550" s="788"/>
      <c r="F550" s="788"/>
    </row>
    <row r="551" customHeight="1" spans="3:6">
      <c r="C551" s="745"/>
      <c r="D551" s="788"/>
      <c r="E551" s="788"/>
      <c r="F551" s="788"/>
    </row>
    <row r="552" customHeight="1" spans="3:6">
      <c r="C552" s="745"/>
      <c r="D552" s="788"/>
      <c r="E552" s="788"/>
      <c r="F552" s="788"/>
    </row>
    <row r="553" customHeight="1" spans="3:6">
      <c r="C553" s="745"/>
      <c r="D553" s="788"/>
      <c r="E553" s="788"/>
      <c r="F553" s="788"/>
    </row>
    <row r="554" customHeight="1" spans="3:6">
      <c r="C554" s="745"/>
      <c r="D554" s="788"/>
      <c r="E554" s="788"/>
      <c r="F554" s="788"/>
    </row>
    <row r="555" customHeight="1" spans="3:6">
      <c r="C555" s="745"/>
      <c r="D555" s="788"/>
      <c r="E555" s="788"/>
      <c r="F555" s="788"/>
    </row>
    <row r="556" customHeight="1" spans="3:6">
      <c r="C556" s="745"/>
      <c r="D556" s="788"/>
      <c r="E556" s="788"/>
      <c r="F556" s="788"/>
    </row>
    <row r="557" customHeight="1" spans="3:6">
      <c r="C557" s="745"/>
      <c r="D557" s="788"/>
      <c r="E557" s="788"/>
      <c r="F557" s="788"/>
    </row>
    <row r="558" customHeight="1" spans="3:6">
      <c r="C558" s="745"/>
      <c r="D558" s="788"/>
      <c r="E558" s="788"/>
      <c r="F558" s="788"/>
    </row>
    <row r="559" customHeight="1" spans="3:6">
      <c r="C559" s="745"/>
      <c r="D559" s="788"/>
      <c r="E559" s="788"/>
      <c r="F559" s="788"/>
    </row>
    <row r="560" customHeight="1" spans="3:6">
      <c r="C560" s="745"/>
      <c r="D560" s="788"/>
      <c r="E560" s="788"/>
      <c r="F560" s="788"/>
    </row>
    <row r="561" customHeight="1" spans="3:6">
      <c r="C561" s="745"/>
      <c r="D561" s="788"/>
      <c r="E561" s="788"/>
      <c r="F561" s="788"/>
    </row>
    <row r="562" customHeight="1" spans="3:6">
      <c r="C562" s="745"/>
      <c r="D562" s="788"/>
      <c r="E562" s="788"/>
      <c r="F562" s="788"/>
    </row>
    <row r="563" customHeight="1" spans="3:6">
      <c r="C563" s="745"/>
      <c r="D563" s="788"/>
      <c r="E563" s="788"/>
      <c r="F563" s="788"/>
    </row>
    <row r="564" customHeight="1" spans="3:6">
      <c r="C564" s="745"/>
      <c r="D564" s="788"/>
      <c r="E564" s="788"/>
      <c r="F564" s="788"/>
    </row>
    <row r="565" customHeight="1" spans="3:6">
      <c r="C565" s="745"/>
      <c r="D565" s="788"/>
      <c r="E565" s="788"/>
      <c r="F565" s="788"/>
    </row>
    <row r="566" customHeight="1" spans="3:6">
      <c r="C566" s="745"/>
      <c r="D566" s="788"/>
      <c r="E566" s="788"/>
      <c r="F566" s="788"/>
    </row>
    <row r="567" customHeight="1" spans="3:6">
      <c r="C567" s="745"/>
      <c r="D567" s="788"/>
      <c r="E567" s="788"/>
      <c r="F567" s="788"/>
    </row>
    <row r="568" customHeight="1" spans="3:6">
      <c r="C568" s="745"/>
      <c r="D568" s="788"/>
      <c r="E568" s="788"/>
      <c r="F568" s="788"/>
    </row>
    <row r="569" customHeight="1" spans="3:6">
      <c r="C569" s="745"/>
      <c r="D569" s="788"/>
      <c r="E569" s="788"/>
      <c r="F569" s="788"/>
    </row>
    <row r="570" customHeight="1" spans="3:6">
      <c r="C570" s="745"/>
      <c r="D570" s="788"/>
      <c r="E570" s="788"/>
      <c r="F570" s="788"/>
    </row>
    <row r="571" customHeight="1" spans="3:6">
      <c r="C571" s="745"/>
      <c r="D571" s="788"/>
      <c r="E571" s="788"/>
      <c r="F571" s="788"/>
    </row>
    <row r="572" customHeight="1" spans="3:6">
      <c r="C572" s="745"/>
      <c r="D572" s="788"/>
      <c r="E572" s="788"/>
      <c r="F572" s="788"/>
    </row>
    <row r="573" customHeight="1" spans="3:6">
      <c r="C573" s="745"/>
      <c r="D573" s="788"/>
      <c r="E573" s="788"/>
      <c r="F573" s="788"/>
    </row>
    <row r="574" customHeight="1" spans="3:6">
      <c r="C574" s="745"/>
      <c r="D574" s="788"/>
      <c r="E574" s="788"/>
      <c r="F574" s="788"/>
    </row>
    <row r="575" customHeight="1" spans="3:6">
      <c r="C575" s="745"/>
      <c r="D575" s="788"/>
      <c r="E575" s="788"/>
      <c r="F575" s="788"/>
    </row>
    <row r="576" customHeight="1" spans="3:6">
      <c r="C576" s="745"/>
      <c r="D576" s="788"/>
      <c r="E576" s="788"/>
      <c r="F576" s="788"/>
    </row>
    <row r="577" customHeight="1" spans="3:6">
      <c r="C577" s="745"/>
      <c r="D577" s="788"/>
      <c r="E577" s="788"/>
      <c r="F577" s="788"/>
    </row>
    <row r="578" customHeight="1" spans="3:6">
      <c r="C578" s="745"/>
      <c r="D578" s="788"/>
      <c r="E578" s="788"/>
      <c r="F578" s="788"/>
    </row>
    <row r="579" customHeight="1" spans="3:6">
      <c r="C579" s="745"/>
      <c r="D579" s="788"/>
      <c r="E579" s="788"/>
      <c r="F579" s="788"/>
    </row>
    <row r="580" customHeight="1" spans="3:6">
      <c r="C580" s="745"/>
      <c r="D580" s="788"/>
      <c r="E580" s="788"/>
      <c r="F580" s="788"/>
    </row>
    <row r="581" customHeight="1" spans="3:6">
      <c r="C581" s="745"/>
      <c r="D581" s="788"/>
      <c r="E581" s="788"/>
      <c r="F581" s="788"/>
    </row>
    <row r="582" customHeight="1" spans="3:6">
      <c r="C582" s="745"/>
      <c r="D582" s="788"/>
      <c r="E582" s="788"/>
      <c r="F582" s="788"/>
    </row>
    <row r="583" customHeight="1" spans="3:6">
      <c r="C583" s="745"/>
      <c r="D583" s="788"/>
      <c r="E583" s="788"/>
      <c r="F583" s="788"/>
    </row>
    <row r="584" customHeight="1" spans="3:6">
      <c r="C584" s="745"/>
      <c r="D584" s="788"/>
      <c r="E584" s="788"/>
      <c r="F584" s="788"/>
    </row>
    <row r="585" customHeight="1" spans="3:6">
      <c r="C585" s="745"/>
      <c r="D585" s="788"/>
      <c r="E585" s="788"/>
      <c r="F585" s="788"/>
    </row>
    <row r="586" customHeight="1" spans="3:6">
      <c r="C586" s="745"/>
      <c r="D586" s="788"/>
      <c r="E586" s="788"/>
      <c r="F586" s="788"/>
    </row>
    <row r="587" customHeight="1" spans="3:6">
      <c r="C587" s="745"/>
      <c r="D587" s="788"/>
      <c r="E587" s="788"/>
      <c r="F587" s="788"/>
    </row>
    <row r="588" customHeight="1" spans="3:6">
      <c r="C588" s="745"/>
      <c r="D588" s="788"/>
      <c r="E588" s="788"/>
      <c r="F588" s="788"/>
    </row>
    <row r="589" customHeight="1" spans="3:6">
      <c r="C589" s="745"/>
      <c r="D589" s="788"/>
      <c r="E589" s="788"/>
      <c r="F589" s="788"/>
    </row>
    <row r="590" customHeight="1" spans="3:6">
      <c r="C590" s="745"/>
      <c r="D590" s="788"/>
      <c r="E590" s="788"/>
      <c r="F590" s="788"/>
    </row>
    <row r="591" customHeight="1" spans="3:6">
      <c r="C591" s="745"/>
      <c r="D591" s="788"/>
      <c r="E591" s="788"/>
      <c r="F591" s="788"/>
    </row>
    <row r="592" customHeight="1" spans="3:6">
      <c r="C592" s="745"/>
      <c r="D592" s="788"/>
      <c r="E592" s="788"/>
      <c r="F592" s="788"/>
    </row>
    <row r="593" customHeight="1" spans="3:6">
      <c r="C593" s="745"/>
      <c r="D593" s="788"/>
      <c r="E593" s="788"/>
      <c r="F593" s="788"/>
    </row>
    <row r="594" customHeight="1" spans="3:6">
      <c r="C594" s="745"/>
      <c r="D594" s="788"/>
      <c r="E594" s="788"/>
      <c r="F594" s="788"/>
    </row>
    <row r="595" customHeight="1" spans="3:6">
      <c r="C595" s="745"/>
      <c r="D595" s="788"/>
      <c r="E595" s="788"/>
      <c r="F595" s="788"/>
    </row>
    <row r="596" customHeight="1" spans="3:6">
      <c r="C596" s="745"/>
      <c r="D596" s="788"/>
      <c r="E596" s="788"/>
      <c r="F596" s="788"/>
    </row>
    <row r="597" customHeight="1" spans="3:6">
      <c r="C597" s="745"/>
      <c r="D597" s="788"/>
      <c r="E597" s="788"/>
      <c r="F597" s="788"/>
    </row>
    <row r="598" customHeight="1" spans="3:6">
      <c r="C598" s="745"/>
      <c r="D598" s="788"/>
      <c r="E598" s="788"/>
      <c r="F598" s="788"/>
    </row>
    <row r="599" customHeight="1" spans="3:6">
      <c r="C599" s="745"/>
      <c r="D599" s="788"/>
      <c r="E599" s="788"/>
      <c r="F599" s="788"/>
    </row>
    <row r="600" customHeight="1" spans="3:6">
      <c r="C600" s="745"/>
      <c r="D600" s="788"/>
      <c r="E600" s="788"/>
      <c r="F600" s="788"/>
    </row>
    <row r="601" customHeight="1" spans="3:6">
      <c r="C601" s="745"/>
      <c r="D601" s="788"/>
      <c r="E601" s="788"/>
      <c r="F601" s="788"/>
    </row>
    <row r="602" customHeight="1" spans="3:6">
      <c r="C602" s="745"/>
      <c r="D602" s="788"/>
      <c r="E602" s="788"/>
      <c r="F602" s="788"/>
    </row>
    <row r="603" customHeight="1" spans="3:6">
      <c r="C603" s="745"/>
      <c r="D603" s="788"/>
      <c r="E603" s="788"/>
      <c r="F603" s="788"/>
    </row>
    <row r="604" customHeight="1" spans="3:6">
      <c r="C604" s="745"/>
      <c r="D604" s="788"/>
      <c r="E604" s="788"/>
      <c r="F604" s="788"/>
    </row>
    <row r="605" customHeight="1" spans="3:6">
      <c r="C605" s="745"/>
      <c r="D605" s="788"/>
      <c r="E605" s="788"/>
      <c r="F605" s="788"/>
    </row>
    <row r="606" customHeight="1" spans="3:6">
      <c r="C606" s="745"/>
      <c r="D606" s="788"/>
      <c r="E606" s="788"/>
      <c r="F606" s="788"/>
    </row>
    <row r="607" customHeight="1" spans="3:6">
      <c r="C607" s="745"/>
      <c r="D607" s="788"/>
      <c r="E607" s="788"/>
      <c r="F607" s="788"/>
    </row>
    <row r="608" customHeight="1" spans="3:6">
      <c r="C608" s="745"/>
      <c r="D608" s="788"/>
      <c r="E608" s="788"/>
      <c r="F608" s="788"/>
    </row>
    <row r="609" customHeight="1" spans="3:6">
      <c r="C609" s="745"/>
      <c r="D609" s="788"/>
      <c r="E609" s="788"/>
      <c r="F609" s="788"/>
    </row>
    <row r="610" customHeight="1" spans="3:6">
      <c r="C610" s="745"/>
      <c r="D610" s="788"/>
      <c r="E610" s="788"/>
      <c r="F610" s="788"/>
    </row>
    <row r="611" customHeight="1" spans="3:6">
      <c r="C611" s="745"/>
      <c r="D611" s="788"/>
      <c r="E611" s="788"/>
      <c r="F611" s="788"/>
    </row>
    <row r="612" customHeight="1" spans="3:6">
      <c r="C612" s="745"/>
      <c r="D612" s="788"/>
      <c r="E612" s="788"/>
      <c r="F612" s="788"/>
    </row>
    <row r="613" customHeight="1" spans="3:6">
      <c r="C613" s="745"/>
      <c r="D613" s="788"/>
      <c r="E613" s="788"/>
      <c r="F613" s="788"/>
    </row>
    <row r="614" customHeight="1" spans="3:6">
      <c r="C614" s="745"/>
      <c r="D614" s="788"/>
      <c r="E614" s="788"/>
      <c r="F614" s="788"/>
    </row>
    <row r="615" customHeight="1" spans="3:6">
      <c r="C615" s="745"/>
      <c r="D615" s="788"/>
      <c r="E615" s="788"/>
      <c r="F615" s="788"/>
    </row>
    <row r="616" customHeight="1" spans="3:6">
      <c r="C616" s="745"/>
      <c r="D616" s="788"/>
      <c r="E616" s="788"/>
      <c r="F616" s="788"/>
    </row>
    <row r="617" customHeight="1" spans="3:6">
      <c r="C617" s="745"/>
      <c r="D617" s="788"/>
      <c r="E617" s="788"/>
      <c r="F617" s="788"/>
    </row>
    <row r="618" customHeight="1" spans="3:6">
      <c r="C618" s="745"/>
      <c r="D618" s="788"/>
      <c r="E618" s="788"/>
      <c r="F618" s="788"/>
    </row>
    <row r="619" customHeight="1" spans="3:6">
      <c r="C619" s="745"/>
      <c r="D619" s="788"/>
      <c r="E619" s="788"/>
      <c r="F619" s="788"/>
    </row>
    <row r="620" customHeight="1" spans="3:6">
      <c r="C620" s="745"/>
      <c r="D620" s="788"/>
      <c r="E620" s="788"/>
      <c r="F620" s="788"/>
    </row>
    <row r="621" customHeight="1" spans="3:6">
      <c r="C621" s="745"/>
      <c r="D621" s="788"/>
      <c r="E621" s="788"/>
      <c r="F621" s="788"/>
    </row>
    <row r="622" customHeight="1" spans="3:6">
      <c r="C622" s="745"/>
      <c r="D622" s="788"/>
      <c r="E622" s="788"/>
      <c r="F622" s="788"/>
    </row>
    <row r="623" customHeight="1" spans="3:6">
      <c r="C623" s="745"/>
      <c r="D623" s="788"/>
      <c r="E623" s="788"/>
      <c r="F623" s="788"/>
    </row>
    <row r="624" customHeight="1" spans="3:6">
      <c r="C624" s="745"/>
      <c r="D624" s="788"/>
      <c r="E624" s="788"/>
      <c r="F624" s="788"/>
    </row>
    <row r="625" customHeight="1" spans="3:6">
      <c r="C625" s="745"/>
      <c r="D625" s="788"/>
      <c r="E625" s="788"/>
      <c r="F625" s="788"/>
    </row>
    <row r="626" customHeight="1" spans="3:6">
      <c r="C626" s="745"/>
      <c r="D626" s="788"/>
      <c r="E626" s="788"/>
      <c r="F626" s="788"/>
    </row>
    <row r="627" customHeight="1" spans="3:6">
      <c r="C627" s="745"/>
      <c r="D627" s="788"/>
      <c r="E627" s="788"/>
      <c r="F627" s="788"/>
    </row>
    <row r="628" customHeight="1" spans="3:6">
      <c r="C628" s="745"/>
      <c r="D628" s="788"/>
      <c r="E628" s="788"/>
      <c r="F628" s="788"/>
    </row>
    <row r="629" customHeight="1" spans="3:6">
      <c r="C629" s="745"/>
      <c r="D629" s="788"/>
      <c r="E629" s="788"/>
      <c r="F629" s="788"/>
    </row>
    <row r="630" customHeight="1" spans="3:6">
      <c r="C630" s="745"/>
      <c r="D630" s="788"/>
      <c r="E630" s="788"/>
      <c r="F630" s="788"/>
    </row>
    <row r="631" customHeight="1" spans="3:6">
      <c r="C631" s="745"/>
      <c r="D631" s="788"/>
      <c r="E631" s="788"/>
      <c r="F631" s="788"/>
    </row>
    <row r="632" customHeight="1" spans="3:6">
      <c r="C632" s="745"/>
      <c r="D632" s="788"/>
      <c r="E632" s="788"/>
      <c r="F632" s="788"/>
    </row>
    <row r="633" customHeight="1" spans="3:6">
      <c r="C633" s="745"/>
      <c r="D633" s="788"/>
      <c r="E633" s="788"/>
      <c r="F633" s="788"/>
    </row>
    <row r="634" customHeight="1" spans="3:6">
      <c r="C634" s="745"/>
      <c r="D634" s="788"/>
      <c r="E634" s="788"/>
      <c r="F634" s="788"/>
    </row>
    <row r="635" customHeight="1" spans="3:6">
      <c r="C635" s="745"/>
      <c r="D635" s="788"/>
      <c r="E635" s="788"/>
      <c r="F635" s="788"/>
    </row>
    <row r="636" customHeight="1" spans="3:6">
      <c r="C636" s="745"/>
      <c r="D636" s="788"/>
      <c r="E636" s="788"/>
      <c r="F636" s="788"/>
    </row>
    <row r="637" customHeight="1" spans="3:6">
      <c r="C637" s="745"/>
      <c r="D637" s="788"/>
      <c r="E637" s="788"/>
      <c r="F637" s="788"/>
    </row>
    <row r="638" customHeight="1" spans="3:6">
      <c r="C638" s="745"/>
      <c r="D638" s="788"/>
      <c r="E638" s="788"/>
      <c r="F638" s="788"/>
    </row>
    <row r="639" customHeight="1" spans="3:6">
      <c r="C639" s="745"/>
      <c r="D639" s="788"/>
      <c r="E639" s="788"/>
      <c r="F639" s="788"/>
    </row>
    <row r="640" customHeight="1" spans="3:6">
      <c r="C640" s="745"/>
      <c r="D640" s="788"/>
      <c r="E640" s="788"/>
      <c r="F640" s="788"/>
    </row>
    <row r="641" customHeight="1" spans="3:6">
      <c r="C641" s="745"/>
      <c r="D641" s="788"/>
      <c r="E641" s="788"/>
      <c r="F641" s="788"/>
    </row>
    <row r="642" customHeight="1" spans="3:6">
      <c r="C642" s="745"/>
      <c r="D642" s="788"/>
      <c r="E642" s="788"/>
      <c r="F642" s="788"/>
    </row>
    <row r="643" customHeight="1" spans="3:6">
      <c r="C643" s="745"/>
      <c r="D643" s="788"/>
      <c r="E643" s="788"/>
      <c r="F643" s="788"/>
    </row>
    <row r="644" customHeight="1" spans="3:6">
      <c r="C644" s="745"/>
      <c r="D644" s="788"/>
      <c r="E644" s="788"/>
      <c r="F644" s="788"/>
    </row>
    <row r="645" customHeight="1" spans="3:6">
      <c r="C645" s="745"/>
      <c r="D645" s="788"/>
      <c r="E645" s="788"/>
      <c r="F645" s="788"/>
    </row>
    <row r="646" customHeight="1" spans="3:6">
      <c r="C646" s="745"/>
      <c r="D646" s="788"/>
      <c r="E646" s="788"/>
      <c r="F646" s="788"/>
    </row>
    <row r="647" customHeight="1" spans="3:6">
      <c r="C647" s="745"/>
      <c r="D647" s="788"/>
      <c r="E647" s="788"/>
      <c r="F647" s="788"/>
    </row>
    <row r="648" customHeight="1" spans="3:6">
      <c r="C648" s="745"/>
      <c r="D648" s="788"/>
      <c r="E648" s="788"/>
      <c r="F648" s="788"/>
    </row>
    <row r="649" customHeight="1" spans="3:6">
      <c r="C649" s="745"/>
      <c r="D649" s="788"/>
      <c r="E649" s="788"/>
      <c r="F649" s="788"/>
    </row>
    <row r="650" customHeight="1" spans="3:6">
      <c r="C650" s="745"/>
      <c r="D650" s="788"/>
      <c r="E650" s="788"/>
      <c r="F650" s="788"/>
    </row>
    <row r="651" customHeight="1" spans="3:6">
      <c r="C651" s="745"/>
      <c r="D651" s="788"/>
      <c r="E651" s="788"/>
      <c r="F651" s="788"/>
    </row>
    <row r="652" customHeight="1" spans="3:6">
      <c r="C652" s="745"/>
      <c r="D652" s="788"/>
      <c r="E652" s="788"/>
      <c r="F652" s="788"/>
    </row>
    <row r="653" customHeight="1" spans="3:6">
      <c r="C653" s="745"/>
      <c r="D653" s="788"/>
      <c r="E653" s="788"/>
      <c r="F653" s="788"/>
    </row>
    <row r="654" customHeight="1" spans="3:6">
      <c r="C654" s="745"/>
      <c r="D654" s="788"/>
      <c r="E654" s="788"/>
      <c r="F654" s="788"/>
    </row>
    <row r="655" customHeight="1" spans="3:6">
      <c r="C655" s="745"/>
      <c r="D655" s="788"/>
      <c r="E655" s="788"/>
      <c r="F655" s="788"/>
    </row>
    <row r="656" customHeight="1" spans="3:6">
      <c r="C656" s="745"/>
      <c r="D656" s="788"/>
      <c r="E656" s="788"/>
      <c r="F656" s="788"/>
    </row>
    <row r="657" customHeight="1" spans="3:6">
      <c r="C657" s="745"/>
      <c r="D657" s="788"/>
      <c r="E657" s="788"/>
      <c r="F657" s="788"/>
    </row>
    <row r="658" customHeight="1" spans="3:6">
      <c r="C658" s="745"/>
      <c r="D658" s="788"/>
      <c r="E658" s="788"/>
      <c r="F658" s="788"/>
    </row>
    <row r="659" customHeight="1" spans="3:6">
      <c r="C659" s="745"/>
      <c r="D659" s="788"/>
      <c r="E659" s="788"/>
      <c r="F659" s="788"/>
    </row>
    <row r="660" customHeight="1" spans="3:6">
      <c r="C660" s="745"/>
      <c r="D660" s="788"/>
      <c r="E660" s="788"/>
      <c r="F660" s="788"/>
    </row>
    <row r="661" customHeight="1" spans="3:6">
      <c r="C661" s="745"/>
      <c r="D661" s="788"/>
      <c r="E661" s="788"/>
      <c r="F661" s="788"/>
    </row>
    <row r="662" customHeight="1" spans="3:6">
      <c r="C662" s="745"/>
      <c r="D662" s="788"/>
      <c r="E662" s="788"/>
      <c r="F662" s="788"/>
    </row>
    <row r="663" customHeight="1" spans="3:6">
      <c r="C663" s="745"/>
      <c r="D663" s="788"/>
      <c r="E663" s="788"/>
      <c r="F663" s="788"/>
    </row>
    <row r="664" customHeight="1" spans="3:6">
      <c r="C664" s="745"/>
      <c r="D664" s="788"/>
      <c r="E664" s="788"/>
      <c r="F664" s="788"/>
    </row>
    <row r="665" customHeight="1" spans="3:6">
      <c r="C665" s="745"/>
      <c r="D665" s="788"/>
      <c r="E665" s="788"/>
      <c r="F665" s="788"/>
    </row>
    <row r="666" customHeight="1" spans="3:6">
      <c r="C666" s="745"/>
      <c r="D666" s="788"/>
      <c r="E666" s="788"/>
      <c r="F666" s="788"/>
    </row>
    <row r="667" customHeight="1" spans="3:6">
      <c r="C667" s="745"/>
      <c r="D667" s="788"/>
      <c r="E667" s="788"/>
      <c r="F667" s="788"/>
    </row>
    <row r="668" customHeight="1" spans="3:6">
      <c r="C668" s="745"/>
      <c r="D668" s="788"/>
      <c r="E668" s="788"/>
      <c r="F668" s="788"/>
    </row>
    <row r="669" customHeight="1" spans="3:6">
      <c r="C669" s="745"/>
      <c r="D669" s="788"/>
      <c r="E669" s="788"/>
      <c r="F669" s="788"/>
    </row>
    <row r="670" customHeight="1" spans="3:6">
      <c r="C670" s="745"/>
      <c r="D670" s="788"/>
      <c r="E670" s="788"/>
      <c r="F670" s="788"/>
    </row>
    <row r="671" customHeight="1" spans="3:6">
      <c r="C671" s="745"/>
      <c r="D671" s="788"/>
      <c r="E671" s="788"/>
      <c r="F671" s="788"/>
    </row>
    <row r="672" customHeight="1" spans="3:6">
      <c r="C672" s="745"/>
      <c r="D672" s="788"/>
      <c r="E672" s="788"/>
      <c r="F672" s="788"/>
    </row>
    <row r="673" customHeight="1" spans="3:6">
      <c r="C673" s="745"/>
      <c r="D673" s="788"/>
      <c r="E673" s="788"/>
      <c r="F673" s="788"/>
    </row>
    <row r="674" customHeight="1" spans="3:6">
      <c r="C674" s="745"/>
      <c r="D674" s="788"/>
      <c r="E674" s="788"/>
      <c r="F674" s="788"/>
    </row>
    <row r="675" customHeight="1" spans="3:6">
      <c r="C675" s="745"/>
      <c r="D675" s="788"/>
      <c r="E675" s="788"/>
      <c r="F675" s="788"/>
    </row>
    <row r="676" customHeight="1" spans="3:6">
      <c r="C676" s="745"/>
      <c r="D676" s="788"/>
      <c r="E676" s="788"/>
      <c r="F676" s="788"/>
    </row>
    <row r="677" customHeight="1" spans="3:6">
      <c r="C677" s="745"/>
      <c r="D677" s="788"/>
      <c r="E677" s="788"/>
      <c r="F677" s="788"/>
    </row>
    <row r="678" customHeight="1" spans="3:6">
      <c r="C678" s="745"/>
      <c r="D678" s="788"/>
      <c r="E678" s="788"/>
      <c r="F678" s="788"/>
    </row>
    <row r="679" customHeight="1" spans="3:6">
      <c r="C679" s="745"/>
      <c r="D679" s="788"/>
      <c r="E679" s="788"/>
      <c r="F679" s="788"/>
    </row>
    <row r="680" customHeight="1" spans="3:6">
      <c r="C680" s="745"/>
      <c r="D680" s="788"/>
      <c r="E680" s="788"/>
      <c r="F680" s="788"/>
    </row>
    <row r="681" customHeight="1" spans="3:6">
      <c r="C681" s="745"/>
      <c r="D681" s="788"/>
      <c r="E681" s="788"/>
      <c r="F681" s="788"/>
    </row>
    <row r="682" customHeight="1" spans="3:6">
      <c r="C682" s="745"/>
      <c r="D682" s="788"/>
      <c r="E682" s="788"/>
      <c r="F682" s="788"/>
    </row>
    <row r="683" customHeight="1" spans="3:6">
      <c r="C683" s="745"/>
      <c r="D683" s="788"/>
      <c r="E683" s="788"/>
      <c r="F683" s="788"/>
    </row>
    <row r="684" customHeight="1" spans="3:6">
      <c r="C684" s="745"/>
      <c r="D684" s="788"/>
      <c r="E684" s="788"/>
      <c r="F684" s="788"/>
    </row>
    <row r="685" customHeight="1" spans="3:6">
      <c r="C685" s="745"/>
      <c r="D685" s="788"/>
      <c r="E685" s="788"/>
      <c r="F685" s="788"/>
    </row>
    <row r="686" customHeight="1" spans="3:6">
      <c r="C686" s="745"/>
      <c r="D686" s="788"/>
      <c r="E686" s="788"/>
      <c r="F686" s="788"/>
    </row>
    <row r="687" customHeight="1" spans="3:6">
      <c r="C687" s="745"/>
      <c r="D687" s="788"/>
      <c r="E687" s="788"/>
      <c r="F687" s="788"/>
    </row>
    <row r="688" customHeight="1" spans="3:6">
      <c r="C688" s="745"/>
      <c r="D688" s="788"/>
      <c r="E688" s="788"/>
      <c r="F688" s="788"/>
    </row>
    <row r="689" customHeight="1" spans="3:6">
      <c r="C689" s="745"/>
      <c r="D689" s="788"/>
      <c r="E689" s="788"/>
      <c r="F689" s="788"/>
    </row>
    <row r="690" customHeight="1" spans="3:6">
      <c r="C690" s="745"/>
      <c r="D690" s="788"/>
      <c r="E690" s="788"/>
      <c r="F690" s="788"/>
    </row>
    <row r="691" customHeight="1" spans="3:6">
      <c r="C691" s="745"/>
      <c r="D691" s="788"/>
      <c r="E691" s="788"/>
      <c r="F691" s="788"/>
    </row>
    <row r="692" customHeight="1" spans="3:6">
      <c r="C692" s="745"/>
      <c r="D692" s="788"/>
      <c r="E692" s="788"/>
      <c r="F692" s="788"/>
    </row>
    <row r="693" customHeight="1" spans="3:6">
      <c r="C693" s="745"/>
      <c r="D693" s="788"/>
      <c r="E693" s="788"/>
      <c r="F693" s="788"/>
    </row>
    <row r="694" customHeight="1" spans="3:6">
      <c r="C694" s="745"/>
      <c r="D694" s="788"/>
      <c r="E694" s="788"/>
      <c r="F694" s="788"/>
    </row>
    <row r="695" customHeight="1" spans="3:6">
      <c r="C695" s="745"/>
      <c r="D695" s="788"/>
      <c r="E695" s="788"/>
      <c r="F695" s="788"/>
    </row>
    <row r="696" customHeight="1" spans="3:6">
      <c r="C696" s="745"/>
      <c r="D696" s="788"/>
      <c r="E696" s="788"/>
      <c r="F696" s="788"/>
    </row>
    <row r="697" customHeight="1" spans="3:6">
      <c r="C697" s="745"/>
      <c r="D697" s="788"/>
      <c r="E697" s="788"/>
      <c r="F697" s="788"/>
    </row>
    <row r="698" customHeight="1" spans="3:6">
      <c r="C698" s="745"/>
      <c r="D698" s="788"/>
      <c r="E698" s="788"/>
      <c r="F698" s="788"/>
    </row>
    <row r="699" customHeight="1" spans="3:6">
      <c r="C699" s="745"/>
      <c r="D699" s="788"/>
      <c r="E699" s="788"/>
      <c r="F699" s="788"/>
    </row>
    <row r="700" customHeight="1" spans="3:6">
      <c r="C700" s="745"/>
      <c r="D700" s="788"/>
      <c r="E700" s="788"/>
      <c r="F700" s="788"/>
    </row>
    <row r="701" customHeight="1" spans="3:6">
      <c r="C701" s="745"/>
      <c r="D701" s="788"/>
      <c r="E701" s="788"/>
      <c r="F701" s="788"/>
    </row>
    <row r="702" customHeight="1" spans="3:6">
      <c r="C702" s="745"/>
      <c r="D702" s="788"/>
      <c r="E702" s="788"/>
      <c r="F702" s="788"/>
    </row>
    <row r="703" customHeight="1" spans="3:6">
      <c r="C703" s="745"/>
      <c r="D703" s="788"/>
      <c r="E703" s="788"/>
      <c r="F703" s="788"/>
    </row>
    <row r="704" customHeight="1" spans="3:6">
      <c r="C704" s="745"/>
      <c r="D704" s="788"/>
      <c r="E704" s="788"/>
      <c r="F704" s="788"/>
    </row>
    <row r="705" customHeight="1" spans="3:6">
      <c r="C705" s="745"/>
      <c r="D705" s="788"/>
      <c r="E705" s="788"/>
      <c r="F705" s="788"/>
    </row>
    <row r="706" customHeight="1" spans="3:6">
      <c r="C706" s="745"/>
      <c r="D706" s="788"/>
      <c r="E706" s="788"/>
      <c r="F706" s="788"/>
    </row>
    <row r="707" customHeight="1" spans="3:6">
      <c r="C707" s="745"/>
      <c r="D707" s="788"/>
      <c r="E707" s="788"/>
      <c r="F707" s="788"/>
    </row>
    <row r="708" customHeight="1" spans="3:6">
      <c r="C708" s="745"/>
      <c r="D708" s="788"/>
      <c r="E708" s="788"/>
      <c r="F708" s="788"/>
    </row>
    <row r="709" customHeight="1" spans="3:6">
      <c r="C709" s="745"/>
      <c r="D709" s="788"/>
      <c r="E709" s="788"/>
      <c r="F709" s="788"/>
    </row>
    <row r="710" customHeight="1" spans="3:6">
      <c r="C710" s="745"/>
      <c r="D710" s="788"/>
      <c r="E710" s="788"/>
      <c r="F710" s="788"/>
    </row>
    <row r="711" customHeight="1" spans="3:6">
      <c r="C711" s="745"/>
      <c r="D711" s="788"/>
      <c r="E711" s="788"/>
      <c r="F711" s="788"/>
    </row>
    <row r="712" customHeight="1" spans="3:6">
      <c r="C712" s="745"/>
      <c r="D712" s="788"/>
      <c r="E712" s="788"/>
      <c r="F712" s="788"/>
    </row>
    <row r="713" customHeight="1" spans="3:6">
      <c r="C713" s="745"/>
      <c r="D713" s="788"/>
      <c r="E713" s="788"/>
      <c r="F713" s="788"/>
    </row>
    <row r="714" customHeight="1" spans="3:6">
      <c r="C714" s="745"/>
      <c r="D714" s="788"/>
      <c r="E714" s="788"/>
      <c r="F714" s="788"/>
    </row>
    <row r="715" customHeight="1" spans="3:6">
      <c r="C715" s="745"/>
      <c r="D715" s="788"/>
      <c r="E715" s="788"/>
      <c r="F715" s="788"/>
    </row>
    <row r="716" customHeight="1" spans="3:6">
      <c r="C716" s="745"/>
      <c r="D716" s="788"/>
      <c r="E716" s="788"/>
      <c r="F716" s="788"/>
    </row>
    <row r="717" customHeight="1" spans="3:6">
      <c r="C717" s="745"/>
      <c r="D717" s="788"/>
      <c r="E717" s="788"/>
      <c r="F717" s="788"/>
    </row>
    <row r="718" customHeight="1" spans="3:6">
      <c r="C718" s="745"/>
      <c r="D718" s="788"/>
      <c r="E718" s="788"/>
      <c r="F718" s="788"/>
    </row>
    <row r="719" customHeight="1" spans="3:6">
      <c r="C719" s="745"/>
      <c r="D719" s="788"/>
      <c r="E719" s="788"/>
      <c r="F719" s="788"/>
    </row>
    <row r="720" customHeight="1" spans="3:6">
      <c r="C720" s="745"/>
      <c r="D720" s="788"/>
      <c r="E720" s="788"/>
      <c r="F720" s="788"/>
    </row>
    <row r="721" customHeight="1" spans="3:6">
      <c r="C721" s="745"/>
      <c r="D721" s="788"/>
      <c r="E721" s="788"/>
      <c r="F721" s="788"/>
    </row>
    <row r="722" customHeight="1" spans="3:6">
      <c r="C722" s="745"/>
      <c r="D722" s="788"/>
      <c r="E722" s="788"/>
      <c r="F722" s="788"/>
    </row>
    <row r="723" customHeight="1" spans="3:6">
      <c r="C723" s="745"/>
      <c r="D723" s="788"/>
      <c r="E723" s="788"/>
      <c r="F723" s="788"/>
    </row>
    <row r="724" customHeight="1" spans="3:6">
      <c r="C724" s="745"/>
      <c r="D724" s="788"/>
      <c r="E724" s="788"/>
      <c r="F724" s="788"/>
    </row>
    <row r="725" customHeight="1" spans="3:6">
      <c r="C725" s="745"/>
      <c r="D725" s="788"/>
      <c r="E725" s="788"/>
      <c r="F725" s="788"/>
    </row>
    <row r="726" customHeight="1" spans="3:6">
      <c r="C726" s="745"/>
      <c r="D726" s="788"/>
      <c r="E726" s="788"/>
      <c r="F726" s="788"/>
    </row>
    <row r="727" customHeight="1" spans="3:6">
      <c r="C727" s="745"/>
      <c r="D727" s="788"/>
      <c r="E727" s="788"/>
      <c r="F727" s="788"/>
    </row>
    <row r="728" customHeight="1" spans="3:6">
      <c r="C728" s="745"/>
      <c r="D728" s="788"/>
      <c r="E728" s="788"/>
      <c r="F728" s="788"/>
    </row>
    <row r="729" customHeight="1" spans="3:6">
      <c r="C729" s="745"/>
      <c r="D729" s="788"/>
      <c r="E729" s="788"/>
      <c r="F729" s="788"/>
    </row>
    <row r="730" customHeight="1" spans="3:6">
      <c r="C730" s="745"/>
      <c r="D730" s="788"/>
      <c r="E730" s="788"/>
      <c r="F730" s="788"/>
    </row>
    <row r="731" customHeight="1" spans="3:6">
      <c r="C731" s="745"/>
      <c r="D731" s="788"/>
      <c r="E731" s="788"/>
      <c r="F731" s="788"/>
    </row>
    <row r="732" customHeight="1" spans="3:6">
      <c r="C732" s="745"/>
      <c r="D732" s="788"/>
      <c r="E732" s="788"/>
      <c r="F732" s="788"/>
    </row>
    <row r="733" customHeight="1" spans="3:6">
      <c r="C733" s="745"/>
      <c r="D733" s="788"/>
      <c r="E733" s="788"/>
      <c r="F733" s="788"/>
    </row>
    <row r="734" customHeight="1" spans="3:6">
      <c r="C734" s="745"/>
      <c r="D734" s="788"/>
      <c r="E734" s="788"/>
      <c r="F734" s="788"/>
    </row>
    <row r="735" customHeight="1" spans="3:6">
      <c r="C735" s="745"/>
      <c r="D735" s="788"/>
      <c r="E735" s="788"/>
      <c r="F735" s="788"/>
    </row>
    <row r="736" customHeight="1" spans="3:6">
      <c r="C736" s="745"/>
      <c r="D736" s="788"/>
      <c r="E736" s="788"/>
      <c r="F736" s="788"/>
    </row>
    <row r="737" customHeight="1" spans="3:6">
      <c r="C737" s="745"/>
      <c r="D737" s="788"/>
      <c r="E737" s="788"/>
      <c r="F737" s="788"/>
    </row>
    <row r="738" customHeight="1" spans="3:6">
      <c r="C738" s="745"/>
      <c r="D738" s="788"/>
      <c r="E738" s="788"/>
      <c r="F738" s="788"/>
    </row>
    <row r="739" customHeight="1" spans="3:6">
      <c r="C739" s="745"/>
      <c r="D739" s="788"/>
      <c r="E739" s="788"/>
      <c r="F739" s="788"/>
    </row>
    <row r="740" customHeight="1" spans="3:6">
      <c r="C740" s="745"/>
      <c r="D740" s="788"/>
      <c r="E740" s="788"/>
      <c r="F740" s="788"/>
    </row>
    <row r="741" customHeight="1" spans="3:6">
      <c r="C741" s="745"/>
      <c r="D741" s="788"/>
      <c r="E741" s="788"/>
      <c r="F741" s="788"/>
    </row>
    <row r="742" customHeight="1" spans="3:6">
      <c r="C742" s="745"/>
      <c r="D742" s="788"/>
      <c r="E742" s="788"/>
      <c r="F742" s="788"/>
    </row>
    <row r="743" customHeight="1" spans="3:6">
      <c r="C743" s="745"/>
      <c r="D743" s="788"/>
      <c r="E743" s="788"/>
      <c r="F743" s="788"/>
    </row>
    <row r="744" customHeight="1" spans="3:6">
      <c r="C744" s="745"/>
      <c r="D744" s="788"/>
      <c r="E744" s="788"/>
      <c r="F744" s="788"/>
    </row>
    <row r="745" customHeight="1" spans="3:6">
      <c r="C745" s="745"/>
      <c r="D745" s="788"/>
      <c r="E745" s="788"/>
      <c r="F745" s="788"/>
    </row>
    <row r="746" customHeight="1" spans="3:6">
      <c r="C746" s="745"/>
      <c r="D746" s="788"/>
      <c r="E746" s="788"/>
      <c r="F746" s="788"/>
    </row>
    <row r="747" customHeight="1" spans="3:6">
      <c r="C747" s="745"/>
      <c r="D747" s="788"/>
      <c r="E747" s="788"/>
      <c r="F747" s="788"/>
    </row>
    <row r="748" customHeight="1" spans="3:6">
      <c r="C748" s="745"/>
      <c r="D748" s="788"/>
      <c r="E748" s="788"/>
      <c r="F748" s="788"/>
    </row>
    <row r="749" customHeight="1" spans="3:6">
      <c r="C749" s="745"/>
      <c r="D749" s="788"/>
      <c r="E749" s="788"/>
      <c r="F749" s="788"/>
    </row>
    <row r="750" customHeight="1" spans="3:6">
      <c r="C750" s="745"/>
      <c r="D750" s="788"/>
      <c r="E750" s="788"/>
      <c r="F750" s="788"/>
    </row>
    <row r="751" customHeight="1" spans="3:6">
      <c r="C751" s="745"/>
      <c r="D751" s="788"/>
      <c r="E751" s="788"/>
      <c r="F751" s="788"/>
    </row>
    <row r="752" customHeight="1" spans="3:6">
      <c r="C752" s="745"/>
      <c r="D752" s="788"/>
      <c r="E752" s="788"/>
      <c r="F752" s="788"/>
    </row>
    <row r="753" customHeight="1" spans="3:6">
      <c r="C753" s="745"/>
      <c r="D753" s="788"/>
      <c r="E753" s="788"/>
      <c r="F753" s="788"/>
    </row>
    <row r="754" customHeight="1" spans="3:6">
      <c r="C754" s="745"/>
      <c r="D754" s="788"/>
      <c r="E754" s="788"/>
      <c r="F754" s="788"/>
    </row>
    <row r="755" customHeight="1" spans="3:6">
      <c r="C755" s="745"/>
      <c r="D755" s="788"/>
      <c r="E755" s="788"/>
      <c r="F755" s="788"/>
    </row>
    <row r="756" customHeight="1" spans="3:6">
      <c r="C756" s="745"/>
      <c r="D756" s="788"/>
      <c r="E756" s="788"/>
      <c r="F756" s="788"/>
    </row>
    <row r="757" customHeight="1" spans="3:6">
      <c r="C757" s="745"/>
      <c r="D757" s="788"/>
      <c r="E757" s="788"/>
      <c r="F757" s="788"/>
    </row>
    <row r="758" customHeight="1" spans="3:6">
      <c r="C758" s="745"/>
      <c r="D758" s="788"/>
      <c r="E758" s="788"/>
      <c r="F758" s="788"/>
    </row>
    <row r="759" customHeight="1" spans="3:6">
      <c r="C759" s="745"/>
      <c r="D759" s="788"/>
      <c r="E759" s="788"/>
      <c r="F759" s="788"/>
    </row>
    <row r="760" customHeight="1" spans="3:6">
      <c r="C760" s="745"/>
      <c r="D760" s="788"/>
      <c r="E760" s="788"/>
      <c r="F760" s="788"/>
    </row>
    <row r="761" customHeight="1" spans="3:6">
      <c r="C761" s="745"/>
      <c r="D761" s="788"/>
      <c r="E761" s="788"/>
      <c r="F761" s="788"/>
    </row>
    <row r="762" customHeight="1" spans="3:6">
      <c r="C762" s="745"/>
      <c r="D762" s="788"/>
      <c r="E762" s="788"/>
      <c r="F762" s="788"/>
    </row>
    <row r="763" customHeight="1" spans="3:6">
      <c r="C763" s="745"/>
      <c r="D763" s="788"/>
      <c r="E763" s="788"/>
      <c r="F763" s="788"/>
    </row>
    <row r="764" customHeight="1" spans="3:6">
      <c r="C764" s="745"/>
      <c r="D764" s="788"/>
      <c r="E764" s="788"/>
      <c r="F764" s="788"/>
    </row>
    <row r="765" customHeight="1" spans="3:6">
      <c r="C765" s="745"/>
      <c r="D765" s="788"/>
      <c r="E765" s="788"/>
      <c r="F765" s="788"/>
    </row>
    <row r="766" customHeight="1" spans="3:6">
      <c r="C766" s="745"/>
      <c r="D766" s="788"/>
      <c r="E766" s="788"/>
      <c r="F766" s="788"/>
    </row>
    <row r="767" customHeight="1" spans="3:6">
      <c r="C767" s="745"/>
      <c r="D767" s="788"/>
      <c r="E767" s="788"/>
      <c r="F767" s="788"/>
    </row>
    <row r="768" customHeight="1" spans="3:6">
      <c r="C768" s="745"/>
      <c r="D768" s="788"/>
      <c r="E768" s="788"/>
      <c r="F768" s="788"/>
    </row>
    <row r="769" customHeight="1" spans="3:6">
      <c r="C769" s="745"/>
      <c r="D769" s="788"/>
      <c r="E769" s="788"/>
      <c r="F769" s="788"/>
    </row>
    <row r="770" customHeight="1" spans="3:6">
      <c r="C770" s="745"/>
      <c r="D770" s="788"/>
      <c r="E770" s="788"/>
      <c r="F770" s="788"/>
    </row>
    <row r="771" customHeight="1" spans="3:6">
      <c r="C771" s="745"/>
      <c r="D771" s="788"/>
      <c r="E771" s="788"/>
      <c r="F771" s="788"/>
    </row>
    <row r="772" customHeight="1" spans="3:6">
      <c r="C772" s="745"/>
      <c r="D772" s="788"/>
      <c r="E772" s="788"/>
      <c r="F772" s="788"/>
    </row>
    <row r="773" customHeight="1" spans="3:6">
      <c r="C773" s="745"/>
      <c r="D773" s="788"/>
      <c r="E773" s="788"/>
      <c r="F773" s="788"/>
    </row>
    <row r="774" customHeight="1" spans="3:6">
      <c r="C774" s="745"/>
      <c r="D774" s="788"/>
      <c r="E774" s="788"/>
      <c r="F774" s="788"/>
    </row>
    <row r="775" customHeight="1" spans="3:6">
      <c r="C775" s="745"/>
      <c r="D775" s="788"/>
      <c r="E775" s="788"/>
      <c r="F775" s="788"/>
    </row>
    <row r="776" customHeight="1" spans="3:6">
      <c r="C776" s="745"/>
      <c r="D776" s="788"/>
      <c r="E776" s="788"/>
      <c r="F776" s="788"/>
    </row>
    <row r="777" customHeight="1" spans="3:6">
      <c r="C777" s="745"/>
      <c r="D777" s="788"/>
      <c r="E777" s="788"/>
      <c r="F777" s="788"/>
    </row>
    <row r="778" customHeight="1" spans="3:6">
      <c r="C778" s="745"/>
      <c r="D778" s="788"/>
      <c r="E778" s="788"/>
      <c r="F778" s="788"/>
    </row>
    <row r="779" customHeight="1" spans="3:6">
      <c r="C779" s="745"/>
      <c r="D779" s="788"/>
      <c r="E779" s="788"/>
      <c r="F779" s="788"/>
    </row>
    <row r="780" customHeight="1" spans="3:6">
      <c r="C780" s="745"/>
      <c r="D780" s="788"/>
      <c r="E780" s="788"/>
      <c r="F780" s="788"/>
    </row>
    <row r="781" customHeight="1" spans="3:6">
      <c r="C781" s="745"/>
      <c r="D781" s="788"/>
      <c r="E781" s="788"/>
      <c r="F781" s="788"/>
    </row>
    <row r="782" customHeight="1" spans="3:6">
      <c r="C782" s="745"/>
      <c r="D782" s="788"/>
      <c r="E782" s="788"/>
      <c r="F782" s="788"/>
    </row>
    <row r="783" customHeight="1" spans="3:6">
      <c r="C783" s="745"/>
      <c r="D783" s="788"/>
      <c r="E783" s="788"/>
      <c r="F783" s="788"/>
    </row>
    <row r="784" customHeight="1" spans="3:6">
      <c r="C784" s="745"/>
      <c r="D784" s="788"/>
      <c r="E784" s="788"/>
      <c r="F784" s="788"/>
    </row>
    <row r="785" customHeight="1" spans="3:6">
      <c r="C785" s="745"/>
      <c r="D785" s="788"/>
      <c r="E785" s="788"/>
      <c r="F785" s="788"/>
    </row>
    <row r="786" customHeight="1" spans="3:6">
      <c r="C786" s="745"/>
      <c r="D786" s="788"/>
      <c r="E786" s="788"/>
      <c r="F786" s="788"/>
    </row>
    <row r="787" customHeight="1" spans="3:6">
      <c r="C787" s="745"/>
      <c r="D787" s="788"/>
      <c r="E787" s="788"/>
      <c r="F787" s="788"/>
    </row>
    <row r="788" customHeight="1" spans="3:6">
      <c r="C788" s="745"/>
      <c r="D788" s="788"/>
      <c r="E788" s="788"/>
      <c r="F788" s="788"/>
    </row>
    <row r="789" customHeight="1" spans="3:6">
      <c r="C789" s="745"/>
      <c r="D789" s="788"/>
      <c r="E789" s="788"/>
      <c r="F789" s="788"/>
    </row>
    <row r="790" customHeight="1" spans="3:6">
      <c r="C790" s="745"/>
      <c r="D790" s="788"/>
      <c r="E790" s="788"/>
      <c r="F790" s="788"/>
    </row>
    <row r="791" customHeight="1" spans="3:6">
      <c r="C791" s="745"/>
      <c r="D791" s="788"/>
      <c r="E791" s="788"/>
      <c r="F791" s="788"/>
    </row>
    <row r="792" customHeight="1" spans="3:6">
      <c r="C792" s="745"/>
      <c r="D792" s="788"/>
      <c r="E792" s="788"/>
      <c r="F792" s="788"/>
    </row>
    <row r="793" customHeight="1" spans="3:6">
      <c r="C793" s="745"/>
      <c r="D793" s="788"/>
      <c r="E793" s="788"/>
      <c r="F793" s="788"/>
    </row>
    <row r="794" customHeight="1" spans="3:6">
      <c r="C794" s="745"/>
      <c r="D794" s="788"/>
      <c r="E794" s="788"/>
      <c r="F794" s="788"/>
    </row>
    <row r="795" customHeight="1" spans="3:6">
      <c r="C795" s="745"/>
      <c r="D795" s="788"/>
      <c r="E795" s="788"/>
      <c r="F795" s="788"/>
    </row>
    <row r="796" customHeight="1" spans="3:6">
      <c r="C796" s="745"/>
      <c r="D796" s="788"/>
      <c r="E796" s="788"/>
      <c r="F796" s="788"/>
    </row>
    <row r="797" customHeight="1" spans="3:6">
      <c r="C797" s="745"/>
      <c r="D797" s="788"/>
      <c r="E797" s="788"/>
      <c r="F797" s="788"/>
    </row>
    <row r="798" customHeight="1" spans="3:6">
      <c r="C798" s="745"/>
      <c r="D798" s="788"/>
      <c r="E798" s="788"/>
      <c r="F798" s="788"/>
    </row>
    <row r="799" customHeight="1" spans="3:6">
      <c r="C799" s="745"/>
      <c r="D799" s="788"/>
      <c r="E799" s="788"/>
      <c r="F799" s="788"/>
    </row>
    <row r="800" customHeight="1" spans="3:6">
      <c r="C800" s="745"/>
      <c r="D800" s="788"/>
      <c r="E800" s="788"/>
      <c r="F800" s="788"/>
    </row>
    <row r="801" customHeight="1" spans="3:6">
      <c r="C801" s="745"/>
      <c r="D801" s="788"/>
      <c r="E801" s="788"/>
      <c r="F801" s="788"/>
    </row>
    <row r="802" customHeight="1" spans="3:6">
      <c r="C802" s="745"/>
      <c r="D802" s="788"/>
      <c r="E802" s="788"/>
      <c r="F802" s="788"/>
    </row>
    <row r="803" customHeight="1" spans="3:6">
      <c r="C803" s="745"/>
      <c r="D803" s="788"/>
      <c r="E803" s="788"/>
      <c r="F803" s="788"/>
    </row>
    <row r="804" customHeight="1" spans="3:6">
      <c r="C804" s="745"/>
      <c r="D804" s="788"/>
      <c r="E804" s="788"/>
      <c r="F804" s="788"/>
    </row>
    <row r="805" customHeight="1" spans="3:6">
      <c r="C805" s="745"/>
      <c r="D805" s="788"/>
      <c r="E805" s="788"/>
      <c r="F805" s="788"/>
    </row>
    <row r="806" customHeight="1" spans="3:6">
      <c r="C806" s="745"/>
      <c r="D806" s="788"/>
      <c r="E806" s="788"/>
      <c r="F806" s="788"/>
    </row>
    <row r="807" customHeight="1" spans="3:6">
      <c r="C807" s="745"/>
      <c r="D807" s="788"/>
      <c r="E807" s="788"/>
      <c r="F807" s="788"/>
    </row>
    <row r="808" customHeight="1" spans="3:6">
      <c r="C808" s="745"/>
      <c r="D808" s="788"/>
      <c r="E808" s="788"/>
      <c r="F808" s="788"/>
    </row>
    <row r="809" customHeight="1" spans="3:6">
      <c r="C809" s="745"/>
      <c r="D809" s="788"/>
      <c r="E809" s="788"/>
      <c r="F809" s="788"/>
    </row>
    <row r="810" customHeight="1" spans="3:6">
      <c r="C810" s="745"/>
      <c r="D810" s="788"/>
      <c r="E810" s="788"/>
      <c r="F810" s="788"/>
    </row>
    <row r="811" customHeight="1" spans="3:6">
      <c r="C811" s="745"/>
      <c r="D811" s="788"/>
      <c r="E811" s="788"/>
      <c r="F811" s="788"/>
    </row>
    <row r="812" customHeight="1" spans="3:6">
      <c r="C812" s="745"/>
      <c r="D812" s="788"/>
      <c r="E812" s="788"/>
      <c r="F812" s="788"/>
    </row>
    <row r="813" customHeight="1" spans="3:6">
      <c r="C813" s="745"/>
      <c r="D813" s="788"/>
      <c r="E813" s="788"/>
      <c r="F813" s="788"/>
    </row>
    <row r="814" customHeight="1" spans="3:6">
      <c r="C814" s="745"/>
      <c r="D814" s="788"/>
      <c r="E814" s="788"/>
      <c r="F814" s="788"/>
    </row>
    <row r="815" customHeight="1" spans="3:6">
      <c r="C815" s="745"/>
      <c r="D815" s="788"/>
      <c r="E815" s="788"/>
      <c r="F815" s="788"/>
    </row>
    <row r="816" customHeight="1" spans="3:6">
      <c r="C816" s="745"/>
      <c r="D816" s="788"/>
      <c r="E816" s="788"/>
      <c r="F816" s="788"/>
    </row>
    <row r="817" customHeight="1" spans="3:6">
      <c r="C817" s="745"/>
      <c r="D817" s="788"/>
      <c r="E817" s="788"/>
      <c r="F817" s="788"/>
    </row>
    <row r="818" customHeight="1" spans="3:6">
      <c r="C818" s="745"/>
      <c r="D818" s="788"/>
      <c r="E818" s="788"/>
      <c r="F818" s="788"/>
    </row>
    <row r="819" customHeight="1" spans="3:6">
      <c r="C819" s="745"/>
      <c r="D819" s="788"/>
      <c r="E819" s="788"/>
      <c r="F819" s="788"/>
    </row>
    <row r="820" customHeight="1" spans="3:6">
      <c r="C820" s="745"/>
      <c r="D820" s="788"/>
      <c r="E820" s="788"/>
      <c r="F820" s="788"/>
    </row>
    <row r="821" customHeight="1" spans="3:6">
      <c r="C821" s="745"/>
      <c r="D821" s="788"/>
      <c r="E821" s="788"/>
      <c r="F821" s="788"/>
    </row>
    <row r="822" customHeight="1" spans="3:6">
      <c r="C822" s="745"/>
      <c r="D822" s="788"/>
      <c r="E822" s="788"/>
      <c r="F822" s="788"/>
    </row>
    <row r="823" customHeight="1" spans="3:6">
      <c r="C823" s="745"/>
      <c r="D823" s="788"/>
      <c r="E823" s="788"/>
      <c r="F823" s="788"/>
    </row>
    <row r="824" customHeight="1" spans="3:6">
      <c r="C824" s="745"/>
      <c r="D824" s="788"/>
      <c r="E824" s="788"/>
      <c r="F824" s="788"/>
    </row>
    <row r="825" customHeight="1" spans="3:6">
      <c r="C825" s="745"/>
      <c r="D825" s="788"/>
      <c r="E825" s="788"/>
      <c r="F825" s="788"/>
    </row>
    <row r="826" customHeight="1" spans="3:6">
      <c r="C826" s="745"/>
      <c r="D826" s="788"/>
      <c r="E826" s="788"/>
      <c r="F826" s="788"/>
    </row>
    <row r="827" customHeight="1" spans="3:6">
      <c r="C827" s="745"/>
      <c r="D827" s="788"/>
      <c r="E827" s="788"/>
      <c r="F827" s="788"/>
    </row>
    <row r="828" customHeight="1" spans="3:6">
      <c r="C828" s="745"/>
      <c r="D828" s="788"/>
      <c r="E828" s="788"/>
      <c r="F828" s="788"/>
    </row>
    <row r="829" customHeight="1" spans="3:6">
      <c r="C829" s="745"/>
      <c r="D829" s="788"/>
      <c r="E829" s="788"/>
      <c r="F829" s="788"/>
    </row>
    <row r="830" customHeight="1" spans="3:6">
      <c r="C830" s="745"/>
      <c r="D830" s="788"/>
      <c r="E830" s="788"/>
      <c r="F830" s="788"/>
    </row>
    <row r="831" customHeight="1" spans="3:6">
      <c r="C831" s="745"/>
      <c r="D831" s="788"/>
      <c r="E831" s="788"/>
      <c r="F831" s="788"/>
    </row>
    <row r="832" customHeight="1" spans="3:6">
      <c r="C832" s="745"/>
      <c r="D832" s="788"/>
      <c r="E832" s="788"/>
      <c r="F832" s="788"/>
    </row>
    <row r="833" customHeight="1" spans="3:6">
      <c r="C833" s="745"/>
      <c r="D833" s="788"/>
      <c r="E833" s="788"/>
      <c r="F833" s="788"/>
    </row>
    <row r="834" customHeight="1" spans="3:6">
      <c r="C834" s="745"/>
      <c r="D834" s="788"/>
      <c r="E834" s="788"/>
      <c r="F834" s="788"/>
    </row>
    <row r="835" customHeight="1" spans="3:6">
      <c r="C835" s="745"/>
      <c r="D835" s="788"/>
      <c r="E835" s="788"/>
      <c r="F835" s="788"/>
    </row>
    <row r="836" customHeight="1" spans="3:6">
      <c r="C836" s="745"/>
      <c r="D836" s="788"/>
      <c r="E836" s="788"/>
      <c r="F836" s="788"/>
    </row>
    <row r="837" customHeight="1" spans="3:6">
      <c r="C837" s="745"/>
      <c r="D837" s="788"/>
      <c r="E837" s="788"/>
      <c r="F837" s="788"/>
    </row>
    <row r="838" customHeight="1" spans="3:6">
      <c r="C838" s="745"/>
      <c r="D838" s="788"/>
      <c r="E838" s="788"/>
      <c r="F838" s="788"/>
    </row>
    <row r="839" customHeight="1" spans="3:6">
      <c r="C839" s="745"/>
      <c r="D839" s="788"/>
      <c r="E839" s="788"/>
      <c r="F839" s="788"/>
    </row>
    <row r="840" customHeight="1" spans="3:6">
      <c r="C840" s="745"/>
      <c r="D840" s="788"/>
      <c r="E840" s="788"/>
      <c r="F840" s="788"/>
    </row>
    <row r="841" customHeight="1" spans="3:6">
      <c r="C841" s="745"/>
      <c r="D841" s="788"/>
      <c r="E841" s="788"/>
      <c r="F841" s="788"/>
    </row>
    <row r="842" customHeight="1" spans="3:6">
      <c r="C842" s="745"/>
      <c r="D842" s="788"/>
      <c r="E842" s="788"/>
      <c r="F842" s="788"/>
    </row>
    <row r="843" customHeight="1" spans="3:6">
      <c r="C843" s="745"/>
      <c r="D843" s="788"/>
      <c r="E843" s="788"/>
      <c r="F843" s="788"/>
    </row>
    <row r="844" customHeight="1" spans="3:6">
      <c r="C844" s="745"/>
      <c r="D844" s="788"/>
      <c r="E844" s="788"/>
      <c r="F844" s="788"/>
    </row>
    <row r="845" customHeight="1" spans="3:6">
      <c r="C845" s="745"/>
      <c r="D845" s="788"/>
      <c r="E845" s="788"/>
      <c r="F845" s="788"/>
    </row>
    <row r="846" customHeight="1" spans="3:6">
      <c r="C846" s="745"/>
      <c r="D846" s="788"/>
      <c r="E846" s="788"/>
      <c r="F846" s="788"/>
    </row>
    <row r="847" customHeight="1" spans="3:6">
      <c r="C847" s="745"/>
      <c r="D847" s="788"/>
      <c r="E847" s="788"/>
      <c r="F847" s="788"/>
    </row>
    <row r="848" customHeight="1" spans="3:6">
      <c r="C848" s="745"/>
      <c r="D848" s="788"/>
      <c r="E848" s="788"/>
      <c r="F848" s="788"/>
    </row>
    <row r="849" customHeight="1" spans="3:6">
      <c r="C849" s="745"/>
      <c r="D849" s="788"/>
      <c r="E849" s="788"/>
      <c r="F849" s="788"/>
    </row>
    <row r="850" customHeight="1" spans="3:6">
      <c r="C850" s="745"/>
      <c r="D850" s="788"/>
      <c r="E850" s="788"/>
      <c r="F850" s="788"/>
    </row>
    <row r="851" customHeight="1" spans="3:6">
      <c r="C851" s="745"/>
      <c r="D851" s="788"/>
      <c r="E851" s="788"/>
      <c r="F851" s="788"/>
    </row>
    <row r="852" customHeight="1" spans="3:6">
      <c r="C852" s="745"/>
      <c r="D852" s="788"/>
      <c r="E852" s="788"/>
      <c r="F852" s="788"/>
    </row>
    <row r="853" customHeight="1" spans="3:6">
      <c r="C853" s="745"/>
      <c r="D853" s="788"/>
      <c r="E853" s="788"/>
      <c r="F853" s="788"/>
    </row>
    <row r="854" customHeight="1" spans="3:6">
      <c r="C854" s="745"/>
      <c r="D854" s="788"/>
      <c r="E854" s="788"/>
      <c r="F854" s="788"/>
    </row>
    <row r="855" customHeight="1" spans="3:6">
      <c r="C855" s="745"/>
      <c r="D855" s="788"/>
      <c r="E855" s="788"/>
      <c r="F855" s="788"/>
    </row>
    <row r="856" customHeight="1" spans="3:6">
      <c r="C856" s="745"/>
      <c r="D856" s="788"/>
      <c r="E856" s="788"/>
      <c r="F856" s="788"/>
    </row>
    <row r="857" customHeight="1" spans="3:6">
      <c r="C857" s="745"/>
      <c r="D857" s="788"/>
      <c r="E857" s="788"/>
      <c r="F857" s="788"/>
    </row>
    <row r="858" customHeight="1" spans="3:6">
      <c r="C858" s="745"/>
      <c r="D858" s="788"/>
      <c r="E858" s="788"/>
      <c r="F858" s="788"/>
    </row>
    <row r="859" customHeight="1" spans="3:6">
      <c r="C859" s="745"/>
      <c r="D859" s="788"/>
      <c r="E859" s="788"/>
      <c r="F859" s="788"/>
    </row>
    <row r="860" customHeight="1" spans="3:6">
      <c r="C860" s="745"/>
      <c r="D860" s="788"/>
      <c r="E860" s="788"/>
      <c r="F860" s="788"/>
    </row>
    <row r="861" customHeight="1" spans="3:6">
      <c r="C861" s="745"/>
      <c r="D861" s="788"/>
      <c r="E861" s="788"/>
      <c r="F861" s="788"/>
    </row>
    <row r="862" customHeight="1" spans="3:6">
      <c r="C862" s="745"/>
      <c r="D862" s="788"/>
      <c r="E862" s="788"/>
      <c r="F862" s="788"/>
    </row>
    <row r="863" customHeight="1" spans="3:6">
      <c r="C863" s="745"/>
      <c r="D863" s="788"/>
      <c r="E863" s="788"/>
      <c r="F863" s="788"/>
    </row>
    <row r="864" customHeight="1" spans="3:6">
      <c r="C864" s="745"/>
      <c r="D864" s="788"/>
      <c r="E864" s="788"/>
      <c r="F864" s="788"/>
    </row>
    <row r="865" customHeight="1" spans="3:6">
      <c r="C865" s="745"/>
      <c r="D865" s="788"/>
      <c r="E865" s="788"/>
      <c r="F865" s="788"/>
    </row>
    <row r="866" customHeight="1" spans="3:6">
      <c r="C866" s="745"/>
      <c r="D866" s="788"/>
      <c r="E866" s="788"/>
      <c r="F866" s="788"/>
    </row>
    <row r="867" customHeight="1" spans="3:6">
      <c r="C867" s="745"/>
      <c r="D867" s="788"/>
      <c r="E867" s="788"/>
      <c r="F867" s="788"/>
    </row>
    <row r="868" customHeight="1" spans="3:6">
      <c r="C868" s="745"/>
      <c r="D868" s="788"/>
      <c r="E868" s="788"/>
      <c r="F868" s="788"/>
    </row>
    <row r="869" customHeight="1" spans="3:6">
      <c r="C869" s="745"/>
      <c r="D869" s="788"/>
      <c r="E869" s="788"/>
      <c r="F869" s="788"/>
    </row>
    <row r="870" customHeight="1" spans="3:6">
      <c r="C870" s="745"/>
      <c r="D870" s="788"/>
      <c r="E870" s="788"/>
      <c r="F870" s="788"/>
    </row>
    <row r="871" customHeight="1" spans="3:6">
      <c r="C871" s="745"/>
      <c r="D871" s="788"/>
      <c r="E871" s="788"/>
      <c r="F871" s="788"/>
    </row>
    <row r="872" customHeight="1" spans="3:6">
      <c r="C872" s="745"/>
      <c r="D872" s="788"/>
      <c r="E872" s="788"/>
      <c r="F872" s="788"/>
    </row>
    <row r="873" customHeight="1" spans="3:6">
      <c r="C873" s="745"/>
      <c r="D873" s="788"/>
      <c r="E873" s="788"/>
      <c r="F873" s="788"/>
    </row>
    <row r="874" customHeight="1" spans="3:6">
      <c r="C874" s="745"/>
      <c r="D874" s="788"/>
      <c r="E874" s="788"/>
      <c r="F874" s="788"/>
    </row>
    <row r="875" customHeight="1" spans="3:6">
      <c r="C875" s="745"/>
      <c r="D875" s="788"/>
      <c r="E875" s="788"/>
      <c r="F875" s="788"/>
    </row>
    <row r="876" customHeight="1" spans="3:6">
      <c r="C876" s="745"/>
      <c r="D876" s="788"/>
      <c r="E876" s="788"/>
      <c r="F876" s="788"/>
    </row>
    <row r="877" customHeight="1" spans="3:6">
      <c r="C877" s="745"/>
      <c r="D877" s="788"/>
      <c r="E877" s="788"/>
      <c r="F877" s="788"/>
    </row>
    <row r="878" customHeight="1" spans="3:6">
      <c r="C878" s="745"/>
      <c r="D878" s="788"/>
      <c r="E878" s="788"/>
      <c r="F878" s="788"/>
    </row>
    <row r="879" customHeight="1" spans="3:6">
      <c r="C879" s="745"/>
      <c r="D879" s="788"/>
      <c r="E879" s="788"/>
      <c r="F879" s="788"/>
    </row>
    <row r="880" customHeight="1" spans="3:6">
      <c r="C880" s="745"/>
      <c r="D880" s="788"/>
      <c r="E880" s="788"/>
      <c r="F880" s="788"/>
    </row>
    <row r="881" customHeight="1" spans="3:6">
      <c r="C881" s="745"/>
      <c r="D881" s="788"/>
      <c r="E881" s="788"/>
      <c r="F881" s="788"/>
    </row>
    <row r="882" customHeight="1" spans="3:6">
      <c r="C882" s="745"/>
      <c r="D882" s="788"/>
      <c r="E882" s="788"/>
      <c r="F882" s="788"/>
    </row>
    <row r="883" customHeight="1" spans="3:6">
      <c r="C883" s="745"/>
      <c r="D883" s="788"/>
      <c r="E883" s="788"/>
      <c r="F883" s="788"/>
    </row>
    <row r="884" customHeight="1" spans="3:6">
      <c r="C884" s="745"/>
      <c r="D884" s="788"/>
      <c r="E884" s="788"/>
      <c r="F884" s="788"/>
    </row>
    <row r="885" customHeight="1" spans="3:6">
      <c r="C885" s="745"/>
      <c r="D885" s="788"/>
      <c r="E885" s="788"/>
      <c r="F885" s="788"/>
    </row>
    <row r="886" customHeight="1" spans="3:6">
      <c r="C886" s="745"/>
      <c r="D886" s="788"/>
      <c r="E886" s="788"/>
      <c r="F886" s="788"/>
    </row>
    <row r="887" customHeight="1" spans="3:6">
      <c r="C887" s="745"/>
      <c r="D887" s="788"/>
      <c r="E887" s="788"/>
      <c r="F887" s="788"/>
    </row>
    <row r="888" customHeight="1" spans="3:6">
      <c r="C888" s="745"/>
      <c r="D888" s="788"/>
      <c r="E888" s="788"/>
      <c r="F888" s="788"/>
    </row>
    <row r="889" customHeight="1" spans="3:6">
      <c r="C889" s="745"/>
      <c r="D889" s="788"/>
      <c r="E889" s="788"/>
      <c r="F889" s="788"/>
    </row>
    <row r="890" customHeight="1" spans="3:6">
      <c r="C890" s="745"/>
      <c r="D890" s="788"/>
      <c r="E890" s="788"/>
      <c r="F890" s="788"/>
    </row>
    <row r="891" customHeight="1" spans="3:6">
      <c r="C891" s="745"/>
      <c r="D891" s="788"/>
      <c r="E891" s="788"/>
      <c r="F891" s="788"/>
    </row>
    <row r="892" customHeight="1" spans="3:6">
      <c r="C892" s="745"/>
      <c r="D892" s="788"/>
      <c r="E892" s="788"/>
      <c r="F892" s="788"/>
    </row>
    <row r="893" customHeight="1" spans="3:6">
      <c r="C893" s="745"/>
      <c r="D893" s="788"/>
      <c r="E893" s="788"/>
      <c r="F893" s="788"/>
    </row>
    <row r="894" customHeight="1" spans="3:6">
      <c r="C894" s="745"/>
      <c r="D894" s="788"/>
      <c r="E894" s="788"/>
      <c r="F894" s="788"/>
    </row>
    <row r="895" customHeight="1" spans="3:6">
      <c r="C895" s="745"/>
      <c r="D895" s="788"/>
      <c r="E895" s="788"/>
      <c r="F895" s="788"/>
    </row>
    <row r="896" customHeight="1" spans="3:6">
      <c r="C896" s="745"/>
      <c r="D896" s="788"/>
      <c r="E896" s="788"/>
      <c r="F896" s="788"/>
    </row>
    <row r="897" customHeight="1" spans="3:6">
      <c r="C897" s="745"/>
      <c r="D897" s="788"/>
      <c r="E897" s="788"/>
      <c r="F897" s="788"/>
    </row>
    <row r="898" customHeight="1" spans="3:6">
      <c r="C898" s="745"/>
      <c r="D898" s="788"/>
      <c r="E898" s="788"/>
      <c r="F898" s="788"/>
    </row>
    <row r="899" customHeight="1" spans="3:6">
      <c r="C899" s="745"/>
      <c r="D899" s="788"/>
      <c r="E899" s="788"/>
      <c r="F899" s="788"/>
    </row>
    <row r="900" customHeight="1" spans="3:6">
      <c r="C900" s="745"/>
      <c r="D900" s="788"/>
      <c r="E900" s="788"/>
      <c r="F900" s="788"/>
    </row>
    <row r="901" customHeight="1" spans="3:6">
      <c r="C901" s="745"/>
      <c r="D901" s="788"/>
      <c r="E901" s="788"/>
      <c r="F901" s="788"/>
    </row>
    <row r="902" customHeight="1" spans="3:6">
      <c r="C902" s="745"/>
      <c r="D902" s="788"/>
      <c r="E902" s="788"/>
      <c r="F902" s="788"/>
    </row>
    <row r="903" customHeight="1" spans="3:6">
      <c r="C903" s="745"/>
      <c r="D903" s="788"/>
      <c r="E903" s="788"/>
      <c r="F903" s="788"/>
    </row>
    <row r="904" customHeight="1" spans="3:6">
      <c r="C904" s="745"/>
      <c r="D904" s="788"/>
      <c r="E904" s="788"/>
      <c r="F904" s="788"/>
    </row>
    <row r="905" customHeight="1" spans="3:6">
      <c r="C905" s="745"/>
      <c r="D905" s="788"/>
      <c r="E905" s="788"/>
      <c r="F905" s="788"/>
    </row>
    <row r="906" customHeight="1" spans="3:6">
      <c r="C906" s="745"/>
      <c r="D906" s="788"/>
      <c r="E906" s="788"/>
      <c r="F906" s="788"/>
    </row>
    <row r="907" customHeight="1" spans="3:6">
      <c r="C907" s="745"/>
      <c r="D907" s="788"/>
      <c r="E907" s="788"/>
      <c r="F907" s="788"/>
    </row>
    <row r="908" customHeight="1" spans="3:6">
      <c r="C908" s="745"/>
      <c r="D908" s="788"/>
      <c r="E908" s="788"/>
      <c r="F908" s="788"/>
    </row>
    <row r="909" customHeight="1" spans="3:6">
      <c r="C909" s="745"/>
      <c r="D909" s="788"/>
      <c r="E909" s="788"/>
      <c r="F909" s="788"/>
    </row>
    <row r="910" customHeight="1" spans="3:6">
      <c r="C910" s="745"/>
      <c r="D910" s="788"/>
      <c r="E910" s="788"/>
      <c r="F910" s="788"/>
    </row>
    <row r="911" customHeight="1" spans="3:6">
      <c r="C911" s="745"/>
      <c r="D911" s="788"/>
      <c r="E911" s="788"/>
      <c r="F911" s="788"/>
    </row>
    <row r="912" customHeight="1" spans="3:6">
      <c r="C912" s="745"/>
      <c r="D912" s="788"/>
      <c r="E912" s="788"/>
      <c r="F912" s="788"/>
    </row>
    <row r="913" customHeight="1" spans="3:6">
      <c r="C913" s="745"/>
      <c r="D913" s="788"/>
      <c r="E913" s="788"/>
      <c r="F913" s="788"/>
    </row>
    <row r="914" customHeight="1" spans="3:6">
      <c r="C914" s="745"/>
      <c r="D914" s="788"/>
      <c r="E914" s="788"/>
      <c r="F914" s="788"/>
    </row>
    <row r="915" customHeight="1" spans="3:6">
      <c r="C915" s="745"/>
      <c r="D915" s="788"/>
      <c r="E915" s="788"/>
      <c r="F915" s="788"/>
    </row>
    <row r="916" customHeight="1" spans="3:6">
      <c r="C916" s="745"/>
      <c r="D916" s="788"/>
      <c r="E916" s="788"/>
      <c r="F916" s="788"/>
    </row>
    <row r="917" customHeight="1" spans="3:6">
      <c r="C917" s="745"/>
      <c r="D917" s="788"/>
      <c r="E917" s="788"/>
      <c r="F917" s="788"/>
    </row>
    <row r="918" customHeight="1" spans="3:6">
      <c r="C918" s="745"/>
      <c r="D918" s="788"/>
      <c r="E918" s="788"/>
      <c r="F918" s="788"/>
    </row>
    <row r="919" customHeight="1" spans="3:6">
      <c r="C919" s="745"/>
      <c r="D919" s="788"/>
      <c r="E919" s="788"/>
      <c r="F919" s="788"/>
    </row>
    <row r="920" customHeight="1" spans="3:6">
      <c r="C920" s="745"/>
      <c r="D920" s="788"/>
      <c r="E920" s="788"/>
      <c r="F920" s="788"/>
    </row>
    <row r="921" customHeight="1" spans="3:6">
      <c r="C921" s="745"/>
      <c r="D921" s="788"/>
      <c r="E921" s="788"/>
      <c r="F921" s="788"/>
    </row>
    <row r="922" customHeight="1" spans="3:6">
      <c r="C922" s="745"/>
      <c r="D922" s="788"/>
      <c r="E922" s="788"/>
      <c r="F922" s="788"/>
    </row>
    <row r="923" customHeight="1" spans="3:6">
      <c r="C923" s="745"/>
      <c r="D923" s="788"/>
      <c r="E923" s="788"/>
      <c r="F923" s="788"/>
    </row>
    <row r="924" customHeight="1" spans="3:6">
      <c r="C924" s="745"/>
      <c r="D924" s="788"/>
      <c r="E924" s="788"/>
      <c r="F924" s="788"/>
    </row>
    <row r="925" customHeight="1" spans="3:6">
      <c r="C925" s="745"/>
      <c r="D925" s="788"/>
      <c r="E925" s="788"/>
      <c r="F925" s="788"/>
    </row>
    <row r="926" customHeight="1" spans="3:6">
      <c r="C926" s="745"/>
      <c r="D926" s="788"/>
      <c r="E926" s="788"/>
      <c r="F926" s="788"/>
    </row>
    <row r="927" customHeight="1" spans="3:6">
      <c r="C927" s="745"/>
      <c r="D927" s="788"/>
      <c r="E927" s="788"/>
      <c r="F927" s="788"/>
    </row>
    <row r="928" customHeight="1" spans="3:6">
      <c r="C928" s="745"/>
      <c r="D928" s="788"/>
      <c r="E928" s="788"/>
      <c r="F928" s="788"/>
    </row>
    <row r="929" customHeight="1" spans="3:6">
      <c r="C929" s="745"/>
      <c r="D929" s="788"/>
      <c r="E929" s="788"/>
      <c r="F929" s="788"/>
    </row>
    <row r="930" customHeight="1" spans="3:6">
      <c r="C930" s="745"/>
      <c r="D930" s="788"/>
      <c r="E930" s="788"/>
      <c r="F930" s="788"/>
    </row>
    <row r="931" customHeight="1" spans="3:6">
      <c r="C931" s="745"/>
      <c r="D931" s="788"/>
      <c r="E931" s="788"/>
      <c r="F931" s="788"/>
    </row>
    <row r="932" customHeight="1" spans="3:6">
      <c r="C932" s="745"/>
      <c r="D932" s="788"/>
      <c r="E932" s="788"/>
      <c r="F932" s="788"/>
    </row>
    <row r="933" customHeight="1" spans="3:6">
      <c r="C933" s="745"/>
      <c r="D933" s="788"/>
      <c r="E933" s="788"/>
      <c r="F933" s="788"/>
    </row>
    <row r="934" customHeight="1" spans="3:6">
      <c r="C934" s="745"/>
      <c r="D934" s="788"/>
      <c r="E934" s="788"/>
      <c r="F934" s="788"/>
    </row>
    <row r="935" customHeight="1" spans="3:6">
      <c r="C935" s="745"/>
      <c r="D935" s="788"/>
      <c r="E935" s="788"/>
      <c r="F935" s="788"/>
    </row>
    <row r="936" customHeight="1" spans="3:6">
      <c r="C936" s="745"/>
      <c r="D936" s="788"/>
      <c r="E936" s="788"/>
      <c r="F936" s="788"/>
    </row>
    <row r="937" customHeight="1" spans="3:6">
      <c r="C937" s="745"/>
      <c r="D937" s="788"/>
      <c r="E937" s="788"/>
      <c r="F937" s="788"/>
    </row>
    <row r="938" customHeight="1" spans="3:6">
      <c r="C938" s="745"/>
      <c r="D938" s="788"/>
      <c r="E938" s="788"/>
      <c r="F938" s="788"/>
    </row>
    <row r="939" customHeight="1" spans="3:6">
      <c r="C939" s="745"/>
      <c r="D939" s="788"/>
      <c r="E939" s="788"/>
      <c r="F939" s="788"/>
    </row>
    <row r="940" customHeight="1" spans="3:6">
      <c r="C940" s="745"/>
      <c r="D940" s="788"/>
      <c r="E940" s="788"/>
      <c r="F940" s="788"/>
    </row>
    <row r="941" customHeight="1" spans="3:6">
      <c r="C941" s="745"/>
      <c r="D941" s="788"/>
      <c r="E941" s="788"/>
      <c r="F941" s="788"/>
    </row>
    <row r="942" customHeight="1" spans="3:6">
      <c r="C942" s="745"/>
      <c r="D942" s="788"/>
      <c r="E942" s="788"/>
      <c r="F942" s="788"/>
    </row>
    <row r="943" customHeight="1" spans="3:6">
      <c r="C943" s="745"/>
      <c r="D943" s="788"/>
      <c r="E943" s="788"/>
      <c r="F943" s="788"/>
    </row>
    <row r="944" customHeight="1" spans="3:6">
      <c r="C944" s="745"/>
      <c r="D944" s="788"/>
      <c r="E944" s="788"/>
      <c r="F944" s="788"/>
    </row>
    <row r="945" customHeight="1" spans="3:6">
      <c r="C945" s="745"/>
      <c r="D945" s="788"/>
      <c r="E945" s="788"/>
      <c r="F945" s="788"/>
    </row>
    <row r="946" customHeight="1" spans="3:6">
      <c r="C946" s="745"/>
      <c r="D946" s="788"/>
      <c r="E946" s="788"/>
      <c r="F946" s="788"/>
    </row>
    <row r="947" customHeight="1" spans="3:6">
      <c r="C947" s="745"/>
      <c r="D947" s="788"/>
      <c r="E947" s="788"/>
      <c r="F947" s="788"/>
    </row>
    <row r="948" customHeight="1" spans="3:6">
      <c r="C948" s="745"/>
      <c r="D948" s="788"/>
      <c r="E948" s="788"/>
      <c r="F948" s="788"/>
    </row>
    <row r="949" customHeight="1" spans="3:6">
      <c r="C949" s="745"/>
      <c r="D949" s="788"/>
      <c r="E949" s="788"/>
      <c r="F949" s="788"/>
    </row>
    <row r="950" customHeight="1" spans="3:6">
      <c r="C950" s="745"/>
      <c r="D950" s="788"/>
      <c r="E950" s="788"/>
      <c r="F950" s="788"/>
    </row>
    <row r="951" customHeight="1" spans="3:6">
      <c r="C951" s="745"/>
      <c r="D951" s="788"/>
      <c r="E951" s="788"/>
      <c r="F951" s="788"/>
    </row>
    <row r="952" customHeight="1" spans="3:6">
      <c r="C952" s="745"/>
      <c r="D952" s="788"/>
      <c r="E952" s="788"/>
      <c r="F952" s="788"/>
    </row>
    <row r="953" customHeight="1" spans="3:6">
      <c r="C953" s="745"/>
      <c r="D953" s="788"/>
      <c r="E953" s="788"/>
      <c r="F953" s="788"/>
    </row>
    <row r="954" customHeight="1" spans="3:6">
      <c r="C954" s="745"/>
      <c r="D954" s="788"/>
      <c r="E954" s="788"/>
      <c r="F954" s="788"/>
    </row>
    <row r="955" customHeight="1" spans="3:6">
      <c r="C955" s="745"/>
      <c r="D955" s="788"/>
      <c r="E955" s="788"/>
      <c r="F955" s="788"/>
    </row>
    <row r="956" customHeight="1" spans="3:6">
      <c r="C956" s="745"/>
      <c r="D956" s="788"/>
      <c r="E956" s="788"/>
      <c r="F956" s="788"/>
    </row>
    <row r="957" customHeight="1" spans="3:6">
      <c r="C957" s="745"/>
      <c r="D957" s="788"/>
      <c r="E957" s="788"/>
      <c r="F957" s="788"/>
    </row>
    <row r="958" customHeight="1" spans="3:6">
      <c r="C958" s="745"/>
      <c r="D958" s="788"/>
      <c r="E958" s="788"/>
      <c r="F958" s="788"/>
    </row>
    <row r="959" customHeight="1" spans="3:6">
      <c r="C959" s="745"/>
      <c r="D959" s="788"/>
      <c r="E959" s="788"/>
      <c r="F959" s="788"/>
    </row>
    <row r="960" customHeight="1" spans="3:6">
      <c r="C960" s="745"/>
      <c r="D960" s="788"/>
      <c r="E960" s="788"/>
      <c r="F960" s="788"/>
    </row>
    <row r="961" customHeight="1" spans="3:6">
      <c r="C961" s="745"/>
      <c r="D961" s="788"/>
      <c r="E961" s="788"/>
      <c r="F961" s="788"/>
    </row>
    <row r="962" customHeight="1" spans="3:6">
      <c r="C962" s="745"/>
      <c r="D962" s="788"/>
      <c r="E962" s="788"/>
      <c r="F962" s="788"/>
    </row>
    <row r="963" customHeight="1" spans="3:6">
      <c r="C963" s="745"/>
      <c r="D963" s="788"/>
      <c r="E963" s="788"/>
      <c r="F963" s="788"/>
    </row>
    <row r="964" customHeight="1" spans="3:6">
      <c r="C964" s="745"/>
      <c r="D964" s="788"/>
      <c r="E964" s="788"/>
      <c r="F964" s="788"/>
    </row>
    <row r="965" customHeight="1" spans="3:6">
      <c r="C965" s="745"/>
      <c r="D965" s="788"/>
      <c r="E965" s="788"/>
      <c r="F965" s="788"/>
    </row>
    <row r="966" customHeight="1" spans="3:6">
      <c r="C966" s="745"/>
      <c r="D966" s="788"/>
      <c r="E966" s="788"/>
      <c r="F966" s="788"/>
    </row>
    <row r="967" customHeight="1" spans="3:6">
      <c r="C967" s="745"/>
      <c r="D967" s="788"/>
      <c r="E967" s="788"/>
      <c r="F967" s="788"/>
    </row>
    <row r="968" customHeight="1" spans="3:6">
      <c r="C968" s="745"/>
      <c r="D968" s="788"/>
      <c r="E968" s="788"/>
      <c r="F968" s="788"/>
    </row>
    <row r="969" customHeight="1" spans="3:6">
      <c r="C969" s="745"/>
      <c r="D969" s="788"/>
      <c r="E969" s="788"/>
      <c r="F969" s="788"/>
    </row>
    <row r="970" customHeight="1" spans="3:6">
      <c r="C970" s="745"/>
      <c r="D970" s="788"/>
      <c r="E970" s="788"/>
      <c r="F970" s="788"/>
    </row>
    <row r="971" customHeight="1" spans="3:6">
      <c r="C971" s="745"/>
      <c r="D971" s="788"/>
      <c r="E971" s="788"/>
      <c r="F971" s="788"/>
    </row>
    <row r="972" customHeight="1" spans="3:6">
      <c r="C972" s="745"/>
      <c r="D972" s="788"/>
      <c r="E972" s="788"/>
      <c r="F972" s="788"/>
    </row>
    <row r="973" customHeight="1" spans="3:6">
      <c r="C973" s="745"/>
      <c r="D973" s="788"/>
      <c r="E973" s="788"/>
      <c r="F973" s="788"/>
    </row>
    <row r="974" customHeight="1" spans="3:6">
      <c r="C974" s="745"/>
      <c r="D974" s="788"/>
      <c r="E974" s="788"/>
      <c r="F974" s="788"/>
    </row>
    <row r="975" customHeight="1" spans="3:6">
      <c r="C975" s="745"/>
      <c r="D975" s="788"/>
      <c r="E975" s="788"/>
      <c r="F975" s="788"/>
    </row>
    <row r="976" customHeight="1" spans="3:6">
      <c r="C976" s="745"/>
      <c r="D976" s="788"/>
      <c r="E976" s="788"/>
      <c r="F976" s="788"/>
    </row>
    <row r="977" customHeight="1" spans="3:6">
      <c r="C977" s="745"/>
      <c r="D977" s="788"/>
      <c r="E977" s="788"/>
      <c r="F977" s="788"/>
    </row>
    <row r="978" customHeight="1" spans="3:6">
      <c r="C978" s="745"/>
      <c r="D978" s="788"/>
      <c r="E978" s="788"/>
      <c r="F978" s="788"/>
    </row>
    <row r="979" customHeight="1" spans="3:6">
      <c r="C979" s="745"/>
      <c r="D979" s="788"/>
      <c r="E979" s="788"/>
      <c r="F979" s="788"/>
    </row>
    <row r="980" customHeight="1" spans="3:6">
      <c r="C980" s="745"/>
      <c r="D980" s="788"/>
      <c r="E980" s="788"/>
      <c r="F980" s="788"/>
    </row>
    <row r="981" customHeight="1" spans="3:6">
      <c r="C981" s="745"/>
      <c r="D981" s="788"/>
      <c r="E981" s="788"/>
      <c r="F981" s="788"/>
    </row>
    <row r="982" customHeight="1" spans="3:6">
      <c r="C982" s="745"/>
      <c r="D982" s="788"/>
      <c r="E982" s="788"/>
      <c r="F982" s="788"/>
    </row>
    <row r="983" customHeight="1" spans="3:6">
      <c r="C983" s="745"/>
      <c r="D983" s="788"/>
      <c r="E983" s="788"/>
      <c r="F983" s="788"/>
    </row>
    <row r="984" customHeight="1" spans="3:6">
      <c r="C984" s="745"/>
      <c r="D984" s="788"/>
      <c r="E984" s="788"/>
      <c r="F984" s="788"/>
    </row>
    <row r="985" customHeight="1" spans="3:6">
      <c r="C985" s="745"/>
      <c r="D985" s="788"/>
      <c r="E985" s="788"/>
      <c r="F985" s="788"/>
    </row>
    <row r="986" customHeight="1" spans="3:6">
      <c r="C986" s="745"/>
      <c r="D986" s="788"/>
      <c r="E986" s="788"/>
      <c r="F986" s="788"/>
    </row>
    <row r="987" customHeight="1" spans="3:6">
      <c r="C987" s="745"/>
      <c r="D987" s="788"/>
      <c r="E987" s="788"/>
      <c r="F987" s="788"/>
    </row>
    <row r="988" customHeight="1" spans="3:6">
      <c r="C988" s="745"/>
      <c r="D988" s="788"/>
      <c r="E988" s="788"/>
      <c r="F988" s="788"/>
    </row>
    <row r="989" customHeight="1" spans="3:6">
      <c r="C989" s="745"/>
      <c r="D989" s="788"/>
      <c r="E989" s="788"/>
      <c r="F989" s="788"/>
    </row>
    <row r="990" customHeight="1" spans="3:6">
      <c r="C990" s="745"/>
      <c r="D990" s="788"/>
      <c r="E990" s="788"/>
      <c r="F990" s="788"/>
    </row>
    <row r="991" customHeight="1" spans="3:6">
      <c r="C991" s="745"/>
      <c r="D991" s="788"/>
      <c r="E991" s="788"/>
      <c r="F991" s="788"/>
    </row>
    <row r="992" customHeight="1" spans="3:6">
      <c r="C992" s="745"/>
      <c r="D992" s="788"/>
      <c r="E992" s="788"/>
      <c r="F992" s="788"/>
    </row>
    <row r="993" customHeight="1" spans="3:6">
      <c r="C993" s="745"/>
      <c r="D993" s="788"/>
      <c r="E993" s="788"/>
      <c r="F993" s="788"/>
    </row>
    <row r="994" customHeight="1" spans="3:6">
      <c r="C994" s="745"/>
      <c r="D994" s="788"/>
      <c r="E994" s="788"/>
      <c r="F994" s="788"/>
    </row>
    <row r="995" customHeight="1" spans="3:6">
      <c r="C995" s="745"/>
      <c r="D995" s="788"/>
      <c r="E995" s="788"/>
      <c r="F995" s="788"/>
    </row>
    <row r="996" customHeight="1" spans="3:6">
      <c r="C996" s="745"/>
      <c r="D996" s="788"/>
      <c r="E996" s="788"/>
      <c r="F996" s="788"/>
    </row>
    <row r="997" customHeight="1" spans="3:6">
      <c r="C997" s="745"/>
      <c r="D997" s="788"/>
      <c r="E997" s="788"/>
      <c r="F997" s="788"/>
    </row>
    <row r="998" customHeight="1" spans="3:6">
      <c r="C998" s="745"/>
      <c r="D998" s="788"/>
      <c r="E998" s="788"/>
      <c r="F998" s="788"/>
    </row>
    <row r="999" customHeight="1" spans="3:6">
      <c r="C999" s="745"/>
      <c r="D999" s="788"/>
      <c r="E999" s="788"/>
      <c r="F999" s="788"/>
    </row>
    <row r="1000" customHeight="1" spans="3:6">
      <c r="C1000" s="745"/>
      <c r="D1000" s="788"/>
      <c r="E1000" s="788"/>
      <c r="F1000" s="788"/>
    </row>
    <row r="1001" customHeight="1" spans="3:6">
      <c r="C1001" s="745"/>
      <c r="D1001" s="788"/>
      <c r="E1001" s="788"/>
      <c r="F1001" s="788"/>
    </row>
    <row r="1002" customHeight="1" spans="3:6">
      <c r="C1002" s="745"/>
      <c r="D1002" s="788"/>
      <c r="E1002" s="788"/>
      <c r="F1002" s="788"/>
    </row>
    <row r="1003" customHeight="1" spans="3:6">
      <c r="C1003" s="745"/>
      <c r="D1003" s="788"/>
      <c r="E1003" s="788"/>
      <c r="F1003" s="788"/>
    </row>
    <row r="1004" customHeight="1" spans="3:6">
      <c r="C1004" s="745"/>
      <c r="D1004" s="788"/>
      <c r="E1004" s="788"/>
      <c r="F1004" s="788"/>
    </row>
    <row r="1005" customHeight="1" spans="3:6">
      <c r="C1005" s="745"/>
      <c r="D1005" s="788"/>
      <c r="E1005" s="788"/>
      <c r="F1005" s="788"/>
    </row>
    <row r="1006" customHeight="1" spans="3:6">
      <c r="C1006" s="745"/>
      <c r="D1006" s="788"/>
      <c r="E1006" s="788"/>
      <c r="F1006" s="788"/>
    </row>
    <row r="1007" customHeight="1" spans="3:6">
      <c r="C1007" s="745"/>
      <c r="D1007" s="788"/>
      <c r="E1007" s="788"/>
      <c r="F1007" s="788"/>
    </row>
    <row r="1008" customHeight="1" spans="3:6">
      <c r="C1008" s="745"/>
      <c r="D1008" s="788"/>
      <c r="E1008" s="788"/>
      <c r="F1008" s="788"/>
    </row>
    <row r="1009" customHeight="1" spans="3:6">
      <c r="C1009" s="745"/>
      <c r="D1009" s="788"/>
      <c r="E1009" s="788"/>
      <c r="F1009" s="788"/>
    </row>
    <row r="1010" customHeight="1" spans="3:6">
      <c r="C1010" s="745"/>
      <c r="D1010" s="788"/>
      <c r="E1010" s="788"/>
      <c r="F1010" s="788"/>
    </row>
    <row r="1011" customHeight="1" spans="3:6">
      <c r="C1011" s="745"/>
      <c r="D1011" s="788"/>
      <c r="E1011" s="788"/>
      <c r="F1011" s="788"/>
    </row>
    <row r="1012" customHeight="1" spans="3:6">
      <c r="C1012" s="745"/>
      <c r="D1012" s="788"/>
      <c r="E1012" s="788"/>
      <c r="F1012" s="788"/>
    </row>
    <row r="1013" customHeight="1" spans="3:6">
      <c r="C1013" s="745"/>
      <c r="D1013" s="788"/>
      <c r="E1013" s="788"/>
      <c r="F1013" s="788"/>
    </row>
    <row r="1014" customHeight="1" spans="3:6">
      <c r="C1014" s="745"/>
      <c r="D1014" s="788"/>
      <c r="E1014" s="788"/>
      <c r="F1014" s="788"/>
    </row>
    <row r="1015" customHeight="1" spans="3:6">
      <c r="C1015" s="745"/>
      <c r="D1015" s="788"/>
      <c r="E1015" s="788"/>
      <c r="F1015" s="788"/>
    </row>
    <row r="1016" customHeight="1" spans="3:6">
      <c r="C1016" s="745"/>
      <c r="D1016" s="788"/>
      <c r="E1016" s="788"/>
      <c r="F1016" s="788"/>
    </row>
    <row r="1017" customHeight="1" spans="3:6">
      <c r="C1017" s="745"/>
      <c r="D1017" s="788"/>
      <c r="E1017" s="788"/>
      <c r="F1017" s="788"/>
    </row>
    <row r="1018" customHeight="1" spans="3:6">
      <c r="C1018" s="745"/>
      <c r="D1018" s="788"/>
      <c r="E1018" s="788"/>
      <c r="F1018" s="788"/>
    </row>
    <row r="1019" customHeight="1" spans="3:6">
      <c r="C1019" s="745"/>
      <c r="D1019" s="788"/>
      <c r="E1019" s="788"/>
      <c r="F1019" s="788"/>
    </row>
    <row r="1020" customHeight="1" spans="3:6">
      <c r="C1020" s="745"/>
      <c r="D1020" s="788"/>
      <c r="E1020" s="788"/>
      <c r="F1020" s="788"/>
    </row>
    <row r="1021" customHeight="1" spans="3:6">
      <c r="C1021" s="745"/>
      <c r="D1021" s="788"/>
      <c r="E1021" s="788"/>
      <c r="F1021" s="788"/>
    </row>
    <row r="1022" customHeight="1" spans="3:6">
      <c r="C1022" s="745"/>
      <c r="D1022" s="788"/>
      <c r="E1022" s="788"/>
      <c r="F1022" s="788"/>
    </row>
    <row r="1023" customHeight="1" spans="3:6">
      <c r="C1023" s="745"/>
      <c r="D1023" s="788"/>
      <c r="E1023" s="788"/>
      <c r="F1023" s="788"/>
    </row>
    <row r="1024" customHeight="1" spans="3:6">
      <c r="C1024" s="745"/>
      <c r="D1024" s="788"/>
      <c r="E1024" s="788"/>
      <c r="F1024" s="788"/>
    </row>
    <row r="1025" customHeight="1" spans="3:6">
      <c r="C1025" s="745"/>
      <c r="D1025" s="788"/>
      <c r="E1025" s="788"/>
      <c r="F1025" s="788"/>
    </row>
    <row r="1026" customHeight="1" spans="3:6">
      <c r="C1026" s="745"/>
      <c r="D1026" s="788"/>
      <c r="E1026" s="788"/>
      <c r="F1026" s="788"/>
    </row>
    <row r="1027" customHeight="1" spans="3:6">
      <c r="C1027" s="745"/>
      <c r="D1027" s="788"/>
      <c r="E1027" s="788"/>
      <c r="F1027" s="788"/>
    </row>
    <row r="1028" customHeight="1" spans="3:6">
      <c r="C1028" s="745"/>
      <c r="D1028" s="788"/>
      <c r="E1028" s="788"/>
      <c r="F1028" s="788"/>
    </row>
    <row r="1029" customHeight="1" spans="3:6">
      <c r="C1029" s="745"/>
      <c r="D1029" s="788"/>
      <c r="E1029" s="788"/>
      <c r="F1029" s="788"/>
    </row>
    <row r="1030" customHeight="1" spans="3:6">
      <c r="C1030" s="745"/>
      <c r="D1030" s="788"/>
      <c r="E1030" s="788"/>
      <c r="F1030" s="788"/>
    </row>
    <row r="1031" customHeight="1" spans="3:6">
      <c r="C1031" s="745"/>
      <c r="D1031" s="788"/>
      <c r="E1031" s="788"/>
      <c r="F1031" s="788"/>
    </row>
    <row r="1032" customHeight="1" spans="3:6">
      <c r="C1032" s="745"/>
      <c r="D1032" s="788"/>
      <c r="E1032" s="788"/>
      <c r="F1032" s="788"/>
    </row>
    <row r="1033" customHeight="1" spans="3:6">
      <c r="C1033" s="745"/>
      <c r="D1033" s="788"/>
      <c r="E1033" s="788"/>
      <c r="F1033" s="788"/>
    </row>
    <row r="1034" customHeight="1" spans="3:6">
      <c r="C1034" s="745"/>
      <c r="D1034" s="788"/>
      <c r="E1034" s="788"/>
      <c r="F1034" s="788"/>
    </row>
    <row r="1035" customHeight="1" spans="3:6">
      <c r="C1035" s="745"/>
      <c r="D1035" s="788"/>
      <c r="E1035" s="788"/>
      <c r="F1035" s="788"/>
    </row>
    <row r="1036" customHeight="1" spans="3:6">
      <c r="C1036" s="745"/>
      <c r="D1036" s="788"/>
      <c r="E1036" s="788"/>
      <c r="F1036" s="788"/>
    </row>
    <row r="1037" customHeight="1" spans="3:6">
      <c r="C1037" s="745"/>
      <c r="D1037" s="788"/>
      <c r="E1037" s="788"/>
      <c r="F1037" s="788"/>
    </row>
    <row r="1038" customHeight="1" spans="3:6">
      <c r="C1038" s="745"/>
      <c r="D1038" s="788"/>
      <c r="E1038" s="788"/>
      <c r="F1038" s="788"/>
    </row>
    <row r="1039" customHeight="1" spans="3:6">
      <c r="C1039" s="745"/>
      <c r="D1039" s="788"/>
      <c r="E1039" s="788"/>
      <c r="F1039" s="788"/>
    </row>
    <row r="1040" customHeight="1" spans="3:6">
      <c r="C1040" s="745"/>
      <c r="D1040" s="788"/>
      <c r="E1040" s="788"/>
      <c r="F1040" s="788"/>
    </row>
    <row r="1041" customHeight="1" spans="3:6">
      <c r="C1041" s="745"/>
      <c r="D1041" s="788"/>
      <c r="E1041" s="788"/>
      <c r="F1041" s="788"/>
    </row>
    <row r="1042" customHeight="1" spans="3:6">
      <c r="C1042" s="745"/>
      <c r="D1042" s="788"/>
      <c r="E1042" s="788"/>
      <c r="F1042" s="788"/>
    </row>
    <row r="1043" customHeight="1" spans="3:6">
      <c r="C1043" s="745"/>
      <c r="D1043" s="788"/>
      <c r="E1043" s="788"/>
      <c r="F1043" s="788"/>
    </row>
    <row r="1044" customHeight="1" spans="3:6">
      <c r="C1044" s="745"/>
      <c r="D1044" s="788"/>
      <c r="E1044" s="788"/>
      <c r="F1044" s="788"/>
    </row>
    <row r="1045" customHeight="1" spans="3:6">
      <c r="C1045" s="745"/>
      <c r="D1045" s="788"/>
      <c r="E1045" s="788"/>
      <c r="F1045" s="788"/>
    </row>
    <row r="1046" customHeight="1" spans="3:6">
      <c r="C1046" s="745"/>
      <c r="D1046" s="788"/>
      <c r="E1046" s="788"/>
      <c r="F1046" s="788"/>
    </row>
    <row r="1047" customHeight="1" spans="3:6">
      <c r="C1047" s="745"/>
      <c r="D1047" s="788"/>
      <c r="E1047" s="788"/>
      <c r="F1047" s="788"/>
    </row>
    <row r="1048" customHeight="1" spans="3:6">
      <c r="C1048" s="745"/>
      <c r="D1048" s="788"/>
      <c r="E1048" s="788"/>
      <c r="F1048" s="788"/>
    </row>
    <row r="1049" customHeight="1" spans="3:6">
      <c r="C1049" s="745"/>
      <c r="D1049" s="788"/>
      <c r="E1049" s="788"/>
      <c r="F1049" s="788"/>
    </row>
    <row r="1050" customHeight="1" spans="3:6">
      <c r="C1050" s="745"/>
      <c r="D1050" s="788"/>
      <c r="E1050" s="788"/>
      <c r="F1050" s="788"/>
    </row>
    <row r="1051" customHeight="1" spans="3:6">
      <c r="C1051" s="745"/>
      <c r="D1051" s="788"/>
      <c r="E1051" s="788"/>
      <c r="F1051" s="788"/>
    </row>
    <row r="1052" customHeight="1" spans="3:6">
      <c r="C1052" s="745"/>
      <c r="D1052" s="788"/>
      <c r="E1052" s="788"/>
      <c r="F1052" s="788"/>
    </row>
    <row r="1053" customHeight="1" spans="3:6">
      <c r="C1053" s="745"/>
      <c r="D1053" s="788"/>
      <c r="E1053" s="788"/>
      <c r="F1053" s="788"/>
    </row>
    <row r="1054" customHeight="1" spans="3:6">
      <c r="C1054" s="745"/>
      <c r="D1054" s="788"/>
      <c r="E1054" s="788"/>
      <c r="F1054" s="788"/>
    </row>
    <row r="1055" customHeight="1" spans="3:6">
      <c r="C1055" s="745"/>
      <c r="D1055" s="788"/>
      <c r="E1055" s="788"/>
      <c r="F1055" s="788"/>
    </row>
    <row r="1056" customHeight="1" spans="3:6">
      <c r="C1056" s="745"/>
      <c r="D1056" s="788"/>
      <c r="E1056" s="788"/>
      <c r="F1056" s="788"/>
    </row>
    <row r="1057" customHeight="1" spans="3:6">
      <c r="C1057" s="745"/>
      <c r="D1057" s="788"/>
      <c r="E1057" s="788"/>
      <c r="F1057" s="788"/>
    </row>
    <row r="1058" customHeight="1" spans="3:6">
      <c r="C1058" s="745"/>
      <c r="D1058" s="788"/>
      <c r="E1058" s="788"/>
      <c r="F1058" s="788"/>
    </row>
    <row r="1059" customHeight="1" spans="3:6">
      <c r="C1059" s="745"/>
      <c r="D1059" s="788"/>
      <c r="E1059" s="788"/>
      <c r="F1059" s="788"/>
    </row>
    <row r="1060" customHeight="1" spans="3:6">
      <c r="C1060" s="745"/>
      <c r="D1060" s="788"/>
      <c r="E1060" s="788"/>
      <c r="F1060" s="788"/>
    </row>
    <row r="1061" customHeight="1" spans="3:6">
      <c r="C1061" s="745"/>
      <c r="D1061" s="788"/>
      <c r="E1061" s="788"/>
      <c r="F1061" s="788"/>
    </row>
    <row r="1062" customHeight="1" spans="3:6">
      <c r="C1062" s="745"/>
      <c r="D1062" s="788"/>
      <c r="E1062" s="788"/>
      <c r="F1062" s="788"/>
    </row>
    <row r="1063" customHeight="1" spans="3:6">
      <c r="C1063" s="745"/>
      <c r="D1063" s="788"/>
      <c r="E1063" s="788"/>
      <c r="F1063" s="788"/>
    </row>
    <row r="1064" customHeight="1" spans="3:6">
      <c r="C1064" s="745"/>
      <c r="D1064" s="788"/>
      <c r="E1064" s="788"/>
      <c r="F1064" s="788"/>
    </row>
    <row r="1065" customHeight="1" spans="3:6">
      <c r="C1065" s="745"/>
      <c r="D1065" s="788"/>
      <c r="E1065" s="788"/>
      <c r="F1065" s="788"/>
    </row>
    <row r="1066" customHeight="1" spans="3:6">
      <c r="C1066" s="745"/>
      <c r="D1066" s="788"/>
      <c r="E1066" s="788"/>
      <c r="F1066" s="788"/>
    </row>
    <row r="1067" customHeight="1" spans="3:6">
      <c r="C1067" s="745"/>
      <c r="D1067" s="788"/>
      <c r="E1067" s="788"/>
      <c r="F1067" s="788"/>
    </row>
    <row r="1068" customHeight="1" spans="3:6">
      <c r="C1068" s="745"/>
      <c r="D1068" s="788"/>
      <c r="E1068" s="788"/>
      <c r="F1068" s="788"/>
    </row>
    <row r="1069" customHeight="1" spans="3:6">
      <c r="C1069" s="745"/>
      <c r="D1069" s="788"/>
      <c r="E1069" s="788"/>
      <c r="F1069" s="788"/>
    </row>
    <row r="1070" customHeight="1" spans="3:6">
      <c r="C1070" s="745"/>
      <c r="D1070" s="788"/>
      <c r="E1070" s="788"/>
      <c r="F1070" s="788"/>
    </row>
    <row r="1071" customHeight="1" spans="3:6">
      <c r="C1071" s="745"/>
      <c r="D1071" s="788"/>
      <c r="E1071" s="788"/>
      <c r="F1071" s="788"/>
    </row>
    <row r="1072" customHeight="1" spans="3:6">
      <c r="C1072" s="745"/>
      <c r="D1072" s="788"/>
      <c r="E1072" s="788"/>
      <c r="F1072" s="788"/>
    </row>
    <row r="1073" customHeight="1" spans="3:6">
      <c r="C1073" s="745"/>
      <c r="D1073" s="788"/>
      <c r="E1073" s="788"/>
      <c r="F1073" s="788"/>
    </row>
    <row r="1074" customHeight="1" spans="3:6">
      <c r="C1074" s="745"/>
      <c r="D1074" s="788"/>
      <c r="E1074" s="788"/>
      <c r="F1074" s="788"/>
    </row>
    <row r="1075" customHeight="1" spans="3:6">
      <c r="C1075" s="745"/>
      <c r="D1075" s="788"/>
      <c r="E1075" s="788"/>
      <c r="F1075" s="788"/>
    </row>
    <row r="1076" customHeight="1" spans="3:6">
      <c r="C1076" s="745"/>
      <c r="D1076" s="788"/>
      <c r="E1076" s="788"/>
      <c r="F1076" s="788"/>
    </row>
    <row r="1077" customHeight="1" spans="3:6">
      <c r="C1077" s="745"/>
      <c r="D1077" s="788"/>
      <c r="E1077" s="788"/>
      <c r="F1077" s="788"/>
    </row>
    <row r="1078" customHeight="1" spans="3:6">
      <c r="C1078" s="745"/>
      <c r="D1078" s="788"/>
      <c r="E1078" s="788"/>
      <c r="F1078" s="788"/>
    </row>
    <row r="1079" customHeight="1" spans="3:6">
      <c r="C1079" s="745"/>
      <c r="D1079" s="788"/>
      <c r="E1079" s="788"/>
      <c r="F1079" s="788"/>
    </row>
    <row r="1080" customHeight="1" spans="3:6">
      <c r="C1080" s="745"/>
      <c r="D1080" s="788"/>
      <c r="E1080" s="788"/>
      <c r="F1080" s="788"/>
    </row>
    <row r="1081" customHeight="1" spans="3:6">
      <c r="C1081" s="745"/>
      <c r="D1081" s="788"/>
      <c r="E1081" s="788"/>
      <c r="F1081" s="788"/>
    </row>
    <row r="1082" customHeight="1" spans="3:6">
      <c r="C1082" s="745"/>
      <c r="D1082" s="788"/>
      <c r="E1082" s="788"/>
      <c r="F1082" s="788"/>
    </row>
    <row r="1083" customHeight="1" spans="3:6">
      <c r="C1083" s="745"/>
      <c r="D1083" s="788"/>
      <c r="E1083" s="788"/>
      <c r="F1083" s="788"/>
    </row>
    <row r="1084" customHeight="1" spans="3:6">
      <c r="C1084" s="745"/>
      <c r="D1084" s="788"/>
      <c r="E1084" s="788"/>
      <c r="F1084" s="788"/>
    </row>
    <row r="1085" customHeight="1" spans="3:6">
      <c r="C1085" s="745"/>
      <c r="D1085" s="788"/>
      <c r="E1085" s="788"/>
      <c r="F1085" s="788"/>
    </row>
    <row r="1086" customHeight="1" spans="3:6">
      <c r="C1086" s="745"/>
      <c r="D1086" s="788"/>
      <c r="E1086" s="788"/>
      <c r="F1086" s="788"/>
    </row>
    <row r="1087" customHeight="1" spans="3:6">
      <c r="C1087" s="745"/>
      <c r="D1087" s="788"/>
      <c r="E1087" s="788"/>
      <c r="F1087" s="788"/>
    </row>
    <row r="1088" customHeight="1" spans="3:6">
      <c r="C1088" s="745"/>
      <c r="D1088" s="788"/>
      <c r="E1088" s="788"/>
      <c r="F1088" s="788"/>
    </row>
    <row r="1089" customHeight="1" spans="3:6">
      <c r="C1089" s="745"/>
      <c r="D1089" s="788"/>
      <c r="E1089" s="788"/>
      <c r="F1089" s="788"/>
    </row>
    <row r="1090" customHeight="1" spans="3:6">
      <c r="C1090" s="745"/>
      <c r="D1090" s="788"/>
      <c r="E1090" s="788"/>
      <c r="F1090" s="788"/>
    </row>
    <row r="1091" customHeight="1" spans="3:6">
      <c r="C1091" s="745"/>
      <c r="D1091" s="788"/>
      <c r="E1091" s="788"/>
      <c r="F1091" s="788"/>
    </row>
    <row r="1092" customHeight="1" spans="3:6">
      <c r="C1092" s="745"/>
      <c r="D1092" s="788"/>
      <c r="E1092" s="788"/>
      <c r="F1092" s="788"/>
    </row>
    <row r="1093" customHeight="1" spans="3:6">
      <c r="C1093" s="745"/>
      <c r="D1093" s="788"/>
      <c r="E1093" s="788"/>
      <c r="F1093" s="788"/>
    </row>
    <row r="1094" customHeight="1" spans="3:6">
      <c r="C1094" s="745"/>
      <c r="D1094" s="788"/>
      <c r="E1094" s="788"/>
      <c r="F1094" s="788"/>
    </row>
    <row r="1095" customHeight="1" spans="3:6">
      <c r="C1095" s="745"/>
      <c r="D1095" s="788"/>
      <c r="E1095" s="788"/>
      <c r="F1095" s="788"/>
    </row>
    <row r="1096" customHeight="1" spans="3:6">
      <c r="C1096" s="745"/>
      <c r="D1096" s="788"/>
      <c r="E1096" s="788"/>
      <c r="F1096" s="788"/>
    </row>
    <row r="1097" customHeight="1" spans="3:6">
      <c r="C1097" s="745"/>
      <c r="D1097" s="788"/>
      <c r="E1097" s="788"/>
      <c r="F1097" s="788"/>
    </row>
    <row r="1098" customHeight="1" spans="3:6">
      <c r="C1098" s="745"/>
      <c r="D1098" s="788"/>
      <c r="E1098" s="788"/>
      <c r="F1098" s="788"/>
    </row>
    <row r="1099" customHeight="1" spans="3:6">
      <c r="C1099" s="745"/>
      <c r="D1099" s="788"/>
      <c r="E1099" s="788"/>
      <c r="F1099" s="788"/>
    </row>
    <row r="1100" customHeight="1" spans="3:6">
      <c r="C1100" s="745"/>
      <c r="D1100" s="788"/>
      <c r="E1100" s="788"/>
      <c r="F1100" s="788"/>
    </row>
    <row r="1101" customHeight="1" spans="3:6">
      <c r="C1101" s="745"/>
      <c r="D1101" s="788"/>
      <c r="E1101" s="788"/>
      <c r="F1101" s="788"/>
    </row>
    <row r="1102" customHeight="1" spans="3:6">
      <c r="C1102" s="745"/>
      <c r="D1102" s="788"/>
      <c r="E1102" s="788"/>
      <c r="F1102" s="788"/>
    </row>
    <row r="1103" customHeight="1" spans="3:6">
      <c r="C1103" s="745"/>
      <c r="D1103" s="788"/>
      <c r="E1103" s="788"/>
      <c r="F1103" s="788"/>
    </row>
    <row r="1104" customHeight="1" spans="3:6">
      <c r="C1104" s="745"/>
      <c r="D1104" s="788"/>
      <c r="E1104" s="788"/>
      <c r="F1104" s="788"/>
    </row>
    <row r="1105" customHeight="1" spans="3:6">
      <c r="C1105" s="745"/>
      <c r="D1105" s="788"/>
      <c r="E1105" s="788"/>
      <c r="F1105" s="788"/>
    </row>
    <row r="1106" customHeight="1" spans="3:6">
      <c r="C1106" s="745"/>
      <c r="D1106" s="788"/>
      <c r="E1106" s="788"/>
      <c r="F1106" s="788"/>
    </row>
    <row r="1107" customHeight="1" spans="3:6">
      <c r="C1107" s="745"/>
      <c r="D1107" s="788"/>
      <c r="E1107" s="788"/>
      <c r="F1107" s="788"/>
    </row>
    <row r="1108" customHeight="1" spans="3:6">
      <c r="C1108" s="745"/>
      <c r="D1108" s="788"/>
      <c r="E1108" s="788"/>
      <c r="F1108" s="788"/>
    </row>
    <row r="1109" customHeight="1" spans="3:6">
      <c r="C1109" s="745"/>
      <c r="D1109" s="788"/>
      <c r="E1109" s="788"/>
      <c r="F1109" s="788"/>
    </row>
    <row r="1110" customHeight="1" spans="3:6">
      <c r="C1110" s="745"/>
      <c r="D1110" s="788"/>
      <c r="E1110" s="788"/>
      <c r="F1110" s="788"/>
    </row>
    <row r="1111" customHeight="1" spans="3:6">
      <c r="C1111" s="745"/>
      <c r="D1111" s="788"/>
      <c r="E1111" s="788"/>
      <c r="F1111" s="788"/>
    </row>
    <row r="1112" customHeight="1" spans="3:6">
      <c r="C1112" s="745"/>
      <c r="D1112" s="788"/>
      <c r="E1112" s="788"/>
      <c r="F1112" s="788"/>
    </row>
    <row r="1113" customHeight="1" spans="3:6">
      <c r="C1113" s="745"/>
      <c r="D1113" s="788"/>
      <c r="E1113" s="788"/>
      <c r="F1113" s="788"/>
    </row>
    <row r="1114" customHeight="1" spans="3:6">
      <c r="C1114" s="745"/>
      <c r="D1114" s="788"/>
      <c r="E1114" s="788"/>
      <c r="F1114" s="788"/>
    </row>
    <row r="1115" customHeight="1" spans="3:6">
      <c r="C1115" s="745"/>
      <c r="D1115" s="788"/>
      <c r="E1115" s="788"/>
      <c r="F1115" s="788"/>
    </row>
    <row r="1116" customHeight="1" spans="3:6">
      <c r="C1116" s="745"/>
      <c r="D1116" s="788"/>
      <c r="E1116" s="788"/>
      <c r="F1116" s="788"/>
    </row>
    <row r="1117" customHeight="1" spans="3:6">
      <c r="C1117" s="745"/>
      <c r="D1117" s="788"/>
      <c r="E1117" s="788"/>
      <c r="F1117" s="788"/>
    </row>
    <row r="1118" customHeight="1" spans="3:6">
      <c r="C1118" s="745"/>
      <c r="D1118" s="788"/>
      <c r="E1118" s="788"/>
      <c r="F1118" s="788"/>
    </row>
    <row r="1119" customHeight="1" spans="3:6">
      <c r="C1119" s="745"/>
      <c r="D1119" s="788"/>
      <c r="E1119" s="788"/>
      <c r="F1119" s="788"/>
    </row>
    <row r="1120" customHeight="1" spans="3:6">
      <c r="C1120" s="745"/>
      <c r="D1120" s="788"/>
      <c r="E1120" s="788"/>
      <c r="F1120" s="788"/>
    </row>
    <row r="1121" customHeight="1" spans="3:6">
      <c r="C1121" s="745"/>
      <c r="D1121" s="788"/>
      <c r="E1121" s="788"/>
      <c r="F1121" s="788"/>
    </row>
    <row r="1122" customHeight="1" spans="3:6">
      <c r="C1122" s="745"/>
      <c r="D1122" s="788"/>
      <c r="E1122" s="788"/>
      <c r="F1122" s="788"/>
    </row>
    <row r="1123" customHeight="1" spans="3:6">
      <c r="C1123" s="745"/>
      <c r="D1123" s="788"/>
      <c r="E1123" s="788"/>
      <c r="F1123" s="788"/>
    </row>
    <row r="1124" customHeight="1" spans="3:6">
      <c r="C1124" s="745"/>
      <c r="D1124" s="788"/>
      <c r="E1124" s="788"/>
      <c r="F1124" s="788"/>
    </row>
    <row r="1125" customHeight="1" spans="3:6">
      <c r="C1125" s="745"/>
      <c r="D1125" s="788"/>
      <c r="E1125" s="788"/>
      <c r="F1125" s="788"/>
    </row>
    <row r="1126" customHeight="1" spans="3:6">
      <c r="C1126" s="745"/>
      <c r="D1126" s="788"/>
      <c r="E1126" s="788"/>
      <c r="F1126" s="788"/>
    </row>
    <row r="1127" customHeight="1" spans="3:6">
      <c r="C1127" s="745"/>
      <c r="D1127" s="788"/>
      <c r="E1127" s="788"/>
      <c r="F1127" s="788"/>
    </row>
    <row r="1128" customHeight="1" spans="3:6">
      <c r="C1128" s="745"/>
      <c r="D1128" s="788"/>
      <c r="E1128" s="788"/>
      <c r="F1128" s="788"/>
    </row>
    <row r="1129" customHeight="1" spans="3:6">
      <c r="C1129" s="745"/>
      <c r="D1129" s="788"/>
      <c r="E1129" s="788"/>
      <c r="F1129" s="788"/>
    </row>
    <row r="1130" customHeight="1" spans="3:6">
      <c r="C1130" s="745"/>
      <c r="D1130" s="788"/>
      <c r="E1130" s="788"/>
      <c r="F1130" s="788"/>
    </row>
    <row r="1131" customHeight="1" spans="3:6">
      <c r="C1131" s="745"/>
      <c r="D1131" s="788"/>
      <c r="E1131" s="788"/>
      <c r="F1131" s="788"/>
    </row>
    <row r="1132" customHeight="1" spans="3:6">
      <c r="C1132" s="745"/>
      <c r="D1132" s="788"/>
      <c r="E1132" s="788"/>
      <c r="F1132" s="788"/>
    </row>
    <row r="1133" customHeight="1" spans="3:6">
      <c r="C1133" s="745"/>
      <c r="D1133" s="788"/>
      <c r="E1133" s="788"/>
      <c r="F1133" s="788"/>
    </row>
    <row r="1134" customHeight="1" spans="3:6">
      <c r="C1134" s="745"/>
      <c r="D1134" s="788"/>
      <c r="E1134" s="788"/>
      <c r="F1134" s="788"/>
    </row>
    <row r="1135" customHeight="1" spans="3:6">
      <c r="C1135" s="745"/>
      <c r="D1135" s="788"/>
      <c r="E1135" s="788"/>
      <c r="F1135" s="788"/>
    </row>
    <row r="1136" customHeight="1" spans="3:6">
      <c r="C1136" s="745"/>
      <c r="D1136" s="788"/>
      <c r="E1136" s="788"/>
      <c r="F1136" s="788"/>
    </row>
    <row r="1137" customHeight="1" spans="3:6">
      <c r="C1137" s="745"/>
      <c r="D1137" s="788"/>
      <c r="E1137" s="788"/>
      <c r="F1137" s="788"/>
    </row>
    <row r="1138" customHeight="1" spans="3:6">
      <c r="C1138" s="745"/>
      <c r="D1138" s="788"/>
      <c r="E1138" s="788"/>
      <c r="F1138" s="788"/>
    </row>
    <row r="1139" customHeight="1" spans="3:6">
      <c r="C1139" s="745"/>
      <c r="D1139" s="788"/>
      <c r="E1139" s="788"/>
      <c r="F1139" s="788"/>
    </row>
    <row r="1140" customHeight="1" spans="3:6">
      <c r="C1140" s="745"/>
      <c r="D1140" s="788"/>
      <c r="E1140" s="788"/>
      <c r="F1140" s="788"/>
    </row>
    <row r="1141" customHeight="1" spans="3:6">
      <c r="C1141" s="745"/>
      <c r="D1141" s="788"/>
      <c r="E1141" s="788"/>
      <c r="F1141" s="788"/>
    </row>
    <row r="1142" customHeight="1" spans="3:6">
      <c r="C1142" s="745"/>
      <c r="D1142" s="788"/>
      <c r="E1142" s="788"/>
      <c r="F1142" s="788"/>
    </row>
    <row r="1143" customHeight="1" spans="3:6">
      <c r="C1143" s="745"/>
      <c r="D1143" s="788"/>
      <c r="E1143" s="788"/>
      <c r="F1143" s="788"/>
    </row>
    <row r="1144" customHeight="1" spans="3:6">
      <c r="C1144" s="745"/>
      <c r="D1144" s="788"/>
      <c r="E1144" s="788"/>
      <c r="F1144" s="788"/>
    </row>
    <row r="1145" customHeight="1" spans="3:6">
      <c r="C1145" s="745"/>
      <c r="D1145" s="788"/>
      <c r="E1145" s="788"/>
      <c r="F1145" s="788"/>
    </row>
    <row r="1146" customHeight="1" spans="3:6">
      <c r="C1146" s="745"/>
      <c r="D1146" s="788"/>
      <c r="E1146" s="788"/>
      <c r="F1146" s="788"/>
    </row>
    <row r="1147" customHeight="1" spans="3:6">
      <c r="C1147" s="745"/>
      <c r="D1147" s="788"/>
      <c r="E1147" s="788"/>
      <c r="F1147" s="788"/>
    </row>
    <row r="1148" customHeight="1" spans="3:6">
      <c r="C1148" s="745"/>
      <c r="D1148" s="788"/>
      <c r="E1148" s="788"/>
      <c r="F1148" s="788"/>
    </row>
    <row r="1149" customHeight="1" spans="3:6">
      <c r="C1149" s="745"/>
      <c r="D1149" s="788"/>
      <c r="E1149" s="788"/>
      <c r="F1149" s="788"/>
    </row>
    <row r="1150" customHeight="1" spans="3:6">
      <c r="C1150" s="745"/>
      <c r="D1150" s="788"/>
      <c r="E1150" s="788"/>
      <c r="F1150" s="788"/>
    </row>
    <row r="1151" customHeight="1" spans="3:6">
      <c r="C1151" s="745"/>
      <c r="D1151" s="788"/>
      <c r="E1151" s="788"/>
      <c r="F1151" s="788"/>
    </row>
    <row r="1152" customHeight="1" spans="3:6">
      <c r="C1152" s="745"/>
      <c r="D1152" s="788"/>
      <c r="E1152" s="788"/>
      <c r="F1152" s="788"/>
    </row>
    <row r="1153" customHeight="1" spans="3:6">
      <c r="C1153" s="745"/>
      <c r="D1153" s="788"/>
      <c r="E1153" s="788"/>
      <c r="F1153" s="788"/>
    </row>
    <row r="1154" customHeight="1" spans="3:6">
      <c r="C1154" s="745"/>
      <c r="D1154" s="788"/>
      <c r="E1154" s="788"/>
      <c r="F1154" s="788"/>
    </row>
    <row r="1155" customHeight="1" spans="3:6">
      <c r="C1155" s="745"/>
      <c r="D1155" s="788"/>
      <c r="E1155" s="788"/>
      <c r="F1155" s="788"/>
    </row>
    <row r="1156" customHeight="1" spans="3:6">
      <c r="C1156" s="745"/>
      <c r="D1156" s="788"/>
      <c r="E1156" s="788"/>
      <c r="F1156" s="788"/>
    </row>
    <row r="1157" customHeight="1" spans="3:6">
      <c r="C1157" s="745"/>
      <c r="D1157" s="788"/>
      <c r="E1157" s="788"/>
      <c r="F1157" s="788"/>
    </row>
    <row r="1158" customHeight="1" spans="3:6">
      <c r="C1158" s="745"/>
      <c r="D1158" s="788"/>
      <c r="E1158" s="788"/>
      <c r="F1158" s="788"/>
    </row>
    <row r="1159" customHeight="1" spans="3:6">
      <c r="C1159" s="745"/>
      <c r="D1159" s="788"/>
      <c r="E1159" s="788"/>
      <c r="F1159" s="788"/>
    </row>
    <row r="1160" customHeight="1" spans="3:6">
      <c r="C1160" s="745"/>
      <c r="D1160" s="788"/>
      <c r="E1160" s="788"/>
      <c r="F1160" s="788"/>
    </row>
    <row r="1161" customHeight="1" spans="3:6">
      <c r="C1161" s="745"/>
      <c r="D1161" s="788"/>
      <c r="E1161" s="788"/>
      <c r="F1161" s="788"/>
    </row>
    <row r="1162" customHeight="1" spans="3:6">
      <c r="C1162" s="745"/>
      <c r="D1162" s="788"/>
      <c r="E1162" s="788"/>
      <c r="F1162" s="788"/>
    </row>
    <row r="1163" customHeight="1" spans="3:6">
      <c r="C1163" s="745"/>
      <c r="D1163" s="788"/>
      <c r="E1163" s="788"/>
      <c r="F1163" s="788"/>
    </row>
    <row r="1164" customHeight="1" spans="3:6">
      <c r="C1164" s="745"/>
      <c r="D1164" s="788"/>
      <c r="E1164" s="788"/>
      <c r="F1164" s="788"/>
    </row>
    <row r="1165" customHeight="1" spans="3:6">
      <c r="C1165" s="745"/>
      <c r="D1165" s="788"/>
      <c r="E1165" s="788"/>
      <c r="F1165" s="788"/>
    </row>
    <row r="1166" customHeight="1" spans="3:6">
      <c r="C1166" s="745"/>
      <c r="D1166" s="788"/>
      <c r="E1166" s="788"/>
      <c r="F1166" s="788"/>
    </row>
    <row r="1167" customHeight="1" spans="3:6">
      <c r="C1167" s="745"/>
      <c r="D1167" s="788"/>
      <c r="E1167" s="788"/>
      <c r="F1167" s="788"/>
    </row>
    <row r="1168" customHeight="1" spans="3:6">
      <c r="C1168" s="745"/>
      <c r="D1168" s="788"/>
      <c r="E1168" s="788"/>
      <c r="F1168" s="788"/>
    </row>
    <row r="1169" customHeight="1" spans="3:6">
      <c r="C1169" s="745"/>
      <c r="D1169" s="788"/>
      <c r="E1169" s="788"/>
      <c r="F1169" s="788"/>
    </row>
    <row r="1170" customHeight="1" spans="3:6">
      <c r="C1170" s="745"/>
      <c r="D1170" s="788"/>
      <c r="E1170" s="788"/>
      <c r="F1170" s="788"/>
    </row>
    <row r="1171" customHeight="1" spans="3:6">
      <c r="C1171" s="745"/>
      <c r="D1171" s="788"/>
      <c r="E1171" s="788"/>
      <c r="F1171" s="788"/>
    </row>
    <row r="1172" customHeight="1" spans="3:6">
      <c r="C1172" s="745"/>
      <c r="D1172" s="788"/>
      <c r="E1172" s="788"/>
      <c r="F1172" s="788"/>
    </row>
    <row r="1173" customHeight="1" spans="3:6">
      <c r="C1173" s="745"/>
      <c r="D1173" s="788"/>
      <c r="E1173" s="788"/>
      <c r="F1173" s="788"/>
    </row>
    <row r="1174" customHeight="1" spans="3:6">
      <c r="C1174" s="745"/>
      <c r="D1174" s="788"/>
      <c r="E1174" s="788"/>
      <c r="F1174" s="788"/>
    </row>
    <row r="1175" customHeight="1" spans="3:6">
      <c r="C1175" s="745"/>
      <c r="D1175" s="788"/>
      <c r="E1175" s="788"/>
      <c r="F1175" s="788"/>
    </row>
    <row r="1176" customHeight="1" spans="3:6">
      <c r="C1176" s="745"/>
      <c r="D1176" s="788"/>
      <c r="E1176" s="788"/>
      <c r="F1176" s="788"/>
    </row>
    <row r="1177" customHeight="1" spans="3:6">
      <c r="C1177" s="745"/>
      <c r="D1177" s="788"/>
      <c r="E1177" s="788"/>
      <c r="F1177" s="788"/>
    </row>
    <row r="1178" customHeight="1" spans="3:6">
      <c r="C1178" s="745"/>
      <c r="D1178" s="788"/>
      <c r="E1178" s="788"/>
      <c r="F1178" s="788"/>
    </row>
    <row r="1179" customHeight="1" spans="3:6">
      <c r="C1179" s="745"/>
      <c r="D1179" s="788"/>
      <c r="E1179" s="788"/>
      <c r="F1179" s="788"/>
    </row>
    <row r="1180" customHeight="1" spans="3:6">
      <c r="C1180" s="745"/>
      <c r="D1180" s="788"/>
      <c r="E1180" s="788"/>
      <c r="F1180" s="788"/>
    </row>
    <row r="1181" customHeight="1" spans="3:6">
      <c r="C1181" s="745"/>
      <c r="D1181" s="788"/>
      <c r="E1181" s="788"/>
      <c r="F1181" s="788"/>
    </row>
    <row r="1182" customHeight="1" spans="3:6">
      <c r="C1182" s="745"/>
      <c r="D1182" s="788"/>
      <c r="E1182" s="788"/>
      <c r="F1182" s="788"/>
    </row>
    <row r="1183" customHeight="1" spans="3:6">
      <c r="C1183" s="745"/>
      <c r="D1183" s="788"/>
      <c r="E1183" s="788"/>
      <c r="F1183" s="788"/>
    </row>
    <row r="1184" customHeight="1" spans="3:6">
      <c r="C1184" s="745"/>
      <c r="D1184" s="788"/>
      <c r="E1184" s="788"/>
      <c r="F1184" s="788"/>
    </row>
    <row r="1185" customHeight="1" spans="3:6">
      <c r="C1185" s="745"/>
      <c r="D1185" s="788"/>
      <c r="E1185" s="788"/>
      <c r="F1185" s="788"/>
    </row>
    <row r="1186" customHeight="1" spans="3:6">
      <c r="C1186" s="745"/>
      <c r="D1186" s="788"/>
      <c r="E1186" s="788"/>
      <c r="F1186" s="788"/>
    </row>
    <row r="1187" customHeight="1" spans="3:6">
      <c r="C1187" s="745"/>
      <c r="D1187" s="788"/>
      <c r="E1187" s="788"/>
      <c r="F1187" s="788"/>
    </row>
    <row r="1188" customHeight="1" spans="3:6">
      <c r="C1188" s="745"/>
      <c r="D1188" s="788"/>
      <c r="E1188" s="788"/>
      <c r="F1188" s="788"/>
    </row>
    <row r="1189" customHeight="1" spans="3:6">
      <c r="C1189" s="745"/>
      <c r="D1189" s="788"/>
      <c r="E1189" s="788"/>
      <c r="F1189" s="788"/>
    </row>
    <row r="1190" customHeight="1" spans="3:6">
      <c r="C1190" s="745"/>
      <c r="D1190" s="788"/>
      <c r="E1190" s="788"/>
      <c r="F1190" s="788"/>
    </row>
    <row r="1191" customHeight="1" spans="3:6">
      <c r="C1191" s="745"/>
      <c r="D1191" s="788"/>
      <c r="E1191" s="788"/>
      <c r="F1191" s="788"/>
    </row>
    <row r="1192" customHeight="1" spans="3:6">
      <c r="C1192" s="745"/>
      <c r="D1192" s="788"/>
      <c r="E1192" s="788"/>
      <c r="F1192" s="788"/>
    </row>
    <row r="1193" customHeight="1" spans="3:6">
      <c r="C1193" s="745"/>
      <c r="D1193" s="788"/>
      <c r="E1193" s="788"/>
      <c r="F1193" s="788"/>
    </row>
    <row r="1194" customHeight="1" spans="3:6">
      <c r="C1194" s="745"/>
      <c r="D1194" s="788"/>
      <c r="E1194" s="788"/>
      <c r="F1194" s="788"/>
    </row>
    <row r="1195" customHeight="1" spans="3:6">
      <c r="C1195" s="745"/>
      <c r="D1195" s="788"/>
      <c r="E1195" s="788"/>
      <c r="F1195" s="788"/>
    </row>
    <row r="1196" customHeight="1" spans="3:6">
      <c r="C1196" s="745"/>
      <c r="D1196" s="788"/>
      <c r="E1196" s="788"/>
      <c r="F1196" s="788"/>
    </row>
    <row r="1197" customHeight="1" spans="3:6">
      <c r="C1197" s="745"/>
      <c r="D1197" s="788"/>
      <c r="E1197" s="788"/>
      <c r="F1197" s="788"/>
    </row>
    <row r="1198" customHeight="1" spans="3:6">
      <c r="C1198" s="745"/>
      <c r="D1198" s="788"/>
      <c r="E1198" s="788"/>
      <c r="F1198" s="788"/>
    </row>
    <row r="1199" customHeight="1" spans="3:6">
      <c r="C1199" s="745"/>
      <c r="D1199" s="788"/>
      <c r="E1199" s="788"/>
      <c r="F1199" s="788"/>
    </row>
    <row r="1200" customHeight="1" spans="3:6">
      <c r="C1200" s="745"/>
      <c r="D1200" s="788"/>
      <c r="E1200" s="788"/>
      <c r="F1200" s="788"/>
    </row>
    <row r="1201" customHeight="1" spans="3:6">
      <c r="C1201" s="745"/>
      <c r="D1201" s="788"/>
      <c r="E1201" s="788"/>
      <c r="F1201" s="788"/>
    </row>
    <row r="1202" customHeight="1" spans="3:6">
      <c r="C1202" s="745"/>
      <c r="D1202" s="788"/>
      <c r="E1202" s="788"/>
      <c r="F1202" s="788"/>
    </row>
    <row r="1203" customHeight="1" spans="3:6">
      <c r="C1203" s="745"/>
      <c r="D1203" s="788"/>
      <c r="E1203" s="788"/>
      <c r="F1203" s="788"/>
    </row>
    <row r="1204" customHeight="1" spans="3:6">
      <c r="C1204" s="745"/>
      <c r="D1204" s="788"/>
      <c r="E1204" s="788"/>
      <c r="F1204" s="788"/>
    </row>
    <row r="1205" customHeight="1" spans="3:6">
      <c r="C1205" s="745"/>
      <c r="D1205" s="788"/>
      <c r="E1205" s="788"/>
      <c r="F1205" s="788"/>
    </row>
    <row r="1206" customHeight="1" spans="3:6">
      <c r="C1206" s="745"/>
      <c r="D1206" s="788"/>
      <c r="E1206" s="788"/>
      <c r="F1206" s="788"/>
    </row>
    <row r="1207" customHeight="1" spans="3:6">
      <c r="C1207" s="745"/>
      <c r="D1207" s="788"/>
      <c r="E1207" s="788"/>
      <c r="F1207" s="788"/>
    </row>
    <row r="1208" customHeight="1" spans="3:6">
      <c r="C1208" s="745"/>
      <c r="D1208" s="788"/>
      <c r="E1208" s="788"/>
      <c r="F1208" s="788"/>
    </row>
    <row r="1209" customHeight="1" spans="3:6">
      <c r="C1209" s="745"/>
      <c r="D1209" s="788"/>
      <c r="E1209" s="788"/>
      <c r="F1209" s="788"/>
    </row>
    <row r="1210" customHeight="1" spans="3:6">
      <c r="C1210" s="745"/>
      <c r="D1210" s="788"/>
      <c r="E1210" s="788"/>
      <c r="F1210" s="788"/>
    </row>
    <row r="1211" customHeight="1" spans="3:6">
      <c r="C1211" s="745"/>
      <c r="D1211" s="788"/>
      <c r="E1211" s="788"/>
      <c r="F1211" s="788"/>
    </row>
    <row r="1212" customHeight="1" spans="3:6">
      <c r="C1212" s="745"/>
      <c r="D1212" s="788"/>
      <c r="E1212" s="788"/>
      <c r="F1212" s="788"/>
    </row>
    <row r="1213" customHeight="1" spans="3:6">
      <c r="C1213" s="745"/>
      <c r="D1213" s="788"/>
      <c r="E1213" s="788"/>
      <c r="F1213" s="788"/>
    </row>
    <row r="1214" customHeight="1" spans="3:6">
      <c r="C1214" s="745"/>
      <c r="D1214" s="788"/>
      <c r="E1214" s="788"/>
      <c r="F1214" s="788"/>
    </row>
    <row r="1215" customHeight="1" spans="3:6">
      <c r="C1215" s="745"/>
      <c r="D1215" s="788"/>
      <c r="E1215" s="788"/>
      <c r="F1215" s="788"/>
    </row>
    <row r="1216" customHeight="1" spans="3:6">
      <c r="C1216" s="745"/>
      <c r="D1216" s="788"/>
      <c r="E1216" s="788"/>
      <c r="F1216" s="788"/>
    </row>
    <row r="1217" customHeight="1" spans="3:6">
      <c r="C1217" s="745"/>
      <c r="D1217" s="788"/>
      <c r="E1217" s="788"/>
      <c r="F1217" s="788"/>
    </row>
    <row r="1218" customHeight="1" spans="3:6">
      <c r="C1218" s="745"/>
      <c r="D1218" s="788"/>
      <c r="E1218" s="788"/>
      <c r="F1218" s="788"/>
    </row>
    <row r="1219" customHeight="1" spans="3:6">
      <c r="C1219" s="745"/>
      <c r="D1219" s="788"/>
      <c r="E1219" s="788"/>
      <c r="F1219" s="788"/>
    </row>
    <row r="1220" customHeight="1" spans="3:6">
      <c r="C1220" s="745"/>
      <c r="D1220" s="788"/>
      <c r="E1220" s="788"/>
      <c r="F1220" s="788"/>
    </row>
    <row r="1221" customHeight="1" spans="3:6">
      <c r="C1221" s="745"/>
      <c r="D1221" s="788"/>
      <c r="E1221" s="788"/>
      <c r="F1221" s="788"/>
    </row>
    <row r="1222" customHeight="1" spans="3:6">
      <c r="C1222" s="745"/>
      <c r="D1222" s="788"/>
      <c r="E1222" s="788"/>
      <c r="F1222" s="788"/>
    </row>
    <row r="1223" customHeight="1" spans="3:6">
      <c r="C1223" s="745"/>
      <c r="D1223" s="788"/>
      <c r="E1223" s="788"/>
      <c r="F1223" s="788"/>
    </row>
    <row r="1224" customHeight="1" spans="3:6">
      <c r="C1224" s="745"/>
      <c r="D1224" s="788"/>
      <c r="E1224" s="788"/>
      <c r="F1224" s="788"/>
    </row>
    <row r="1225" customHeight="1" spans="3:6">
      <c r="C1225" s="745"/>
      <c r="D1225" s="788"/>
      <c r="E1225" s="788"/>
      <c r="F1225" s="788"/>
    </row>
    <row r="1226" customHeight="1" spans="3:6">
      <c r="C1226" s="745"/>
      <c r="D1226" s="788"/>
      <c r="E1226" s="788"/>
      <c r="F1226" s="788"/>
    </row>
    <row r="1227" customHeight="1" spans="3:6">
      <c r="C1227" s="745"/>
      <c r="D1227" s="788"/>
      <c r="E1227" s="788"/>
      <c r="F1227" s="788"/>
    </row>
    <row r="1228" customHeight="1" spans="3:6">
      <c r="C1228" s="745"/>
      <c r="D1228" s="788"/>
      <c r="E1228" s="788"/>
      <c r="F1228" s="788"/>
    </row>
    <row r="1229" customHeight="1" spans="3:6">
      <c r="C1229" s="745"/>
      <c r="D1229" s="788"/>
      <c r="E1229" s="788"/>
      <c r="F1229" s="788"/>
    </row>
    <row r="1230" customHeight="1" spans="3:6">
      <c r="C1230" s="745"/>
      <c r="D1230" s="788"/>
      <c r="E1230" s="788"/>
      <c r="F1230" s="788"/>
    </row>
    <row r="1231" customHeight="1" spans="3:6">
      <c r="C1231" s="745"/>
      <c r="D1231" s="788"/>
      <c r="E1231" s="788"/>
      <c r="F1231" s="788"/>
    </row>
    <row r="1232" customHeight="1" spans="3:6">
      <c r="C1232" s="745"/>
      <c r="D1232" s="788"/>
      <c r="E1232" s="788"/>
      <c r="F1232" s="788"/>
    </row>
    <row r="1233" customHeight="1" spans="3:6">
      <c r="C1233" s="745"/>
      <c r="D1233" s="788"/>
      <c r="E1233" s="788"/>
      <c r="F1233" s="788"/>
    </row>
    <row r="1234" customHeight="1" spans="3:6">
      <c r="C1234" s="745"/>
      <c r="D1234" s="788"/>
      <c r="E1234" s="788"/>
      <c r="F1234" s="788"/>
    </row>
    <row r="1235" customHeight="1" spans="3:6">
      <c r="C1235" s="745"/>
      <c r="D1235" s="788"/>
      <c r="E1235" s="788"/>
      <c r="F1235" s="788"/>
    </row>
    <row r="1236" customHeight="1" spans="3:6">
      <c r="C1236" s="745"/>
      <c r="D1236" s="788"/>
      <c r="E1236" s="788"/>
      <c r="F1236" s="788"/>
    </row>
    <row r="1237" customHeight="1" spans="3:6">
      <c r="C1237" s="745"/>
      <c r="D1237" s="788"/>
      <c r="E1237" s="788"/>
      <c r="F1237" s="788"/>
    </row>
    <row r="1238" customHeight="1" spans="3:6">
      <c r="C1238" s="745"/>
      <c r="D1238" s="788"/>
      <c r="E1238" s="788"/>
      <c r="F1238" s="788"/>
    </row>
    <row r="1239" customHeight="1" spans="3:6">
      <c r="C1239" s="745"/>
      <c r="D1239" s="788"/>
      <c r="E1239" s="788"/>
      <c r="F1239" s="788"/>
    </row>
    <row r="1240" customHeight="1" spans="3:6">
      <c r="C1240" s="745"/>
      <c r="D1240" s="788"/>
      <c r="E1240" s="788"/>
      <c r="F1240" s="788"/>
    </row>
    <row r="1241" customHeight="1" spans="3:6">
      <c r="C1241" s="745"/>
      <c r="D1241" s="788"/>
      <c r="E1241" s="788"/>
      <c r="F1241" s="788"/>
    </row>
    <row r="1242" customHeight="1" spans="3:6">
      <c r="C1242" s="745"/>
      <c r="D1242" s="788"/>
      <c r="E1242" s="788"/>
      <c r="F1242" s="788"/>
    </row>
    <row r="1243" customHeight="1" spans="3:6">
      <c r="C1243" s="745"/>
      <c r="D1243" s="788"/>
      <c r="E1243" s="788"/>
      <c r="F1243" s="788"/>
    </row>
    <row r="1244" customHeight="1" spans="3:6">
      <c r="C1244" s="745"/>
      <c r="D1244" s="788"/>
      <c r="E1244" s="788"/>
      <c r="F1244" s="788"/>
    </row>
    <row r="1245" customHeight="1" spans="3:6">
      <c r="C1245" s="745"/>
      <c r="D1245" s="788"/>
      <c r="E1245" s="788"/>
      <c r="F1245" s="788"/>
    </row>
    <row r="1246" customHeight="1" spans="3:6">
      <c r="C1246" s="745"/>
      <c r="D1246" s="788"/>
      <c r="E1246" s="788"/>
      <c r="F1246" s="788"/>
    </row>
    <row r="1247" customHeight="1" spans="3:6">
      <c r="C1247" s="745"/>
      <c r="D1247" s="788"/>
      <c r="E1247" s="788"/>
      <c r="F1247" s="788"/>
    </row>
    <row r="1248" customHeight="1" spans="3:6">
      <c r="C1248" s="745"/>
      <c r="D1248" s="788"/>
      <c r="E1248" s="788"/>
      <c r="F1248" s="788"/>
    </row>
    <row r="1249" customHeight="1" spans="3:6">
      <c r="C1249" s="745"/>
      <c r="D1249" s="788"/>
      <c r="E1249" s="788"/>
      <c r="F1249" s="788"/>
    </row>
    <row r="1250" customHeight="1" spans="3:6">
      <c r="C1250" s="745"/>
      <c r="D1250" s="788"/>
      <c r="E1250" s="788"/>
      <c r="F1250" s="788"/>
    </row>
    <row r="1251" customHeight="1" spans="3:6">
      <c r="C1251" s="745"/>
      <c r="D1251" s="788"/>
      <c r="E1251" s="788"/>
      <c r="F1251" s="788"/>
    </row>
    <row r="1252" customHeight="1" spans="3:6">
      <c r="C1252" s="745"/>
      <c r="D1252" s="788"/>
      <c r="E1252" s="788"/>
      <c r="F1252" s="788"/>
    </row>
    <row r="1253" customHeight="1" spans="3:6">
      <c r="C1253" s="745"/>
      <c r="D1253" s="788"/>
      <c r="E1253" s="788"/>
      <c r="F1253" s="788"/>
    </row>
    <row r="1254" customHeight="1" spans="3:6">
      <c r="C1254" s="745"/>
      <c r="D1254" s="788"/>
      <c r="E1254" s="788"/>
      <c r="F1254" s="788"/>
    </row>
    <row r="1255" customHeight="1" spans="3:6">
      <c r="C1255" s="745"/>
      <c r="D1255" s="788"/>
      <c r="E1255" s="788"/>
      <c r="F1255" s="788"/>
    </row>
    <row r="1256" customHeight="1" spans="3:6">
      <c r="C1256" s="745"/>
      <c r="D1256" s="788"/>
      <c r="E1256" s="788"/>
      <c r="F1256" s="788"/>
    </row>
    <row r="1257" customHeight="1" spans="3:6">
      <c r="C1257" s="745"/>
      <c r="D1257" s="788"/>
      <c r="E1257" s="788"/>
      <c r="F1257" s="788"/>
    </row>
    <row r="1258" customHeight="1" spans="3:6">
      <c r="C1258" s="745"/>
      <c r="D1258" s="788"/>
      <c r="E1258" s="788"/>
      <c r="F1258" s="788"/>
    </row>
    <row r="1259" customHeight="1" spans="3:6">
      <c r="C1259" s="745"/>
      <c r="D1259" s="788"/>
      <c r="E1259" s="788"/>
      <c r="F1259" s="788"/>
    </row>
    <row r="1260" customHeight="1" spans="3:6">
      <c r="C1260" s="745"/>
      <c r="D1260" s="788"/>
      <c r="E1260" s="788"/>
      <c r="F1260" s="788"/>
    </row>
    <row r="1261" customHeight="1" spans="3:6">
      <c r="C1261" s="745"/>
      <c r="D1261" s="788"/>
      <c r="E1261" s="788"/>
      <c r="F1261" s="788"/>
    </row>
    <row r="1262" customHeight="1" spans="3:6">
      <c r="C1262" s="745"/>
      <c r="D1262" s="788"/>
      <c r="E1262" s="788"/>
      <c r="F1262" s="788"/>
    </row>
    <row r="1263" customHeight="1" spans="3:6">
      <c r="C1263" s="745"/>
      <c r="D1263" s="788"/>
      <c r="E1263" s="788"/>
      <c r="F1263" s="788"/>
    </row>
    <row r="1264" customHeight="1" spans="3:6">
      <c r="C1264" s="745"/>
      <c r="D1264" s="788"/>
      <c r="E1264" s="788"/>
      <c r="F1264" s="788"/>
    </row>
    <row r="1265" customHeight="1" spans="3:6">
      <c r="C1265" s="745"/>
      <c r="D1265" s="788"/>
      <c r="E1265" s="788"/>
      <c r="F1265" s="788"/>
    </row>
    <row r="1266" customHeight="1" spans="3:6">
      <c r="C1266" s="745"/>
      <c r="D1266" s="788"/>
      <c r="E1266" s="788"/>
      <c r="F1266" s="788"/>
    </row>
    <row r="1267" customHeight="1" spans="3:6">
      <c r="C1267" s="745"/>
      <c r="D1267" s="788"/>
      <c r="E1267" s="788"/>
      <c r="F1267" s="788"/>
    </row>
    <row r="1268" customHeight="1" spans="3:6">
      <c r="C1268" s="745"/>
      <c r="D1268" s="788"/>
      <c r="E1268" s="788"/>
      <c r="F1268" s="788"/>
    </row>
    <row r="1269" customHeight="1" spans="3:6">
      <c r="C1269" s="745"/>
      <c r="D1269" s="788"/>
      <c r="E1269" s="788"/>
      <c r="F1269" s="788"/>
    </row>
    <row r="1270" customHeight="1" spans="3:6">
      <c r="C1270" s="745"/>
      <c r="D1270" s="788"/>
      <c r="E1270" s="788"/>
      <c r="F1270" s="788"/>
    </row>
    <row r="1271" customHeight="1" spans="3:6">
      <c r="C1271" s="745"/>
      <c r="D1271" s="788"/>
      <c r="E1271" s="788"/>
      <c r="F1271" s="788"/>
    </row>
    <row r="1272" customHeight="1" spans="3:6">
      <c r="C1272" s="745"/>
      <c r="D1272" s="788"/>
      <c r="E1272" s="788"/>
      <c r="F1272" s="788"/>
    </row>
    <row r="1273" customHeight="1" spans="3:6">
      <c r="C1273" s="745"/>
      <c r="D1273" s="788"/>
      <c r="E1273" s="788"/>
      <c r="F1273" s="788"/>
    </row>
    <row r="1274" customHeight="1" spans="3:6">
      <c r="C1274" s="745"/>
      <c r="D1274" s="788"/>
      <c r="E1274" s="788"/>
      <c r="F1274" s="788"/>
    </row>
    <row r="1275" customHeight="1" spans="3:6">
      <c r="C1275" s="745"/>
      <c r="D1275" s="788"/>
      <c r="E1275" s="788"/>
      <c r="F1275" s="788"/>
    </row>
    <row r="1276" customHeight="1" spans="3:6">
      <c r="C1276" s="745"/>
      <c r="D1276" s="788"/>
      <c r="E1276" s="788"/>
      <c r="F1276" s="788"/>
    </row>
    <row r="1277" customHeight="1" spans="3:6">
      <c r="C1277" s="745"/>
      <c r="D1277" s="788"/>
      <c r="E1277" s="788"/>
      <c r="F1277" s="788"/>
    </row>
    <row r="1278" customHeight="1" spans="3:6">
      <c r="C1278" s="745"/>
      <c r="D1278" s="788"/>
      <c r="E1278" s="788"/>
      <c r="F1278" s="788"/>
    </row>
    <row r="1279" customHeight="1" spans="3:6">
      <c r="C1279" s="745"/>
      <c r="D1279" s="788"/>
      <c r="E1279" s="788"/>
      <c r="F1279" s="788"/>
    </row>
    <row r="1280" customHeight="1" spans="3:6">
      <c r="C1280" s="745"/>
      <c r="D1280" s="788"/>
      <c r="E1280" s="788"/>
      <c r="F1280" s="788"/>
    </row>
    <row r="1281" customHeight="1" spans="3:6">
      <c r="C1281" s="745"/>
      <c r="D1281" s="788"/>
      <c r="E1281" s="788"/>
      <c r="F1281" s="788"/>
    </row>
    <row r="1282" customHeight="1" spans="3:6">
      <c r="C1282" s="745"/>
      <c r="D1282" s="788"/>
      <c r="E1282" s="788"/>
      <c r="F1282" s="788"/>
    </row>
    <row r="1283" customHeight="1" spans="3:6">
      <c r="C1283" s="745"/>
      <c r="D1283" s="788"/>
      <c r="E1283" s="788"/>
      <c r="F1283" s="788"/>
    </row>
    <row r="1284" customHeight="1" spans="3:6">
      <c r="C1284" s="745"/>
      <c r="D1284" s="788"/>
      <c r="E1284" s="788"/>
      <c r="F1284" s="788"/>
    </row>
    <row r="1285" customHeight="1" spans="3:6">
      <c r="C1285" s="745"/>
      <c r="D1285" s="788"/>
      <c r="E1285" s="788"/>
      <c r="F1285" s="788"/>
    </row>
    <row r="1286" customHeight="1" spans="3:6">
      <c r="C1286" s="745"/>
      <c r="D1286" s="788"/>
      <c r="E1286" s="788"/>
      <c r="F1286" s="788"/>
    </row>
    <row r="1287" customHeight="1" spans="3:6">
      <c r="C1287" s="745"/>
      <c r="D1287" s="788"/>
      <c r="E1287" s="788"/>
      <c r="F1287" s="788"/>
    </row>
    <row r="1288" customHeight="1" spans="3:6">
      <c r="C1288" s="745"/>
      <c r="D1288" s="788"/>
      <c r="E1288" s="788"/>
      <c r="F1288" s="788"/>
    </row>
    <row r="1289" customHeight="1" spans="3:6">
      <c r="C1289" s="745"/>
      <c r="D1289" s="788"/>
      <c r="E1289" s="788"/>
      <c r="F1289" s="788"/>
    </row>
    <row r="1290" customHeight="1" spans="3:6">
      <c r="C1290" s="745"/>
      <c r="D1290" s="788"/>
      <c r="E1290" s="788"/>
      <c r="F1290" s="788"/>
    </row>
    <row r="1291" customHeight="1" spans="3:6">
      <c r="C1291" s="745"/>
      <c r="D1291" s="788"/>
      <c r="E1291" s="788"/>
      <c r="F1291" s="788"/>
    </row>
    <row r="1292" customHeight="1" spans="3:6">
      <c r="C1292" s="745"/>
      <c r="D1292" s="788"/>
      <c r="E1292" s="788"/>
      <c r="F1292" s="788"/>
    </row>
    <row r="1293" customHeight="1" spans="3:6">
      <c r="C1293" s="745"/>
      <c r="D1293" s="788"/>
      <c r="E1293" s="788"/>
      <c r="F1293" s="788"/>
    </row>
    <row r="1294" customHeight="1" spans="3:6">
      <c r="C1294" s="745"/>
      <c r="D1294" s="788"/>
      <c r="E1294" s="788"/>
      <c r="F1294" s="788"/>
    </row>
    <row r="1295" customHeight="1" spans="3:6">
      <c r="C1295" s="745"/>
      <c r="D1295" s="788"/>
      <c r="E1295" s="788"/>
      <c r="F1295" s="788"/>
    </row>
    <row r="1296" customHeight="1" spans="3:6">
      <c r="C1296" s="745"/>
      <c r="D1296" s="788"/>
      <c r="E1296" s="788"/>
      <c r="F1296" s="788"/>
    </row>
    <row r="1297" customHeight="1" spans="3:6">
      <c r="C1297" s="745"/>
      <c r="D1297" s="788"/>
      <c r="E1297" s="788"/>
      <c r="F1297" s="788"/>
    </row>
    <row r="1298" customHeight="1" spans="3:6">
      <c r="C1298" s="745"/>
      <c r="D1298" s="788"/>
      <c r="E1298" s="788"/>
      <c r="F1298" s="788"/>
    </row>
    <row r="1299" customHeight="1" spans="3:6">
      <c r="C1299" s="745"/>
      <c r="D1299" s="788"/>
      <c r="E1299" s="788"/>
      <c r="F1299" s="788"/>
    </row>
    <row r="1300" customHeight="1" spans="3:6">
      <c r="C1300" s="745"/>
      <c r="D1300" s="788"/>
      <c r="E1300" s="788"/>
      <c r="F1300" s="788"/>
    </row>
    <row r="1301" customHeight="1" spans="3:6">
      <c r="C1301" s="745"/>
      <c r="D1301" s="788"/>
      <c r="E1301" s="788"/>
      <c r="F1301" s="788"/>
    </row>
    <row r="1302" customHeight="1" spans="3:6">
      <c r="C1302" s="745"/>
      <c r="D1302" s="788"/>
      <c r="E1302" s="788"/>
      <c r="F1302" s="788"/>
    </row>
    <row r="1303" customHeight="1" spans="3:6">
      <c r="C1303" s="745"/>
      <c r="D1303" s="788"/>
      <c r="E1303" s="788"/>
      <c r="F1303" s="788"/>
    </row>
    <row r="1304" customHeight="1" spans="3:6">
      <c r="C1304" s="745"/>
      <c r="D1304" s="788"/>
      <c r="E1304" s="788"/>
      <c r="F1304" s="788"/>
    </row>
    <row r="1305" customHeight="1" spans="3:6">
      <c r="C1305" s="745"/>
      <c r="D1305" s="788"/>
      <c r="E1305" s="788"/>
      <c r="F1305" s="788"/>
    </row>
    <row r="1306" customHeight="1" spans="3:6">
      <c r="C1306" s="745"/>
      <c r="D1306" s="788"/>
      <c r="E1306" s="788"/>
      <c r="F1306" s="788"/>
    </row>
    <row r="1307" customHeight="1" spans="3:6">
      <c r="C1307" s="745"/>
      <c r="D1307" s="788"/>
      <c r="E1307" s="788"/>
      <c r="F1307" s="788"/>
    </row>
    <row r="1308" customHeight="1" spans="3:6">
      <c r="C1308" s="745"/>
      <c r="D1308" s="788"/>
      <c r="E1308" s="788"/>
      <c r="F1308" s="788"/>
    </row>
    <row r="1309" customHeight="1" spans="3:6">
      <c r="C1309" s="745"/>
      <c r="D1309" s="788"/>
      <c r="E1309" s="788"/>
      <c r="F1309" s="788"/>
    </row>
    <row r="1310" customHeight="1" spans="3:6">
      <c r="C1310" s="745"/>
      <c r="D1310" s="788"/>
      <c r="E1310" s="788"/>
      <c r="F1310" s="788"/>
    </row>
    <row r="1311" customHeight="1" spans="3:6">
      <c r="C1311" s="745"/>
      <c r="D1311" s="788"/>
      <c r="E1311" s="788"/>
      <c r="F1311" s="788"/>
    </row>
    <row r="1312" customHeight="1" spans="3:6">
      <c r="C1312" s="745"/>
      <c r="D1312" s="788"/>
      <c r="E1312" s="788"/>
      <c r="F1312" s="788"/>
    </row>
    <row r="1313" customHeight="1" spans="3:6">
      <c r="C1313" s="745"/>
      <c r="D1313" s="788"/>
      <c r="E1313" s="788"/>
      <c r="F1313" s="788"/>
    </row>
    <row r="1314" customHeight="1" spans="3:6">
      <c r="C1314" s="745"/>
      <c r="D1314" s="788"/>
      <c r="E1314" s="788"/>
      <c r="F1314" s="788"/>
    </row>
    <row r="1315" customHeight="1" spans="3:6">
      <c r="C1315" s="745"/>
      <c r="D1315" s="788"/>
      <c r="E1315" s="788"/>
      <c r="F1315" s="788"/>
    </row>
    <row r="1316" customHeight="1" spans="3:6">
      <c r="C1316" s="745"/>
      <c r="D1316" s="788"/>
      <c r="E1316" s="788"/>
      <c r="F1316" s="788"/>
    </row>
    <row r="1317" customHeight="1" spans="3:6">
      <c r="C1317" s="745"/>
      <c r="D1317" s="788"/>
      <c r="E1317" s="788"/>
      <c r="F1317" s="788"/>
    </row>
    <row r="1318" customHeight="1" spans="3:6">
      <c r="C1318" s="745"/>
      <c r="D1318" s="788"/>
      <c r="E1318" s="788"/>
      <c r="F1318" s="788"/>
    </row>
    <row r="1319" customHeight="1" spans="3:6">
      <c r="C1319" s="745"/>
      <c r="D1319" s="788"/>
      <c r="E1319" s="788"/>
      <c r="F1319" s="788"/>
    </row>
    <row r="1320" customHeight="1" spans="3:6">
      <c r="C1320" s="745"/>
      <c r="D1320" s="788"/>
      <c r="E1320" s="788"/>
      <c r="F1320" s="788"/>
    </row>
    <row r="1321" customHeight="1" spans="3:6">
      <c r="C1321" s="745"/>
      <c r="D1321" s="788"/>
      <c r="E1321" s="788"/>
      <c r="F1321" s="788"/>
    </row>
    <row r="1322" customHeight="1" spans="3:6">
      <c r="C1322" s="745"/>
      <c r="D1322" s="788"/>
      <c r="E1322" s="788"/>
      <c r="F1322" s="788"/>
    </row>
    <row r="1323" customHeight="1" spans="3:6">
      <c r="C1323" s="745"/>
      <c r="D1323" s="788"/>
      <c r="E1323" s="788"/>
      <c r="F1323" s="788"/>
    </row>
    <row r="1324" customHeight="1" spans="3:6">
      <c r="C1324" s="745"/>
      <c r="D1324" s="788"/>
      <c r="E1324" s="788"/>
      <c r="F1324" s="788"/>
    </row>
    <row r="1325" customHeight="1" spans="3:6">
      <c r="C1325" s="745"/>
      <c r="D1325" s="788"/>
      <c r="E1325" s="788"/>
      <c r="F1325" s="788"/>
    </row>
    <row r="1326" customHeight="1" spans="3:6">
      <c r="C1326" s="745"/>
      <c r="D1326" s="788"/>
      <c r="E1326" s="788"/>
      <c r="F1326" s="788"/>
    </row>
    <row r="1327" customHeight="1" spans="3:6">
      <c r="C1327" s="745"/>
      <c r="D1327" s="788"/>
      <c r="E1327" s="788"/>
      <c r="F1327" s="788"/>
    </row>
    <row r="1328" customHeight="1" spans="3:6">
      <c r="C1328" s="745"/>
      <c r="D1328" s="788"/>
      <c r="E1328" s="788"/>
      <c r="F1328" s="788"/>
    </row>
    <row r="1329" customHeight="1" spans="3:6">
      <c r="C1329" s="745"/>
      <c r="D1329" s="788"/>
      <c r="E1329" s="788"/>
      <c r="F1329" s="788"/>
    </row>
    <row r="1330" customHeight="1" spans="3:6">
      <c r="C1330" s="745"/>
      <c r="D1330" s="788"/>
      <c r="E1330" s="788"/>
      <c r="F1330" s="788"/>
    </row>
    <row r="1331" customHeight="1" spans="3:6">
      <c r="C1331" s="745"/>
      <c r="D1331" s="788"/>
      <c r="E1331" s="788"/>
      <c r="F1331" s="788"/>
    </row>
    <row r="1332" customHeight="1" spans="3:6">
      <c r="C1332" s="745"/>
      <c r="D1332" s="788"/>
      <c r="E1332" s="788"/>
      <c r="F1332" s="788"/>
    </row>
    <row r="1333" customHeight="1" spans="3:6">
      <c r="C1333" s="745"/>
      <c r="D1333" s="788"/>
      <c r="E1333" s="788"/>
      <c r="F1333" s="788"/>
    </row>
    <row r="1334" customHeight="1" spans="3:6">
      <c r="C1334" s="745"/>
      <c r="D1334" s="788"/>
      <c r="E1334" s="788"/>
      <c r="F1334" s="788"/>
    </row>
    <row r="1335" customHeight="1" spans="3:6">
      <c r="C1335" s="745"/>
      <c r="D1335" s="788"/>
      <c r="E1335" s="788"/>
      <c r="F1335" s="788"/>
    </row>
    <row r="1336" customHeight="1" spans="3:6">
      <c r="C1336" s="745"/>
      <c r="D1336" s="788"/>
      <c r="E1336" s="788"/>
      <c r="F1336" s="788"/>
    </row>
    <row r="1337" customHeight="1" spans="3:6">
      <c r="C1337" s="745"/>
      <c r="D1337" s="788"/>
      <c r="E1337" s="788"/>
      <c r="F1337" s="788"/>
    </row>
    <row r="1338" customHeight="1" spans="3:6">
      <c r="C1338" s="745"/>
      <c r="D1338" s="788"/>
      <c r="E1338" s="788"/>
      <c r="F1338" s="788"/>
    </row>
    <row r="1339" customHeight="1" spans="3:6">
      <c r="C1339" s="745"/>
      <c r="D1339" s="788"/>
      <c r="E1339" s="788"/>
      <c r="F1339" s="788"/>
    </row>
    <row r="1340" customHeight="1" spans="3:6">
      <c r="C1340" s="745"/>
      <c r="D1340" s="788"/>
      <c r="E1340" s="788"/>
      <c r="F1340" s="788"/>
    </row>
    <row r="1341" customHeight="1" spans="3:6">
      <c r="C1341" s="745"/>
      <c r="D1341" s="788"/>
      <c r="E1341" s="788"/>
      <c r="F1341" s="788"/>
    </row>
    <row r="1342" customHeight="1" spans="3:6">
      <c r="C1342" s="745"/>
      <c r="D1342" s="788"/>
      <c r="E1342" s="788"/>
      <c r="F1342" s="788"/>
    </row>
    <row r="1343" customHeight="1" spans="3:6">
      <c r="C1343" s="745"/>
      <c r="D1343" s="788"/>
      <c r="E1343" s="788"/>
      <c r="F1343" s="788"/>
    </row>
    <row r="1344" customHeight="1" spans="3:6">
      <c r="C1344" s="745"/>
      <c r="D1344" s="788"/>
      <c r="E1344" s="788"/>
      <c r="F1344" s="788"/>
    </row>
    <row r="1345" customHeight="1" spans="3:6">
      <c r="C1345" s="745"/>
      <c r="D1345" s="788"/>
      <c r="E1345" s="788"/>
      <c r="F1345" s="788"/>
    </row>
    <row r="1346" customHeight="1" spans="3:6">
      <c r="C1346" s="745"/>
      <c r="D1346" s="788"/>
      <c r="E1346" s="788"/>
      <c r="F1346" s="788"/>
    </row>
    <row r="1347" customHeight="1" spans="3:6">
      <c r="C1347" s="745"/>
      <c r="D1347" s="788"/>
      <c r="E1347" s="788"/>
      <c r="F1347" s="788"/>
    </row>
    <row r="1348" customHeight="1" spans="3:6">
      <c r="C1348" s="745"/>
      <c r="D1348" s="788"/>
      <c r="E1348" s="788"/>
      <c r="F1348" s="788"/>
    </row>
    <row r="1349" customHeight="1" spans="3:6">
      <c r="C1349" s="745"/>
      <c r="D1349" s="788"/>
      <c r="E1349" s="788"/>
      <c r="F1349" s="788"/>
    </row>
    <row r="1350" customHeight="1" spans="3:6">
      <c r="C1350" s="745"/>
      <c r="D1350" s="788"/>
      <c r="E1350" s="788"/>
      <c r="F1350" s="788"/>
    </row>
    <row r="1351" customHeight="1" spans="3:6">
      <c r="C1351" s="745"/>
      <c r="D1351" s="788"/>
      <c r="E1351" s="788"/>
      <c r="F1351" s="788"/>
    </row>
    <row r="1352" customHeight="1" spans="3:6">
      <c r="C1352" s="745"/>
      <c r="D1352" s="788"/>
      <c r="E1352" s="788"/>
      <c r="F1352" s="788"/>
    </row>
    <row r="1353" customHeight="1" spans="3:6">
      <c r="C1353" s="745"/>
      <c r="D1353" s="788"/>
      <c r="E1353" s="788"/>
      <c r="F1353" s="788"/>
    </row>
    <row r="1354" customHeight="1" spans="3:6">
      <c r="C1354" s="745"/>
      <c r="D1354" s="788"/>
      <c r="E1354" s="788"/>
      <c r="F1354" s="788"/>
    </row>
    <row r="1355" customHeight="1" spans="3:6">
      <c r="C1355" s="745"/>
      <c r="D1355" s="788"/>
      <c r="E1355" s="788"/>
      <c r="F1355" s="788"/>
    </row>
    <row r="1356" customHeight="1" spans="3:6">
      <c r="C1356" s="745"/>
      <c r="D1356" s="788"/>
      <c r="E1356" s="788"/>
      <c r="F1356" s="788"/>
    </row>
    <row r="1357" customHeight="1" spans="3:6">
      <c r="C1357" s="745"/>
      <c r="D1357" s="788"/>
      <c r="E1357" s="788"/>
      <c r="F1357" s="788"/>
    </row>
    <row r="1358" customHeight="1" spans="3:6">
      <c r="C1358" s="745"/>
      <c r="D1358" s="788"/>
      <c r="E1358" s="788"/>
      <c r="F1358" s="788"/>
    </row>
    <row r="1359" customHeight="1" spans="3:6">
      <c r="C1359" s="745"/>
      <c r="D1359" s="788"/>
      <c r="E1359" s="788"/>
      <c r="F1359" s="788"/>
    </row>
    <row r="1360" customHeight="1" spans="3:6">
      <c r="C1360" s="745"/>
      <c r="D1360" s="788"/>
      <c r="E1360" s="788"/>
      <c r="F1360" s="788"/>
    </row>
    <row r="1361" customHeight="1" spans="3:6">
      <c r="C1361" s="745"/>
      <c r="D1361" s="788"/>
      <c r="E1361" s="788"/>
      <c r="F1361" s="788"/>
    </row>
    <row r="1362" customHeight="1" spans="3:6">
      <c r="C1362" s="745"/>
      <c r="D1362" s="788"/>
      <c r="E1362" s="788"/>
      <c r="F1362" s="788"/>
    </row>
    <row r="1363" customHeight="1" spans="3:6">
      <c r="C1363" s="745"/>
      <c r="D1363" s="788"/>
      <c r="E1363" s="788"/>
      <c r="F1363" s="788"/>
    </row>
    <row r="1364" customHeight="1" spans="3:6">
      <c r="C1364" s="745"/>
      <c r="D1364" s="788"/>
      <c r="E1364" s="788"/>
      <c r="F1364" s="788"/>
    </row>
    <row r="1365" customHeight="1" spans="3:6">
      <c r="C1365" s="745"/>
      <c r="D1365" s="788"/>
      <c r="E1365" s="788"/>
      <c r="F1365" s="788"/>
    </row>
    <row r="1366" customHeight="1" spans="3:6">
      <c r="C1366" s="745"/>
      <c r="D1366" s="788"/>
      <c r="E1366" s="788"/>
      <c r="F1366" s="788"/>
    </row>
    <row r="1367" customHeight="1" spans="3:6">
      <c r="C1367" s="745"/>
      <c r="D1367" s="788"/>
      <c r="E1367" s="788"/>
      <c r="F1367" s="788"/>
    </row>
    <row r="1368" customHeight="1" spans="3:6">
      <c r="C1368" s="745"/>
      <c r="D1368" s="788"/>
      <c r="E1368" s="788"/>
      <c r="F1368" s="788"/>
    </row>
    <row r="1369" customHeight="1" spans="3:6">
      <c r="C1369" s="745"/>
      <c r="D1369" s="788"/>
      <c r="E1369" s="788"/>
      <c r="F1369" s="788"/>
    </row>
    <row r="1370" customHeight="1" spans="3:6">
      <c r="C1370" s="745"/>
      <c r="D1370" s="788"/>
      <c r="E1370" s="788"/>
      <c r="F1370" s="788"/>
    </row>
    <row r="1371" customHeight="1" spans="3:6">
      <c r="C1371" s="745"/>
      <c r="D1371" s="788"/>
      <c r="E1371" s="788"/>
      <c r="F1371" s="788"/>
    </row>
    <row r="1372" customHeight="1" spans="3:6">
      <c r="C1372" s="745"/>
      <c r="D1372" s="788"/>
      <c r="E1372" s="788"/>
      <c r="F1372" s="788"/>
    </row>
    <row r="1373" customHeight="1" spans="3:6">
      <c r="C1373" s="745"/>
      <c r="D1373" s="788"/>
      <c r="E1373" s="788"/>
      <c r="F1373" s="788"/>
    </row>
    <row r="1374" customHeight="1" spans="3:6">
      <c r="C1374" s="745"/>
      <c r="D1374" s="788"/>
      <c r="E1374" s="788"/>
      <c r="F1374" s="788"/>
    </row>
    <row r="1375" customHeight="1" spans="3:6">
      <c r="C1375" s="745"/>
      <c r="D1375" s="788"/>
      <c r="E1375" s="788"/>
      <c r="F1375" s="788"/>
    </row>
    <row r="1376" customHeight="1" spans="3:6">
      <c r="C1376" s="745"/>
      <c r="D1376" s="788"/>
      <c r="E1376" s="788"/>
      <c r="F1376" s="788"/>
    </row>
    <row r="1377" customHeight="1" spans="3:6">
      <c r="C1377" s="745"/>
      <c r="D1377" s="788"/>
      <c r="E1377" s="788"/>
      <c r="F1377" s="788"/>
    </row>
    <row r="1378" customHeight="1" spans="3:6">
      <c r="C1378" s="745"/>
      <c r="D1378" s="788"/>
      <c r="E1378" s="788"/>
      <c r="F1378" s="788"/>
    </row>
    <row r="1379" customHeight="1" spans="3:6">
      <c r="C1379" s="745"/>
      <c r="D1379" s="788"/>
      <c r="E1379" s="788"/>
      <c r="F1379" s="788"/>
    </row>
    <row r="1380" customHeight="1" spans="3:6">
      <c r="C1380" s="745"/>
      <c r="D1380" s="788"/>
      <c r="E1380" s="788"/>
      <c r="F1380" s="788"/>
    </row>
    <row r="1381" customHeight="1" spans="3:6">
      <c r="C1381" s="745"/>
      <c r="D1381" s="788"/>
      <c r="E1381" s="788"/>
      <c r="F1381" s="788"/>
    </row>
    <row r="1382" customHeight="1" spans="3:6">
      <c r="C1382" s="745"/>
      <c r="D1382" s="788"/>
      <c r="E1382" s="788"/>
      <c r="F1382" s="788"/>
    </row>
    <row r="1383" customHeight="1" spans="3:6">
      <c r="C1383" s="745"/>
      <c r="D1383" s="788"/>
      <c r="E1383" s="788"/>
      <c r="F1383" s="788"/>
    </row>
    <row r="1384" customHeight="1" spans="3:6">
      <c r="C1384" s="745"/>
      <c r="D1384" s="788"/>
      <c r="E1384" s="788"/>
      <c r="F1384" s="788"/>
    </row>
    <row r="1385" customHeight="1" spans="3:6">
      <c r="C1385" s="745"/>
      <c r="D1385" s="788"/>
      <c r="E1385" s="788"/>
      <c r="F1385" s="788"/>
    </row>
    <row r="1386" customHeight="1" spans="3:6">
      <c r="C1386" s="745"/>
      <c r="D1386" s="788"/>
      <c r="E1386" s="788"/>
      <c r="F1386" s="788"/>
    </row>
    <row r="1387" customHeight="1" spans="3:6">
      <c r="C1387" s="745"/>
      <c r="D1387" s="788"/>
      <c r="E1387" s="788"/>
      <c r="F1387" s="788"/>
    </row>
    <row r="1388" customHeight="1" spans="3:6">
      <c r="C1388" s="745"/>
      <c r="D1388" s="788"/>
      <c r="E1388" s="788"/>
      <c r="F1388" s="788"/>
    </row>
    <row r="1389" customHeight="1" spans="3:6">
      <c r="C1389" s="745"/>
      <c r="D1389" s="788"/>
      <c r="E1389" s="788"/>
      <c r="F1389" s="788"/>
    </row>
    <row r="1390" customHeight="1" spans="3:6">
      <c r="C1390" s="745"/>
      <c r="D1390" s="788"/>
      <c r="E1390" s="788"/>
      <c r="F1390" s="788"/>
    </row>
    <row r="1391" customHeight="1" spans="3:6">
      <c r="C1391" s="745"/>
      <c r="D1391" s="788"/>
      <c r="E1391" s="788"/>
      <c r="F1391" s="788"/>
    </row>
    <row r="1392" customHeight="1" spans="3:6">
      <c r="C1392" s="745"/>
      <c r="D1392" s="788"/>
      <c r="E1392" s="788"/>
      <c r="F1392" s="788"/>
    </row>
    <row r="1393" customHeight="1" spans="3:6">
      <c r="C1393" s="745"/>
      <c r="D1393" s="788"/>
      <c r="E1393" s="788"/>
      <c r="F1393" s="788"/>
    </row>
    <row r="1394" customHeight="1" spans="3:6">
      <c r="C1394" s="745"/>
      <c r="D1394" s="788"/>
      <c r="E1394" s="788"/>
      <c r="F1394" s="788"/>
    </row>
    <row r="1395" customHeight="1" spans="3:6">
      <c r="C1395" s="745"/>
      <c r="D1395" s="788"/>
      <c r="E1395" s="788"/>
      <c r="F1395" s="788"/>
    </row>
    <row r="1396" customHeight="1" spans="3:6">
      <c r="C1396" s="745"/>
      <c r="D1396" s="788"/>
      <c r="E1396" s="788"/>
      <c r="F1396" s="788"/>
    </row>
    <row r="1397" customHeight="1" spans="3:6">
      <c r="C1397" s="745"/>
      <c r="D1397" s="788"/>
      <c r="E1397" s="788"/>
      <c r="F1397" s="788"/>
    </row>
    <row r="1398" customHeight="1" spans="3:6">
      <c r="C1398" s="745"/>
      <c r="D1398" s="788"/>
      <c r="E1398" s="788"/>
      <c r="F1398" s="788"/>
    </row>
    <row r="1399" customHeight="1" spans="3:6">
      <c r="C1399" s="745"/>
      <c r="D1399" s="788"/>
      <c r="E1399" s="788"/>
      <c r="F1399" s="788"/>
    </row>
    <row r="1400" customHeight="1" spans="3:6">
      <c r="C1400" s="745"/>
      <c r="D1400" s="788"/>
      <c r="E1400" s="788"/>
      <c r="F1400" s="788"/>
    </row>
    <row r="1401" customHeight="1" spans="3:6">
      <c r="C1401" s="745"/>
      <c r="D1401" s="788"/>
      <c r="E1401" s="788"/>
      <c r="F1401" s="788"/>
    </row>
    <row r="1402" customHeight="1" spans="3:6">
      <c r="C1402" s="745"/>
      <c r="D1402" s="788"/>
      <c r="E1402" s="788"/>
      <c r="F1402" s="788"/>
    </row>
    <row r="1403" customHeight="1" spans="3:6">
      <c r="C1403" s="745"/>
      <c r="D1403" s="788"/>
      <c r="E1403" s="788"/>
      <c r="F1403" s="788"/>
    </row>
    <row r="1404" customHeight="1" spans="3:6">
      <c r="C1404" s="745"/>
      <c r="D1404" s="788"/>
      <c r="E1404" s="788"/>
      <c r="F1404" s="788"/>
    </row>
    <row r="1405" customHeight="1" spans="3:6">
      <c r="C1405" s="745"/>
      <c r="D1405" s="788"/>
      <c r="E1405" s="788"/>
      <c r="F1405" s="788"/>
    </row>
    <row r="1406" customHeight="1" spans="3:6">
      <c r="C1406" s="745"/>
      <c r="D1406" s="788"/>
      <c r="E1406" s="788"/>
      <c r="F1406" s="788"/>
    </row>
    <row r="1407" customHeight="1" spans="3:6">
      <c r="C1407" s="745"/>
      <c r="D1407" s="788"/>
      <c r="E1407" s="788"/>
      <c r="F1407" s="788"/>
    </row>
    <row r="1408" customHeight="1" spans="3:6">
      <c r="C1408" s="745"/>
      <c r="D1408" s="788"/>
      <c r="E1408" s="788"/>
      <c r="F1408" s="788"/>
    </row>
    <row r="1409" customHeight="1" spans="3:6">
      <c r="C1409" s="745"/>
      <c r="D1409" s="788"/>
      <c r="E1409" s="788"/>
      <c r="F1409" s="788"/>
    </row>
    <row r="1410" customHeight="1" spans="3:6">
      <c r="C1410" s="745"/>
      <c r="D1410" s="788"/>
      <c r="E1410" s="788"/>
      <c r="F1410" s="788"/>
    </row>
    <row r="1411" customHeight="1" spans="3:6">
      <c r="C1411" s="745"/>
      <c r="D1411" s="788"/>
      <c r="E1411" s="788"/>
      <c r="F1411" s="788"/>
    </row>
    <row r="1412" customHeight="1" spans="3:6">
      <c r="C1412" s="745"/>
      <c r="D1412" s="788"/>
      <c r="E1412" s="788"/>
      <c r="F1412" s="788"/>
    </row>
    <row r="1413" customHeight="1" spans="3:6">
      <c r="C1413" s="745"/>
      <c r="D1413" s="788"/>
      <c r="E1413" s="788"/>
      <c r="F1413" s="788"/>
    </row>
    <row r="1414" customHeight="1" spans="3:6">
      <c r="C1414" s="745"/>
      <c r="D1414" s="788"/>
      <c r="E1414" s="788"/>
      <c r="F1414" s="788"/>
    </row>
    <row r="1415" customHeight="1" spans="3:6">
      <c r="C1415" s="745"/>
      <c r="D1415" s="788"/>
      <c r="E1415" s="788"/>
      <c r="F1415" s="788"/>
    </row>
    <row r="1416" customHeight="1" spans="3:6">
      <c r="C1416" s="745"/>
      <c r="D1416" s="788"/>
      <c r="E1416" s="788"/>
      <c r="F1416" s="788"/>
    </row>
    <row r="1417" customHeight="1" spans="3:6">
      <c r="C1417" s="745"/>
      <c r="D1417" s="788"/>
      <c r="E1417" s="788"/>
      <c r="F1417" s="788"/>
    </row>
    <row r="1418" customHeight="1" spans="3:6">
      <c r="C1418" s="745"/>
      <c r="D1418" s="788"/>
      <c r="E1418" s="788"/>
      <c r="F1418" s="788"/>
    </row>
    <row r="1419" customHeight="1" spans="3:6">
      <c r="C1419" s="745"/>
      <c r="D1419" s="788"/>
      <c r="E1419" s="788"/>
      <c r="F1419" s="788"/>
    </row>
    <row r="1420" customHeight="1" spans="3:6">
      <c r="C1420" s="745"/>
      <c r="D1420" s="788"/>
      <c r="E1420" s="788"/>
      <c r="F1420" s="788"/>
    </row>
    <row r="1421" customHeight="1" spans="3:6">
      <c r="C1421" s="745"/>
      <c r="D1421" s="788"/>
      <c r="E1421" s="788"/>
      <c r="F1421" s="788"/>
    </row>
    <row r="1422" customHeight="1" spans="3:6">
      <c r="C1422" s="745"/>
      <c r="D1422" s="788"/>
      <c r="E1422" s="788"/>
      <c r="F1422" s="788"/>
    </row>
    <row r="1423" customHeight="1" spans="3:6">
      <c r="C1423" s="745"/>
      <c r="D1423" s="788"/>
      <c r="E1423" s="788"/>
      <c r="F1423" s="788"/>
    </row>
    <row r="1424" customHeight="1" spans="3:6">
      <c r="C1424" s="745"/>
      <c r="D1424" s="788"/>
      <c r="E1424" s="788"/>
      <c r="F1424" s="788"/>
    </row>
    <row r="1425" customHeight="1" spans="3:6">
      <c r="C1425" s="745"/>
      <c r="D1425" s="788"/>
      <c r="E1425" s="788"/>
      <c r="F1425" s="788"/>
    </row>
    <row r="1426" customHeight="1" spans="3:6">
      <c r="C1426" s="745"/>
      <c r="D1426" s="788"/>
      <c r="E1426" s="788"/>
      <c r="F1426" s="788"/>
    </row>
    <row r="1427" customHeight="1" spans="3:6">
      <c r="C1427" s="745"/>
      <c r="D1427" s="788"/>
      <c r="E1427" s="788"/>
      <c r="F1427" s="788"/>
    </row>
    <row r="1428" customHeight="1" spans="3:6">
      <c r="C1428" s="745"/>
      <c r="D1428" s="788"/>
      <c r="E1428" s="788"/>
      <c r="F1428" s="788"/>
    </row>
    <row r="1429" customHeight="1" spans="3:6">
      <c r="C1429" s="745"/>
      <c r="D1429" s="788"/>
      <c r="E1429" s="788"/>
      <c r="F1429" s="788"/>
    </row>
    <row r="1430" customHeight="1" spans="3:6">
      <c r="C1430" s="745"/>
      <c r="D1430" s="788"/>
      <c r="E1430" s="788"/>
      <c r="F1430" s="788"/>
    </row>
    <row r="1431" customHeight="1" spans="3:6">
      <c r="C1431" s="745"/>
      <c r="D1431" s="788"/>
      <c r="E1431" s="788"/>
      <c r="F1431" s="788"/>
    </row>
    <row r="1432" customHeight="1" spans="3:6">
      <c r="C1432" s="745"/>
      <c r="D1432" s="788"/>
      <c r="E1432" s="788"/>
      <c r="F1432" s="788"/>
    </row>
    <row r="1433" customHeight="1" spans="3:6">
      <c r="C1433" s="745"/>
      <c r="D1433" s="788"/>
      <c r="E1433" s="788"/>
      <c r="F1433" s="788"/>
    </row>
    <row r="1434" customHeight="1" spans="3:6">
      <c r="C1434" s="745"/>
      <c r="D1434" s="788"/>
      <c r="E1434" s="788"/>
      <c r="F1434" s="788"/>
    </row>
    <row r="1435" customHeight="1" spans="3:6">
      <c r="C1435" s="745"/>
      <c r="D1435" s="788"/>
      <c r="E1435" s="788"/>
      <c r="F1435" s="788"/>
    </row>
    <row r="1436" customHeight="1" spans="3:6">
      <c r="C1436" s="745"/>
      <c r="D1436" s="788"/>
      <c r="E1436" s="788"/>
      <c r="F1436" s="788"/>
    </row>
    <row r="1437" customHeight="1" spans="3:6">
      <c r="C1437" s="745"/>
      <c r="D1437" s="788"/>
      <c r="E1437" s="788"/>
      <c r="F1437" s="788"/>
    </row>
    <row r="1438" customHeight="1" spans="3:6">
      <c r="C1438" s="745"/>
      <c r="D1438" s="788"/>
      <c r="E1438" s="788"/>
      <c r="F1438" s="788"/>
    </row>
    <row r="1439" customHeight="1" spans="3:6">
      <c r="C1439" s="745"/>
      <c r="D1439" s="788"/>
      <c r="E1439" s="788"/>
      <c r="F1439" s="788"/>
    </row>
    <row r="1440" customHeight="1" spans="3:6">
      <c r="C1440" s="745"/>
      <c r="D1440" s="788"/>
      <c r="E1440" s="788"/>
      <c r="F1440" s="788"/>
    </row>
    <row r="1441" customHeight="1" spans="3:6">
      <c r="C1441" s="745"/>
      <c r="D1441" s="788"/>
      <c r="E1441" s="788"/>
      <c r="F1441" s="788"/>
    </row>
    <row r="1442" customHeight="1" spans="3:6">
      <c r="C1442" s="745"/>
      <c r="D1442" s="788"/>
      <c r="E1442" s="788"/>
      <c r="F1442" s="788"/>
    </row>
    <row r="1443" customHeight="1" spans="3:6">
      <c r="C1443" s="745"/>
      <c r="D1443" s="788"/>
      <c r="E1443" s="788"/>
      <c r="F1443" s="788"/>
    </row>
    <row r="1444" customHeight="1" spans="3:6">
      <c r="C1444" s="745"/>
      <c r="D1444" s="788"/>
      <c r="E1444" s="788"/>
      <c r="F1444" s="788"/>
    </row>
    <row r="1445" customHeight="1" spans="3:6">
      <c r="C1445" s="745"/>
      <c r="D1445" s="788"/>
      <c r="E1445" s="788"/>
      <c r="F1445" s="788"/>
    </row>
    <row r="1446" customHeight="1" spans="3:6">
      <c r="C1446" s="745"/>
      <c r="D1446" s="788"/>
      <c r="E1446" s="788"/>
      <c r="F1446" s="788"/>
    </row>
    <row r="1447" customHeight="1" spans="3:6">
      <c r="C1447" s="745"/>
      <c r="D1447" s="788"/>
      <c r="E1447" s="788"/>
      <c r="F1447" s="788"/>
    </row>
    <row r="1448" customHeight="1" spans="3:6">
      <c r="C1448" s="745"/>
      <c r="D1448" s="788"/>
      <c r="E1448" s="788"/>
      <c r="F1448" s="788"/>
    </row>
    <row r="1449" customHeight="1" spans="3:6">
      <c r="C1449" s="745"/>
      <c r="D1449" s="788"/>
      <c r="E1449" s="788"/>
      <c r="F1449" s="788"/>
    </row>
    <row r="1450" customHeight="1" spans="3:6">
      <c r="C1450" s="745"/>
      <c r="D1450" s="788"/>
      <c r="E1450" s="788"/>
      <c r="F1450" s="788"/>
    </row>
    <row r="1451" customHeight="1" spans="3:6">
      <c r="C1451" s="745"/>
      <c r="D1451" s="788"/>
      <c r="E1451" s="788"/>
      <c r="F1451" s="788"/>
    </row>
    <row r="1452" customHeight="1" spans="3:6">
      <c r="C1452" s="745"/>
      <c r="D1452" s="788"/>
      <c r="E1452" s="788"/>
      <c r="F1452" s="788"/>
    </row>
    <row r="1453" customHeight="1" spans="3:6">
      <c r="C1453" s="745"/>
      <c r="D1453" s="788"/>
      <c r="E1453" s="788"/>
      <c r="F1453" s="788"/>
    </row>
    <row r="1454" customHeight="1" spans="3:6">
      <c r="C1454" s="745"/>
      <c r="D1454" s="788"/>
      <c r="E1454" s="788"/>
      <c r="F1454" s="788"/>
    </row>
    <row r="1455" customHeight="1" spans="3:6">
      <c r="C1455" s="745"/>
      <c r="D1455" s="788"/>
      <c r="E1455" s="788"/>
      <c r="F1455" s="788"/>
    </row>
    <row r="1456" customHeight="1" spans="3:6">
      <c r="C1456" s="745"/>
      <c r="D1456" s="788"/>
      <c r="E1456" s="788"/>
      <c r="F1456" s="788"/>
    </row>
    <row r="1457" customHeight="1" spans="3:6">
      <c r="C1457" s="745"/>
      <c r="D1457" s="788"/>
      <c r="E1457" s="788"/>
      <c r="F1457" s="788"/>
    </row>
    <row r="1458" customHeight="1" spans="3:6">
      <c r="C1458" s="745"/>
      <c r="D1458" s="788"/>
      <c r="E1458" s="788"/>
      <c r="F1458" s="788"/>
    </row>
    <row r="1459" customHeight="1" spans="3:6">
      <c r="C1459" s="745"/>
      <c r="D1459" s="788"/>
      <c r="E1459" s="788"/>
      <c r="F1459" s="788"/>
    </row>
    <row r="1460" customHeight="1" spans="3:6">
      <c r="C1460" s="745"/>
      <c r="D1460" s="788"/>
      <c r="E1460" s="788"/>
      <c r="F1460" s="788"/>
    </row>
    <row r="1461" customHeight="1" spans="3:6">
      <c r="C1461" s="745"/>
      <c r="D1461" s="788"/>
      <c r="E1461" s="788"/>
      <c r="F1461" s="788"/>
    </row>
    <row r="1462" customHeight="1" spans="3:6">
      <c r="C1462" s="745"/>
      <c r="D1462" s="788"/>
      <c r="E1462" s="788"/>
      <c r="F1462" s="788"/>
    </row>
    <row r="1463" customHeight="1" spans="3:6">
      <c r="C1463" s="745"/>
      <c r="D1463" s="788"/>
      <c r="E1463" s="788"/>
      <c r="F1463" s="788"/>
    </row>
    <row r="1464" customHeight="1" spans="3:6">
      <c r="C1464" s="745"/>
      <c r="D1464" s="788"/>
      <c r="E1464" s="788"/>
      <c r="F1464" s="788"/>
    </row>
    <row r="1465" customHeight="1" spans="3:6">
      <c r="C1465" s="745"/>
      <c r="D1465" s="788"/>
      <c r="E1465" s="788"/>
      <c r="F1465" s="788"/>
    </row>
    <row r="1466" customHeight="1" spans="3:6">
      <c r="C1466" s="745"/>
      <c r="D1466" s="788"/>
      <c r="E1466" s="788"/>
      <c r="F1466" s="788"/>
    </row>
    <row r="1467" customHeight="1" spans="3:6">
      <c r="C1467" s="745"/>
      <c r="D1467" s="788"/>
      <c r="E1467" s="788"/>
      <c r="F1467" s="788"/>
    </row>
    <row r="1468" customHeight="1" spans="3:6">
      <c r="C1468" s="745"/>
      <c r="D1468" s="788"/>
      <c r="E1468" s="788"/>
      <c r="F1468" s="788"/>
    </row>
    <row r="1469" customHeight="1" spans="3:6">
      <c r="C1469" s="745"/>
      <c r="D1469" s="788"/>
      <c r="E1469" s="788"/>
      <c r="F1469" s="788"/>
    </row>
    <row r="1470" customHeight="1" spans="3:6">
      <c r="C1470" s="745"/>
      <c r="D1470" s="788"/>
      <c r="E1470" s="788"/>
      <c r="F1470" s="788"/>
    </row>
    <row r="1471" customHeight="1" spans="3:6">
      <c r="C1471" s="745"/>
      <c r="D1471" s="788"/>
      <c r="E1471" s="788"/>
      <c r="F1471" s="788"/>
    </row>
    <row r="1472" customHeight="1" spans="3:6">
      <c r="C1472" s="745"/>
      <c r="D1472" s="788"/>
      <c r="E1472" s="788"/>
      <c r="F1472" s="788"/>
    </row>
    <row r="1473" customHeight="1" spans="3:6">
      <c r="C1473" s="745"/>
      <c r="D1473" s="788"/>
      <c r="E1473" s="788"/>
      <c r="F1473" s="788"/>
    </row>
    <row r="1474" customHeight="1" spans="3:6">
      <c r="C1474" s="745"/>
      <c r="D1474" s="788"/>
      <c r="E1474" s="788"/>
      <c r="F1474" s="788"/>
    </row>
    <row r="1475" customHeight="1" spans="3:6">
      <c r="C1475" s="745"/>
      <c r="D1475" s="788"/>
      <c r="E1475" s="788"/>
      <c r="F1475" s="788"/>
    </row>
    <row r="1476" customHeight="1" spans="3:6">
      <c r="C1476" s="745"/>
      <c r="D1476" s="788"/>
      <c r="E1476" s="788"/>
      <c r="F1476" s="788"/>
    </row>
    <row r="1477" customHeight="1" spans="3:6">
      <c r="C1477" s="745"/>
      <c r="D1477" s="788"/>
      <c r="E1477" s="788"/>
      <c r="F1477" s="788"/>
    </row>
    <row r="1478" customHeight="1" spans="3:6">
      <c r="C1478" s="745"/>
      <c r="D1478" s="788"/>
      <c r="E1478" s="788"/>
      <c r="F1478" s="788"/>
    </row>
    <row r="1479" customHeight="1" spans="3:6">
      <c r="C1479" s="745"/>
      <c r="D1479" s="788"/>
      <c r="E1479" s="788"/>
      <c r="F1479" s="788"/>
    </row>
    <row r="1480" customHeight="1" spans="3:6">
      <c r="C1480" s="745"/>
      <c r="D1480" s="788"/>
      <c r="E1480" s="788"/>
      <c r="F1480" s="788"/>
    </row>
    <row r="1481" customHeight="1" spans="3:6">
      <c r="C1481" s="745"/>
      <c r="D1481" s="788"/>
      <c r="E1481" s="788"/>
      <c r="F1481" s="788"/>
    </row>
    <row r="1482" customHeight="1" spans="3:6">
      <c r="C1482" s="745"/>
      <c r="D1482" s="788"/>
      <c r="E1482" s="788"/>
      <c r="F1482" s="788"/>
    </row>
    <row r="1483" customHeight="1" spans="3:6">
      <c r="C1483" s="745"/>
      <c r="D1483" s="788"/>
      <c r="E1483" s="788"/>
      <c r="F1483" s="788"/>
    </row>
    <row r="1484" customHeight="1" spans="3:6">
      <c r="C1484" s="745"/>
      <c r="D1484" s="788"/>
      <c r="E1484" s="788"/>
      <c r="F1484" s="788"/>
    </row>
    <row r="1485" customHeight="1" spans="3:6">
      <c r="C1485" s="745"/>
      <c r="D1485" s="788"/>
      <c r="E1485" s="788"/>
      <c r="F1485" s="788"/>
    </row>
    <row r="1486" customHeight="1" spans="3:6">
      <c r="C1486" s="745"/>
      <c r="D1486" s="788"/>
      <c r="E1486" s="788"/>
      <c r="F1486" s="788"/>
    </row>
    <row r="1487" customHeight="1" spans="3:6">
      <c r="C1487" s="745"/>
      <c r="D1487" s="788"/>
      <c r="E1487" s="788"/>
      <c r="F1487" s="788"/>
    </row>
    <row r="1488" customHeight="1" spans="3:6">
      <c r="C1488" s="745"/>
      <c r="D1488" s="788"/>
      <c r="E1488" s="788"/>
      <c r="F1488" s="788"/>
    </row>
    <row r="1489" customHeight="1" spans="3:6">
      <c r="C1489" s="745"/>
      <c r="D1489" s="788"/>
      <c r="E1489" s="788"/>
      <c r="F1489" s="788"/>
    </row>
    <row r="1490" customHeight="1" spans="3:6">
      <c r="C1490" s="745"/>
      <c r="D1490" s="788"/>
      <c r="E1490" s="788"/>
      <c r="F1490" s="788"/>
    </row>
    <row r="1491" customHeight="1" spans="3:6">
      <c r="C1491" s="745"/>
      <c r="D1491" s="788"/>
      <c r="E1491" s="788"/>
      <c r="F1491" s="788"/>
    </row>
    <row r="1492" customHeight="1" spans="3:6">
      <c r="C1492" s="745"/>
      <c r="D1492" s="788"/>
      <c r="E1492" s="788"/>
      <c r="F1492" s="788"/>
    </row>
    <row r="1493" customHeight="1" spans="3:6">
      <c r="C1493" s="745"/>
      <c r="D1493" s="788"/>
      <c r="E1493" s="788"/>
      <c r="F1493" s="788"/>
    </row>
    <row r="1494" customHeight="1" spans="3:6">
      <c r="C1494" s="745"/>
      <c r="D1494" s="788"/>
      <c r="E1494" s="788"/>
      <c r="F1494" s="788"/>
    </row>
    <row r="1495" customHeight="1" spans="3:6">
      <c r="C1495" s="745"/>
      <c r="D1495" s="788"/>
      <c r="E1495" s="788"/>
      <c r="F1495" s="788"/>
    </row>
    <row r="1496" customHeight="1" spans="3:6">
      <c r="C1496" s="745"/>
      <c r="D1496" s="788"/>
      <c r="E1496" s="788"/>
      <c r="F1496" s="788"/>
    </row>
    <row r="1497" customHeight="1" spans="3:6">
      <c r="C1497" s="745"/>
      <c r="D1497" s="788"/>
      <c r="E1497" s="788"/>
      <c r="F1497" s="788"/>
    </row>
    <row r="1498" customHeight="1" spans="3:6">
      <c r="C1498" s="745"/>
      <c r="D1498" s="788"/>
      <c r="E1498" s="788"/>
      <c r="F1498" s="788"/>
    </row>
    <row r="1499" customHeight="1" spans="3:6">
      <c r="C1499" s="745"/>
      <c r="D1499" s="788"/>
      <c r="E1499" s="788"/>
      <c r="F1499" s="788"/>
    </row>
    <row r="1500" customHeight="1" spans="3:6">
      <c r="C1500" s="745"/>
      <c r="D1500" s="788"/>
      <c r="E1500" s="788"/>
      <c r="F1500" s="788"/>
    </row>
    <row r="1501" customHeight="1" spans="3:6">
      <c r="C1501" s="745"/>
      <c r="D1501" s="788"/>
      <c r="E1501" s="788"/>
      <c r="F1501" s="788"/>
    </row>
    <row r="1502" customHeight="1" spans="3:6">
      <c r="C1502" s="745"/>
      <c r="D1502" s="788"/>
      <c r="E1502" s="788"/>
      <c r="F1502" s="788"/>
    </row>
    <row r="1503" customHeight="1" spans="3:6">
      <c r="C1503" s="745"/>
      <c r="D1503" s="788"/>
      <c r="E1503" s="788"/>
      <c r="F1503" s="788"/>
    </row>
    <row r="1504" customHeight="1" spans="3:6">
      <c r="C1504" s="745"/>
      <c r="D1504" s="788"/>
      <c r="E1504" s="788"/>
      <c r="F1504" s="788"/>
    </row>
    <row r="1505" customHeight="1" spans="3:6">
      <c r="C1505" s="745"/>
      <c r="D1505" s="788"/>
      <c r="E1505" s="788"/>
      <c r="F1505" s="788"/>
    </row>
    <row r="1506" customHeight="1" spans="3:6">
      <c r="C1506" s="745"/>
      <c r="D1506" s="788"/>
      <c r="E1506" s="788"/>
      <c r="F1506" s="788"/>
    </row>
    <row r="1507" customHeight="1" spans="3:6">
      <c r="C1507" s="745"/>
      <c r="D1507" s="788"/>
      <c r="E1507" s="788"/>
      <c r="F1507" s="788"/>
    </row>
    <row r="1508" customHeight="1" spans="3:6">
      <c r="C1508" s="745"/>
      <c r="D1508" s="788"/>
      <c r="E1508" s="788"/>
      <c r="F1508" s="788"/>
    </row>
    <row r="1509" customHeight="1" spans="3:6">
      <c r="C1509" s="745"/>
      <c r="D1509" s="788"/>
      <c r="E1509" s="788"/>
      <c r="F1509" s="788"/>
    </row>
    <row r="1510" customHeight="1" spans="3:6">
      <c r="C1510" s="745"/>
      <c r="D1510" s="788"/>
      <c r="E1510" s="788"/>
      <c r="F1510" s="788"/>
    </row>
    <row r="1511" customHeight="1" spans="3:6">
      <c r="C1511" s="745"/>
      <c r="D1511" s="788"/>
      <c r="E1511" s="788"/>
      <c r="F1511" s="788"/>
    </row>
    <row r="1512" customHeight="1" spans="3:6">
      <c r="C1512" s="745"/>
      <c r="D1512" s="788"/>
      <c r="E1512" s="788"/>
      <c r="F1512" s="788"/>
    </row>
    <row r="1513" customHeight="1" spans="3:6">
      <c r="C1513" s="745"/>
      <c r="D1513" s="788"/>
      <c r="E1513" s="788"/>
      <c r="F1513" s="788"/>
    </row>
    <row r="1514" customHeight="1" spans="3:6">
      <c r="C1514" s="745"/>
      <c r="D1514" s="788"/>
      <c r="E1514" s="788"/>
      <c r="F1514" s="788"/>
    </row>
    <row r="1515" customHeight="1" spans="3:6">
      <c r="C1515" s="745"/>
      <c r="D1515" s="788"/>
      <c r="E1515" s="788"/>
      <c r="F1515" s="788"/>
    </row>
    <row r="1516" customHeight="1" spans="3:6">
      <c r="C1516" s="745"/>
      <c r="D1516" s="788"/>
      <c r="E1516" s="788"/>
      <c r="F1516" s="788"/>
    </row>
    <row r="1517" customHeight="1" spans="3:6">
      <c r="C1517" s="745"/>
      <c r="D1517" s="788"/>
      <c r="E1517" s="788"/>
      <c r="F1517" s="788"/>
    </row>
    <row r="1518" customHeight="1" spans="3:6">
      <c r="C1518" s="745"/>
      <c r="D1518" s="788"/>
      <c r="E1518" s="788"/>
      <c r="F1518" s="788"/>
    </row>
    <row r="1519" customHeight="1" spans="3:6">
      <c r="C1519" s="745"/>
      <c r="D1519" s="788"/>
      <c r="E1519" s="788"/>
      <c r="F1519" s="788"/>
    </row>
    <row r="1520" customHeight="1" spans="3:6">
      <c r="C1520" s="745"/>
      <c r="D1520" s="788"/>
      <c r="E1520" s="788"/>
      <c r="F1520" s="788"/>
    </row>
    <row r="1521" customHeight="1" spans="3:6">
      <c r="C1521" s="745"/>
      <c r="D1521" s="788"/>
      <c r="E1521" s="788"/>
      <c r="F1521" s="788"/>
    </row>
    <row r="1522" customHeight="1" spans="3:6">
      <c r="C1522" s="745"/>
      <c r="D1522" s="788"/>
      <c r="E1522" s="788"/>
      <c r="F1522" s="788"/>
    </row>
    <row r="1523" customHeight="1" spans="3:6">
      <c r="C1523" s="745"/>
      <c r="D1523" s="788"/>
      <c r="E1523" s="788"/>
      <c r="F1523" s="788"/>
    </row>
    <row r="1524" customHeight="1" spans="3:6">
      <c r="C1524" s="745"/>
      <c r="D1524" s="788"/>
      <c r="E1524" s="788"/>
      <c r="F1524" s="788"/>
    </row>
    <row r="1525" customHeight="1" spans="3:6">
      <c r="C1525" s="745"/>
      <c r="D1525" s="788"/>
      <c r="E1525" s="788"/>
      <c r="F1525" s="788"/>
    </row>
    <row r="1526" customHeight="1" spans="3:6">
      <c r="C1526" s="745"/>
      <c r="D1526" s="788"/>
      <c r="E1526" s="788"/>
      <c r="F1526" s="788"/>
    </row>
    <row r="1527" customHeight="1" spans="3:6">
      <c r="C1527" s="745"/>
      <c r="D1527" s="788"/>
      <c r="E1527" s="788"/>
      <c r="F1527" s="788"/>
    </row>
    <row r="1528" customHeight="1" spans="3:6">
      <c r="C1528" s="745"/>
      <c r="D1528" s="788"/>
      <c r="E1528" s="788"/>
      <c r="F1528" s="788"/>
    </row>
    <row r="1529" customHeight="1" spans="3:6">
      <c r="C1529" s="745"/>
      <c r="D1529" s="788"/>
      <c r="E1529" s="788"/>
      <c r="F1529" s="788"/>
    </row>
    <row r="1530" customHeight="1" spans="3:6">
      <c r="C1530" s="745"/>
      <c r="D1530" s="788"/>
      <c r="E1530" s="788"/>
      <c r="F1530" s="788"/>
    </row>
    <row r="1531" customHeight="1" spans="3:6">
      <c r="C1531" s="745"/>
      <c r="D1531" s="788"/>
      <c r="E1531" s="788"/>
      <c r="F1531" s="788"/>
    </row>
    <row r="1532" customHeight="1" spans="3:6">
      <c r="C1532" s="745"/>
      <c r="D1532" s="788"/>
      <c r="E1532" s="788"/>
      <c r="F1532" s="788"/>
    </row>
    <row r="1533" customHeight="1" spans="3:6">
      <c r="C1533" s="745"/>
      <c r="D1533" s="788"/>
      <c r="E1533" s="788"/>
      <c r="F1533" s="788"/>
    </row>
    <row r="1534" customHeight="1" spans="3:6">
      <c r="C1534" s="745"/>
      <c r="D1534" s="788"/>
      <c r="E1534" s="788"/>
      <c r="F1534" s="788"/>
    </row>
    <row r="1535" customHeight="1" spans="3:6">
      <c r="C1535" s="745"/>
      <c r="D1535" s="788"/>
      <c r="E1535" s="788"/>
      <c r="F1535" s="788"/>
    </row>
    <row r="1536" customHeight="1" spans="3:6">
      <c r="C1536" s="745"/>
      <c r="D1536" s="788"/>
      <c r="E1536" s="788"/>
      <c r="F1536" s="788"/>
    </row>
    <row r="1537" customHeight="1" spans="3:6">
      <c r="C1537" s="745"/>
      <c r="D1537" s="788"/>
      <c r="E1537" s="788"/>
      <c r="F1537" s="788"/>
    </row>
    <row r="1538" customHeight="1" spans="3:6">
      <c r="C1538" s="745"/>
      <c r="D1538" s="788"/>
      <c r="E1538" s="788"/>
      <c r="F1538" s="788"/>
    </row>
    <row r="1539" customHeight="1" spans="3:6">
      <c r="C1539" s="745"/>
      <c r="D1539" s="788"/>
      <c r="E1539" s="788"/>
      <c r="F1539" s="788"/>
    </row>
    <row r="1540" customHeight="1" spans="3:6">
      <c r="C1540" s="745"/>
      <c r="D1540" s="788"/>
      <c r="E1540" s="788"/>
      <c r="F1540" s="788"/>
    </row>
    <row r="1541" customHeight="1" spans="3:6">
      <c r="C1541" s="745"/>
      <c r="D1541" s="788"/>
      <c r="E1541" s="788"/>
      <c r="F1541" s="788"/>
    </row>
    <row r="1542" customHeight="1" spans="3:6">
      <c r="C1542" s="745"/>
      <c r="D1542" s="788"/>
      <c r="E1542" s="788"/>
      <c r="F1542" s="788"/>
    </row>
    <row r="1543" customHeight="1" spans="3:6">
      <c r="C1543" s="745"/>
      <c r="D1543" s="788"/>
      <c r="E1543" s="788"/>
      <c r="F1543" s="788"/>
    </row>
    <row r="1544" customHeight="1" spans="3:6">
      <c r="C1544" s="745"/>
      <c r="D1544" s="788"/>
      <c r="E1544" s="788"/>
      <c r="F1544" s="788"/>
    </row>
    <row r="1545" customHeight="1" spans="3:6">
      <c r="C1545" s="745"/>
      <c r="D1545" s="788"/>
      <c r="E1545" s="788"/>
      <c r="F1545" s="788"/>
    </row>
    <row r="1546" customHeight="1" spans="3:6">
      <c r="C1546" s="745"/>
      <c r="D1546" s="788"/>
      <c r="E1546" s="788"/>
      <c r="F1546" s="788"/>
    </row>
    <row r="1547" customHeight="1" spans="3:6">
      <c r="C1547" s="745"/>
      <c r="D1547" s="788"/>
      <c r="E1547" s="788"/>
      <c r="F1547" s="788"/>
    </row>
    <row r="1548" customHeight="1" spans="3:6">
      <c r="C1548" s="745"/>
      <c r="D1548" s="788"/>
      <c r="E1548" s="788"/>
      <c r="F1548" s="788"/>
    </row>
    <row r="1549" customHeight="1" spans="3:6">
      <c r="C1549" s="745"/>
      <c r="D1549" s="788"/>
      <c r="E1549" s="788"/>
      <c r="F1549" s="788"/>
    </row>
    <row r="1550" customHeight="1" spans="3:6">
      <c r="C1550" s="745"/>
      <c r="D1550" s="788"/>
      <c r="E1550" s="788"/>
      <c r="F1550" s="788"/>
    </row>
    <row r="1551" customHeight="1" spans="3:6">
      <c r="C1551" s="745"/>
      <c r="D1551" s="788"/>
      <c r="E1551" s="788"/>
      <c r="F1551" s="788"/>
    </row>
    <row r="1552" customHeight="1" spans="3:6">
      <c r="C1552" s="745"/>
      <c r="D1552" s="788"/>
      <c r="E1552" s="788"/>
      <c r="F1552" s="788"/>
    </row>
    <row r="1553" customHeight="1" spans="3:6">
      <c r="C1553" s="745"/>
      <c r="D1553" s="788"/>
      <c r="E1553" s="788"/>
      <c r="F1553" s="788"/>
    </row>
    <row r="1554" customHeight="1" spans="3:6">
      <c r="C1554" s="745"/>
      <c r="D1554" s="788"/>
      <c r="E1554" s="788"/>
      <c r="F1554" s="788"/>
    </row>
    <row r="1555" customHeight="1" spans="3:6">
      <c r="C1555" s="745"/>
      <c r="D1555" s="788"/>
      <c r="E1555" s="788"/>
      <c r="F1555" s="788"/>
    </row>
    <row r="1556" customHeight="1" spans="3:6">
      <c r="C1556" s="745"/>
      <c r="D1556" s="788"/>
      <c r="E1556" s="788"/>
      <c r="F1556" s="788"/>
    </row>
    <row r="1557" customHeight="1" spans="3:6">
      <c r="C1557" s="745"/>
      <c r="D1557" s="788"/>
      <c r="E1557" s="788"/>
      <c r="F1557" s="788"/>
    </row>
    <row r="1558" customHeight="1" spans="3:6">
      <c r="C1558" s="745"/>
      <c r="D1558" s="788"/>
      <c r="E1558" s="788"/>
      <c r="F1558" s="788"/>
    </row>
    <row r="1559" customHeight="1" spans="3:6">
      <c r="C1559" s="745"/>
      <c r="D1559" s="788"/>
      <c r="E1559" s="788"/>
      <c r="F1559" s="788"/>
    </row>
    <row r="1560" customHeight="1" spans="3:6">
      <c r="C1560" s="745"/>
      <c r="D1560" s="788"/>
      <c r="E1560" s="788"/>
      <c r="F1560" s="788"/>
    </row>
    <row r="1561" customHeight="1" spans="3:6">
      <c r="C1561" s="745"/>
      <c r="D1561" s="788"/>
      <c r="E1561" s="788"/>
      <c r="F1561" s="788"/>
    </row>
    <row r="1562" customHeight="1" spans="3:6">
      <c r="C1562" s="745"/>
      <c r="D1562" s="788"/>
      <c r="E1562" s="788"/>
      <c r="F1562" s="788"/>
    </row>
    <row r="1563" customHeight="1" spans="3:6">
      <c r="C1563" s="745"/>
      <c r="D1563" s="788"/>
      <c r="E1563" s="788"/>
      <c r="F1563" s="788"/>
    </row>
    <row r="1564" customHeight="1" spans="3:6">
      <c r="C1564" s="745"/>
      <c r="D1564" s="788"/>
      <c r="E1564" s="788"/>
      <c r="F1564" s="788"/>
    </row>
    <row r="1565" customHeight="1" spans="3:6">
      <c r="C1565" s="745"/>
      <c r="D1565" s="788"/>
      <c r="E1565" s="788"/>
      <c r="F1565" s="788"/>
    </row>
    <row r="1566" customHeight="1" spans="3:6">
      <c r="C1566" s="745"/>
      <c r="D1566" s="788"/>
      <c r="E1566" s="788"/>
      <c r="F1566" s="788"/>
    </row>
    <row r="1567" customHeight="1" spans="3:6">
      <c r="C1567" s="745"/>
      <c r="D1567" s="788"/>
      <c r="E1567" s="788"/>
      <c r="F1567" s="788"/>
    </row>
    <row r="1568" customHeight="1" spans="3:6">
      <c r="C1568" s="745"/>
      <c r="D1568" s="788"/>
      <c r="E1568" s="788"/>
      <c r="F1568" s="788"/>
    </row>
    <row r="1569" customHeight="1" spans="3:6">
      <c r="C1569" s="745"/>
      <c r="D1569" s="788"/>
      <c r="E1569" s="788"/>
      <c r="F1569" s="788"/>
    </row>
    <row r="1570" customHeight="1" spans="3:6">
      <c r="C1570" s="745"/>
      <c r="D1570" s="788"/>
      <c r="E1570" s="788"/>
      <c r="F1570" s="788"/>
    </row>
    <row r="1571" customHeight="1" spans="3:6">
      <c r="C1571" s="745"/>
      <c r="D1571" s="788"/>
      <c r="E1571" s="788"/>
      <c r="F1571" s="788"/>
    </row>
    <row r="1572" customHeight="1" spans="3:6">
      <c r="C1572" s="745"/>
      <c r="D1572" s="788"/>
      <c r="E1572" s="788"/>
      <c r="F1572" s="788"/>
    </row>
    <row r="1573" customHeight="1" spans="3:6">
      <c r="C1573" s="745"/>
      <c r="D1573" s="788"/>
      <c r="E1573" s="788"/>
      <c r="F1573" s="788"/>
    </row>
    <row r="1574" customHeight="1" spans="3:6">
      <c r="C1574" s="745"/>
      <c r="D1574" s="788"/>
      <c r="E1574" s="788"/>
      <c r="F1574" s="788"/>
    </row>
    <row r="1575" customHeight="1" spans="3:6">
      <c r="C1575" s="745"/>
      <c r="D1575" s="788"/>
      <c r="E1575" s="788"/>
      <c r="F1575" s="788"/>
    </row>
    <row r="1576" customHeight="1" spans="3:6">
      <c r="C1576" s="745"/>
      <c r="D1576" s="788"/>
      <c r="E1576" s="788"/>
      <c r="F1576" s="788"/>
    </row>
    <row r="1577" customHeight="1" spans="3:6">
      <c r="C1577" s="745"/>
      <c r="D1577" s="788"/>
      <c r="E1577" s="788"/>
      <c r="F1577" s="788"/>
    </row>
    <row r="1578" customHeight="1" spans="3:6">
      <c r="C1578" s="745"/>
      <c r="D1578" s="788"/>
      <c r="E1578" s="788"/>
      <c r="F1578" s="788"/>
    </row>
    <row r="1579" customHeight="1" spans="3:6">
      <c r="C1579" s="745"/>
      <c r="D1579" s="788"/>
      <c r="E1579" s="788"/>
      <c r="F1579" s="788"/>
    </row>
    <row r="1580" customHeight="1" spans="3:6">
      <c r="C1580" s="745"/>
      <c r="D1580" s="788"/>
      <c r="E1580" s="788"/>
      <c r="F1580" s="788"/>
    </row>
    <row r="1581" customHeight="1" spans="3:6">
      <c r="C1581" s="745"/>
      <c r="D1581" s="788"/>
      <c r="E1581" s="788"/>
      <c r="F1581" s="788"/>
    </row>
    <row r="1582" customHeight="1" spans="3:6">
      <c r="C1582" s="745"/>
      <c r="D1582" s="788"/>
      <c r="E1582" s="788"/>
      <c r="F1582" s="788"/>
    </row>
    <row r="1583" customHeight="1" spans="3:6">
      <c r="C1583" s="745"/>
      <c r="D1583" s="788"/>
      <c r="E1583" s="788"/>
      <c r="F1583" s="788"/>
    </row>
    <row r="1584" customHeight="1" spans="3:6">
      <c r="C1584" s="745"/>
      <c r="D1584" s="788"/>
      <c r="E1584" s="788"/>
      <c r="F1584" s="788"/>
    </row>
    <row r="1585" customHeight="1" spans="3:6">
      <c r="C1585" s="745"/>
      <c r="D1585" s="788"/>
      <c r="E1585" s="788"/>
      <c r="F1585" s="788"/>
    </row>
    <row r="1586" customHeight="1" spans="3:6">
      <c r="C1586" s="745"/>
      <c r="D1586" s="788"/>
      <c r="E1586" s="788"/>
      <c r="F1586" s="788"/>
    </row>
    <row r="1587" customHeight="1" spans="3:6">
      <c r="C1587" s="745"/>
      <c r="D1587" s="788"/>
      <c r="E1587" s="788"/>
      <c r="F1587" s="788"/>
    </row>
    <row r="1588" customHeight="1" spans="3:6">
      <c r="C1588" s="745"/>
      <c r="D1588" s="788"/>
      <c r="E1588" s="788"/>
      <c r="F1588" s="788"/>
    </row>
    <row r="1589" customHeight="1" spans="3:6">
      <c r="C1589" s="745"/>
      <c r="D1589" s="788"/>
      <c r="E1589" s="788"/>
      <c r="F1589" s="788"/>
    </row>
    <row r="1590" customHeight="1" spans="3:6">
      <c r="C1590" s="745"/>
      <c r="D1590" s="788"/>
      <c r="E1590" s="788"/>
      <c r="F1590" s="788"/>
    </row>
    <row r="1591" customHeight="1" spans="3:6">
      <c r="C1591" s="745"/>
      <c r="D1591" s="788"/>
      <c r="E1591" s="788"/>
      <c r="F1591" s="788"/>
    </row>
    <row r="1592" customHeight="1" spans="3:6">
      <c r="C1592" s="745"/>
      <c r="D1592" s="788"/>
      <c r="E1592" s="788"/>
      <c r="F1592" s="788"/>
    </row>
    <row r="1593" customHeight="1" spans="3:6">
      <c r="C1593" s="745"/>
      <c r="D1593" s="788"/>
      <c r="E1593" s="788"/>
      <c r="F1593" s="788"/>
    </row>
    <row r="1594" customHeight="1" spans="3:6">
      <c r="C1594" s="745"/>
      <c r="D1594" s="788"/>
      <c r="E1594" s="788"/>
      <c r="F1594" s="788"/>
    </row>
    <row r="1595" customHeight="1" spans="3:6">
      <c r="C1595" s="745"/>
      <c r="D1595" s="788"/>
      <c r="E1595" s="788"/>
      <c r="F1595" s="788"/>
    </row>
    <row r="1596" customHeight="1" spans="3:6">
      <c r="C1596" s="745"/>
      <c r="D1596" s="788"/>
      <c r="E1596" s="788"/>
      <c r="F1596" s="788"/>
    </row>
    <row r="1597" customHeight="1" spans="3:6">
      <c r="C1597" s="745"/>
      <c r="D1597" s="788"/>
      <c r="E1597" s="788"/>
      <c r="F1597" s="788"/>
    </row>
    <row r="1598" customHeight="1" spans="3:6">
      <c r="C1598" s="745"/>
      <c r="D1598" s="788"/>
      <c r="E1598" s="788"/>
      <c r="F1598" s="788"/>
    </row>
    <row r="1599" customHeight="1" spans="3:6">
      <c r="C1599" s="745"/>
      <c r="D1599" s="788"/>
      <c r="E1599" s="788"/>
      <c r="F1599" s="788"/>
    </row>
    <row r="1600" customHeight="1" spans="3:6">
      <c r="C1600" s="745"/>
      <c r="D1600" s="788"/>
      <c r="E1600" s="788"/>
      <c r="F1600" s="788"/>
    </row>
    <row r="1601" customHeight="1" spans="3:6">
      <c r="C1601" s="745"/>
      <c r="D1601" s="788"/>
      <c r="E1601" s="788"/>
      <c r="F1601" s="788"/>
    </row>
    <row r="1602" customHeight="1" spans="3:6">
      <c r="C1602" s="745"/>
      <c r="D1602" s="788"/>
      <c r="E1602" s="788"/>
      <c r="F1602" s="788"/>
    </row>
    <row r="1603" customHeight="1" spans="3:6">
      <c r="C1603" s="745"/>
      <c r="D1603" s="788"/>
      <c r="E1603" s="788"/>
      <c r="F1603" s="788"/>
    </row>
    <row r="1604" customHeight="1" spans="3:6">
      <c r="C1604" s="745"/>
      <c r="D1604" s="788"/>
      <c r="E1604" s="788"/>
      <c r="F1604" s="788"/>
    </row>
    <row r="1605" customHeight="1" spans="3:6">
      <c r="C1605" s="745"/>
      <c r="D1605" s="788"/>
      <c r="E1605" s="788"/>
      <c r="F1605" s="788"/>
    </row>
    <row r="1606" customHeight="1" spans="3:6">
      <c r="C1606" s="745"/>
      <c r="D1606" s="788"/>
      <c r="E1606" s="788"/>
      <c r="F1606" s="788"/>
    </row>
    <row r="1607" customHeight="1" spans="3:6">
      <c r="C1607" s="745"/>
      <c r="D1607" s="788"/>
      <c r="E1607" s="788"/>
      <c r="F1607" s="788"/>
    </row>
    <row r="1608" customHeight="1" spans="3:6">
      <c r="C1608" s="745"/>
      <c r="D1608" s="788"/>
      <c r="E1608" s="788"/>
      <c r="F1608" s="788"/>
    </row>
    <row r="1609" customHeight="1" spans="3:6">
      <c r="C1609" s="745"/>
      <c r="D1609" s="788"/>
      <c r="E1609" s="788"/>
      <c r="F1609" s="788"/>
    </row>
    <row r="1610" customHeight="1" spans="3:6">
      <c r="C1610" s="745"/>
      <c r="D1610" s="788"/>
      <c r="E1610" s="788"/>
      <c r="F1610" s="788"/>
    </row>
    <row r="1611" customHeight="1" spans="3:6">
      <c r="C1611" s="745"/>
      <c r="D1611" s="788"/>
      <c r="E1611" s="788"/>
      <c r="F1611" s="788"/>
    </row>
    <row r="1612" customHeight="1" spans="3:6">
      <c r="C1612" s="745"/>
      <c r="D1612" s="788"/>
      <c r="E1612" s="788"/>
      <c r="F1612" s="788"/>
    </row>
    <row r="1613" customHeight="1" spans="3:6">
      <c r="C1613" s="745"/>
      <c r="D1613" s="788"/>
      <c r="E1613" s="788"/>
      <c r="F1613" s="788"/>
    </row>
    <row r="1614" customHeight="1" spans="3:6">
      <c r="C1614" s="745"/>
      <c r="D1614" s="788"/>
      <c r="E1614" s="788"/>
      <c r="F1614" s="788"/>
    </row>
    <row r="1615" customHeight="1" spans="3:6">
      <c r="C1615" s="745"/>
      <c r="D1615" s="788"/>
      <c r="E1615" s="788"/>
      <c r="F1615" s="788"/>
    </row>
    <row r="1616" customHeight="1" spans="3:6">
      <c r="C1616" s="745"/>
      <c r="D1616" s="788"/>
      <c r="E1616" s="788"/>
      <c r="F1616" s="788"/>
    </row>
    <row r="1617" customHeight="1" spans="3:6">
      <c r="C1617" s="745"/>
      <c r="D1617" s="788"/>
      <c r="E1617" s="788"/>
      <c r="F1617" s="788"/>
    </row>
    <row r="1618" customHeight="1" spans="3:6">
      <c r="C1618" s="745"/>
      <c r="D1618" s="788"/>
      <c r="E1618" s="788"/>
      <c r="F1618" s="788"/>
    </row>
    <row r="1619" customHeight="1" spans="3:6">
      <c r="C1619" s="745"/>
      <c r="D1619" s="788"/>
      <c r="E1619" s="788"/>
      <c r="F1619" s="788"/>
    </row>
    <row r="1620" customHeight="1" spans="3:6">
      <c r="C1620" s="745"/>
      <c r="D1620" s="788"/>
      <c r="E1620" s="788"/>
      <c r="F1620" s="788"/>
    </row>
    <row r="1621" customHeight="1" spans="3:6">
      <c r="C1621" s="745"/>
      <c r="D1621" s="788"/>
      <c r="E1621" s="788"/>
      <c r="F1621" s="788"/>
    </row>
    <row r="1622" customHeight="1" spans="3:6">
      <c r="C1622" s="745"/>
      <c r="D1622" s="788"/>
      <c r="E1622" s="788"/>
      <c r="F1622" s="788"/>
    </row>
    <row r="1623" customHeight="1" spans="3:6">
      <c r="C1623" s="745"/>
      <c r="D1623" s="788"/>
      <c r="E1623" s="788"/>
      <c r="F1623" s="788"/>
    </row>
    <row r="1624" customHeight="1" spans="3:6">
      <c r="C1624" s="745"/>
      <c r="D1624" s="788"/>
      <c r="E1624" s="788"/>
      <c r="F1624" s="788"/>
    </row>
    <row r="1625" customHeight="1" spans="3:6">
      <c r="C1625" s="745"/>
      <c r="D1625" s="788"/>
      <c r="E1625" s="788"/>
      <c r="F1625" s="788"/>
    </row>
    <row r="1626" customHeight="1" spans="3:6">
      <c r="C1626" s="745"/>
      <c r="D1626" s="788"/>
      <c r="E1626" s="788"/>
      <c r="F1626" s="788"/>
    </row>
    <row r="1627" customHeight="1" spans="3:6">
      <c r="C1627" s="745"/>
      <c r="D1627" s="788"/>
      <c r="E1627" s="788"/>
      <c r="F1627" s="788"/>
    </row>
    <row r="1628" customHeight="1" spans="3:6">
      <c r="C1628" s="745"/>
      <c r="D1628" s="788"/>
      <c r="E1628" s="788"/>
      <c r="F1628" s="788"/>
    </row>
    <row r="1629" customHeight="1" spans="3:6">
      <c r="C1629" s="745"/>
      <c r="D1629" s="788"/>
      <c r="E1629" s="788"/>
      <c r="F1629" s="788"/>
    </row>
    <row r="1630" customHeight="1" spans="3:6">
      <c r="C1630" s="745"/>
      <c r="D1630" s="788"/>
      <c r="E1630" s="788"/>
      <c r="F1630" s="788"/>
    </row>
    <row r="1631" customHeight="1" spans="3:6">
      <c r="C1631" s="745"/>
      <c r="D1631" s="788"/>
      <c r="E1631" s="788"/>
      <c r="F1631" s="788"/>
    </row>
    <row r="1632" customHeight="1" spans="3:6">
      <c r="C1632" s="745"/>
      <c r="D1632" s="788"/>
      <c r="E1632" s="788"/>
      <c r="F1632" s="788"/>
    </row>
    <row r="1633" customHeight="1" spans="3:6">
      <c r="C1633" s="745"/>
      <c r="D1633" s="788"/>
      <c r="E1633" s="788"/>
      <c r="F1633" s="788"/>
    </row>
    <row r="1634" customHeight="1" spans="3:6">
      <c r="C1634" s="745"/>
      <c r="D1634" s="788"/>
      <c r="E1634" s="788"/>
      <c r="F1634" s="788"/>
    </row>
    <row r="1635" customHeight="1" spans="3:6">
      <c r="C1635" s="745"/>
      <c r="D1635" s="788"/>
      <c r="E1635" s="788"/>
      <c r="F1635" s="788"/>
    </row>
    <row r="1636" customHeight="1" spans="3:6">
      <c r="C1636" s="745"/>
      <c r="D1636" s="788"/>
      <c r="E1636" s="788"/>
      <c r="F1636" s="788"/>
    </row>
    <row r="1637" customHeight="1" spans="3:6">
      <c r="C1637" s="745"/>
      <c r="D1637" s="788"/>
      <c r="E1637" s="788"/>
      <c r="F1637" s="788"/>
    </row>
    <row r="1638" customHeight="1" spans="3:6">
      <c r="C1638" s="745"/>
      <c r="D1638" s="788"/>
      <c r="E1638" s="788"/>
      <c r="F1638" s="788"/>
    </row>
    <row r="1639" customHeight="1" spans="3:6">
      <c r="C1639" s="745"/>
      <c r="D1639" s="788"/>
      <c r="E1639" s="788"/>
      <c r="F1639" s="788"/>
    </row>
    <row r="1640" customHeight="1" spans="3:6">
      <c r="C1640" s="745"/>
      <c r="D1640" s="788"/>
      <c r="E1640" s="788"/>
      <c r="F1640" s="788"/>
    </row>
    <row r="1641" customHeight="1" spans="3:6">
      <c r="C1641" s="745"/>
      <c r="D1641" s="788"/>
      <c r="E1641" s="788"/>
      <c r="F1641" s="788"/>
    </row>
    <row r="1642" customHeight="1" spans="3:6">
      <c r="C1642" s="745"/>
      <c r="D1642" s="788"/>
      <c r="E1642" s="788"/>
      <c r="F1642" s="788"/>
    </row>
    <row r="1643" customHeight="1" spans="3:6">
      <c r="C1643" s="745"/>
      <c r="D1643" s="788"/>
      <c r="E1643" s="788"/>
      <c r="F1643" s="788"/>
    </row>
    <row r="1644" customHeight="1" spans="3:6">
      <c r="C1644" s="745"/>
      <c r="D1644" s="788"/>
      <c r="E1644" s="788"/>
      <c r="F1644" s="788"/>
    </row>
    <row r="1645" customHeight="1" spans="3:6">
      <c r="C1645" s="745"/>
      <c r="D1645" s="788"/>
      <c r="E1645" s="788"/>
      <c r="F1645" s="788"/>
    </row>
    <row r="1646" customHeight="1" spans="3:6">
      <c r="C1646" s="745"/>
      <c r="D1646" s="788"/>
      <c r="E1646" s="788"/>
      <c r="F1646" s="788"/>
    </row>
    <row r="1647" customHeight="1" spans="3:6">
      <c r="C1647" s="745"/>
      <c r="D1647" s="788"/>
      <c r="E1647" s="788"/>
      <c r="F1647" s="788"/>
    </row>
    <row r="1648" customHeight="1" spans="3:6">
      <c r="C1648" s="745"/>
      <c r="D1648" s="788"/>
      <c r="E1648" s="788"/>
      <c r="F1648" s="788"/>
    </row>
    <row r="1649" customHeight="1" spans="3:6">
      <c r="C1649" s="745"/>
      <c r="D1649" s="788"/>
      <c r="E1649" s="788"/>
      <c r="F1649" s="788"/>
    </row>
    <row r="1650" customHeight="1" spans="3:6">
      <c r="C1650" s="745"/>
      <c r="D1650" s="788"/>
      <c r="E1650" s="788"/>
      <c r="F1650" s="788"/>
    </row>
    <row r="1651" customHeight="1" spans="3:6">
      <c r="C1651" s="745"/>
      <c r="D1651" s="788"/>
      <c r="E1651" s="788"/>
      <c r="F1651" s="788"/>
    </row>
    <row r="1652" customHeight="1" spans="3:6">
      <c r="C1652" s="745"/>
      <c r="D1652" s="788"/>
      <c r="E1652" s="788"/>
      <c r="F1652" s="788"/>
    </row>
    <row r="1653" customHeight="1" spans="3:6">
      <c r="C1653" s="745"/>
      <c r="D1653" s="788"/>
      <c r="E1653" s="788"/>
      <c r="F1653" s="788"/>
    </row>
    <row r="1654" customHeight="1" spans="3:6">
      <c r="C1654" s="745"/>
      <c r="D1654" s="788"/>
      <c r="E1654" s="788"/>
      <c r="F1654" s="788"/>
    </row>
    <row r="1655" customHeight="1" spans="3:6">
      <c r="C1655" s="745"/>
      <c r="D1655" s="788"/>
      <c r="E1655" s="788"/>
      <c r="F1655" s="788"/>
    </row>
    <row r="1656" customHeight="1" spans="3:6">
      <c r="C1656" s="745"/>
      <c r="D1656" s="788"/>
      <c r="E1656" s="788"/>
      <c r="F1656" s="788"/>
    </row>
    <row r="1657" customHeight="1" spans="3:6">
      <c r="C1657" s="745"/>
      <c r="D1657" s="788"/>
      <c r="E1657" s="788"/>
      <c r="F1657" s="788"/>
    </row>
    <row r="1658" customHeight="1" spans="3:6">
      <c r="C1658" s="745"/>
      <c r="D1658" s="788"/>
      <c r="E1658" s="788"/>
      <c r="F1658" s="788"/>
    </row>
    <row r="1659" customHeight="1" spans="3:6">
      <c r="C1659" s="745"/>
      <c r="D1659" s="788"/>
      <c r="E1659" s="788"/>
      <c r="F1659" s="788"/>
    </row>
    <row r="1660" customHeight="1" spans="3:6">
      <c r="C1660" s="745"/>
      <c r="D1660" s="788"/>
      <c r="E1660" s="788"/>
      <c r="F1660" s="788"/>
    </row>
    <row r="1661" customHeight="1" spans="3:6">
      <c r="C1661" s="745"/>
      <c r="D1661" s="788"/>
      <c r="E1661" s="788"/>
      <c r="F1661" s="788"/>
    </row>
    <row r="1662" customHeight="1" spans="3:6">
      <c r="C1662" s="745"/>
      <c r="D1662" s="788"/>
      <c r="E1662" s="788"/>
      <c r="F1662" s="788"/>
    </row>
    <row r="1663" customHeight="1" spans="3:6">
      <c r="C1663" s="745"/>
      <c r="D1663" s="788"/>
      <c r="E1663" s="788"/>
      <c r="F1663" s="788"/>
    </row>
    <row r="1664" customHeight="1" spans="3:6">
      <c r="C1664" s="745"/>
      <c r="D1664" s="788"/>
      <c r="E1664" s="788"/>
      <c r="F1664" s="788"/>
    </row>
    <row r="1665" customHeight="1" spans="3:6">
      <c r="C1665" s="745"/>
      <c r="D1665" s="788"/>
      <c r="E1665" s="788"/>
      <c r="F1665" s="788"/>
    </row>
    <row r="1666" customHeight="1" spans="3:6">
      <c r="C1666" s="745"/>
      <c r="D1666" s="788"/>
      <c r="E1666" s="788"/>
      <c r="F1666" s="788"/>
    </row>
    <row r="1667" customHeight="1" spans="3:6">
      <c r="C1667" s="745"/>
      <c r="D1667" s="788"/>
      <c r="E1667" s="788"/>
      <c r="F1667" s="788"/>
    </row>
    <row r="1668" customHeight="1" spans="3:6">
      <c r="C1668" s="745"/>
      <c r="D1668" s="788"/>
      <c r="E1668" s="788"/>
      <c r="F1668" s="788"/>
    </row>
    <row r="1669" customHeight="1" spans="3:6">
      <c r="C1669" s="745"/>
      <c r="D1669" s="788"/>
      <c r="E1669" s="788"/>
      <c r="F1669" s="788"/>
    </row>
    <row r="1670" customHeight="1" spans="3:6">
      <c r="C1670" s="745"/>
      <c r="D1670" s="788"/>
      <c r="E1670" s="788"/>
      <c r="F1670" s="788"/>
    </row>
    <row r="1671" customHeight="1" spans="3:6">
      <c r="C1671" s="745"/>
      <c r="D1671" s="788"/>
      <c r="E1671" s="788"/>
      <c r="F1671" s="788"/>
    </row>
    <row r="1672" customHeight="1" spans="3:6">
      <c r="C1672" s="745"/>
      <c r="D1672" s="788"/>
      <c r="E1672" s="788"/>
      <c r="F1672" s="788"/>
    </row>
    <row r="1673" customHeight="1" spans="3:6">
      <c r="C1673" s="745"/>
      <c r="D1673" s="788"/>
      <c r="E1673" s="788"/>
      <c r="F1673" s="788"/>
    </row>
    <row r="1674" customHeight="1" spans="3:6">
      <c r="C1674" s="745"/>
      <c r="D1674" s="788"/>
      <c r="E1674" s="788"/>
      <c r="F1674" s="788"/>
    </row>
    <row r="1675" customHeight="1" spans="3:6">
      <c r="C1675" s="745"/>
      <c r="D1675" s="788"/>
      <c r="E1675" s="788"/>
      <c r="F1675" s="788"/>
    </row>
    <row r="1676" customHeight="1" spans="3:6">
      <c r="C1676" s="745"/>
      <c r="D1676" s="788"/>
      <c r="E1676" s="788"/>
      <c r="F1676" s="788"/>
    </row>
    <row r="1677" customHeight="1" spans="3:6">
      <c r="C1677" s="745"/>
      <c r="D1677" s="788"/>
      <c r="E1677" s="788"/>
      <c r="F1677" s="788"/>
    </row>
    <row r="1678" customHeight="1" spans="3:6">
      <c r="C1678" s="745"/>
      <c r="D1678" s="788"/>
      <c r="E1678" s="788"/>
      <c r="F1678" s="788"/>
    </row>
    <row r="1679" customHeight="1" spans="3:6">
      <c r="C1679" s="745"/>
      <c r="D1679" s="788"/>
      <c r="E1679" s="788"/>
      <c r="F1679" s="788"/>
    </row>
    <row r="1680" customHeight="1" spans="3:6">
      <c r="C1680" s="745"/>
      <c r="D1680" s="788"/>
      <c r="E1680" s="788"/>
      <c r="F1680" s="788"/>
    </row>
    <row r="1681" customHeight="1" spans="3:6">
      <c r="C1681" s="745"/>
      <c r="D1681" s="788"/>
      <c r="E1681" s="788"/>
      <c r="F1681" s="788"/>
    </row>
    <row r="1682" customHeight="1" spans="3:6">
      <c r="C1682" s="745"/>
      <c r="D1682" s="788"/>
      <c r="E1682" s="788"/>
      <c r="F1682" s="788"/>
    </row>
    <row r="1683" customHeight="1" spans="3:6">
      <c r="C1683" s="745"/>
      <c r="D1683" s="788"/>
      <c r="E1683" s="788"/>
      <c r="F1683" s="788"/>
    </row>
    <row r="1684" customHeight="1" spans="3:6">
      <c r="C1684" s="745"/>
      <c r="D1684" s="788"/>
      <c r="E1684" s="788"/>
      <c r="F1684" s="788"/>
    </row>
    <row r="1685" customHeight="1" spans="3:6">
      <c r="C1685" s="745"/>
      <c r="D1685" s="788"/>
      <c r="E1685" s="788"/>
      <c r="F1685" s="788"/>
    </row>
    <row r="1686" customHeight="1" spans="3:6">
      <c r="C1686" s="745"/>
      <c r="D1686" s="788"/>
      <c r="E1686" s="788"/>
      <c r="F1686" s="788"/>
    </row>
    <row r="1687" customHeight="1" spans="3:6">
      <c r="C1687" s="745"/>
      <c r="D1687" s="788"/>
      <c r="E1687" s="788"/>
      <c r="F1687" s="788"/>
    </row>
    <row r="1688" customHeight="1" spans="3:6">
      <c r="C1688" s="745"/>
      <c r="D1688" s="788"/>
      <c r="E1688" s="788"/>
      <c r="F1688" s="788"/>
    </row>
    <row r="1689" customHeight="1" spans="3:6">
      <c r="C1689" s="745"/>
      <c r="D1689" s="788"/>
      <c r="E1689" s="788"/>
      <c r="F1689" s="788"/>
    </row>
    <row r="1690" customHeight="1" spans="3:6">
      <c r="C1690" s="745"/>
      <c r="D1690" s="788"/>
      <c r="E1690" s="788"/>
      <c r="F1690" s="788"/>
    </row>
    <row r="1691" customHeight="1" spans="3:6">
      <c r="C1691" s="745"/>
      <c r="D1691" s="788"/>
      <c r="E1691" s="788"/>
      <c r="F1691" s="788"/>
    </row>
    <row r="1692" customHeight="1" spans="3:6">
      <c r="C1692" s="745"/>
      <c r="D1692" s="788"/>
      <c r="E1692" s="788"/>
      <c r="F1692" s="788"/>
    </row>
    <row r="1693" customHeight="1" spans="3:6">
      <c r="C1693" s="745"/>
      <c r="D1693" s="788"/>
      <c r="E1693" s="788"/>
      <c r="F1693" s="788"/>
    </row>
    <row r="1694" customHeight="1" spans="3:6">
      <c r="C1694" s="745"/>
      <c r="D1694" s="788"/>
      <c r="E1694" s="788"/>
      <c r="F1694" s="788"/>
    </row>
    <row r="1695" customHeight="1" spans="3:6">
      <c r="C1695" s="745"/>
      <c r="D1695" s="788"/>
      <c r="E1695" s="788"/>
      <c r="F1695" s="788"/>
    </row>
    <row r="1696" customHeight="1" spans="3:6">
      <c r="C1696" s="745"/>
      <c r="D1696" s="788"/>
      <c r="E1696" s="788"/>
      <c r="F1696" s="788"/>
    </row>
    <row r="1697" customHeight="1" spans="3:6">
      <c r="C1697" s="745"/>
      <c r="D1697" s="788"/>
      <c r="E1697" s="788"/>
      <c r="F1697" s="788"/>
    </row>
    <row r="1698" customHeight="1" spans="3:6">
      <c r="C1698" s="745"/>
      <c r="D1698" s="788"/>
      <c r="E1698" s="788"/>
      <c r="F1698" s="788"/>
    </row>
    <row r="1699" customHeight="1" spans="3:6">
      <c r="C1699" s="745"/>
      <c r="D1699" s="788"/>
      <c r="E1699" s="788"/>
      <c r="F1699" s="788"/>
    </row>
    <row r="1700" customHeight="1" spans="3:6">
      <c r="C1700" s="745"/>
      <c r="D1700" s="788"/>
      <c r="E1700" s="788"/>
      <c r="F1700" s="788"/>
    </row>
    <row r="1701" customHeight="1" spans="3:6">
      <c r="C1701" s="745"/>
      <c r="D1701" s="788"/>
      <c r="E1701" s="788"/>
      <c r="F1701" s="788"/>
    </row>
    <row r="1702" customHeight="1" spans="3:6">
      <c r="C1702" s="745"/>
      <c r="D1702" s="788"/>
      <c r="E1702" s="788"/>
      <c r="F1702" s="788"/>
    </row>
    <row r="1703" customHeight="1" spans="3:6">
      <c r="C1703" s="745"/>
      <c r="D1703" s="788"/>
      <c r="E1703" s="788"/>
      <c r="F1703" s="788"/>
    </row>
    <row r="1704" customHeight="1" spans="3:6">
      <c r="C1704" s="745"/>
      <c r="D1704" s="788"/>
      <c r="E1704" s="788"/>
      <c r="F1704" s="788"/>
    </row>
    <row r="1705" customHeight="1" spans="3:6">
      <c r="C1705" s="745"/>
      <c r="D1705" s="788"/>
      <c r="E1705" s="788"/>
      <c r="F1705" s="788"/>
    </row>
    <row r="1706" customHeight="1" spans="3:6">
      <c r="C1706" s="745"/>
      <c r="D1706" s="788"/>
      <c r="E1706" s="788"/>
      <c r="F1706" s="788"/>
    </row>
    <row r="1707" customHeight="1" spans="3:6">
      <c r="C1707" s="745"/>
      <c r="D1707" s="788"/>
      <c r="E1707" s="788"/>
      <c r="F1707" s="788"/>
    </row>
    <row r="1708" customHeight="1" spans="3:6">
      <c r="C1708" s="745"/>
      <c r="D1708" s="788"/>
      <c r="E1708" s="788"/>
      <c r="F1708" s="788"/>
    </row>
    <row r="1709" customHeight="1" spans="3:6">
      <c r="C1709" s="745"/>
      <c r="D1709" s="788"/>
      <c r="E1709" s="788"/>
      <c r="F1709" s="788"/>
    </row>
    <row r="1710" customHeight="1" spans="3:6">
      <c r="C1710" s="745"/>
      <c r="D1710" s="788"/>
      <c r="E1710" s="788"/>
      <c r="F1710" s="788"/>
    </row>
    <row r="1711" customHeight="1" spans="3:6">
      <c r="C1711" s="745"/>
      <c r="D1711" s="788"/>
      <c r="E1711" s="788"/>
      <c r="F1711" s="788"/>
    </row>
    <row r="1712" customHeight="1" spans="3:6">
      <c r="C1712" s="745"/>
      <c r="D1712" s="788"/>
      <c r="E1712" s="788"/>
      <c r="F1712" s="788"/>
    </row>
    <row r="1713" customHeight="1" spans="3:6">
      <c r="C1713" s="745"/>
      <c r="D1713" s="788"/>
      <c r="E1713" s="788"/>
      <c r="F1713" s="788"/>
    </row>
    <row r="1714" customHeight="1" spans="3:6">
      <c r="C1714" s="745"/>
      <c r="D1714" s="788"/>
      <c r="E1714" s="788"/>
      <c r="F1714" s="788"/>
    </row>
    <row r="1715" customHeight="1" spans="3:6">
      <c r="C1715" s="745"/>
      <c r="D1715" s="788"/>
      <c r="E1715" s="788"/>
      <c r="F1715" s="788"/>
    </row>
    <row r="1716" customHeight="1" spans="3:6">
      <c r="C1716" s="745"/>
      <c r="D1716" s="788"/>
      <c r="E1716" s="788"/>
      <c r="F1716" s="788"/>
    </row>
    <row r="1717" customHeight="1" spans="3:6">
      <c r="C1717" s="745"/>
      <c r="D1717" s="788"/>
      <c r="E1717" s="788"/>
      <c r="F1717" s="788"/>
    </row>
    <row r="1718" customHeight="1" spans="3:6">
      <c r="C1718" s="745"/>
      <c r="D1718" s="788"/>
      <c r="E1718" s="788"/>
      <c r="F1718" s="788"/>
    </row>
    <row r="1719" customHeight="1" spans="3:6">
      <c r="C1719" s="745"/>
      <c r="D1719" s="788"/>
      <c r="E1719" s="788"/>
      <c r="F1719" s="788"/>
    </row>
    <row r="1720" customHeight="1" spans="3:6">
      <c r="C1720" s="745"/>
      <c r="D1720" s="788"/>
      <c r="E1720" s="788"/>
      <c r="F1720" s="788"/>
    </row>
    <row r="1721" customHeight="1" spans="3:6">
      <c r="C1721" s="745"/>
      <c r="D1721" s="788"/>
      <c r="E1721" s="788"/>
      <c r="F1721" s="788"/>
    </row>
    <row r="1722" customHeight="1" spans="3:6">
      <c r="C1722" s="745"/>
      <c r="D1722" s="788"/>
      <c r="E1722" s="788"/>
      <c r="F1722" s="788"/>
    </row>
    <row r="1723" customHeight="1" spans="3:6">
      <c r="C1723" s="745"/>
      <c r="D1723" s="788"/>
      <c r="E1723" s="788"/>
      <c r="F1723" s="788"/>
    </row>
    <row r="1724" customHeight="1" spans="3:6">
      <c r="C1724" s="745"/>
      <c r="D1724" s="788"/>
      <c r="E1724" s="788"/>
      <c r="F1724" s="788"/>
    </row>
    <row r="1725" customHeight="1" spans="3:6">
      <c r="C1725" s="745"/>
      <c r="D1725" s="788"/>
      <c r="E1725" s="788"/>
      <c r="F1725" s="788"/>
    </row>
    <row r="1726" customHeight="1" spans="3:6">
      <c r="C1726" s="745"/>
      <c r="D1726" s="788"/>
      <c r="E1726" s="788"/>
      <c r="F1726" s="788"/>
    </row>
    <row r="1727" customHeight="1" spans="3:6">
      <c r="C1727" s="745"/>
      <c r="D1727" s="788"/>
      <c r="E1727" s="788"/>
      <c r="F1727" s="788"/>
    </row>
    <row r="1728" customHeight="1" spans="3:6">
      <c r="C1728" s="745"/>
      <c r="D1728" s="788"/>
      <c r="E1728" s="788"/>
      <c r="F1728" s="788"/>
    </row>
    <row r="1729" customHeight="1" spans="3:6">
      <c r="C1729" s="745"/>
      <c r="D1729" s="788"/>
      <c r="E1729" s="788"/>
      <c r="F1729" s="788"/>
    </row>
    <row r="1730" customHeight="1" spans="3:6">
      <c r="C1730" s="745"/>
      <c r="D1730" s="788"/>
      <c r="E1730" s="788"/>
      <c r="F1730" s="788"/>
    </row>
    <row r="1731" customHeight="1" spans="3:6">
      <c r="C1731" s="745"/>
      <c r="D1731" s="788"/>
      <c r="E1731" s="788"/>
      <c r="F1731" s="788"/>
    </row>
    <row r="1732" customHeight="1" spans="3:6">
      <c r="C1732" s="745"/>
      <c r="D1732" s="788"/>
      <c r="E1732" s="788"/>
      <c r="F1732" s="788"/>
    </row>
    <row r="1733" customHeight="1" spans="3:6">
      <c r="C1733" s="745"/>
      <c r="D1733" s="788"/>
      <c r="E1733" s="788"/>
      <c r="F1733" s="788"/>
    </row>
    <row r="1734" customHeight="1" spans="3:6">
      <c r="C1734" s="745"/>
      <c r="D1734" s="788"/>
      <c r="E1734" s="788"/>
      <c r="F1734" s="788"/>
    </row>
    <row r="1735" customHeight="1" spans="3:6">
      <c r="C1735" s="745"/>
      <c r="D1735" s="788"/>
      <c r="E1735" s="788"/>
      <c r="F1735" s="788"/>
    </row>
    <row r="1736" customHeight="1" spans="3:6">
      <c r="C1736" s="745"/>
      <c r="D1736" s="788"/>
      <c r="E1736" s="788"/>
      <c r="F1736" s="788"/>
    </row>
    <row r="1737" customHeight="1" spans="3:6">
      <c r="C1737" s="745"/>
      <c r="D1737" s="788"/>
      <c r="E1737" s="788"/>
      <c r="F1737" s="788"/>
    </row>
    <row r="1738" customHeight="1" spans="3:6">
      <c r="C1738" s="745"/>
      <c r="D1738" s="788"/>
      <c r="E1738" s="788"/>
      <c r="F1738" s="788"/>
    </row>
    <row r="1739" customHeight="1" spans="3:6">
      <c r="C1739" s="745"/>
      <c r="D1739" s="788"/>
      <c r="E1739" s="788"/>
      <c r="F1739" s="788"/>
    </row>
    <row r="1740" customHeight="1" spans="3:6">
      <c r="C1740" s="745"/>
      <c r="D1740" s="788"/>
      <c r="E1740" s="788"/>
      <c r="F1740" s="788"/>
    </row>
    <row r="1741" customHeight="1" spans="3:6">
      <c r="C1741" s="745"/>
      <c r="D1741" s="788"/>
      <c r="E1741" s="788"/>
      <c r="F1741" s="788"/>
    </row>
    <row r="1742" customHeight="1" spans="3:6">
      <c r="C1742" s="745"/>
      <c r="D1742" s="788"/>
      <c r="E1742" s="788"/>
      <c r="F1742" s="788"/>
    </row>
    <row r="1743" customHeight="1" spans="3:6">
      <c r="C1743" s="745"/>
      <c r="D1743" s="788"/>
      <c r="E1743" s="788"/>
      <c r="F1743" s="788"/>
    </row>
    <row r="1744" customHeight="1" spans="3:6">
      <c r="C1744" s="745"/>
      <c r="D1744" s="788"/>
      <c r="E1744" s="788"/>
      <c r="F1744" s="788"/>
    </row>
    <row r="1745" customHeight="1" spans="3:6">
      <c r="C1745" s="745"/>
      <c r="D1745" s="788"/>
      <c r="E1745" s="788"/>
      <c r="F1745" s="788"/>
    </row>
    <row r="1746" customHeight="1" spans="3:6">
      <c r="C1746" s="745"/>
      <c r="D1746" s="788"/>
      <c r="E1746" s="788"/>
      <c r="F1746" s="788"/>
    </row>
    <row r="1747" customHeight="1" spans="3:6">
      <c r="C1747" s="745"/>
      <c r="D1747" s="788"/>
      <c r="E1747" s="788"/>
      <c r="F1747" s="788"/>
    </row>
    <row r="1748" customHeight="1" spans="3:6">
      <c r="C1748" s="745"/>
      <c r="D1748" s="788"/>
      <c r="E1748" s="788"/>
      <c r="F1748" s="788"/>
    </row>
    <row r="1749" customHeight="1" spans="3:6">
      <c r="C1749" s="745"/>
      <c r="D1749" s="788"/>
      <c r="E1749" s="788"/>
      <c r="F1749" s="788"/>
    </row>
    <row r="1750" customHeight="1" spans="3:6">
      <c r="C1750" s="745"/>
      <c r="D1750" s="788"/>
      <c r="E1750" s="788"/>
      <c r="F1750" s="788"/>
    </row>
    <row r="1751" customHeight="1" spans="3:6">
      <c r="C1751" s="745"/>
      <c r="D1751" s="788"/>
      <c r="E1751" s="788"/>
      <c r="F1751" s="788"/>
    </row>
    <row r="1752" customHeight="1" spans="3:6">
      <c r="C1752" s="745"/>
      <c r="D1752" s="788"/>
      <c r="E1752" s="788"/>
      <c r="F1752" s="788"/>
    </row>
    <row r="1753" customHeight="1" spans="3:6">
      <c r="C1753" s="745"/>
      <c r="D1753" s="788"/>
      <c r="E1753" s="788"/>
      <c r="F1753" s="788"/>
    </row>
    <row r="1754" customHeight="1" spans="3:6">
      <c r="C1754" s="745"/>
      <c r="D1754" s="788"/>
      <c r="E1754" s="788"/>
      <c r="F1754" s="788"/>
    </row>
    <row r="1755" customHeight="1" spans="3:6">
      <c r="C1755" s="745"/>
      <c r="D1755" s="788"/>
      <c r="E1755" s="788"/>
      <c r="F1755" s="788"/>
    </row>
    <row r="1756" customHeight="1" spans="3:6">
      <c r="C1756" s="745"/>
      <c r="D1756" s="788"/>
      <c r="E1756" s="788"/>
      <c r="F1756" s="788"/>
    </row>
    <row r="1757" customHeight="1" spans="3:6">
      <c r="C1757" s="745"/>
      <c r="D1757" s="788"/>
      <c r="E1757" s="788"/>
      <c r="F1757" s="788"/>
    </row>
    <row r="1758" customHeight="1" spans="3:6">
      <c r="C1758" s="745"/>
      <c r="D1758" s="788"/>
      <c r="E1758" s="788"/>
      <c r="F1758" s="788"/>
    </row>
    <row r="1759" customHeight="1" spans="3:6">
      <c r="C1759" s="745"/>
      <c r="D1759" s="788"/>
      <c r="E1759" s="788"/>
      <c r="F1759" s="788"/>
    </row>
    <row r="1760" customHeight="1" spans="3:6">
      <c r="C1760" s="745"/>
      <c r="D1760" s="788"/>
      <c r="E1760" s="788"/>
      <c r="F1760" s="788"/>
    </row>
    <row r="1761" customHeight="1" spans="3:6">
      <c r="C1761" s="745"/>
      <c r="D1761" s="788"/>
      <c r="E1761" s="788"/>
      <c r="F1761" s="788"/>
    </row>
    <row r="1762" customHeight="1" spans="3:6">
      <c r="C1762" s="745"/>
      <c r="D1762" s="788"/>
      <c r="E1762" s="788"/>
      <c r="F1762" s="788"/>
    </row>
    <row r="1763" customHeight="1" spans="3:6">
      <c r="C1763" s="745"/>
      <c r="D1763" s="788"/>
      <c r="E1763" s="788"/>
      <c r="F1763" s="788"/>
    </row>
    <row r="1764" customHeight="1" spans="3:6">
      <c r="C1764" s="745"/>
      <c r="D1764" s="788"/>
      <c r="E1764" s="788"/>
      <c r="F1764" s="788"/>
    </row>
    <row r="1765" customHeight="1" spans="3:6">
      <c r="C1765" s="745"/>
      <c r="D1765" s="788"/>
      <c r="E1765" s="788"/>
      <c r="F1765" s="788"/>
    </row>
    <row r="1766" customHeight="1" spans="3:6">
      <c r="C1766" s="745"/>
      <c r="D1766" s="788"/>
      <c r="E1766" s="788"/>
      <c r="F1766" s="788"/>
    </row>
    <row r="1767" customHeight="1" spans="3:6">
      <c r="C1767" s="745"/>
      <c r="D1767" s="788"/>
      <c r="E1767" s="788"/>
      <c r="F1767" s="788"/>
    </row>
    <row r="1768" customHeight="1" spans="3:6">
      <c r="C1768" s="745"/>
      <c r="D1768" s="788"/>
      <c r="E1768" s="788"/>
      <c r="F1768" s="788"/>
    </row>
    <row r="1769" customHeight="1" spans="3:6">
      <c r="C1769" s="745"/>
      <c r="D1769" s="788"/>
      <c r="E1769" s="788"/>
      <c r="F1769" s="788"/>
    </row>
    <row r="1770" customHeight="1" spans="3:6">
      <c r="C1770" s="745"/>
      <c r="D1770" s="788"/>
      <c r="E1770" s="788"/>
      <c r="F1770" s="788"/>
    </row>
    <row r="1771" customHeight="1" spans="3:6">
      <c r="C1771" s="745"/>
      <c r="D1771" s="788"/>
      <c r="E1771" s="788"/>
      <c r="F1771" s="788"/>
    </row>
    <row r="1772" customHeight="1" spans="3:6">
      <c r="C1772" s="745"/>
      <c r="D1772" s="788"/>
      <c r="E1772" s="788"/>
      <c r="F1772" s="788"/>
    </row>
    <row r="1773" customHeight="1" spans="3:6">
      <c r="C1773" s="745"/>
      <c r="D1773" s="788"/>
      <c r="E1773" s="788"/>
      <c r="F1773" s="788"/>
    </row>
    <row r="1774" customHeight="1" spans="3:6">
      <c r="C1774" s="745"/>
      <c r="D1774" s="788"/>
      <c r="E1774" s="788"/>
      <c r="F1774" s="788"/>
    </row>
    <row r="1775" customHeight="1" spans="3:6">
      <c r="C1775" s="745"/>
      <c r="D1775" s="788"/>
      <c r="E1775" s="788"/>
      <c r="F1775" s="788"/>
    </row>
    <row r="1776" customHeight="1" spans="3:6">
      <c r="C1776" s="745"/>
      <c r="D1776" s="788"/>
      <c r="E1776" s="788"/>
      <c r="F1776" s="788"/>
    </row>
    <row r="1777" customHeight="1" spans="3:6">
      <c r="C1777" s="745"/>
      <c r="D1777" s="788"/>
      <c r="E1777" s="788"/>
      <c r="F1777" s="788"/>
    </row>
    <row r="1778" customHeight="1" spans="3:6">
      <c r="C1778" s="745"/>
      <c r="D1778" s="788"/>
      <c r="E1778" s="788"/>
      <c r="F1778" s="788"/>
    </row>
    <row r="1779" customHeight="1" spans="3:6">
      <c r="C1779" s="745"/>
      <c r="D1779" s="788"/>
      <c r="E1779" s="788"/>
      <c r="F1779" s="788"/>
    </row>
    <row r="1780" customHeight="1" spans="3:6">
      <c r="C1780" s="745"/>
      <c r="D1780" s="788"/>
      <c r="E1780" s="788"/>
      <c r="F1780" s="788"/>
    </row>
    <row r="1781" customHeight="1" spans="3:6">
      <c r="C1781" s="745"/>
      <c r="D1781" s="788"/>
      <c r="E1781" s="788"/>
      <c r="F1781" s="788"/>
    </row>
    <row r="1782" customHeight="1" spans="3:6">
      <c r="C1782" s="745"/>
      <c r="D1782" s="788"/>
      <c r="E1782" s="788"/>
      <c r="F1782" s="788"/>
    </row>
    <row r="1783" customHeight="1" spans="3:6">
      <c r="C1783" s="745"/>
      <c r="D1783" s="788"/>
      <c r="E1783" s="788"/>
      <c r="F1783" s="788"/>
    </row>
    <row r="1784" customHeight="1" spans="3:6">
      <c r="C1784" s="745"/>
      <c r="D1784" s="788"/>
      <c r="E1784" s="788"/>
      <c r="F1784" s="788"/>
    </row>
    <row r="1785" customHeight="1" spans="3:6">
      <c r="C1785" s="745"/>
      <c r="D1785" s="788"/>
      <c r="E1785" s="788"/>
      <c r="F1785" s="788"/>
    </row>
    <row r="1786" customHeight="1" spans="3:6">
      <c r="C1786" s="745"/>
      <c r="D1786" s="788"/>
      <c r="E1786" s="788"/>
      <c r="F1786" s="788"/>
    </row>
    <row r="1787" customHeight="1" spans="3:6">
      <c r="C1787" s="745"/>
      <c r="D1787" s="788"/>
      <c r="E1787" s="788"/>
      <c r="F1787" s="788"/>
    </row>
    <row r="1788" customHeight="1" spans="3:6">
      <c r="C1788" s="745"/>
      <c r="D1788" s="788"/>
      <c r="E1788" s="788"/>
      <c r="F1788" s="788"/>
    </row>
    <row r="1789" customHeight="1" spans="3:6">
      <c r="C1789" s="745"/>
      <c r="D1789" s="788"/>
      <c r="E1789" s="788"/>
      <c r="F1789" s="788"/>
    </row>
    <row r="1790" customHeight="1" spans="3:6">
      <c r="C1790" s="745"/>
      <c r="D1790" s="788"/>
      <c r="E1790" s="788"/>
      <c r="F1790" s="788"/>
    </row>
    <row r="1791" customHeight="1" spans="3:6">
      <c r="C1791" s="745"/>
      <c r="D1791" s="788"/>
      <c r="E1791" s="788"/>
      <c r="F1791" s="788"/>
    </row>
    <row r="1792" customHeight="1" spans="3:6">
      <c r="C1792" s="745"/>
      <c r="D1792" s="788"/>
      <c r="E1792" s="788"/>
      <c r="F1792" s="788"/>
    </row>
    <row r="1793" customHeight="1" spans="3:6">
      <c r="C1793" s="745"/>
      <c r="D1793" s="788"/>
      <c r="E1793" s="788"/>
      <c r="F1793" s="788"/>
    </row>
    <row r="1794" customHeight="1" spans="3:6">
      <c r="C1794" s="745"/>
      <c r="D1794" s="788"/>
      <c r="E1794" s="788"/>
      <c r="F1794" s="788"/>
    </row>
    <row r="1795" customHeight="1" spans="3:6">
      <c r="C1795" s="745"/>
      <c r="D1795" s="788"/>
      <c r="E1795" s="788"/>
      <c r="F1795" s="788"/>
    </row>
    <row r="1796" customHeight="1" spans="3:6">
      <c r="C1796" s="745"/>
      <c r="D1796" s="788"/>
      <c r="E1796" s="788"/>
      <c r="F1796" s="788"/>
    </row>
    <row r="1797" customHeight="1" spans="3:6">
      <c r="C1797" s="745"/>
      <c r="D1797" s="788"/>
      <c r="E1797" s="788"/>
      <c r="F1797" s="788"/>
    </row>
    <row r="1798" customHeight="1" spans="3:6">
      <c r="C1798" s="745"/>
      <c r="D1798" s="788"/>
      <c r="E1798" s="788"/>
      <c r="F1798" s="788"/>
    </row>
    <row r="1799" customHeight="1" spans="3:6">
      <c r="C1799" s="745"/>
      <c r="D1799" s="788"/>
      <c r="E1799" s="788"/>
      <c r="F1799" s="788"/>
    </row>
    <row r="1800" customHeight="1" spans="3:6">
      <c r="C1800" s="745"/>
      <c r="D1800" s="788"/>
      <c r="E1800" s="788"/>
      <c r="F1800" s="788"/>
    </row>
    <row r="1801" customHeight="1" spans="3:6">
      <c r="C1801" s="745"/>
      <c r="D1801" s="788"/>
      <c r="E1801" s="788"/>
      <c r="F1801" s="788"/>
    </row>
    <row r="1802" customHeight="1" spans="3:6">
      <c r="C1802" s="745"/>
      <c r="D1802" s="788"/>
      <c r="E1802" s="788"/>
      <c r="F1802" s="788"/>
    </row>
    <row r="1803" customHeight="1" spans="3:6">
      <c r="C1803" s="745"/>
      <c r="D1803" s="788"/>
      <c r="E1803" s="788"/>
      <c r="F1803" s="788"/>
    </row>
    <row r="1804" customHeight="1" spans="3:6">
      <c r="C1804" s="745"/>
      <c r="D1804" s="788"/>
      <c r="E1804" s="788"/>
      <c r="F1804" s="788"/>
    </row>
    <row r="1805" customHeight="1" spans="3:6">
      <c r="C1805" s="745"/>
      <c r="D1805" s="788"/>
      <c r="E1805" s="788"/>
      <c r="F1805" s="788"/>
    </row>
    <row r="1806" customHeight="1" spans="3:6">
      <c r="C1806" s="745"/>
      <c r="D1806" s="788"/>
      <c r="E1806" s="788"/>
      <c r="F1806" s="788"/>
    </row>
    <row r="1807" customHeight="1" spans="3:6">
      <c r="C1807" s="745"/>
      <c r="D1807" s="788"/>
      <c r="E1807" s="788"/>
      <c r="F1807" s="788"/>
    </row>
    <row r="1808" customHeight="1" spans="3:6">
      <c r="C1808" s="745"/>
      <c r="D1808" s="788"/>
      <c r="E1808" s="788"/>
      <c r="F1808" s="788"/>
    </row>
    <row r="1809" customHeight="1" spans="3:6">
      <c r="C1809" s="745"/>
      <c r="D1809" s="788"/>
      <c r="E1809" s="788"/>
      <c r="F1809" s="788"/>
    </row>
    <row r="1810" customHeight="1" spans="3:6">
      <c r="C1810" s="745"/>
      <c r="D1810" s="788"/>
      <c r="E1810" s="788"/>
      <c r="F1810" s="788"/>
    </row>
    <row r="1811" customHeight="1" spans="3:6">
      <c r="C1811" s="745"/>
      <c r="D1811" s="788"/>
      <c r="E1811" s="788"/>
      <c r="F1811" s="788"/>
    </row>
    <row r="1812" customHeight="1" spans="3:6">
      <c r="C1812" s="745"/>
      <c r="D1812" s="788"/>
      <c r="E1812" s="788"/>
      <c r="F1812" s="788"/>
    </row>
    <row r="1813" customHeight="1" spans="3:6">
      <c r="C1813" s="745"/>
      <c r="D1813" s="788"/>
      <c r="E1813" s="788"/>
      <c r="F1813" s="788"/>
    </row>
    <row r="1814" customHeight="1" spans="3:6">
      <c r="C1814" s="745"/>
      <c r="D1814" s="788"/>
      <c r="E1814" s="788"/>
      <c r="F1814" s="788"/>
    </row>
    <row r="1815" customHeight="1" spans="3:6">
      <c r="C1815" s="745"/>
      <c r="D1815" s="788"/>
      <c r="E1815" s="788"/>
      <c r="F1815" s="788"/>
    </row>
    <row r="1816" customHeight="1" spans="3:6">
      <c r="C1816" s="745"/>
      <c r="D1816" s="788"/>
      <c r="E1816" s="788"/>
      <c r="F1816" s="788"/>
    </row>
    <row r="1817" customHeight="1" spans="3:6">
      <c r="C1817" s="745"/>
      <c r="D1817" s="788"/>
      <c r="E1817" s="788"/>
      <c r="F1817" s="788"/>
    </row>
    <row r="1818" customHeight="1" spans="3:6">
      <c r="C1818" s="745"/>
      <c r="D1818" s="788"/>
      <c r="E1818" s="788"/>
      <c r="F1818" s="788"/>
    </row>
    <row r="1819" customHeight="1" spans="3:6">
      <c r="C1819" s="745"/>
      <c r="D1819" s="788"/>
      <c r="E1819" s="788"/>
      <c r="F1819" s="788"/>
    </row>
    <row r="1820" customHeight="1" spans="3:6">
      <c r="C1820" s="745"/>
      <c r="D1820" s="788"/>
      <c r="E1820" s="788"/>
      <c r="F1820" s="788"/>
    </row>
    <row r="1821" customHeight="1" spans="3:6">
      <c r="C1821" s="745"/>
      <c r="D1821" s="788"/>
      <c r="E1821" s="788"/>
      <c r="F1821" s="788"/>
    </row>
    <row r="1822" customHeight="1" spans="3:6">
      <c r="C1822" s="745"/>
      <c r="D1822" s="788"/>
      <c r="E1822" s="788"/>
      <c r="F1822" s="788"/>
    </row>
    <row r="1823" customHeight="1" spans="3:6">
      <c r="C1823" s="745"/>
      <c r="D1823" s="788"/>
      <c r="E1823" s="788"/>
      <c r="F1823" s="788"/>
    </row>
    <row r="1824" customHeight="1" spans="3:6">
      <c r="C1824" s="745"/>
      <c r="D1824" s="788"/>
      <c r="E1824" s="788"/>
      <c r="F1824" s="788"/>
    </row>
    <row r="1825" customHeight="1" spans="3:6">
      <c r="C1825" s="745"/>
      <c r="D1825" s="788"/>
      <c r="E1825" s="788"/>
      <c r="F1825" s="788"/>
    </row>
    <row r="1826" customHeight="1" spans="3:6">
      <c r="C1826" s="745"/>
      <c r="D1826" s="788"/>
      <c r="E1826" s="788"/>
      <c r="F1826" s="788"/>
    </row>
    <row r="1827" customHeight="1" spans="3:6">
      <c r="C1827" s="745"/>
      <c r="D1827" s="788"/>
      <c r="E1827" s="788"/>
      <c r="F1827" s="788"/>
    </row>
    <row r="1828" customHeight="1" spans="3:6">
      <c r="C1828" s="745"/>
      <c r="D1828" s="788"/>
      <c r="E1828" s="788"/>
      <c r="F1828" s="788"/>
    </row>
    <row r="1829" customHeight="1" spans="3:6">
      <c r="C1829" s="745"/>
      <c r="D1829" s="788"/>
      <c r="E1829" s="788"/>
      <c r="F1829" s="788"/>
    </row>
    <row r="1830" customHeight="1" spans="3:6">
      <c r="C1830" s="745"/>
      <c r="D1830" s="788"/>
      <c r="E1830" s="788"/>
      <c r="F1830" s="788"/>
    </row>
    <row r="1831" customHeight="1" spans="3:6">
      <c r="C1831" s="745"/>
      <c r="D1831" s="788"/>
      <c r="E1831" s="788"/>
      <c r="F1831" s="788"/>
    </row>
    <row r="1832" customHeight="1" spans="3:6">
      <c r="C1832" s="745"/>
      <c r="D1832" s="788"/>
      <c r="E1832" s="788"/>
      <c r="F1832" s="788"/>
    </row>
    <row r="1833" customHeight="1" spans="3:6">
      <c r="C1833" s="745"/>
      <c r="D1833" s="788"/>
      <c r="E1833" s="788"/>
      <c r="F1833" s="788"/>
    </row>
    <row r="1834" customHeight="1" spans="3:6">
      <c r="C1834" s="745"/>
      <c r="D1834" s="788"/>
      <c r="E1834" s="788"/>
      <c r="F1834" s="788"/>
    </row>
    <row r="1835" customHeight="1" spans="3:6">
      <c r="C1835" s="745"/>
      <c r="D1835" s="788"/>
      <c r="E1835" s="788"/>
      <c r="F1835" s="788"/>
    </row>
    <row r="1836" customHeight="1" spans="3:6">
      <c r="C1836" s="745"/>
      <c r="D1836" s="788"/>
      <c r="E1836" s="788"/>
      <c r="F1836" s="788"/>
    </row>
    <row r="1837" customHeight="1" spans="3:6">
      <c r="C1837" s="745"/>
      <c r="D1837" s="788"/>
      <c r="E1837" s="788"/>
      <c r="F1837" s="788"/>
    </row>
    <row r="1838" customHeight="1" spans="3:6">
      <c r="C1838" s="745"/>
      <c r="D1838" s="788"/>
      <c r="E1838" s="788"/>
      <c r="F1838" s="788"/>
    </row>
    <row r="1839" customHeight="1" spans="3:6">
      <c r="C1839" s="745"/>
      <c r="D1839" s="788"/>
      <c r="E1839" s="788"/>
      <c r="F1839" s="788"/>
    </row>
    <row r="1840" customHeight="1" spans="3:6">
      <c r="C1840" s="745"/>
      <c r="D1840" s="788"/>
      <c r="E1840" s="788"/>
      <c r="F1840" s="788"/>
    </row>
    <row r="1841" customHeight="1" spans="3:6">
      <c r="C1841" s="745"/>
      <c r="D1841" s="788"/>
      <c r="E1841" s="788"/>
      <c r="F1841" s="788"/>
    </row>
    <row r="1842" customHeight="1" spans="3:6">
      <c r="C1842" s="745"/>
      <c r="D1842" s="788"/>
      <c r="E1842" s="788"/>
      <c r="F1842" s="788"/>
    </row>
    <row r="1843" customHeight="1" spans="3:6">
      <c r="C1843" s="745"/>
      <c r="D1843" s="788"/>
      <c r="E1843" s="788"/>
      <c r="F1843" s="788"/>
    </row>
    <row r="1844" customHeight="1" spans="3:6">
      <c r="C1844" s="745"/>
      <c r="D1844" s="788"/>
      <c r="E1844" s="788"/>
      <c r="F1844" s="788"/>
    </row>
    <row r="1845" customHeight="1" spans="3:6">
      <c r="C1845" s="745"/>
      <c r="D1845" s="788"/>
      <c r="E1845" s="788"/>
      <c r="F1845" s="788"/>
    </row>
    <row r="1846" customHeight="1" spans="3:6">
      <c r="C1846" s="745"/>
      <c r="D1846" s="788"/>
      <c r="E1846" s="788"/>
      <c r="F1846" s="788"/>
    </row>
    <row r="1847" customHeight="1" spans="3:6">
      <c r="C1847" s="745"/>
      <c r="D1847" s="788"/>
      <c r="E1847" s="788"/>
      <c r="F1847" s="788"/>
    </row>
    <row r="1848" customHeight="1" spans="3:6">
      <c r="C1848" s="745"/>
      <c r="D1848" s="788"/>
      <c r="E1848" s="788"/>
      <c r="F1848" s="788"/>
    </row>
    <row r="1849" customHeight="1" spans="3:6">
      <c r="C1849" s="745"/>
      <c r="D1849" s="788"/>
      <c r="E1849" s="788"/>
      <c r="F1849" s="788"/>
    </row>
    <row r="1850" customHeight="1" spans="3:6">
      <c r="C1850" s="745"/>
      <c r="D1850" s="788"/>
      <c r="E1850" s="788"/>
      <c r="F1850" s="788"/>
    </row>
    <row r="1851" customHeight="1" spans="3:6">
      <c r="C1851" s="745"/>
      <c r="D1851" s="788"/>
      <c r="E1851" s="788"/>
      <c r="F1851" s="788"/>
    </row>
    <row r="1852" customHeight="1" spans="3:6">
      <c r="C1852" s="745"/>
      <c r="D1852" s="788"/>
      <c r="E1852" s="788"/>
      <c r="F1852" s="788"/>
    </row>
    <row r="1853" customHeight="1" spans="3:6">
      <c r="C1853" s="745"/>
      <c r="D1853" s="788"/>
      <c r="E1853" s="788"/>
      <c r="F1853" s="788"/>
    </row>
    <row r="1854" customHeight="1" spans="3:6">
      <c r="C1854" s="745"/>
      <c r="D1854" s="788"/>
      <c r="E1854" s="788"/>
      <c r="F1854" s="788"/>
    </row>
    <row r="1855" customHeight="1" spans="3:6">
      <c r="C1855" s="745"/>
      <c r="D1855" s="788"/>
      <c r="E1855" s="788"/>
      <c r="F1855" s="788"/>
    </row>
    <row r="1856" customHeight="1" spans="3:6">
      <c r="C1856" s="745"/>
      <c r="D1856" s="788"/>
      <c r="E1856" s="788"/>
      <c r="F1856" s="788"/>
    </row>
    <row r="1857" customHeight="1" spans="3:6">
      <c r="C1857" s="745"/>
      <c r="D1857" s="788"/>
      <c r="E1857" s="788"/>
      <c r="F1857" s="788"/>
    </row>
    <row r="1858" customHeight="1" spans="3:6">
      <c r="C1858" s="745"/>
      <c r="D1858" s="788"/>
      <c r="E1858" s="788"/>
      <c r="F1858" s="788"/>
    </row>
    <row r="1859" customHeight="1" spans="3:6">
      <c r="C1859" s="745"/>
      <c r="D1859" s="788"/>
      <c r="E1859" s="788"/>
      <c r="F1859" s="788"/>
    </row>
    <row r="1860" customHeight="1" spans="3:6">
      <c r="C1860" s="745"/>
      <c r="D1860" s="788"/>
      <c r="E1860" s="788"/>
      <c r="F1860" s="788"/>
    </row>
    <row r="1861" customHeight="1" spans="3:6">
      <c r="C1861" s="745"/>
      <c r="D1861" s="788"/>
      <c r="E1861" s="788"/>
      <c r="F1861" s="788"/>
    </row>
    <row r="1862" customHeight="1" spans="3:6">
      <c r="C1862" s="745"/>
      <c r="D1862" s="788"/>
      <c r="E1862" s="788"/>
      <c r="F1862" s="788"/>
    </row>
    <row r="1863" customHeight="1" spans="3:6">
      <c r="C1863" s="745"/>
      <c r="D1863" s="788"/>
      <c r="E1863" s="788"/>
      <c r="F1863" s="788"/>
    </row>
    <row r="1864" customHeight="1" spans="3:6">
      <c r="C1864" s="745"/>
      <c r="D1864" s="788"/>
      <c r="E1864" s="788"/>
      <c r="F1864" s="788"/>
    </row>
    <row r="1865" customHeight="1" spans="3:6">
      <c r="C1865" s="745"/>
      <c r="D1865" s="788"/>
      <c r="E1865" s="788"/>
      <c r="F1865" s="788"/>
    </row>
    <row r="1866" customHeight="1" spans="3:6">
      <c r="C1866" s="745"/>
      <c r="D1866" s="788"/>
      <c r="E1866" s="788"/>
      <c r="F1866" s="788"/>
    </row>
    <row r="1867" customHeight="1" spans="3:6">
      <c r="C1867" s="745"/>
      <c r="D1867" s="788"/>
      <c r="E1867" s="788"/>
      <c r="F1867" s="788"/>
    </row>
    <row r="1868" customHeight="1" spans="3:6">
      <c r="C1868" s="745"/>
      <c r="D1868" s="788"/>
      <c r="E1868" s="788"/>
      <c r="F1868" s="788"/>
    </row>
    <row r="1869" customHeight="1" spans="3:6">
      <c r="C1869" s="745"/>
      <c r="D1869" s="788"/>
      <c r="E1869" s="788"/>
      <c r="F1869" s="788"/>
    </row>
    <row r="1870" customHeight="1" spans="3:6">
      <c r="C1870" s="745"/>
      <c r="D1870" s="788"/>
      <c r="E1870" s="788"/>
      <c r="F1870" s="788"/>
    </row>
    <row r="1871" customHeight="1" spans="3:6">
      <c r="C1871" s="745"/>
      <c r="D1871" s="788"/>
      <c r="E1871" s="788"/>
      <c r="F1871" s="788"/>
    </row>
    <row r="1872" customHeight="1" spans="3:6">
      <c r="C1872" s="745"/>
      <c r="D1872" s="788"/>
      <c r="E1872" s="788"/>
      <c r="F1872" s="788"/>
    </row>
    <row r="1873" customHeight="1" spans="3:6">
      <c r="C1873" s="745"/>
      <c r="D1873" s="788"/>
      <c r="E1873" s="788"/>
      <c r="F1873" s="788"/>
    </row>
    <row r="1874" customHeight="1" spans="3:6">
      <c r="C1874" s="745"/>
      <c r="D1874" s="788"/>
      <c r="E1874" s="788"/>
      <c r="F1874" s="788"/>
    </row>
    <row r="1875" customHeight="1" spans="3:6">
      <c r="C1875" s="745"/>
      <c r="D1875" s="788"/>
      <c r="E1875" s="788"/>
      <c r="F1875" s="788"/>
    </row>
    <row r="1876" customHeight="1" spans="3:6">
      <c r="C1876" s="745"/>
      <c r="D1876" s="788"/>
      <c r="E1876" s="788"/>
      <c r="F1876" s="788"/>
    </row>
    <row r="1877" customHeight="1" spans="3:6">
      <c r="C1877" s="745"/>
      <c r="D1877" s="788"/>
      <c r="E1877" s="788"/>
      <c r="F1877" s="788"/>
    </row>
    <row r="1878" customHeight="1" spans="3:6">
      <c r="C1878" s="745"/>
      <c r="D1878" s="788"/>
      <c r="E1878" s="788"/>
      <c r="F1878" s="788"/>
    </row>
    <row r="1879" customHeight="1" spans="3:6">
      <c r="C1879" s="745"/>
      <c r="D1879" s="788"/>
      <c r="E1879" s="788"/>
      <c r="F1879" s="788"/>
    </row>
    <row r="1880" customHeight="1" spans="3:6">
      <c r="C1880" s="745"/>
      <c r="D1880" s="788"/>
      <c r="E1880" s="788"/>
      <c r="F1880" s="788"/>
    </row>
    <row r="1881" customHeight="1" spans="3:6">
      <c r="C1881" s="745"/>
      <c r="D1881" s="788"/>
      <c r="E1881" s="788"/>
      <c r="F1881" s="788"/>
    </row>
    <row r="1882" customHeight="1" spans="3:6">
      <c r="C1882" s="745"/>
      <c r="D1882" s="788"/>
      <c r="E1882" s="788"/>
      <c r="F1882" s="788"/>
    </row>
    <row r="1883" customHeight="1" spans="3:6">
      <c r="C1883" s="745"/>
      <c r="D1883" s="788"/>
      <c r="E1883" s="788"/>
      <c r="F1883" s="788"/>
    </row>
    <row r="1884" customHeight="1" spans="3:6">
      <c r="C1884" s="745"/>
      <c r="D1884" s="788"/>
      <c r="E1884" s="788"/>
      <c r="F1884" s="788"/>
    </row>
    <row r="1885" customHeight="1" spans="3:6">
      <c r="C1885" s="745"/>
      <c r="D1885" s="788"/>
      <c r="E1885" s="788"/>
      <c r="F1885" s="788"/>
    </row>
    <row r="1886" customHeight="1" spans="3:6">
      <c r="C1886" s="745"/>
      <c r="D1886" s="788"/>
      <c r="E1886" s="788"/>
      <c r="F1886" s="788"/>
    </row>
    <row r="1887" customHeight="1" spans="3:6">
      <c r="C1887" s="745"/>
      <c r="D1887" s="788"/>
      <c r="E1887" s="788"/>
      <c r="F1887" s="788"/>
    </row>
    <row r="1888" customHeight="1" spans="3:6">
      <c r="C1888" s="745"/>
      <c r="D1888" s="788"/>
      <c r="E1888" s="788"/>
      <c r="F1888" s="788"/>
    </row>
    <row r="1889" customHeight="1" spans="3:6">
      <c r="C1889" s="745"/>
      <c r="D1889" s="788"/>
      <c r="E1889" s="788"/>
      <c r="F1889" s="788"/>
    </row>
    <row r="1890" customHeight="1" spans="3:6">
      <c r="C1890" s="745"/>
      <c r="D1890" s="788"/>
      <c r="E1890" s="788"/>
      <c r="F1890" s="788"/>
    </row>
    <row r="1891" customHeight="1" spans="3:6">
      <c r="C1891" s="745"/>
      <c r="D1891" s="788"/>
      <c r="E1891" s="788"/>
      <c r="F1891" s="788"/>
    </row>
    <row r="1892" customHeight="1" spans="3:6">
      <c r="C1892" s="745"/>
      <c r="D1892" s="788"/>
      <c r="E1892" s="788"/>
      <c r="F1892" s="788"/>
    </row>
    <row r="1893" customHeight="1" spans="3:6">
      <c r="C1893" s="745"/>
      <c r="D1893" s="788"/>
      <c r="E1893" s="788"/>
      <c r="F1893" s="788"/>
    </row>
    <row r="1894" customHeight="1" spans="3:6">
      <c r="C1894" s="745"/>
      <c r="D1894" s="788"/>
      <c r="E1894" s="788"/>
      <c r="F1894" s="788"/>
    </row>
    <row r="1895" customHeight="1" spans="3:6">
      <c r="C1895" s="745"/>
      <c r="D1895" s="788"/>
      <c r="E1895" s="788"/>
      <c r="F1895" s="788"/>
    </row>
    <row r="1896" customHeight="1" spans="3:6">
      <c r="C1896" s="745"/>
      <c r="D1896" s="788"/>
      <c r="E1896" s="788"/>
      <c r="F1896" s="788"/>
    </row>
    <row r="1897" customHeight="1" spans="3:6">
      <c r="C1897" s="745"/>
      <c r="D1897" s="788"/>
      <c r="E1897" s="788"/>
      <c r="F1897" s="788"/>
    </row>
    <row r="1898" customHeight="1" spans="3:6">
      <c r="C1898" s="745"/>
      <c r="D1898" s="788"/>
      <c r="E1898" s="788"/>
      <c r="F1898" s="788"/>
    </row>
    <row r="1899" customHeight="1" spans="3:6">
      <c r="C1899" s="745"/>
      <c r="D1899" s="788"/>
      <c r="E1899" s="788"/>
      <c r="F1899" s="788"/>
    </row>
    <row r="1900" customHeight="1" spans="3:6">
      <c r="C1900" s="745"/>
      <c r="D1900" s="788"/>
      <c r="E1900" s="788"/>
      <c r="F1900" s="788"/>
    </row>
    <row r="1901" customHeight="1" spans="3:6">
      <c r="C1901" s="745"/>
      <c r="D1901" s="788"/>
      <c r="E1901" s="788"/>
      <c r="F1901" s="788"/>
    </row>
    <row r="1902" customHeight="1" spans="3:6">
      <c r="C1902" s="745"/>
      <c r="D1902" s="788"/>
      <c r="E1902" s="788"/>
      <c r="F1902" s="788"/>
    </row>
    <row r="1903" customHeight="1" spans="3:6">
      <c r="C1903" s="745"/>
      <c r="D1903" s="788"/>
      <c r="E1903" s="788"/>
      <c r="F1903" s="788"/>
    </row>
    <row r="1904" customHeight="1" spans="3:6">
      <c r="C1904" s="745"/>
      <c r="D1904" s="788"/>
      <c r="E1904" s="788"/>
      <c r="F1904" s="788"/>
    </row>
    <row r="1905" customHeight="1" spans="3:6">
      <c r="C1905" s="745"/>
      <c r="D1905" s="788"/>
      <c r="E1905" s="788"/>
      <c r="F1905" s="788"/>
    </row>
    <row r="1906" customHeight="1" spans="3:6">
      <c r="C1906" s="745"/>
      <c r="D1906" s="788"/>
      <c r="E1906" s="788"/>
      <c r="F1906" s="788"/>
    </row>
    <row r="1907" customHeight="1" spans="3:6">
      <c r="C1907" s="745"/>
      <c r="D1907" s="788"/>
      <c r="E1907" s="788"/>
      <c r="F1907" s="788"/>
    </row>
    <row r="1908" customHeight="1" spans="3:6">
      <c r="C1908" s="745"/>
      <c r="D1908" s="788"/>
      <c r="E1908" s="788"/>
      <c r="F1908" s="788"/>
    </row>
    <row r="1909" customHeight="1" spans="3:6">
      <c r="C1909" s="745"/>
      <c r="D1909" s="788"/>
      <c r="E1909" s="788"/>
      <c r="F1909" s="788"/>
    </row>
    <row r="1910" customHeight="1" spans="3:6">
      <c r="C1910" s="745"/>
      <c r="D1910" s="788"/>
      <c r="E1910" s="788"/>
      <c r="F1910" s="788"/>
    </row>
    <row r="1911" customHeight="1" spans="3:6">
      <c r="C1911" s="745"/>
      <c r="D1911" s="788"/>
      <c r="E1911" s="788"/>
      <c r="F1911" s="788"/>
    </row>
    <row r="1912" customHeight="1" spans="3:6">
      <c r="C1912" s="745"/>
      <c r="D1912" s="788"/>
      <c r="E1912" s="788"/>
      <c r="F1912" s="788"/>
    </row>
    <row r="1913" customHeight="1" spans="3:6">
      <c r="C1913" s="745"/>
      <c r="D1913" s="788"/>
      <c r="E1913" s="788"/>
      <c r="F1913" s="788"/>
    </row>
    <row r="1914" customHeight="1" spans="3:6">
      <c r="C1914" s="745"/>
      <c r="D1914" s="788"/>
      <c r="E1914" s="788"/>
      <c r="F1914" s="788"/>
    </row>
    <row r="1915" customHeight="1" spans="3:6">
      <c r="C1915" s="745"/>
      <c r="D1915" s="788"/>
      <c r="E1915" s="788"/>
      <c r="F1915" s="788"/>
    </row>
    <row r="1916" customHeight="1" spans="3:6">
      <c r="C1916" s="745"/>
      <c r="D1916" s="788"/>
      <c r="E1916" s="788"/>
      <c r="F1916" s="788"/>
    </row>
    <row r="1917" customHeight="1" spans="3:6">
      <c r="C1917" s="745"/>
      <c r="D1917" s="788"/>
      <c r="E1917" s="788"/>
      <c r="F1917" s="788"/>
    </row>
    <row r="1918" customHeight="1" spans="3:6">
      <c r="C1918" s="745"/>
      <c r="D1918" s="788"/>
      <c r="E1918" s="788"/>
      <c r="F1918" s="788"/>
    </row>
    <row r="1919" customHeight="1" spans="3:6">
      <c r="C1919" s="745"/>
      <c r="D1919" s="788"/>
      <c r="E1919" s="788"/>
      <c r="F1919" s="788"/>
    </row>
    <row r="1920" customHeight="1" spans="3:6">
      <c r="C1920" s="745"/>
      <c r="D1920" s="788"/>
      <c r="E1920" s="788"/>
      <c r="F1920" s="788"/>
    </row>
    <row r="1921" customHeight="1" spans="3:6">
      <c r="C1921" s="745"/>
      <c r="D1921" s="788"/>
      <c r="E1921" s="788"/>
      <c r="F1921" s="788"/>
    </row>
    <row r="1922" customHeight="1" spans="3:6">
      <c r="C1922" s="745"/>
      <c r="D1922" s="788"/>
      <c r="E1922" s="788"/>
      <c r="F1922" s="788"/>
    </row>
    <row r="1923" customHeight="1" spans="3:6">
      <c r="C1923" s="745"/>
      <c r="D1923" s="788"/>
      <c r="E1923" s="788"/>
      <c r="F1923" s="788"/>
    </row>
    <row r="1924" customHeight="1" spans="3:6">
      <c r="C1924" s="745"/>
      <c r="D1924" s="788"/>
      <c r="E1924" s="788"/>
      <c r="F1924" s="788"/>
    </row>
    <row r="1925" customHeight="1" spans="3:6">
      <c r="C1925" s="745"/>
      <c r="D1925" s="788"/>
      <c r="E1925" s="788"/>
      <c r="F1925" s="788"/>
    </row>
    <row r="1926" customHeight="1" spans="3:6">
      <c r="C1926" s="745"/>
      <c r="D1926" s="788"/>
      <c r="E1926" s="788"/>
      <c r="F1926" s="788"/>
    </row>
    <row r="1927" customHeight="1" spans="3:6">
      <c r="C1927" s="745"/>
      <c r="D1927" s="788"/>
      <c r="E1927" s="788"/>
      <c r="F1927" s="788"/>
    </row>
    <row r="1928" customHeight="1" spans="3:6">
      <c r="C1928" s="745"/>
      <c r="D1928" s="788"/>
      <c r="E1928" s="788"/>
      <c r="F1928" s="788"/>
    </row>
    <row r="1929" customHeight="1" spans="3:6">
      <c r="C1929" s="745"/>
      <c r="D1929" s="788"/>
      <c r="E1929" s="788"/>
      <c r="F1929" s="788"/>
    </row>
    <row r="1930" customHeight="1" spans="3:6">
      <c r="C1930" s="745"/>
      <c r="D1930" s="788"/>
      <c r="E1930" s="788"/>
      <c r="F1930" s="788"/>
    </row>
    <row r="1931" customHeight="1" spans="3:6">
      <c r="C1931" s="745"/>
      <c r="D1931" s="788"/>
      <c r="E1931" s="788"/>
      <c r="F1931" s="788"/>
    </row>
    <row r="1932" customHeight="1" spans="3:6">
      <c r="C1932" s="745"/>
      <c r="D1932" s="788"/>
      <c r="E1932" s="788"/>
      <c r="F1932" s="788"/>
    </row>
    <row r="1933" customHeight="1" spans="3:6">
      <c r="C1933" s="745"/>
      <c r="D1933" s="788"/>
      <c r="E1933" s="788"/>
      <c r="F1933" s="788"/>
    </row>
    <row r="1934" customHeight="1" spans="3:6">
      <c r="C1934" s="745"/>
      <c r="D1934" s="788"/>
      <c r="E1934" s="788"/>
      <c r="F1934" s="788"/>
    </row>
    <row r="1935" customHeight="1" spans="3:6">
      <c r="C1935" s="745"/>
      <c r="D1935" s="788"/>
      <c r="E1935" s="788"/>
      <c r="F1935" s="788"/>
    </row>
    <row r="1936" customHeight="1" spans="3:6">
      <c r="C1936" s="745"/>
      <c r="D1936" s="788"/>
      <c r="E1936" s="788"/>
      <c r="F1936" s="788"/>
    </row>
    <row r="1937" customHeight="1" spans="3:6">
      <c r="C1937" s="745"/>
      <c r="D1937" s="788"/>
      <c r="E1937" s="788"/>
      <c r="F1937" s="788"/>
    </row>
    <row r="1938" customHeight="1" spans="3:6">
      <c r="C1938" s="745"/>
      <c r="D1938" s="788"/>
      <c r="E1938" s="788"/>
      <c r="F1938" s="788"/>
    </row>
    <row r="1939" customHeight="1" spans="3:6">
      <c r="C1939" s="745"/>
      <c r="D1939" s="788"/>
      <c r="E1939" s="788"/>
      <c r="F1939" s="788"/>
    </row>
    <row r="1940" customHeight="1" spans="3:6">
      <c r="C1940" s="745"/>
      <c r="D1940" s="788"/>
      <c r="E1940" s="788"/>
      <c r="F1940" s="788"/>
    </row>
    <row r="1941" customHeight="1" spans="3:6">
      <c r="C1941" s="745"/>
      <c r="D1941" s="788"/>
      <c r="E1941" s="788"/>
      <c r="F1941" s="788"/>
    </row>
    <row r="1942" customHeight="1" spans="3:6">
      <c r="C1942" s="745"/>
      <c r="D1942" s="788"/>
      <c r="E1942" s="788"/>
      <c r="F1942" s="788"/>
    </row>
    <row r="1943" customHeight="1" spans="3:6">
      <c r="C1943" s="745"/>
      <c r="D1943" s="788"/>
      <c r="E1943" s="788"/>
      <c r="F1943" s="788"/>
    </row>
    <row r="1944" customHeight="1" spans="3:6">
      <c r="C1944" s="745"/>
      <c r="D1944" s="788"/>
      <c r="E1944" s="788"/>
      <c r="F1944" s="788"/>
    </row>
    <row r="1945" customHeight="1" spans="3:6">
      <c r="C1945" s="745"/>
      <c r="D1945" s="788"/>
      <c r="E1945" s="788"/>
      <c r="F1945" s="788"/>
    </row>
    <row r="1946" customHeight="1" spans="3:6">
      <c r="C1946" s="745"/>
      <c r="D1946" s="788"/>
      <c r="E1946" s="788"/>
      <c r="F1946" s="788"/>
    </row>
    <row r="1947" customHeight="1" spans="3:6">
      <c r="C1947" s="745"/>
      <c r="D1947" s="788"/>
      <c r="E1947" s="788"/>
      <c r="F1947" s="788"/>
    </row>
    <row r="1948" customHeight="1" spans="3:6">
      <c r="C1948" s="745"/>
      <c r="D1948" s="788"/>
      <c r="E1948" s="788"/>
      <c r="F1948" s="788"/>
    </row>
    <row r="1949" customHeight="1" spans="3:6">
      <c r="C1949" s="745"/>
      <c r="D1949" s="788"/>
      <c r="E1949" s="788"/>
      <c r="F1949" s="788"/>
    </row>
    <row r="1950" customHeight="1" spans="3:6">
      <c r="C1950" s="745"/>
      <c r="D1950" s="788"/>
      <c r="E1950" s="788"/>
      <c r="F1950" s="788"/>
    </row>
    <row r="1951" customHeight="1" spans="3:6">
      <c r="C1951" s="745"/>
      <c r="D1951" s="788"/>
      <c r="E1951" s="788"/>
      <c r="F1951" s="788"/>
    </row>
    <row r="1952" customHeight="1" spans="3:6">
      <c r="C1952" s="745"/>
      <c r="D1952" s="788"/>
      <c r="E1952" s="788"/>
      <c r="F1952" s="788"/>
    </row>
    <row r="1953" customHeight="1" spans="3:6">
      <c r="C1953" s="745"/>
      <c r="D1953" s="788"/>
      <c r="E1953" s="788"/>
      <c r="F1953" s="788"/>
    </row>
    <row r="1954" customHeight="1" spans="3:6">
      <c r="C1954" s="745"/>
      <c r="D1954" s="788"/>
      <c r="E1954" s="788"/>
      <c r="F1954" s="788"/>
    </row>
    <row r="1955" customHeight="1" spans="3:6">
      <c r="C1955" s="745"/>
      <c r="D1955" s="788"/>
      <c r="E1955" s="788"/>
      <c r="F1955" s="788"/>
    </row>
    <row r="1956" customHeight="1" spans="3:6">
      <c r="C1956" s="745"/>
      <c r="D1956" s="788"/>
      <c r="E1956" s="788"/>
      <c r="F1956" s="788"/>
    </row>
    <row r="1957" customHeight="1" spans="3:6">
      <c r="C1957" s="745"/>
      <c r="D1957" s="788"/>
      <c r="E1957" s="788"/>
      <c r="F1957" s="788"/>
    </row>
    <row r="1958" customHeight="1" spans="3:6">
      <c r="C1958" s="745"/>
      <c r="D1958" s="788"/>
      <c r="E1958" s="788"/>
      <c r="F1958" s="788"/>
    </row>
    <row r="1959" customHeight="1" spans="3:6">
      <c r="C1959" s="745"/>
      <c r="D1959" s="788"/>
      <c r="E1959" s="788"/>
      <c r="F1959" s="788"/>
    </row>
    <row r="1960" customHeight="1" spans="3:6">
      <c r="C1960" s="745"/>
      <c r="D1960" s="788"/>
      <c r="E1960" s="788"/>
      <c r="F1960" s="788"/>
    </row>
    <row r="1961" customHeight="1" spans="3:6">
      <c r="C1961" s="745"/>
      <c r="D1961" s="788"/>
      <c r="E1961" s="788"/>
      <c r="F1961" s="788"/>
    </row>
    <row r="1962" customHeight="1" spans="3:6">
      <c r="C1962" s="745"/>
      <c r="D1962" s="788"/>
      <c r="E1962" s="788"/>
      <c r="F1962" s="788"/>
    </row>
    <row r="1963" customHeight="1" spans="3:6">
      <c r="C1963" s="745"/>
      <c r="D1963" s="788"/>
      <c r="E1963" s="788"/>
      <c r="F1963" s="788"/>
    </row>
    <row r="1964" customHeight="1" spans="3:6">
      <c r="C1964" s="745"/>
      <c r="D1964" s="788"/>
      <c r="E1964" s="788"/>
      <c r="F1964" s="788"/>
    </row>
    <row r="1965" customHeight="1" spans="3:6">
      <c r="C1965" s="745"/>
      <c r="D1965" s="788"/>
      <c r="E1965" s="788"/>
      <c r="F1965" s="788"/>
    </row>
    <row r="1966" customHeight="1" spans="3:6">
      <c r="C1966" s="745"/>
      <c r="D1966" s="788"/>
      <c r="E1966" s="788"/>
      <c r="F1966" s="788"/>
    </row>
    <row r="1967" customHeight="1" spans="3:6">
      <c r="C1967" s="745"/>
      <c r="D1967" s="788"/>
      <c r="E1967" s="788"/>
      <c r="F1967" s="788"/>
    </row>
    <row r="1968" customHeight="1" spans="3:6">
      <c r="C1968" s="745"/>
      <c r="D1968" s="788"/>
      <c r="E1968" s="788"/>
      <c r="F1968" s="788"/>
    </row>
    <row r="1969" customHeight="1" spans="3:6">
      <c r="C1969" s="745"/>
      <c r="D1969" s="788"/>
      <c r="E1969" s="788"/>
      <c r="F1969" s="788"/>
    </row>
  </sheetData>
  <mergeCells count="245">
    <mergeCell ref="H1:M1"/>
    <mergeCell ref="H2:M2"/>
    <mergeCell ref="H9:M9"/>
    <mergeCell ref="A14:M14"/>
    <mergeCell ref="A15:M15"/>
    <mergeCell ref="A16:M16"/>
    <mergeCell ref="H18:J18"/>
    <mergeCell ref="B20:M20"/>
    <mergeCell ref="B21:G21"/>
    <mergeCell ref="H21:M21"/>
    <mergeCell ref="B22:G22"/>
    <mergeCell ref="H22:M22"/>
    <mergeCell ref="B23:G23"/>
    <mergeCell ref="H23:M23"/>
    <mergeCell ref="B24:G24"/>
    <mergeCell ref="H24:M24"/>
    <mergeCell ref="B25:G25"/>
    <mergeCell ref="H25:M25"/>
    <mergeCell ref="B26:G26"/>
    <mergeCell ref="H26:M26"/>
    <mergeCell ref="B27:G27"/>
    <mergeCell ref="H27:M27"/>
    <mergeCell ref="B28:G28"/>
    <mergeCell ref="H28:M28"/>
    <mergeCell ref="B29:G29"/>
    <mergeCell ref="H29:M29"/>
    <mergeCell ref="B30:G30"/>
    <mergeCell ref="H30:M30"/>
    <mergeCell ref="B32:M32"/>
    <mergeCell ref="H33:M33"/>
    <mergeCell ref="H34:J34"/>
    <mergeCell ref="K34:M34"/>
    <mergeCell ref="B36:G36"/>
    <mergeCell ref="B37:G37"/>
    <mergeCell ref="C38:G38"/>
    <mergeCell ref="D39:G39"/>
    <mergeCell ref="C41:G41"/>
    <mergeCell ref="B43:G43"/>
    <mergeCell ref="C44:G44"/>
    <mergeCell ref="D45:G45"/>
    <mergeCell ref="C46:G46"/>
    <mergeCell ref="D47:G47"/>
    <mergeCell ref="C48:G48"/>
    <mergeCell ref="D49:G49"/>
    <mergeCell ref="B51:M51"/>
    <mergeCell ref="H52:M52"/>
    <mergeCell ref="H53:J53"/>
    <mergeCell ref="K53:M53"/>
    <mergeCell ref="B55:G55"/>
    <mergeCell ref="C56:G56"/>
    <mergeCell ref="D57:G57"/>
    <mergeCell ref="E58:G58"/>
    <mergeCell ref="E59:G59"/>
    <mergeCell ref="E60:G60"/>
    <mergeCell ref="E61:G61"/>
    <mergeCell ref="D62:G62"/>
    <mergeCell ref="E63:G63"/>
    <mergeCell ref="E64:G64"/>
    <mergeCell ref="E65:G65"/>
    <mergeCell ref="E66:G66"/>
    <mergeCell ref="C67:G67"/>
    <mergeCell ref="D68:G68"/>
    <mergeCell ref="D69:G69"/>
    <mergeCell ref="C70:G70"/>
    <mergeCell ref="D71:G71"/>
    <mergeCell ref="C72:G72"/>
    <mergeCell ref="D73:G73"/>
    <mergeCell ref="C74:G74"/>
    <mergeCell ref="D75:G75"/>
    <mergeCell ref="D76:G76"/>
    <mergeCell ref="C77:G77"/>
    <mergeCell ref="D78:G78"/>
    <mergeCell ref="C79:G79"/>
    <mergeCell ref="D80:G80"/>
    <mergeCell ref="D81:G81"/>
    <mergeCell ref="D82:G82"/>
    <mergeCell ref="D83:G83"/>
    <mergeCell ref="D84:G84"/>
    <mergeCell ref="D85:G85"/>
    <mergeCell ref="D86:G86"/>
    <mergeCell ref="D87:G87"/>
    <mergeCell ref="C88:G88"/>
    <mergeCell ref="D89:G89"/>
    <mergeCell ref="D90:G90"/>
    <mergeCell ref="C91:G91"/>
    <mergeCell ref="D92:G92"/>
    <mergeCell ref="D93:G93"/>
    <mergeCell ref="B94:M94"/>
    <mergeCell ref="H95:M95"/>
    <mergeCell ref="H96:J96"/>
    <mergeCell ref="K96:M96"/>
    <mergeCell ref="B98:G98"/>
    <mergeCell ref="C99:G99"/>
    <mergeCell ref="D100:G100"/>
    <mergeCell ref="D101:G101"/>
    <mergeCell ref="D102:G102"/>
    <mergeCell ref="D103:G103"/>
    <mergeCell ref="D104:G104"/>
    <mergeCell ref="D105:G105"/>
    <mergeCell ref="D106:G106"/>
    <mergeCell ref="B107:G107"/>
    <mergeCell ref="C108:G108"/>
    <mergeCell ref="D109:G109"/>
    <mergeCell ref="E110:G110"/>
    <mergeCell ref="F111:G111"/>
    <mergeCell ref="F112:G112"/>
    <mergeCell ref="E113:G113"/>
    <mergeCell ref="F114:G114"/>
    <mergeCell ref="F115:G115"/>
    <mergeCell ref="E116:G116"/>
    <mergeCell ref="F117:G117"/>
    <mergeCell ref="F118:G118"/>
    <mergeCell ref="F119:G119"/>
    <mergeCell ref="F120:G120"/>
    <mergeCell ref="F121:G121"/>
    <mergeCell ref="F122:G122"/>
    <mergeCell ref="F123:G123"/>
    <mergeCell ref="F124:G124"/>
    <mergeCell ref="D125:G125"/>
    <mergeCell ref="E126:G126"/>
    <mergeCell ref="F127:G127"/>
    <mergeCell ref="F128:G128"/>
    <mergeCell ref="E129:G129"/>
    <mergeCell ref="F130:G130"/>
    <mergeCell ref="F131:G131"/>
    <mergeCell ref="E132:G132"/>
    <mergeCell ref="F133:G133"/>
    <mergeCell ref="F134:G134"/>
    <mergeCell ref="E135:G135"/>
    <mergeCell ref="F136:G136"/>
    <mergeCell ref="F137:G137"/>
    <mergeCell ref="E138:G138"/>
    <mergeCell ref="D139:G139"/>
    <mergeCell ref="C140:G140"/>
    <mergeCell ref="D141:G141"/>
    <mergeCell ref="C142:G142"/>
    <mergeCell ref="D143:G143"/>
    <mergeCell ref="C144:G144"/>
    <mergeCell ref="D145:G145"/>
    <mergeCell ref="D146:G146"/>
    <mergeCell ref="C147:G147"/>
    <mergeCell ref="D148:G148"/>
    <mergeCell ref="D149:G149"/>
    <mergeCell ref="D150:G150"/>
    <mergeCell ref="B151:G151"/>
    <mergeCell ref="C152:G152"/>
    <mergeCell ref="D153:G153"/>
    <mergeCell ref="C154:G154"/>
    <mergeCell ref="D155:G155"/>
    <mergeCell ref="B156:M156"/>
    <mergeCell ref="H157:M157"/>
    <mergeCell ref="H158:J158"/>
    <mergeCell ref="K158:M158"/>
    <mergeCell ref="B160:G160"/>
    <mergeCell ref="C161:G161"/>
    <mergeCell ref="D162:G162"/>
    <mergeCell ref="E163:G163"/>
    <mergeCell ref="E167:G167"/>
    <mergeCell ref="D171:G171"/>
    <mergeCell ref="C172:G172"/>
    <mergeCell ref="D173:G173"/>
    <mergeCell ref="D174:G174"/>
    <mergeCell ref="D175:G175"/>
    <mergeCell ref="C176:G176"/>
    <mergeCell ref="D177:G177"/>
    <mergeCell ref="B178:G178"/>
    <mergeCell ref="B179:G179"/>
    <mergeCell ref="C180:G180"/>
    <mergeCell ref="D181:G181"/>
    <mergeCell ref="D182:G182"/>
    <mergeCell ref="C183:G183"/>
    <mergeCell ref="D184:G184"/>
    <mergeCell ref="E185:G185"/>
    <mergeCell ref="E186:G186"/>
    <mergeCell ref="D187:G187"/>
    <mergeCell ref="E188:G188"/>
    <mergeCell ref="E189:G189"/>
    <mergeCell ref="C190:G190"/>
    <mergeCell ref="D191:G191"/>
    <mergeCell ref="E192:G192"/>
    <mergeCell ref="E193:G193"/>
    <mergeCell ref="E194:G194"/>
    <mergeCell ref="D195:G195"/>
    <mergeCell ref="E196:G196"/>
    <mergeCell ref="E197:G197"/>
    <mergeCell ref="E198:G198"/>
    <mergeCell ref="C199:G199"/>
    <mergeCell ref="D200:G200"/>
    <mergeCell ref="B201:M201"/>
    <mergeCell ref="H202:M202"/>
    <mergeCell ref="H203:J203"/>
    <mergeCell ref="K203:M203"/>
    <mergeCell ref="B205:G205"/>
    <mergeCell ref="C206:G206"/>
    <mergeCell ref="D207:G207"/>
    <mergeCell ref="D208:G208"/>
    <mergeCell ref="C209:G209"/>
    <mergeCell ref="D210:G210"/>
    <mergeCell ref="E211:G211"/>
    <mergeCell ref="E212:G212"/>
    <mergeCell ref="D213:G213"/>
    <mergeCell ref="E214:G214"/>
    <mergeCell ref="C216:G216"/>
    <mergeCell ref="D217:G217"/>
    <mergeCell ref="E218:G218"/>
    <mergeCell ref="E219:G219"/>
    <mergeCell ref="E220:G220"/>
    <mergeCell ref="D221:G221"/>
    <mergeCell ref="E222:G222"/>
    <mergeCell ref="E223:G223"/>
    <mergeCell ref="E224:G224"/>
    <mergeCell ref="C225:G225"/>
    <mergeCell ref="D226:G226"/>
    <mergeCell ref="D227:G227"/>
    <mergeCell ref="D228:G228"/>
    <mergeCell ref="C229:G229"/>
    <mergeCell ref="C233:G233"/>
    <mergeCell ref="D234:G234"/>
    <mergeCell ref="C235:G235"/>
    <mergeCell ref="D236:G236"/>
    <mergeCell ref="B237:G237"/>
    <mergeCell ref="C241:G241"/>
    <mergeCell ref="C242:G242"/>
    <mergeCell ref="C243:G243"/>
    <mergeCell ref="I245:L245"/>
    <mergeCell ref="I257:L257"/>
    <mergeCell ref="H258:M258"/>
    <mergeCell ref="H259:M259"/>
    <mergeCell ref="H262:M262"/>
    <mergeCell ref="I269:L269"/>
    <mergeCell ref="I272:L272"/>
    <mergeCell ref="I274:L274"/>
    <mergeCell ref="I278:L278"/>
    <mergeCell ref="I285:L285"/>
    <mergeCell ref="I288:L288"/>
    <mergeCell ref="A32:A35"/>
    <mergeCell ref="A51:A54"/>
    <mergeCell ref="A94:A97"/>
    <mergeCell ref="A156:A159"/>
    <mergeCell ref="A201:A204"/>
    <mergeCell ref="B33:G35"/>
    <mergeCell ref="B202:G204"/>
    <mergeCell ref="B157:G159"/>
    <mergeCell ref="B95:G97"/>
    <mergeCell ref="B52:G54"/>
  </mergeCells>
  <pageMargins left="0.551181102362205" right="0.236220472440945" top="0.748031496062992" bottom="0.62992125984252" header="0.551181102362205" footer="0.433070866141732"/>
  <pageSetup paperSize="9" scale="70" firstPageNumber="57" orientation="portrait" useFirstPageNumber="1"/>
  <headerFooter>
    <oddFooter>&amp;C&amp;"+,Regular"&amp;12&amp;P</oddFooter>
  </headerFooter>
  <rowBreaks count="4" manualBreakCount="4">
    <brk id="50" max="12" man="1"/>
    <brk id="93" max="12" man="1"/>
    <brk id="155" max="12" man="1"/>
    <brk id="200" max="1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Q952"/>
  <sheetViews>
    <sheetView showGridLines="0" view="pageBreakPreview" zoomScale="93" zoomScaleNormal="85" topLeftCell="A265" workbookViewId="0">
      <selection activeCell="L325" sqref="L325"/>
    </sheetView>
  </sheetViews>
  <sheetFormatPr defaultColWidth="9.14285714285714" defaultRowHeight="20.1" customHeight="1"/>
  <cols>
    <col min="1" max="1" width="5.28571428571429" style="467" customWidth="1"/>
    <col min="2" max="2" width="5.14285714285714" style="467" customWidth="1"/>
    <col min="3" max="3" width="4.85714285714286" style="467" customWidth="1"/>
    <col min="4" max="4" width="27.5714285714286" style="467" customWidth="1"/>
    <col min="5" max="5" width="2.71428571428571" style="467" customWidth="1"/>
    <col min="6" max="6" width="15.2857142857143" style="467" customWidth="1"/>
    <col min="7" max="7" width="15.7142857142857" style="468" customWidth="1"/>
    <col min="8" max="8" width="20.1428571428571" style="468" customWidth="1"/>
    <col min="9" max="9" width="11.8571428571429" style="467" customWidth="1"/>
    <col min="10" max="10" width="9.42857142857143" style="467" customWidth="1"/>
    <col min="11" max="11" width="10.2857142857143" style="467" customWidth="1"/>
    <col min="12" max="12" width="39.2857142857143" style="469" customWidth="1"/>
    <col min="13" max="13" width="29.1428571428571" style="470" customWidth="1"/>
    <col min="14" max="14" width="13.4285714285714" style="471" customWidth="1"/>
    <col min="15" max="15" width="118.142857142857" style="471" customWidth="1"/>
    <col min="16" max="16384" width="9.14285714285714" style="467"/>
  </cols>
  <sheetData>
    <row r="1" customHeight="1" spans="1:15">
      <c r="A1" s="119" t="s">
        <v>385</v>
      </c>
      <c r="B1" s="119"/>
      <c r="C1" s="119"/>
      <c r="D1" s="119"/>
      <c r="E1" s="119"/>
      <c r="F1" s="119"/>
      <c r="G1" s="119"/>
      <c r="H1" s="119"/>
      <c r="I1" s="119"/>
      <c r="J1" s="119"/>
      <c r="K1" s="119"/>
      <c r="L1" s="119"/>
      <c r="M1" s="119"/>
      <c r="N1" s="518"/>
      <c r="O1" s="518"/>
    </row>
    <row r="2" customHeight="1" spans="1:15">
      <c r="A2" s="119" t="s">
        <v>386</v>
      </c>
      <c r="B2" s="119"/>
      <c r="C2" s="119"/>
      <c r="D2" s="119"/>
      <c r="E2" s="119"/>
      <c r="F2" s="119"/>
      <c r="G2" s="119"/>
      <c r="H2" s="119"/>
      <c r="I2" s="119"/>
      <c r="J2" s="119"/>
      <c r="K2" s="119"/>
      <c r="L2" s="119"/>
      <c r="M2" s="119"/>
      <c r="N2" s="518"/>
      <c r="O2" s="518"/>
    </row>
    <row r="3" ht="11.25" customHeight="1" spans="1:15">
      <c r="A3" s="461"/>
      <c r="B3" s="461"/>
      <c r="C3" s="461"/>
      <c r="D3" s="461"/>
      <c r="E3" s="461"/>
      <c r="F3" s="461"/>
      <c r="G3" s="472"/>
      <c r="H3" s="473"/>
      <c r="I3" s="461"/>
      <c r="J3" s="472"/>
      <c r="K3" s="472"/>
      <c r="L3" s="519"/>
      <c r="M3" s="519"/>
      <c r="N3" s="520"/>
      <c r="O3" s="520"/>
    </row>
    <row r="4" customHeight="1" spans="1:15">
      <c r="A4" s="120" t="s">
        <v>387</v>
      </c>
      <c r="B4" s="120"/>
      <c r="C4" s="115"/>
      <c r="D4" s="121"/>
      <c r="E4" s="121"/>
      <c r="F4" s="115"/>
      <c r="G4" s="179"/>
      <c r="H4" s="178"/>
      <c r="I4" s="115"/>
      <c r="J4" s="472"/>
      <c r="K4" s="472"/>
      <c r="L4" s="519"/>
      <c r="M4" s="519"/>
      <c r="N4" s="520"/>
      <c r="O4" s="520"/>
    </row>
    <row r="5" customHeight="1" spans="1:15">
      <c r="A5" s="115"/>
      <c r="B5" s="115"/>
      <c r="C5" s="115" t="s">
        <v>388</v>
      </c>
      <c r="D5" s="115"/>
      <c r="E5" s="122" t="s">
        <v>389</v>
      </c>
      <c r="F5" s="122"/>
      <c r="G5" s="122"/>
      <c r="H5" s="122"/>
      <c r="I5" s="521"/>
      <c r="J5" s="472"/>
      <c r="K5" s="521"/>
      <c r="L5" s="519"/>
      <c r="M5" s="519"/>
      <c r="N5" s="520"/>
      <c r="O5" s="520"/>
    </row>
    <row r="6" customHeight="1" spans="1:15">
      <c r="A6" s="115"/>
      <c r="B6" s="115"/>
      <c r="C6" s="115" t="s">
        <v>390</v>
      </c>
      <c r="D6" s="115"/>
      <c r="E6" s="123" t="s">
        <v>391</v>
      </c>
      <c r="F6" s="123"/>
      <c r="G6" s="123"/>
      <c r="H6" s="123"/>
      <c r="I6" s="521"/>
      <c r="J6" s="472"/>
      <c r="K6" s="521"/>
      <c r="L6" s="519"/>
      <c r="M6" s="519"/>
      <c r="N6" s="520"/>
      <c r="O6" s="520"/>
    </row>
    <row r="7" customHeight="1" spans="1:15">
      <c r="A7" s="115"/>
      <c r="B7" s="115"/>
      <c r="C7" s="115" t="s">
        <v>392</v>
      </c>
      <c r="D7" s="115"/>
      <c r="E7" s="245" t="s">
        <v>393</v>
      </c>
      <c r="F7" s="245"/>
      <c r="G7" s="245"/>
      <c r="H7" s="245"/>
      <c r="I7" s="522"/>
      <c r="J7" s="523"/>
      <c r="K7" s="522"/>
      <c r="L7" s="519"/>
      <c r="M7" s="519"/>
      <c r="N7" s="520"/>
      <c r="O7" s="520"/>
    </row>
    <row r="8" customHeight="1" spans="1:15">
      <c r="A8" s="115"/>
      <c r="B8" s="115"/>
      <c r="C8" s="115" t="s">
        <v>394</v>
      </c>
      <c r="D8" s="115"/>
      <c r="E8" s="124" t="s">
        <v>395</v>
      </c>
      <c r="F8" s="124"/>
      <c r="G8" s="124"/>
      <c r="H8" s="124"/>
      <c r="I8" s="124"/>
      <c r="J8" s="124"/>
      <c r="K8" s="124"/>
      <c r="L8" s="524"/>
      <c r="M8" s="524"/>
      <c r="N8" s="518"/>
      <c r="O8" s="518"/>
    </row>
    <row r="9" customHeight="1" spans="1:15">
      <c r="A9" s="115"/>
      <c r="B9" s="115"/>
      <c r="C9" s="115" t="s">
        <v>96</v>
      </c>
      <c r="D9" s="115"/>
      <c r="E9" s="120" t="s">
        <v>396</v>
      </c>
      <c r="F9" s="120"/>
      <c r="G9" s="120"/>
      <c r="H9" s="120"/>
      <c r="I9" s="472"/>
      <c r="J9" s="472"/>
      <c r="K9" s="461"/>
      <c r="L9" s="519"/>
      <c r="M9" s="519"/>
      <c r="N9" s="520"/>
      <c r="O9" s="520"/>
    </row>
    <row r="10" ht="12" customHeight="1" spans="1:15">
      <c r="A10" s="115"/>
      <c r="B10" s="115"/>
      <c r="C10" s="115"/>
      <c r="D10" s="115"/>
      <c r="E10" s="115"/>
      <c r="F10" s="123"/>
      <c r="G10" s="225"/>
      <c r="H10" s="225"/>
      <c r="I10" s="123"/>
      <c r="J10" s="472"/>
      <c r="K10" s="472"/>
      <c r="L10" s="519"/>
      <c r="M10" s="519"/>
      <c r="N10" s="520"/>
      <c r="O10" s="520"/>
    </row>
    <row r="11" customHeight="1" spans="1:15">
      <c r="A11" s="120" t="s">
        <v>397</v>
      </c>
      <c r="B11" s="120"/>
      <c r="C11" s="115"/>
      <c r="D11" s="121"/>
      <c r="E11" s="121"/>
      <c r="F11" s="115"/>
      <c r="G11" s="179"/>
      <c r="H11" s="178"/>
      <c r="I11" s="115"/>
      <c r="J11" s="472"/>
      <c r="K11" s="472"/>
      <c r="L11" s="519"/>
      <c r="M11" s="519"/>
      <c r="N11" s="520"/>
      <c r="O11" s="520"/>
    </row>
    <row r="12" customHeight="1" spans="1:15">
      <c r="A12" s="115"/>
      <c r="B12" s="115"/>
      <c r="C12" s="115" t="s">
        <v>68</v>
      </c>
      <c r="D12" s="115"/>
      <c r="E12" s="122" t="s">
        <v>398</v>
      </c>
      <c r="F12" s="120"/>
      <c r="G12" s="120"/>
      <c r="H12" s="120"/>
      <c r="I12" s="120"/>
      <c r="J12" s="472" t="s">
        <v>399</v>
      </c>
      <c r="K12" s="472"/>
      <c r="L12" s="519"/>
      <c r="M12" s="519"/>
      <c r="N12" s="520"/>
      <c r="O12" s="520"/>
    </row>
    <row r="13" customHeight="1" spans="1:15">
      <c r="A13" s="115"/>
      <c r="B13" s="115"/>
      <c r="C13" s="115" t="s">
        <v>400</v>
      </c>
      <c r="D13" s="115"/>
      <c r="E13" s="120" t="s">
        <v>401</v>
      </c>
      <c r="F13" s="120"/>
      <c r="G13" s="120"/>
      <c r="H13" s="120"/>
      <c r="I13" s="120"/>
      <c r="J13" s="472"/>
      <c r="K13" s="472"/>
      <c r="L13" s="519"/>
      <c r="M13" s="519"/>
      <c r="N13" s="520"/>
      <c r="O13" s="520"/>
    </row>
    <row r="14" customHeight="1" spans="1:15">
      <c r="A14" s="115"/>
      <c r="B14" s="115"/>
      <c r="C14" s="115" t="s">
        <v>392</v>
      </c>
      <c r="D14" s="115"/>
      <c r="E14" s="474" t="s">
        <v>402</v>
      </c>
      <c r="F14" s="120"/>
      <c r="G14" s="120"/>
      <c r="H14" s="120"/>
      <c r="I14" s="120"/>
      <c r="J14" s="472"/>
      <c r="K14" s="472"/>
      <c r="L14" s="519"/>
      <c r="M14" s="519"/>
      <c r="N14" s="520"/>
      <c r="O14" s="520"/>
    </row>
    <row r="15" customHeight="1" spans="1:15">
      <c r="A15" s="115"/>
      <c r="B15" s="115"/>
      <c r="C15" s="115" t="s">
        <v>403</v>
      </c>
      <c r="D15" s="115"/>
      <c r="E15" s="120" t="s">
        <v>404</v>
      </c>
      <c r="F15" s="120"/>
      <c r="G15" s="120"/>
      <c r="H15" s="120"/>
      <c r="I15" s="120"/>
      <c r="J15" s="472"/>
      <c r="K15" s="472"/>
      <c r="L15" s="519"/>
      <c r="M15" s="519"/>
      <c r="N15" s="520"/>
      <c r="O15" s="520"/>
    </row>
    <row r="16" customHeight="1" spans="1:15">
      <c r="A16" s="115"/>
      <c r="B16" s="115"/>
      <c r="C16" s="115" t="s">
        <v>96</v>
      </c>
      <c r="D16" s="115"/>
      <c r="E16" s="123" t="s">
        <v>405</v>
      </c>
      <c r="F16" s="120"/>
      <c r="G16" s="120"/>
      <c r="H16" s="120"/>
      <c r="I16" s="120"/>
      <c r="J16" s="472"/>
      <c r="K16" s="472"/>
      <c r="L16" s="519"/>
      <c r="M16" s="519"/>
      <c r="N16" s="520"/>
      <c r="O16" s="520"/>
    </row>
    <row r="17" ht="12.75" customHeight="1" spans="1:15">
      <c r="A17" s="115"/>
      <c r="B17" s="115"/>
      <c r="C17" s="115"/>
      <c r="D17" s="115"/>
      <c r="E17" s="115"/>
      <c r="F17" s="115"/>
      <c r="G17" s="179"/>
      <c r="H17" s="178"/>
      <c r="I17" s="115"/>
      <c r="J17" s="472"/>
      <c r="K17" s="472"/>
      <c r="L17" s="519"/>
      <c r="M17" s="519"/>
      <c r="N17" s="520"/>
      <c r="O17" s="520"/>
    </row>
    <row r="18" customHeight="1" spans="1:15">
      <c r="A18" s="123" t="s">
        <v>406</v>
      </c>
      <c r="B18" s="123"/>
      <c r="C18" s="121"/>
      <c r="D18" s="121"/>
      <c r="E18" s="121"/>
      <c r="F18" s="121"/>
      <c r="G18" s="179"/>
      <c r="H18" s="179"/>
      <c r="I18" s="121"/>
      <c r="J18" s="472"/>
      <c r="K18" s="472"/>
      <c r="L18" s="519"/>
      <c r="M18" s="519"/>
      <c r="N18" s="520"/>
      <c r="O18" s="520"/>
    </row>
    <row r="19" ht="6.75" customHeight="1" spans="1:15">
      <c r="A19" s="122"/>
      <c r="B19" s="122"/>
      <c r="C19" s="126"/>
      <c r="D19" s="126"/>
      <c r="E19" s="126"/>
      <c r="F19" s="126"/>
      <c r="G19" s="180"/>
      <c r="H19" s="185"/>
      <c r="I19" s="186"/>
      <c r="J19" s="472"/>
      <c r="K19" s="472"/>
      <c r="L19" s="519"/>
      <c r="M19" s="519"/>
      <c r="N19" s="520"/>
      <c r="O19" s="520"/>
    </row>
    <row r="20" ht="45" customHeight="1" spans="1:15">
      <c r="A20" s="475" t="s">
        <v>2</v>
      </c>
      <c r="B20" s="476" t="s">
        <v>407</v>
      </c>
      <c r="C20" s="477"/>
      <c r="D20" s="477"/>
      <c r="E20" s="477"/>
      <c r="F20" s="477"/>
      <c r="G20" s="475" t="s">
        <v>408</v>
      </c>
      <c r="H20" s="475" t="s">
        <v>409</v>
      </c>
      <c r="I20" s="475" t="s">
        <v>410</v>
      </c>
      <c r="J20" s="475" t="s">
        <v>411</v>
      </c>
      <c r="K20" s="475" t="s">
        <v>412</v>
      </c>
      <c r="L20" s="525" t="s">
        <v>413</v>
      </c>
      <c r="M20" s="526" t="s">
        <v>414</v>
      </c>
      <c r="N20" s="346" t="s">
        <v>415</v>
      </c>
      <c r="O20" s="346" t="s">
        <v>5</v>
      </c>
    </row>
    <row r="21" ht="16.5" customHeight="1" spans="1:15">
      <c r="A21" s="478">
        <v>1</v>
      </c>
      <c r="B21" s="479">
        <v>2</v>
      </c>
      <c r="C21" s="480"/>
      <c r="D21" s="480"/>
      <c r="E21" s="480"/>
      <c r="F21" s="480"/>
      <c r="G21" s="478">
        <v>3</v>
      </c>
      <c r="H21" s="475">
        <v>4</v>
      </c>
      <c r="I21" s="478">
        <v>5</v>
      </c>
      <c r="J21" s="478">
        <v>6</v>
      </c>
      <c r="K21" s="478">
        <v>7</v>
      </c>
      <c r="L21" s="527">
        <v>8</v>
      </c>
      <c r="M21" s="426" t="s">
        <v>416</v>
      </c>
      <c r="N21" s="368">
        <v>10</v>
      </c>
      <c r="O21" s="368">
        <v>11</v>
      </c>
    </row>
    <row r="22" s="460" customFormat="1" ht="26.1" customHeight="1" spans="1:15">
      <c r="A22" s="481" t="s">
        <v>181</v>
      </c>
      <c r="B22" s="482" t="s">
        <v>182</v>
      </c>
      <c r="C22" s="483"/>
      <c r="D22" s="483"/>
      <c r="E22" s="483"/>
      <c r="F22" s="483"/>
      <c r="G22" s="484"/>
      <c r="H22" s="485"/>
      <c r="I22" s="528"/>
      <c r="J22" s="170"/>
      <c r="K22" s="192">
        <f>K23</f>
        <v>50</v>
      </c>
      <c r="L22" s="529"/>
      <c r="M22" s="530"/>
      <c r="N22" s="531"/>
      <c r="O22" s="531"/>
    </row>
    <row r="23" s="181" customFormat="1" ht="26.1" customHeight="1" spans="1:15">
      <c r="A23" s="161"/>
      <c r="B23" s="486" t="s">
        <v>183</v>
      </c>
      <c r="C23" s="487" t="s">
        <v>184</v>
      </c>
      <c r="D23" s="483"/>
      <c r="E23" s="483"/>
      <c r="F23" s="483"/>
      <c r="G23" s="484"/>
      <c r="H23" s="485"/>
      <c r="I23" s="528"/>
      <c r="J23" s="170"/>
      <c r="K23" s="192">
        <f>SUM(K24:K25)</f>
        <v>50</v>
      </c>
      <c r="L23" s="532"/>
      <c r="M23" s="533"/>
      <c r="N23" s="368"/>
      <c r="O23" s="368"/>
    </row>
    <row r="24" s="461" customFormat="1" ht="111" customHeight="1" spans="1:15">
      <c r="A24" s="488"/>
      <c r="B24" s="489"/>
      <c r="C24" s="490" t="s">
        <v>156</v>
      </c>
      <c r="D24" s="491" t="s">
        <v>185</v>
      </c>
      <c r="E24" s="492"/>
      <c r="F24" s="493"/>
      <c r="G24" s="494">
        <v>40542</v>
      </c>
      <c r="H24" s="484" t="s">
        <v>417</v>
      </c>
      <c r="I24" s="534">
        <v>1</v>
      </c>
      <c r="J24" s="484">
        <v>50</v>
      </c>
      <c r="K24" s="535">
        <f>J24*I24</f>
        <v>50</v>
      </c>
      <c r="L24" s="536" t="s">
        <v>418</v>
      </c>
      <c r="M24" s="537" t="s">
        <v>419</v>
      </c>
      <c r="N24" s="538"/>
      <c r="O24" s="539" t="s">
        <v>420</v>
      </c>
    </row>
    <row r="25" s="461" customFormat="1" ht="29.25" customHeight="1" spans="1:15">
      <c r="A25" s="495"/>
      <c r="B25" s="496"/>
      <c r="C25" s="490" t="s">
        <v>158</v>
      </c>
      <c r="D25" s="490" t="s">
        <v>186</v>
      </c>
      <c r="E25" s="490"/>
      <c r="F25" s="490"/>
      <c r="G25" s="484"/>
      <c r="H25" s="472"/>
      <c r="I25" s="535"/>
      <c r="J25" s="484"/>
      <c r="K25" s="535"/>
      <c r="L25" s="540"/>
      <c r="M25" s="541"/>
      <c r="N25" s="538"/>
      <c r="O25" s="538"/>
    </row>
    <row r="26" s="461" customFormat="1" ht="26.1" customHeight="1" spans="1:15">
      <c r="A26" s="497"/>
      <c r="B26" s="498" t="s">
        <v>187</v>
      </c>
      <c r="C26" s="487" t="s">
        <v>188</v>
      </c>
      <c r="D26" s="483"/>
      <c r="E26" s="483"/>
      <c r="F26" s="483"/>
      <c r="G26" s="484"/>
      <c r="H26" s="485"/>
      <c r="I26" s="535"/>
      <c r="J26" s="484"/>
      <c r="K26" s="481">
        <v>0</v>
      </c>
      <c r="L26" s="540"/>
      <c r="M26" s="541"/>
      <c r="N26" s="538"/>
      <c r="O26" s="538"/>
    </row>
    <row r="27" s="461" customFormat="1" ht="23.25" customHeight="1" spans="1:15">
      <c r="A27" s="133" t="s">
        <v>190</v>
      </c>
      <c r="B27" s="347" t="s">
        <v>191</v>
      </c>
      <c r="C27" s="347"/>
      <c r="D27" s="347"/>
      <c r="E27" s="347"/>
      <c r="F27" s="347"/>
      <c r="G27" s="129"/>
      <c r="H27" s="127"/>
      <c r="I27" s="535"/>
      <c r="J27" s="542"/>
      <c r="K27" s="481">
        <f>K28+K177+K194+K195+K269+K332+K386+K388+K391+K393+K402+K405+K408</f>
        <v>216.833333333333</v>
      </c>
      <c r="L27" s="540"/>
      <c r="M27" s="541"/>
      <c r="N27" s="538"/>
      <c r="O27" s="538"/>
    </row>
    <row r="28" s="461" customFormat="1" ht="49.5" customHeight="1" spans="1:15">
      <c r="A28" s="499"/>
      <c r="B28" s="500" t="s">
        <v>183</v>
      </c>
      <c r="C28" s="501" t="s">
        <v>421</v>
      </c>
      <c r="D28" s="502"/>
      <c r="E28" s="502"/>
      <c r="F28" s="502"/>
      <c r="G28" s="502"/>
      <c r="H28" s="502"/>
      <c r="I28" s="502"/>
      <c r="J28" s="543"/>
      <c r="K28" s="544">
        <f>K33+K41+K47+K53+K59+K64+K72+K78+K86+K92+K96+K101+K108+K118+K125+K135+K145+K156+K165+K176</f>
        <v>136.833333333333</v>
      </c>
      <c r="L28" s="540"/>
      <c r="M28" s="541"/>
      <c r="N28" s="538"/>
      <c r="O28" s="539" t="s">
        <v>420</v>
      </c>
    </row>
    <row r="29" s="461" customFormat="1" ht="21.75" customHeight="1" spans="1:15">
      <c r="A29" s="143"/>
      <c r="B29" s="163"/>
      <c r="C29" s="503" t="s">
        <v>422</v>
      </c>
      <c r="D29" s="504"/>
      <c r="E29" s="504"/>
      <c r="F29" s="504"/>
      <c r="G29" s="504"/>
      <c r="H29" s="504"/>
      <c r="I29" s="504"/>
      <c r="J29" s="504"/>
      <c r="K29" s="504"/>
      <c r="L29" s="504"/>
      <c r="M29" s="545"/>
      <c r="N29" s="546"/>
      <c r="O29" s="546"/>
    </row>
    <row r="30" s="115" customFormat="1" ht="31.5" customHeight="1" spans="1:15">
      <c r="A30" s="143"/>
      <c r="B30" s="147"/>
      <c r="C30" s="189">
        <v>1</v>
      </c>
      <c r="D30" s="505" t="s">
        <v>423</v>
      </c>
      <c r="E30" s="506"/>
      <c r="F30" s="219"/>
      <c r="G30" s="507" t="s">
        <v>424</v>
      </c>
      <c r="H30" s="454" t="s">
        <v>425</v>
      </c>
      <c r="I30" s="547">
        <v>3</v>
      </c>
      <c r="J30" s="548">
        <v>1</v>
      </c>
      <c r="K30" s="547">
        <v>1.5</v>
      </c>
      <c r="L30" s="549" t="s">
        <v>426</v>
      </c>
      <c r="M30" s="550" t="s">
        <v>427</v>
      </c>
      <c r="N30" s="551"/>
      <c r="O30" s="551"/>
    </row>
    <row r="31" s="115" customFormat="1" ht="31.5" customHeight="1" spans="1:15">
      <c r="A31" s="143"/>
      <c r="B31" s="147"/>
      <c r="C31" s="189">
        <v>2</v>
      </c>
      <c r="D31" s="505" t="s">
        <v>428</v>
      </c>
      <c r="E31" s="506"/>
      <c r="F31" s="219"/>
      <c r="G31" s="508"/>
      <c r="H31" s="454" t="s">
        <v>425</v>
      </c>
      <c r="I31" s="547">
        <v>1</v>
      </c>
      <c r="J31" s="548">
        <v>1</v>
      </c>
      <c r="K31" s="547">
        <f>I31*J31</f>
        <v>1</v>
      </c>
      <c r="L31" s="552"/>
      <c r="M31" s="553"/>
      <c r="N31" s="554"/>
      <c r="O31" s="554"/>
    </row>
    <row r="32" s="115" customFormat="1" ht="31.5" customHeight="1" spans="1:15">
      <c r="A32" s="143"/>
      <c r="B32" s="147"/>
      <c r="C32" s="189">
        <v>3</v>
      </c>
      <c r="D32" s="505" t="s">
        <v>429</v>
      </c>
      <c r="E32" s="506"/>
      <c r="F32" s="219"/>
      <c r="G32" s="508"/>
      <c r="H32" s="454" t="s">
        <v>425</v>
      </c>
      <c r="I32" s="547">
        <v>2</v>
      </c>
      <c r="J32" s="548">
        <v>1</v>
      </c>
      <c r="K32" s="547">
        <f>I32*J32</f>
        <v>2</v>
      </c>
      <c r="L32" s="555"/>
      <c r="M32" s="556"/>
      <c r="N32" s="554"/>
      <c r="O32" s="554"/>
    </row>
    <row r="33" s="461" customFormat="1" ht="20.25" customHeight="1" spans="1:15">
      <c r="A33" s="143"/>
      <c r="B33" s="147"/>
      <c r="C33" s="509" t="s">
        <v>430</v>
      </c>
      <c r="D33" s="510"/>
      <c r="E33" s="510"/>
      <c r="F33" s="510"/>
      <c r="G33" s="510"/>
      <c r="H33" s="511"/>
      <c r="I33" s="557">
        <f>SUM(I30:I32)</f>
        <v>6</v>
      </c>
      <c r="J33" s="557"/>
      <c r="K33" s="558">
        <f>SUM(K30:K32)</f>
        <v>4.5</v>
      </c>
      <c r="L33" s="536"/>
      <c r="M33" s="559"/>
      <c r="N33" s="560"/>
      <c r="O33" s="560"/>
    </row>
    <row r="34" s="461" customFormat="1" ht="21.75" customHeight="1" spans="1:15">
      <c r="A34" s="143"/>
      <c r="B34" s="147"/>
      <c r="C34" s="512" t="s">
        <v>431</v>
      </c>
      <c r="D34" s="513"/>
      <c r="E34" s="513"/>
      <c r="F34" s="513"/>
      <c r="G34" s="513"/>
      <c r="H34" s="513"/>
      <c r="I34" s="513"/>
      <c r="J34" s="513"/>
      <c r="K34" s="513"/>
      <c r="L34" s="513"/>
      <c r="M34" s="561"/>
      <c r="N34" s="546"/>
      <c r="O34" s="546"/>
    </row>
    <row r="35" s="115" customFormat="1" ht="31.5" customHeight="1" spans="1:15">
      <c r="A35" s="143"/>
      <c r="B35" s="147"/>
      <c r="C35" s="189">
        <v>1</v>
      </c>
      <c r="D35" s="505" t="s">
        <v>432</v>
      </c>
      <c r="E35" s="506"/>
      <c r="F35" s="219"/>
      <c r="G35" s="514" t="s">
        <v>433</v>
      </c>
      <c r="H35" s="155" t="s">
        <v>434</v>
      </c>
      <c r="I35" s="547">
        <v>1</v>
      </c>
      <c r="J35" s="548">
        <v>1</v>
      </c>
      <c r="K35" s="547">
        <f>I35*J35</f>
        <v>1</v>
      </c>
      <c r="L35" s="562" t="s">
        <v>435</v>
      </c>
      <c r="M35" s="563" t="s">
        <v>436</v>
      </c>
      <c r="N35" s="564"/>
      <c r="O35" s="564"/>
    </row>
    <row r="36" s="115" customFormat="1" ht="31.5" customHeight="1" spans="1:15">
      <c r="A36" s="143"/>
      <c r="B36" s="147"/>
      <c r="C36" s="189">
        <v>2</v>
      </c>
      <c r="D36" s="505" t="s">
        <v>437</v>
      </c>
      <c r="E36" s="506"/>
      <c r="F36" s="219"/>
      <c r="G36" s="515"/>
      <c r="H36" s="155" t="s">
        <v>434</v>
      </c>
      <c r="I36" s="547">
        <v>1</v>
      </c>
      <c r="J36" s="548">
        <v>1</v>
      </c>
      <c r="K36" s="547">
        <f>I36*J36</f>
        <v>1</v>
      </c>
      <c r="L36" s="565"/>
      <c r="M36" s="566"/>
      <c r="N36" s="567"/>
      <c r="O36" s="567"/>
    </row>
    <row r="37" s="115" customFormat="1" ht="31.5" customHeight="1" spans="1:15">
      <c r="A37" s="143"/>
      <c r="B37" s="147"/>
      <c r="C37" s="189">
        <v>3</v>
      </c>
      <c r="D37" s="505" t="s">
        <v>438</v>
      </c>
      <c r="E37" s="506"/>
      <c r="F37" s="219"/>
      <c r="G37" s="515"/>
      <c r="H37" s="155" t="s">
        <v>434</v>
      </c>
      <c r="I37" s="547">
        <v>2</v>
      </c>
      <c r="J37" s="548">
        <v>1</v>
      </c>
      <c r="K37" s="547">
        <v>1</v>
      </c>
      <c r="L37" s="565"/>
      <c r="M37" s="566"/>
      <c r="N37" s="567"/>
      <c r="O37" s="567"/>
    </row>
    <row r="38" s="115" customFormat="1" ht="31.5" customHeight="1" spans="1:15">
      <c r="A38" s="143"/>
      <c r="B38" s="147"/>
      <c r="C38" s="189">
        <v>4</v>
      </c>
      <c r="D38" s="505" t="s">
        <v>439</v>
      </c>
      <c r="E38" s="506"/>
      <c r="F38" s="219"/>
      <c r="G38" s="515"/>
      <c r="H38" s="155" t="s">
        <v>434</v>
      </c>
      <c r="I38" s="547">
        <v>2</v>
      </c>
      <c r="J38" s="548">
        <v>1</v>
      </c>
      <c r="K38" s="547">
        <v>1</v>
      </c>
      <c r="L38" s="565"/>
      <c r="M38" s="566"/>
      <c r="N38" s="567"/>
      <c r="O38" s="567"/>
    </row>
    <row r="39" s="115" customFormat="1" ht="31.5" customHeight="1" spans="1:15">
      <c r="A39" s="143"/>
      <c r="B39" s="147"/>
      <c r="C39" s="189">
        <v>5</v>
      </c>
      <c r="D39" s="505" t="s">
        <v>440</v>
      </c>
      <c r="E39" s="506"/>
      <c r="F39" s="219"/>
      <c r="G39" s="515"/>
      <c r="H39" s="155" t="s">
        <v>434</v>
      </c>
      <c r="I39" s="547">
        <v>1</v>
      </c>
      <c r="J39" s="548">
        <v>1</v>
      </c>
      <c r="K39" s="547">
        <v>1</v>
      </c>
      <c r="L39" s="568"/>
      <c r="M39" s="569"/>
      <c r="N39" s="570"/>
      <c r="O39" s="570"/>
    </row>
    <row r="40" s="115" customFormat="1" ht="31.5" customHeight="1" spans="1:15">
      <c r="A40" s="143"/>
      <c r="B40" s="147"/>
      <c r="C40" s="189">
        <v>6</v>
      </c>
      <c r="D40" s="505" t="s">
        <v>441</v>
      </c>
      <c r="E40" s="506"/>
      <c r="F40" s="219"/>
      <c r="G40" s="515"/>
      <c r="H40" s="155" t="s">
        <v>425</v>
      </c>
      <c r="I40" s="547">
        <v>3</v>
      </c>
      <c r="J40" s="548">
        <v>1</v>
      </c>
      <c r="K40" s="547">
        <f>I40*J40</f>
        <v>3</v>
      </c>
      <c r="L40" s="571" t="s">
        <v>442</v>
      </c>
      <c r="M40" s="572" t="s">
        <v>443</v>
      </c>
      <c r="N40" s="564"/>
      <c r="O40" s="564"/>
    </row>
    <row r="41" s="461" customFormat="1" customHeight="1" spans="1:15">
      <c r="A41" s="143"/>
      <c r="B41" s="147"/>
      <c r="C41" s="509" t="s">
        <v>430</v>
      </c>
      <c r="D41" s="510"/>
      <c r="E41" s="510"/>
      <c r="F41" s="510"/>
      <c r="G41" s="510"/>
      <c r="H41" s="511"/>
      <c r="I41" s="557">
        <f>SUM(I35:I40)</f>
        <v>10</v>
      </c>
      <c r="J41" s="573"/>
      <c r="K41" s="574">
        <f>SUM(K35:K40)</f>
        <v>8</v>
      </c>
      <c r="L41" s="575"/>
      <c r="M41" s="576"/>
      <c r="N41" s="577"/>
      <c r="O41" s="577"/>
    </row>
    <row r="42" s="461" customFormat="1" ht="21.75" customHeight="1" spans="1:15">
      <c r="A42" s="143"/>
      <c r="B42" s="147"/>
      <c r="C42" s="503" t="s">
        <v>444</v>
      </c>
      <c r="D42" s="504"/>
      <c r="E42" s="504"/>
      <c r="F42" s="504"/>
      <c r="G42" s="504"/>
      <c r="H42" s="504"/>
      <c r="I42" s="504"/>
      <c r="J42" s="504"/>
      <c r="K42" s="504"/>
      <c r="L42" s="504"/>
      <c r="M42" s="545"/>
      <c r="N42" s="546"/>
      <c r="O42" s="546"/>
    </row>
    <row r="43" s="115" customFormat="1" ht="31.5" customHeight="1" spans="1:15">
      <c r="A43" s="143"/>
      <c r="B43" s="147"/>
      <c r="C43" s="189">
        <v>1</v>
      </c>
      <c r="D43" s="505" t="s">
        <v>423</v>
      </c>
      <c r="E43" s="506"/>
      <c r="F43" s="219"/>
      <c r="G43" s="507" t="s">
        <v>445</v>
      </c>
      <c r="H43" s="454" t="s">
        <v>425</v>
      </c>
      <c r="I43" s="547">
        <v>3</v>
      </c>
      <c r="J43" s="548">
        <v>1</v>
      </c>
      <c r="K43" s="547">
        <v>1.5</v>
      </c>
      <c r="L43" s="549" t="s">
        <v>446</v>
      </c>
      <c r="M43" s="550" t="s">
        <v>447</v>
      </c>
      <c r="N43" s="551"/>
      <c r="O43" s="551"/>
    </row>
    <row r="44" s="115" customFormat="1" ht="31.5" customHeight="1" spans="1:15">
      <c r="A44" s="143"/>
      <c r="B44" s="147"/>
      <c r="C44" s="189">
        <v>2</v>
      </c>
      <c r="D44" s="505" t="s">
        <v>428</v>
      </c>
      <c r="E44" s="506"/>
      <c r="F44" s="219"/>
      <c r="G44" s="508"/>
      <c r="H44" s="454" t="s">
        <v>425</v>
      </c>
      <c r="I44" s="547">
        <v>1</v>
      </c>
      <c r="J44" s="548">
        <v>1</v>
      </c>
      <c r="K44" s="547">
        <f>I44*J44</f>
        <v>1</v>
      </c>
      <c r="L44" s="552"/>
      <c r="M44" s="553"/>
      <c r="N44" s="554"/>
      <c r="O44" s="554"/>
    </row>
    <row r="45" s="115" customFormat="1" ht="31.5" customHeight="1" spans="1:15">
      <c r="A45" s="143"/>
      <c r="B45" s="147"/>
      <c r="C45" s="189">
        <v>3</v>
      </c>
      <c r="D45" s="505" t="s">
        <v>448</v>
      </c>
      <c r="E45" s="506"/>
      <c r="F45" s="219"/>
      <c r="G45" s="508"/>
      <c r="H45" s="454" t="s">
        <v>425</v>
      </c>
      <c r="I45" s="547">
        <v>2</v>
      </c>
      <c r="J45" s="548">
        <v>1</v>
      </c>
      <c r="K45" s="547">
        <f>I45*J45</f>
        <v>2</v>
      </c>
      <c r="L45" s="555"/>
      <c r="M45" s="556"/>
      <c r="N45" s="554"/>
      <c r="O45" s="554"/>
    </row>
    <row r="46" s="115" customFormat="1" ht="31.5" customHeight="1" spans="1:15">
      <c r="A46" s="143"/>
      <c r="B46" s="147"/>
      <c r="C46" s="189">
        <v>4</v>
      </c>
      <c r="D46" s="505" t="s">
        <v>449</v>
      </c>
      <c r="E46" s="506"/>
      <c r="F46" s="219"/>
      <c r="G46" s="508"/>
      <c r="H46" s="454" t="s">
        <v>425</v>
      </c>
      <c r="I46" s="547">
        <v>2</v>
      </c>
      <c r="J46" s="548">
        <v>1</v>
      </c>
      <c r="K46" s="547">
        <f>I46*J46</f>
        <v>2</v>
      </c>
      <c r="L46" s="565" t="s">
        <v>450</v>
      </c>
      <c r="M46" s="578" t="s">
        <v>451</v>
      </c>
      <c r="N46" s="554"/>
      <c r="O46" s="554"/>
    </row>
    <row r="47" s="461" customFormat="1" ht="20.25" customHeight="1" spans="1:15">
      <c r="A47" s="143"/>
      <c r="B47" s="147"/>
      <c r="C47" s="509" t="s">
        <v>430</v>
      </c>
      <c r="D47" s="510"/>
      <c r="E47" s="510"/>
      <c r="F47" s="510"/>
      <c r="G47" s="510"/>
      <c r="H47" s="511"/>
      <c r="I47" s="557">
        <f>SUM(I43:I46)</f>
        <v>8</v>
      </c>
      <c r="J47" s="557"/>
      <c r="K47" s="558">
        <f>SUM(K43:K46)</f>
        <v>6.5</v>
      </c>
      <c r="L47" s="536"/>
      <c r="M47" s="559"/>
      <c r="N47" s="560"/>
      <c r="O47" s="560"/>
    </row>
    <row r="48" s="461" customFormat="1" ht="21.75" customHeight="1" spans="1:15">
      <c r="A48" s="143"/>
      <c r="B48" s="147"/>
      <c r="C48" s="512" t="s">
        <v>452</v>
      </c>
      <c r="D48" s="513"/>
      <c r="E48" s="513"/>
      <c r="F48" s="513"/>
      <c r="G48" s="513"/>
      <c r="H48" s="513"/>
      <c r="I48" s="513"/>
      <c r="J48" s="513"/>
      <c r="K48" s="513"/>
      <c r="L48" s="513"/>
      <c r="M48" s="561"/>
      <c r="N48" s="546"/>
      <c r="O48" s="546"/>
    </row>
    <row r="49" s="115" customFormat="1" ht="31.5" customHeight="1" spans="1:15">
      <c r="A49" s="143"/>
      <c r="B49" s="147"/>
      <c r="C49" s="189">
        <v>1</v>
      </c>
      <c r="D49" s="505" t="s">
        <v>432</v>
      </c>
      <c r="E49" s="506"/>
      <c r="F49" s="219"/>
      <c r="G49" s="514" t="s">
        <v>453</v>
      </c>
      <c r="H49" s="155" t="s">
        <v>434</v>
      </c>
      <c r="I49" s="547">
        <v>1</v>
      </c>
      <c r="J49" s="548">
        <v>1</v>
      </c>
      <c r="K49" s="547">
        <f>I49*J49</f>
        <v>1</v>
      </c>
      <c r="L49" s="549" t="s">
        <v>454</v>
      </c>
      <c r="M49" s="550" t="s">
        <v>455</v>
      </c>
      <c r="N49" s="564"/>
      <c r="O49" s="564"/>
    </row>
    <row r="50" s="115" customFormat="1" ht="31.5" customHeight="1" spans="1:15">
      <c r="A50" s="143"/>
      <c r="B50" s="147"/>
      <c r="C50" s="189">
        <v>2</v>
      </c>
      <c r="D50" s="505" t="s">
        <v>438</v>
      </c>
      <c r="E50" s="506"/>
      <c r="F50" s="219"/>
      <c r="G50" s="515"/>
      <c r="H50" s="155" t="s">
        <v>434</v>
      </c>
      <c r="I50" s="547">
        <v>2</v>
      </c>
      <c r="J50" s="548">
        <v>1</v>
      </c>
      <c r="K50" s="547">
        <v>1</v>
      </c>
      <c r="L50" s="552"/>
      <c r="M50" s="579"/>
      <c r="N50" s="567"/>
      <c r="O50" s="567"/>
    </row>
    <row r="51" s="115" customFormat="1" ht="31.5" customHeight="1" spans="1:15">
      <c r="A51" s="143"/>
      <c r="B51" s="147"/>
      <c r="C51" s="189">
        <v>3</v>
      </c>
      <c r="D51" s="505" t="s">
        <v>439</v>
      </c>
      <c r="E51" s="506"/>
      <c r="F51" s="219"/>
      <c r="G51" s="515"/>
      <c r="H51" s="155" t="s">
        <v>434</v>
      </c>
      <c r="I51" s="547">
        <v>2</v>
      </c>
      <c r="J51" s="548">
        <v>1</v>
      </c>
      <c r="K51" s="547">
        <v>1</v>
      </c>
      <c r="L51" s="552"/>
      <c r="M51" s="579"/>
      <c r="N51" s="567"/>
      <c r="O51" s="567"/>
    </row>
    <row r="52" s="115" customFormat="1" ht="31.5" customHeight="1" spans="1:15">
      <c r="A52" s="143"/>
      <c r="B52" s="147"/>
      <c r="C52" s="189">
        <v>4</v>
      </c>
      <c r="D52" s="505" t="s">
        <v>441</v>
      </c>
      <c r="E52" s="506"/>
      <c r="F52" s="219"/>
      <c r="G52" s="515"/>
      <c r="H52" s="155" t="s">
        <v>434</v>
      </c>
      <c r="I52" s="547">
        <v>3</v>
      </c>
      <c r="J52" s="548">
        <v>1</v>
      </c>
      <c r="K52" s="547">
        <f>I52*J52</f>
        <v>3</v>
      </c>
      <c r="L52" s="580" t="s">
        <v>456</v>
      </c>
      <c r="M52" s="537" t="s">
        <v>457</v>
      </c>
      <c r="N52" s="567"/>
      <c r="O52" s="567"/>
    </row>
    <row r="53" s="461" customFormat="1" customHeight="1" spans="1:15">
      <c r="A53" s="143"/>
      <c r="B53" s="147"/>
      <c r="C53" s="509" t="s">
        <v>430</v>
      </c>
      <c r="D53" s="510"/>
      <c r="E53" s="510"/>
      <c r="F53" s="510"/>
      <c r="G53" s="510"/>
      <c r="H53" s="511"/>
      <c r="I53" s="557">
        <f>SUM(I49:I52)</f>
        <v>8</v>
      </c>
      <c r="J53" s="573"/>
      <c r="K53" s="574">
        <f>SUM(K49:K52)</f>
        <v>6</v>
      </c>
      <c r="L53" s="575"/>
      <c r="M53" s="576"/>
      <c r="N53" s="577"/>
      <c r="O53" s="577"/>
    </row>
    <row r="54" s="461" customFormat="1" ht="21.75" customHeight="1" spans="1:15">
      <c r="A54" s="143"/>
      <c r="B54" s="147"/>
      <c r="C54" s="503" t="s">
        <v>458</v>
      </c>
      <c r="D54" s="504"/>
      <c r="E54" s="504"/>
      <c r="F54" s="504"/>
      <c r="G54" s="504"/>
      <c r="H54" s="504"/>
      <c r="I54" s="504"/>
      <c r="J54" s="504"/>
      <c r="K54" s="504"/>
      <c r="L54" s="504"/>
      <c r="M54" s="545"/>
      <c r="N54" s="546"/>
      <c r="O54" s="546"/>
    </row>
    <row r="55" s="115" customFormat="1" ht="31.5" customHeight="1" spans="1:15">
      <c r="A55" s="143"/>
      <c r="B55" s="147"/>
      <c r="C55" s="189">
        <v>1</v>
      </c>
      <c r="D55" s="505" t="s">
        <v>423</v>
      </c>
      <c r="E55" s="506"/>
      <c r="F55" s="219"/>
      <c r="G55" s="507" t="s">
        <v>459</v>
      </c>
      <c r="H55" s="454" t="s">
        <v>425</v>
      </c>
      <c r="I55" s="547">
        <v>3</v>
      </c>
      <c r="J55" s="548">
        <v>1</v>
      </c>
      <c r="K55" s="547">
        <v>1.5</v>
      </c>
      <c r="L55" s="549" t="s">
        <v>460</v>
      </c>
      <c r="M55" s="550" t="s">
        <v>461</v>
      </c>
      <c r="N55" s="551"/>
      <c r="O55" s="551"/>
    </row>
    <row r="56" s="115" customFormat="1" ht="31.5" customHeight="1" spans="1:15">
      <c r="A56" s="143"/>
      <c r="B56" s="147"/>
      <c r="C56" s="189">
        <v>2</v>
      </c>
      <c r="D56" s="505" t="s">
        <v>428</v>
      </c>
      <c r="E56" s="506"/>
      <c r="F56" s="219"/>
      <c r="G56" s="508"/>
      <c r="H56" s="454" t="s">
        <v>425</v>
      </c>
      <c r="I56" s="547">
        <v>1</v>
      </c>
      <c r="J56" s="548">
        <v>1</v>
      </c>
      <c r="K56" s="547">
        <f>I56*J56</f>
        <v>1</v>
      </c>
      <c r="L56" s="552"/>
      <c r="M56" s="579"/>
      <c r="N56" s="554"/>
      <c r="O56" s="554"/>
    </row>
    <row r="57" s="115" customFormat="1" ht="31.5" customHeight="1" spans="1:15">
      <c r="A57" s="143"/>
      <c r="B57" s="147"/>
      <c r="C57" s="189">
        <v>3</v>
      </c>
      <c r="D57" s="505" t="s">
        <v>448</v>
      </c>
      <c r="E57" s="506"/>
      <c r="F57" s="219"/>
      <c r="G57" s="508"/>
      <c r="H57" s="454" t="s">
        <v>425</v>
      </c>
      <c r="I57" s="547">
        <v>2</v>
      </c>
      <c r="J57" s="548">
        <v>1</v>
      </c>
      <c r="K57" s="547">
        <f>I57*J57</f>
        <v>2</v>
      </c>
      <c r="L57" s="555"/>
      <c r="M57" s="581"/>
      <c r="N57" s="554"/>
      <c r="O57" s="554"/>
    </row>
    <row r="58" s="115" customFormat="1" ht="31.5" customHeight="1" spans="1:15">
      <c r="A58" s="143"/>
      <c r="B58" s="147"/>
      <c r="C58" s="189">
        <v>4</v>
      </c>
      <c r="D58" s="505" t="s">
        <v>449</v>
      </c>
      <c r="E58" s="506"/>
      <c r="F58" s="219"/>
      <c r="G58" s="508"/>
      <c r="H58" s="454" t="s">
        <v>425</v>
      </c>
      <c r="I58" s="547">
        <v>2</v>
      </c>
      <c r="J58" s="548">
        <v>1</v>
      </c>
      <c r="K58" s="547">
        <f>I58*J58</f>
        <v>2</v>
      </c>
      <c r="L58" s="565" t="s">
        <v>462</v>
      </c>
      <c r="M58" s="537" t="s">
        <v>463</v>
      </c>
      <c r="N58" s="554"/>
      <c r="O58" s="554"/>
    </row>
    <row r="59" s="461" customFormat="1" ht="20.25" customHeight="1" spans="1:15">
      <c r="A59" s="143"/>
      <c r="B59" s="147"/>
      <c r="C59" s="509" t="s">
        <v>430</v>
      </c>
      <c r="D59" s="510"/>
      <c r="E59" s="510"/>
      <c r="F59" s="510"/>
      <c r="G59" s="510"/>
      <c r="H59" s="511"/>
      <c r="I59" s="557">
        <f>SUM(I55:I58)</f>
        <v>8</v>
      </c>
      <c r="J59" s="557"/>
      <c r="K59" s="558">
        <f>SUM(K55:K58)</f>
        <v>6.5</v>
      </c>
      <c r="L59" s="536"/>
      <c r="M59" s="559"/>
      <c r="N59" s="560"/>
      <c r="O59" s="560"/>
    </row>
    <row r="60" s="461" customFormat="1" ht="21.75" customHeight="1" spans="1:15">
      <c r="A60" s="143"/>
      <c r="B60" s="147"/>
      <c r="C60" s="512" t="s">
        <v>464</v>
      </c>
      <c r="D60" s="513"/>
      <c r="E60" s="513"/>
      <c r="F60" s="513"/>
      <c r="G60" s="513"/>
      <c r="H60" s="513"/>
      <c r="I60" s="513"/>
      <c r="J60" s="513"/>
      <c r="K60" s="513"/>
      <c r="L60" s="513"/>
      <c r="M60" s="561"/>
      <c r="N60" s="546"/>
      <c r="O60" s="546"/>
    </row>
    <row r="61" s="115" customFormat="1" ht="31.5" customHeight="1" spans="1:15">
      <c r="A61" s="143"/>
      <c r="B61" s="147"/>
      <c r="C61" s="189">
        <v>1</v>
      </c>
      <c r="D61" s="505" t="s">
        <v>432</v>
      </c>
      <c r="E61" s="506"/>
      <c r="F61" s="219"/>
      <c r="G61" s="516" t="s">
        <v>465</v>
      </c>
      <c r="H61" s="155" t="s">
        <v>434</v>
      </c>
      <c r="I61" s="547">
        <v>1</v>
      </c>
      <c r="J61" s="548">
        <v>1</v>
      </c>
      <c r="K61" s="547">
        <f>I61*J61</f>
        <v>1</v>
      </c>
      <c r="L61" s="549" t="s">
        <v>466</v>
      </c>
      <c r="M61" s="550" t="s">
        <v>467</v>
      </c>
      <c r="N61" s="551"/>
      <c r="O61" s="551"/>
    </row>
    <row r="62" s="115" customFormat="1" ht="31.5" customHeight="1" spans="1:15">
      <c r="A62" s="143"/>
      <c r="B62" s="147"/>
      <c r="C62" s="189">
        <v>2</v>
      </c>
      <c r="D62" s="505" t="s">
        <v>438</v>
      </c>
      <c r="E62" s="506"/>
      <c r="F62" s="219"/>
      <c r="G62" s="517"/>
      <c r="H62" s="155" t="s">
        <v>434</v>
      </c>
      <c r="I62" s="547">
        <v>2</v>
      </c>
      <c r="J62" s="548">
        <v>1</v>
      </c>
      <c r="K62" s="547">
        <v>1</v>
      </c>
      <c r="L62" s="552"/>
      <c r="M62" s="579"/>
      <c r="N62" s="554"/>
      <c r="O62" s="554"/>
    </row>
    <row r="63" s="115" customFormat="1" ht="31.5" customHeight="1" spans="1:15">
      <c r="A63" s="143"/>
      <c r="B63" s="147"/>
      <c r="C63" s="189">
        <v>3</v>
      </c>
      <c r="D63" s="505" t="s">
        <v>439</v>
      </c>
      <c r="E63" s="506"/>
      <c r="F63" s="219"/>
      <c r="G63" s="517"/>
      <c r="H63" s="155" t="s">
        <v>434</v>
      </c>
      <c r="I63" s="547">
        <v>2</v>
      </c>
      <c r="J63" s="548">
        <v>1</v>
      </c>
      <c r="K63" s="547">
        <v>1</v>
      </c>
      <c r="L63" s="552"/>
      <c r="M63" s="579"/>
      <c r="N63" s="554"/>
      <c r="O63" s="554"/>
    </row>
    <row r="64" s="461" customFormat="1" customHeight="1" spans="1:15">
      <c r="A64" s="143"/>
      <c r="B64" s="147"/>
      <c r="C64" s="509" t="s">
        <v>430</v>
      </c>
      <c r="D64" s="510"/>
      <c r="E64" s="510"/>
      <c r="F64" s="510"/>
      <c r="G64" s="510"/>
      <c r="H64" s="511"/>
      <c r="I64" s="557">
        <f>SUM(I61:I63)</f>
        <v>5</v>
      </c>
      <c r="J64" s="573"/>
      <c r="K64" s="574">
        <f>SUM(K61:K63)</f>
        <v>3</v>
      </c>
      <c r="L64" s="575"/>
      <c r="M64" s="576"/>
      <c r="N64" s="577"/>
      <c r="O64" s="577"/>
    </row>
    <row r="65" s="461" customFormat="1" ht="21.75" customHeight="1" spans="1:15">
      <c r="A65" s="143"/>
      <c r="B65" s="147"/>
      <c r="C65" s="503" t="s">
        <v>468</v>
      </c>
      <c r="D65" s="504"/>
      <c r="E65" s="504"/>
      <c r="F65" s="504"/>
      <c r="G65" s="504"/>
      <c r="H65" s="504"/>
      <c r="I65" s="504"/>
      <c r="J65" s="504"/>
      <c r="K65" s="504"/>
      <c r="L65" s="504"/>
      <c r="M65" s="545"/>
      <c r="N65" s="546"/>
      <c r="O65" s="546"/>
    </row>
    <row r="66" s="115" customFormat="1" ht="31.5" customHeight="1" spans="1:15">
      <c r="A66" s="143"/>
      <c r="B66" s="147"/>
      <c r="C66" s="189">
        <v>1</v>
      </c>
      <c r="D66" s="505" t="s">
        <v>423</v>
      </c>
      <c r="E66" s="506"/>
      <c r="F66" s="219"/>
      <c r="G66" s="163" t="s">
        <v>469</v>
      </c>
      <c r="H66" s="454" t="s">
        <v>425</v>
      </c>
      <c r="I66" s="547">
        <v>3</v>
      </c>
      <c r="J66" s="548">
        <v>1</v>
      </c>
      <c r="K66" s="547">
        <v>1.5</v>
      </c>
      <c r="L66" s="549" t="s">
        <v>470</v>
      </c>
      <c r="M66" s="550" t="s">
        <v>471</v>
      </c>
      <c r="N66" s="564"/>
      <c r="O66" s="564"/>
    </row>
    <row r="67" s="115" customFormat="1" ht="31.5" customHeight="1" spans="1:15">
      <c r="A67" s="143"/>
      <c r="B67" s="147"/>
      <c r="C67" s="189">
        <v>2</v>
      </c>
      <c r="D67" s="505" t="s">
        <v>428</v>
      </c>
      <c r="E67" s="506"/>
      <c r="F67" s="219"/>
      <c r="G67" s="147"/>
      <c r="H67" s="454" t="s">
        <v>425</v>
      </c>
      <c r="I67" s="547">
        <v>1</v>
      </c>
      <c r="J67" s="548">
        <v>1</v>
      </c>
      <c r="K67" s="547">
        <f>I67*J67</f>
        <v>1</v>
      </c>
      <c r="L67" s="552"/>
      <c r="M67" s="579"/>
      <c r="N67" s="567"/>
      <c r="O67" s="567"/>
    </row>
    <row r="68" s="115" customFormat="1" ht="31.5" customHeight="1" spans="1:15">
      <c r="A68" s="143"/>
      <c r="B68" s="147"/>
      <c r="C68" s="189">
        <v>3</v>
      </c>
      <c r="D68" s="505" t="s">
        <v>472</v>
      </c>
      <c r="E68" s="506"/>
      <c r="F68" s="219"/>
      <c r="G68" s="147"/>
      <c r="H68" s="454" t="s">
        <v>425</v>
      </c>
      <c r="I68" s="547">
        <v>2</v>
      </c>
      <c r="J68" s="548">
        <v>1</v>
      </c>
      <c r="K68" s="547">
        <v>1</v>
      </c>
      <c r="L68" s="552"/>
      <c r="M68" s="579"/>
      <c r="N68" s="567"/>
      <c r="O68" s="567"/>
    </row>
    <row r="69" s="115" customFormat="1" ht="31.5" customHeight="1" spans="1:15">
      <c r="A69" s="143"/>
      <c r="B69" s="147"/>
      <c r="C69" s="189">
        <v>4</v>
      </c>
      <c r="D69" s="505" t="s">
        <v>448</v>
      </c>
      <c r="E69" s="506"/>
      <c r="F69" s="219"/>
      <c r="G69" s="147"/>
      <c r="H69" s="454" t="s">
        <v>425</v>
      </c>
      <c r="I69" s="547">
        <v>2</v>
      </c>
      <c r="J69" s="548">
        <v>1</v>
      </c>
      <c r="K69" s="547">
        <f>I69*J69</f>
        <v>2</v>
      </c>
      <c r="L69" s="552"/>
      <c r="M69" s="579"/>
      <c r="N69" s="567"/>
      <c r="O69" s="567"/>
    </row>
    <row r="70" s="115" customFormat="1" ht="31.5" customHeight="1" spans="1:15">
      <c r="A70" s="143"/>
      <c r="B70" s="147"/>
      <c r="C70" s="189">
        <v>5</v>
      </c>
      <c r="D70" s="505" t="s">
        <v>473</v>
      </c>
      <c r="E70" s="506"/>
      <c r="F70" s="219"/>
      <c r="G70" s="147"/>
      <c r="H70" s="454" t="s">
        <v>425</v>
      </c>
      <c r="I70" s="547">
        <v>1</v>
      </c>
      <c r="J70" s="548">
        <v>1</v>
      </c>
      <c r="K70" s="547">
        <v>0.5</v>
      </c>
      <c r="L70" s="552"/>
      <c r="M70" s="581"/>
      <c r="N70" s="567"/>
      <c r="O70" s="567"/>
    </row>
    <row r="71" s="115" customFormat="1" ht="31.5" customHeight="1" spans="1:15">
      <c r="A71" s="143"/>
      <c r="B71" s="147"/>
      <c r="C71" s="189">
        <v>6</v>
      </c>
      <c r="D71" s="505" t="s">
        <v>449</v>
      </c>
      <c r="E71" s="506"/>
      <c r="F71" s="219"/>
      <c r="G71" s="147"/>
      <c r="H71" s="454" t="s">
        <v>425</v>
      </c>
      <c r="I71" s="547">
        <v>2</v>
      </c>
      <c r="J71" s="548">
        <v>1</v>
      </c>
      <c r="K71" s="547">
        <f>I71*J71</f>
        <v>2</v>
      </c>
      <c r="L71" s="580" t="s">
        <v>474</v>
      </c>
      <c r="M71" s="537" t="s">
        <v>475</v>
      </c>
      <c r="N71" s="567"/>
      <c r="O71" s="567"/>
    </row>
    <row r="72" s="461" customFormat="1" ht="20.25" customHeight="1" spans="1:15">
      <c r="A72" s="143"/>
      <c r="B72" s="147"/>
      <c r="C72" s="509" t="s">
        <v>430</v>
      </c>
      <c r="D72" s="510"/>
      <c r="E72" s="510"/>
      <c r="F72" s="510"/>
      <c r="G72" s="510"/>
      <c r="H72" s="511"/>
      <c r="I72" s="557">
        <f>SUM(I66:I71)</f>
        <v>11</v>
      </c>
      <c r="J72" s="557"/>
      <c r="K72" s="558">
        <f>SUM(K66:K71)</f>
        <v>8</v>
      </c>
      <c r="L72" s="536"/>
      <c r="M72" s="559"/>
      <c r="N72" s="560"/>
      <c r="O72" s="560"/>
    </row>
    <row r="73" s="461" customFormat="1" ht="21.75" customHeight="1" spans="1:15">
      <c r="A73" s="143"/>
      <c r="B73" s="147"/>
      <c r="C73" s="512" t="s">
        <v>476</v>
      </c>
      <c r="D73" s="513"/>
      <c r="E73" s="513"/>
      <c r="F73" s="513"/>
      <c r="G73" s="513"/>
      <c r="H73" s="513"/>
      <c r="I73" s="513"/>
      <c r="J73" s="513"/>
      <c r="K73" s="513"/>
      <c r="L73" s="513"/>
      <c r="M73" s="561"/>
      <c r="N73" s="546"/>
      <c r="O73" s="546"/>
    </row>
    <row r="74" s="115" customFormat="1" ht="31.5" customHeight="1" spans="1:15">
      <c r="A74" s="143"/>
      <c r="B74" s="147"/>
      <c r="C74" s="189">
        <v>1</v>
      </c>
      <c r="D74" s="505" t="s">
        <v>432</v>
      </c>
      <c r="E74" s="506"/>
      <c r="F74" s="219"/>
      <c r="G74" s="514" t="s">
        <v>477</v>
      </c>
      <c r="H74" s="155" t="s">
        <v>434</v>
      </c>
      <c r="I74" s="547">
        <v>1</v>
      </c>
      <c r="J74" s="548">
        <v>1</v>
      </c>
      <c r="K74" s="547">
        <f>I74*J74</f>
        <v>1</v>
      </c>
      <c r="L74" s="549" t="s">
        <v>478</v>
      </c>
      <c r="M74" s="550" t="s">
        <v>479</v>
      </c>
      <c r="N74" s="564"/>
      <c r="O74" s="564"/>
    </row>
    <row r="75" s="115" customFormat="1" ht="31.5" customHeight="1" spans="1:15">
      <c r="A75" s="143"/>
      <c r="B75" s="147"/>
      <c r="C75" s="189">
        <v>2</v>
      </c>
      <c r="D75" s="505" t="s">
        <v>480</v>
      </c>
      <c r="E75" s="506"/>
      <c r="F75" s="219"/>
      <c r="G75" s="515"/>
      <c r="H75" s="155" t="s">
        <v>434</v>
      </c>
      <c r="I75" s="547">
        <v>1</v>
      </c>
      <c r="J75" s="548">
        <v>1</v>
      </c>
      <c r="K75" s="547">
        <v>1</v>
      </c>
      <c r="L75" s="552"/>
      <c r="M75" s="579"/>
      <c r="N75" s="567"/>
      <c r="O75" s="567"/>
    </row>
    <row r="76" s="115" customFormat="1" ht="31.5" customHeight="1" spans="1:15">
      <c r="A76" s="143"/>
      <c r="B76" s="147"/>
      <c r="C76" s="189">
        <v>3</v>
      </c>
      <c r="D76" s="505" t="s">
        <v>481</v>
      </c>
      <c r="E76" s="506"/>
      <c r="F76" s="219"/>
      <c r="G76" s="515"/>
      <c r="H76" s="155" t="s">
        <v>434</v>
      </c>
      <c r="I76" s="547">
        <v>2</v>
      </c>
      <c r="J76" s="548">
        <v>1</v>
      </c>
      <c r="K76" s="547">
        <v>1</v>
      </c>
      <c r="L76" s="552"/>
      <c r="M76" s="579"/>
      <c r="N76" s="567"/>
      <c r="O76" s="567"/>
    </row>
    <row r="77" s="115" customFormat="1" ht="31.5" customHeight="1" spans="1:15">
      <c r="A77" s="143"/>
      <c r="B77" s="147"/>
      <c r="C77" s="189">
        <v>4</v>
      </c>
      <c r="D77" s="505" t="s">
        <v>482</v>
      </c>
      <c r="E77" s="506"/>
      <c r="F77" s="219"/>
      <c r="G77" s="515"/>
      <c r="H77" s="155" t="s">
        <v>434</v>
      </c>
      <c r="I77" s="547">
        <v>2</v>
      </c>
      <c r="J77" s="548">
        <v>1</v>
      </c>
      <c r="K77" s="547">
        <v>1</v>
      </c>
      <c r="L77" s="555"/>
      <c r="M77" s="581"/>
      <c r="N77" s="567"/>
      <c r="O77" s="567"/>
    </row>
    <row r="78" s="461" customFormat="1" customHeight="1" spans="1:15">
      <c r="A78" s="143"/>
      <c r="B78" s="147"/>
      <c r="C78" s="509" t="s">
        <v>430</v>
      </c>
      <c r="D78" s="510"/>
      <c r="E78" s="510"/>
      <c r="F78" s="510"/>
      <c r="G78" s="510"/>
      <c r="H78" s="511"/>
      <c r="I78" s="557">
        <f>SUM(I74:I77)</f>
        <v>6</v>
      </c>
      <c r="J78" s="573"/>
      <c r="K78" s="574">
        <f>SUM(K74:K77)</f>
        <v>4</v>
      </c>
      <c r="L78" s="575"/>
      <c r="M78" s="576"/>
      <c r="N78" s="577"/>
      <c r="O78" s="577"/>
    </row>
    <row r="79" s="461" customFormat="1" ht="21.75" customHeight="1" spans="1:15">
      <c r="A79" s="582"/>
      <c r="B79" s="147"/>
      <c r="C79" s="504" t="s">
        <v>483</v>
      </c>
      <c r="D79" s="504"/>
      <c r="E79" s="504"/>
      <c r="F79" s="504"/>
      <c r="G79" s="504"/>
      <c r="H79" s="504"/>
      <c r="I79" s="504"/>
      <c r="J79" s="504"/>
      <c r="K79" s="504"/>
      <c r="L79" s="504"/>
      <c r="M79" s="545"/>
      <c r="N79" s="546"/>
      <c r="O79" s="546"/>
    </row>
    <row r="80" s="115" customFormat="1" ht="31.5" customHeight="1" spans="1:15">
      <c r="A80" s="143"/>
      <c r="B80" s="147"/>
      <c r="C80" s="189">
        <v>1</v>
      </c>
      <c r="D80" s="505" t="s">
        <v>484</v>
      </c>
      <c r="E80" s="506"/>
      <c r="F80" s="219"/>
      <c r="G80" s="163" t="s">
        <v>485</v>
      </c>
      <c r="H80" s="454" t="s">
        <v>425</v>
      </c>
      <c r="I80" s="547">
        <v>3</v>
      </c>
      <c r="J80" s="548">
        <v>1</v>
      </c>
      <c r="K80" s="547">
        <v>1.5</v>
      </c>
      <c r="L80" s="549" t="s">
        <v>486</v>
      </c>
      <c r="M80" s="550" t="s">
        <v>487</v>
      </c>
      <c r="N80" s="564"/>
      <c r="O80" s="564"/>
    </row>
    <row r="81" s="115" customFormat="1" ht="31.5" customHeight="1" spans="1:15">
      <c r="A81" s="143"/>
      <c r="B81" s="147"/>
      <c r="C81" s="189">
        <v>2</v>
      </c>
      <c r="D81" s="505" t="s">
        <v>448</v>
      </c>
      <c r="E81" s="506"/>
      <c r="F81" s="219"/>
      <c r="G81" s="147"/>
      <c r="H81" s="454" t="s">
        <v>425</v>
      </c>
      <c r="I81" s="547">
        <v>2</v>
      </c>
      <c r="J81" s="548">
        <v>1</v>
      </c>
      <c r="K81" s="547">
        <f>I81*J81</f>
        <v>2</v>
      </c>
      <c r="L81" s="552"/>
      <c r="M81" s="579"/>
      <c r="N81" s="567"/>
      <c r="O81" s="567"/>
    </row>
    <row r="82" s="115" customFormat="1" ht="31.5" customHeight="1" spans="1:15">
      <c r="A82" s="143"/>
      <c r="B82" s="147"/>
      <c r="C82" s="189">
        <v>3</v>
      </c>
      <c r="D82" s="505" t="s">
        <v>488</v>
      </c>
      <c r="E82" s="506"/>
      <c r="F82" s="219"/>
      <c r="G82" s="147"/>
      <c r="H82" s="454" t="s">
        <v>425</v>
      </c>
      <c r="I82" s="547">
        <v>3</v>
      </c>
      <c r="J82" s="548">
        <v>1</v>
      </c>
      <c r="K82" s="547">
        <v>1.5</v>
      </c>
      <c r="L82" s="552"/>
      <c r="M82" s="579"/>
      <c r="N82" s="567"/>
      <c r="O82" s="567"/>
    </row>
    <row r="83" s="115" customFormat="1" ht="31.5" customHeight="1" spans="1:15">
      <c r="A83" s="143"/>
      <c r="B83" s="147"/>
      <c r="C83" s="189">
        <v>4</v>
      </c>
      <c r="D83" s="505" t="s">
        <v>489</v>
      </c>
      <c r="E83" s="506"/>
      <c r="F83" s="219"/>
      <c r="G83" s="147"/>
      <c r="H83" s="454" t="s">
        <v>425</v>
      </c>
      <c r="I83" s="547">
        <v>2</v>
      </c>
      <c r="J83" s="548">
        <v>1</v>
      </c>
      <c r="K83" s="547">
        <f>I83*J83</f>
        <v>2</v>
      </c>
      <c r="L83" s="552"/>
      <c r="M83" s="579"/>
      <c r="N83" s="567"/>
      <c r="O83" s="567"/>
    </row>
    <row r="84" s="115" customFormat="1" ht="31.5" customHeight="1" spans="1:15">
      <c r="A84" s="143"/>
      <c r="B84" s="147"/>
      <c r="C84" s="189">
        <v>5</v>
      </c>
      <c r="D84" s="505" t="s">
        <v>490</v>
      </c>
      <c r="E84" s="506"/>
      <c r="F84" s="219"/>
      <c r="G84" s="147"/>
      <c r="H84" s="454" t="s">
        <v>425</v>
      </c>
      <c r="I84" s="547">
        <v>1</v>
      </c>
      <c r="J84" s="548">
        <v>1</v>
      </c>
      <c r="K84" s="547">
        <v>1</v>
      </c>
      <c r="L84" s="552"/>
      <c r="M84" s="579"/>
      <c r="N84" s="567"/>
      <c r="O84" s="567"/>
    </row>
    <row r="85" s="115" customFormat="1" ht="31.5" customHeight="1" spans="1:15">
      <c r="A85" s="143"/>
      <c r="B85" s="147"/>
      <c r="C85" s="189">
        <v>6</v>
      </c>
      <c r="D85" s="505" t="s">
        <v>491</v>
      </c>
      <c r="E85" s="506"/>
      <c r="F85" s="219"/>
      <c r="G85" s="147"/>
      <c r="H85" s="454" t="s">
        <v>425</v>
      </c>
      <c r="I85" s="547">
        <v>1</v>
      </c>
      <c r="J85" s="548">
        <v>1</v>
      </c>
      <c r="K85" s="547">
        <v>1</v>
      </c>
      <c r="L85" s="555"/>
      <c r="M85" s="581"/>
      <c r="N85" s="567"/>
      <c r="O85" s="567"/>
    </row>
    <row r="86" s="461" customFormat="1" ht="20.25" customHeight="1" spans="1:15">
      <c r="A86" s="143"/>
      <c r="B86" s="147"/>
      <c r="C86" s="509" t="s">
        <v>430</v>
      </c>
      <c r="D86" s="510"/>
      <c r="E86" s="510"/>
      <c r="F86" s="510"/>
      <c r="G86" s="510"/>
      <c r="H86" s="511"/>
      <c r="I86" s="584">
        <f>SUM(I80:I85)</f>
        <v>12</v>
      </c>
      <c r="J86" s="584"/>
      <c r="K86" s="585">
        <f>SUM(K80:K85)</f>
        <v>9</v>
      </c>
      <c r="L86" s="536"/>
      <c r="M86" s="559"/>
      <c r="N86" s="560"/>
      <c r="O86" s="560"/>
    </row>
    <row r="87" s="461" customFormat="1" ht="21.75" customHeight="1" spans="1:15">
      <c r="A87" s="143"/>
      <c r="B87" s="147"/>
      <c r="C87" s="512" t="s">
        <v>492</v>
      </c>
      <c r="D87" s="513"/>
      <c r="E87" s="513"/>
      <c r="F87" s="513"/>
      <c r="G87" s="513"/>
      <c r="H87" s="513"/>
      <c r="I87" s="513"/>
      <c r="J87" s="513"/>
      <c r="K87" s="513"/>
      <c r="L87" s="513"/>
      <c r="M87" s="561"/>
      <c r="N87" s="546"/>
      <c r="O87" s="546"/>
    </row>
    <row r="88" s="115" customFormat="1" ht="31.5" customHeight="1" spans="1:15">
      <c r="A88" s="143"/>
      <c r="B88" s="147"/>
      <c r="C88" s="189">
        <v>1</v>
      </c>
      <c r="D88" s="505" t="s">
        <v>493</v>
      </c>
      <c r="E88" s="506"/>
      <c r="F88" s="219"/>
      <c r="G88" s="514" t="s">
        <v>494</v>
      </c>
      <c r="H88" s="155" t="s">
        <v>434</v>
      </c>
      <c r="I88" s="547">
        <v>2</v>
      </c>
      <c r="J88" s="548">
        <v>1</v>
      </c>
      <c r="K88" s="547">
        <v>1</v>
      </c>
      <c r="L88" s="549" t="s">
        <v>495</v>
      </c>
      <c r="M88" s="550" t="s">
        <v>496</v>
      </c>
      <c r="N88" s="564"/>
      <c r="O88" s="564"/>
    </row>
    <row r="89" s="115" customFormat="1" ht="31.5" customHeight="1" spans="1:15">
      <c r="A89" s="143"/>
      <c r="B89" s="147"/>
      <c r="C89" s="189">
        <v>2</v>
      </c>
      <c r="D89" s="505" t="s">
        <v>497</v>
      </c>
      <c r="E89" s="506"/>
      <c r="F89" s="219"/>
      <c r="G89" s="515"/>
      <c r="H89" s="155" t="s">
        <v>434</v>
      </c>
      <c r="I89" s="547">
        <v>2</v>
      </c>
      <c r="J89" s="548">
        <v>1</v>
      </c>
      <c r="K89" s="547">
        <v>1</v>
      </c>
      <c r="L89" s="552"/>
      <c r="M89" s="579"/>
      <c r="N89" s="567"/>
      <c r="O89" s="567"/>
    </row>
    <row r="90" s="115" customFormat="1" ht="31.5" customHeight="1" spans="1:15">
      <c r="A90" s="143"/>
      <c r="B90" s="147"/>
      <c r="C90" s="189">
        <v>3</v>
      </c>
      <c r="D90" s="505" t="s">
        <v>498</v>
      </c>
      <c r="E90" s="506"/>
      <c r="F90" s="219"/>
      <c r="G90" s="515"/>
      <c r="H90" s="155" t="s">
        <v>434</v>
      </c>
      <c r="I90" s="547">
        <v>2</v>
      </c>
      <c r="J90" s="548">
        <v>1</v>
      </c>
      <c r="K90" s="547">
        <v>1</v>
      </c>
      <c r="L90" s="552"/>
      <c r="M90" s="579"/>
      <c r="N90" s="567"/>
      <c r="O90" s="567"/>
    </row>
    <row r="91" s="115" customFormat="1" ht="31.5" customHeight="1" spans="1:15">
      <c r="A91" s="143"/>
      <c r="B91" s="147"/>
      <c r="C91" s="189">
        <v>4</v>
      </c>
      <c r="D91" s="505" t="s">
        <v>499</v>
      </c>
      <c r="E91" s="506"/>
      <c r="F91" s="219"/>
      <c r="G91" s="515"/>
      <c r="H91" s="155" t="s">
        <v>434</v>
      </c>
      <c r="I91" s="547">
        <v>1</v>
      </c>
      <c r="J91" s="548">
        <v>1</v>
      </c>
      <c r="K91" s="547">
        <v>1</v>
      </c>
      <c r="L91" s="555"/>
      <c r="M91" s="581"/>
      <c r="N91" s="567"/>
      <c r="O91" s="567"/>
    </row>
    <row r="92" s="461" customFormat="1" customHeight="1" spans="1:15">
      <c r="A92" s="143"/>
      <c r="B92" s="162"/>
      <c r="C92" s="509" t="s">
        <v>430</v>
      </c>
      <c r="D92" s="510"/>
      <c r="E92" s="510"/>
      <c r="F92" s="510"/>
      <c r="G92" s="510"/>
      <c r="H92" s="511"/>
      <c r="I92" s="557">
        <f>SUM(I88:I91)</f>
        <v>7</v>
      </c>
      <c r="J92" s="573"/>
      <c r="K92" s="574">
        <f>SUM(K88:K91)</f>
        <v>4</v>
      </c>
      <c r="L92" s="575"/>
      <c r="M92" s="576"/>
      <c r="N92" s="577"/>
      <c r="O92" s="577"/>
    </row>
    <row r="93" s="461" customFormat="1" ht="21.75" customHeight="1" spans="1:15">
      <c r="A93" s="582"/>
      <c r="B93" s="147"/>
      <c r="C93" s="504" t="s">
        <v>500</v>
      </c>
      <c r="D93" s="504"/>
      <c r="E93" s="504"/>
      <c r="F93" s="504"/>
      <c r="G93" s="504"/>
      <c r="H93" s="504"/>
      <c r="I93" s="504"/>
      <c r="J93" s="504"/>
      <c r="K93" s="504"/>
      <c r="L93" s="504"/>
      <c r="M93" s="545"/>
      <c r="N93" s="546"/>
      <c r="O93" s="546"/>
    </row>
    <row r="94" s="115" customFormat="1" ht="31.5" customHeight="1" spans="1:15">
      <c r="A94" s="143"/>
      <c r="B94" s="147"/>
      <c r="C94" s="189">
        <v>1</v>
      </c>
      <c r="D94" s="505" t="s">
        <v>488</v>
      </c>
      <c r="E94" s="506"/>
      <c r="F94" s="219"/>
      <c r="G94" s="163" t="s">
        <v>501</v>
      </c>
      <c r="H94" s="454" t="s">
        <v>425</v>
      </c>
      <c r="I94" s="547">
        <v>3</v>
      </c>
      <c r="J94" s="548">
        <v>1</v>
      </c>
      <c r="K94" s="547">
        <v>1.5</v>
      </c>
      <c r="L94" s="549" t="s">
        <v>502</v>
      </c>
      <c r="M94" s="550" t="s">
        <v>503</v>
      </c>
      <c r="N94" s="564"/>
      <c r="O94" s="564"/>
    </row>
    <row r="95" s="115" customFormat="1" ht="31.5" customHeight="1" spans="1:15">
      <c r="A95" s="143"/>
      <c r="B95" s="147"/>
      <c r="C95" s="189">
        <v>2</v>
      </c>
      <c r="D95" s="505" t="s">
        <v>489</v>
      </c>
      <c r="E95" s="506"/>
      <c r="F95" s="219"/>
      <c r="G95" s="147"/>
      <c r="H95" s="454" t="s">
        <v>425</v>
      </c>
      <c r="I95" s="547">
        <v>2</v>
      </c>
      <c r="J95" s="548">
        <v>1</v>
      </c>
      <c r="K95" s="547">
        <f>I95*J95</f>
        <v>2</v>
      </c>
      <c r="L95" s="552"/>
      <c r="M95" s="579"/>
      <c r="N95" s="567"/>
      <c r="O95" s="567"/>
    </row>
    <row r="96" s="461" customFormat="1" ht="20.25" customHeight="1" spans="1:15">
      <c r="A96" s="143"/>
      <c r="B96" s="147"/>
      <c r="C96" s="509">
        <v>3</v>
      </c>
      <c r="D96" s="510"/>
      <c r="E96" s="510"/>
      <c r="F96" s="510"/>
      <c r="G96" s="510"/>
      <c r="H96" s="511"/>
      <c r="I96" s="584">
        <f>SUM(I94:I95)</f>
        <v>5</v>
      </c>
      <c r="J96" s="584"/>
      <c r="K96" s="585">
        <f>SUM(K94:K95)</f>
        <v>3.5</v>
      </c>
      <c r="L96" s="536"/>
      <c r="M96" s="559"/>
      <c r="N96" s="560"/>
      <c r="O96" s="560"/>
    </row>
    <row r="97" s="461" customFormat="1" ht="21.75" customHeight="1" spans="1:15">
      <c r="A97" s="143"/>
      <c r="B97" s="147"/>
      <c r="C97" s="512" t="s">
        <v>504</v>
      </c>
      <c r="D97" s="513"/>
      <c r="E97" s="513"/>
      <c r="F97" s="513"/>
      <c r="G97" s="513"/>
      <c r="H97" s="513"/>
      <c r="I97" s="513"/>
      <c r="J97" s="513"/>
      <c r="K97" s="513"/>
      <c r="L97" s="513"/>
      <c r="M97" s="561"/>
      <c r="N97" s="546"/>
      <c r="O97" s="546"/>
    </row>
    <row r="98" s="115" customFormat="1" ht="31.5" customHeight="1" spans="1:15">
      <c r="A98" s="143"/>
      <c r="B98" s="147"/>
      <c r="C98" s="189">
        <v>1</v>
      </c>
      <c r="D98" s="505" t="s">
        <v>493</v>
      </c>
      <c r="E98" s="506"/>
      <c r="F98" s="219"/>
      <c r="G98" s="514" t="s">
        <v>505</v>
      </c>
      <c r="H98" s="155" t="s">
        <v>434</v>
      </c>
      <c r="I98" s="547">
        <v>2</v>
      </c>
      <c r="J98" s="548">
        <v>1</v>
      </c>
      <c r="K98" s="547">
        <v>1</v>
      </c>
      <c r="L98" s="549" t="s">
        <v>506</v>
      </c>
      <c r="M98" s="550" t="s">
        <v>507</v>
      </c>
      <c r="N98" s="564"/>
      <c r="O98" s="564"/>
    </row>
    <row r="99" s="115" customFormat="1" ht="31.5" customHeight="1" spans="1:15">
      <c r="A99" s="143"/>
      <c r="B99" s="147"/>
      <c r="C99" s="189">
        <v>2</v>
      </c>
      <c r="D99" s="505" t="s">
        <v>497</v>
      </c>
      <c r="E99" s="506"/>
      <c r="F99" s="219"/>
      <c r="G99" s="515"/>
      <c r="H99" s="155" t="s">
        <v>434</v>
      </c>
      <c r="I99" s="547">
        <v>2</v>
      </c>
      <c r="J99" s="548">
        <v>1</v>
      </c>
      <c r="K99" s="547">
        <v>1</v>
      </c>
      <c r="L99" s="552"/>
      <c r="M99" s="579"/>
      <c r="N99" s="567"/>
      <c r="O99" s="567"/>
    </row>
    <row r="100" s="115" customFormat="1" ht="31.5" customHeight="1" spans="1:15">
      <c r="A100" s="143"/>
      <c r="B100" s="147"/>
      <c r="C100" s="189">
        <v>3</v>
      </c>
      <c r="D100" s="505" t="s">
        <v>508</v>
      </c>
      <c r="E100" s="506"/>
      <c r="F100" s="219"/>
      <c r="G100" s="515"/>
      <c r="H100" s="155" t="s">
        <v>434</v>
      </c>
      <c r="I100" s="547">
        <v>1</v>
      </c>
      <c r="J100" s="548">
        <v>1</v>
      </c>
      <c r="K100" s="547">
        <v>1</v>
      </c>
      <c r="L100" s="555"/>
      <c r="M100" s="581"/>
      <c r="N100" s="567"/>
      <c r="O100" s="567"/>
    </row>
    <row r="101" s="461" customFormat="1" customHeight="1" spans="1:15">
      <c r="A101" s="143"/>
      <c r="B101" s="162"/>
      <c r="C101" s="509" t="s">
        <v>430</v>
      </c>
      <c r="D101" s="510"/>
      <c r="E101" s="510"/>
      <c r="F101" s="510"/>
      <c r="G101" s="510"/>
      <c r="H101" s="511"/>
      <c r="I101" s="557">
        <f>SUM(I98:I100)</f>
        <v>5</v>
      </c>
      <c r="J101" s="573"/>
      <c r="K101" s="574">
        <f>SUM(K98:K100)</f>
        <v>3</v>
      </c>
      <c r="L101" s="575"/>
      <c r="M101" s="576"/>
      <c r="N101" s="577"/>
      <c r="O101" s="577"/>
    </row>
    <row r="102" s="461" customFormat="1" ht="21.75" customHeight="1" spans="1:15">
      <c r="A102" s="582"/>
      <c r="B102" s="147"/>
      <c r="C102" s="504" t="s">
        <v>509</v>
      </c>
      <c r="D102" s="504"/>
      <c r="E102" s="504"/>
      <c r="F102" s="504"/>
      <c r="G102" s="504"/>
      <c r="H102" s="504"/>
      <c r="I102" s="504"/>
      <c r="J102" s="504"/>
      <c r="K102" s="504"/>
      <c r="L102" s="504"/>
      <c r="M102" s="545"/>
      <c r="N102" s="546"/>
      <c r="O102" s="546"/>
    </row>
    <row r="103" s="115" customFormat="1" ht="31.5" customHeight="1" spans="1:15">
      <c r="A103" s="143"/>
      <c r="B103" s="147"/>
      <c r="C103" s="189">
        <v>1</v>
      </c>
      <c r="D103" s="505" t="s">
        <v>510</v>
      </c>
      <c r="E103" s="506"/>
      <c r="F103" s="219"/>
      <c r="G103" s="163" t="s">
        <v>511</v>
      </c>
      <c r="H103" s="454" t="s">
        <v>425</v>
      </c>
      <c r="I103" s="547">
        <v>3</v>
      </c>
      <c r="J103" s="548">
        <v>1</v>
      </c>
      <c r="K103" s="547">
        <v>1</v>
      </c>
      <c r="L103" s="549" t="s">
        <v>512</v>
      </c>
      <c r="M103" s="550" t="s">
        <v>513</v>
      </c>
      <c r="N103" s="564"/>
      <c r="O103" s="564"/>
    </row>
    <row r="104" s="115" customFormat="1" ht="31.5" customHeight="1" spans="1:15">
      <c r="A104" s="143"/>
      <c r="B104" s="147"/>
      <c r="C104" s="189">
        <v>2</v>
      </c>
      <c r="D104" s="505" t="s">
        <v>488</v>
      </c>
      <c r="E104" s="506"/>
      <c r="F104" s="219"/>
      <c r="G104" s="147"/>
      <c r="H104" s="454" t="s">
        <v>425</v>
      </c>
      <c r="I104" s="547">
        <v>3</v>
      </c>
      <c r="J104" s="548">
        <v>1</v>
      </c>
      <c r="K104" s="547">
        <v>1.5</v>
      </c>
      <c r="L104" s="552"/>
      <c r="M104" s="579"/>
      <c r="N104" s="567"/>
      <c r="O104" s="567"/>
    </row>
    <row r="105" s="115" customFormat="1" ht="31.5" customHeight="1" spans="1:15">
      <c r="A105" s="143"/>
      <c r="B105" s="147"/>
      <c r="C105" s="189">
        <v>3</v>
      </c>
      <c r="D105" s="505" t="s">
        <v>514</v>
      </c>
      <c r="E105" s="506"/>
      <c r="F105" s="219"/>
      <c r="G105" s="147"/>
      <c r="H105" s="454" t="s">
        <v>425</v>
      </c>
      <c r="I105" s="547">
        <v>1</v>
      </c>
      <c r="J105" s="548">
        <v>1</v>
      </c>
      <c r="K105" s="586">
        <f>I105/3</f>
        <v>0.333333333333333</v>
      </c>
      <c r="L105" s="552"/>
      <c r="M105" s="579"/>
      <c r="N105" s="567"/>
      <c r="O105" s="567"/>
    </row>
    <row r="106" s="115" customFormat="1" ht="31.5" customHeight="1" spans="1:15">
      <c r="A106" s="143"/>
      <c r="B106" s="147"/>
      <c r="C106" s="189">
        <v>4</v>
      </c>
      <c r="D106" s="505" t="s">
        <v>498</v>
      </c>
      <c r="E106" s="506"/>
      <c r="F106" s="219"/>
      <c r="G106" s="147"/>
      <c r="H106" s="454" t="s">
        <v>425</v>
      </c>
      <c r="I106" s="547">
        <v>2</v>
      </c>
      <c r="J106" s="548">
        <v>1</v>
      </c>
      <c r="K106" s="547">
        <v>1</v>
      </c>
      <c r="L106" s="552"/>
      <c r="M106" s="579"/>
      <c r="N106" s="567"/>
      <c r="O106" s="567"/>
    </row>
    <row r="107" s="115" customFormat="1" ht="51" customHeight="1" spans="1:15">
      <c r="A107" s="143"/>
      <c r="B107" s="147"/>
      <c r="C107" s="189">
        <v>5</v>
      </c>
      <c r="D107" s="505" t="s">
        <v>515</v>
      </c>
      <c r="E107" s="506"/>
      <c r="F107" s="219"/>
      <c r="G107" s="147"/>
      <c r="H107" s="454" t="s">
        <v>425</v>
      </c>
      <c r="I107" s="547">
        <v>3</v>
      </c>
      <c r="J107" s="548">
        <v>1</v>
      </c>
      <c r="K107" s="547">
        <v>3</v>
      </c>
      <c r="L107" s="587" t="s">
        <v>516</v>
      </c>
      <c r="M107" s="537" t="s">
        <v>517</v>
      </c>
      <c r="N107" s="567"/>
      <c r="O107" s="567"/>
    </row>
    <row r="108" s="461" customFormat="1" ht="20.25" customHeight="1" spans="1:15">
      <c r="A108" s="143"/>
      <c r="B108" s="147"/>
      <c r="C108" s="509" t="s">
        <v>430</v>
      </c>
      <c r="D108" s="510"/>
      <c r="E108" s="510"/>
      <c r="F108" s="510"/>
      <c r="G108" s="510"/>
      <c r="H108" s="511"/>
      <c r="I108" s="584">
        <f>SUM(I103:I107)</f>
        <v>12</v>
      </c>
      <c r="J108" s="584"/>
      <c r="K108" s="588">
        <f>SUM(K103:K107)</f>
        <v>6.83333333333333</v>
      </c>
      <c r="L108" s="536"/>
      <c r="M108" s="559"/>
      <c r="N108" s="560"/>
      <c r="O108" s="560"/>
    </row>
    <row r="109" s="461" customFormat="1" ht="21.75" customHeight="1" spans="1:15">
      <c r="A109" s="143"/>
      <c r="B109" s="147"/>
      <c r="C109" s="512" t="s">
        <v>518</v>
      </c>
      <c r="D109" s="513"/>
      <c r="E109" s="513"/>
      <c r="F109" s="513"/>
      <c r="G109" s="513"/>
      <c r="H109" s="513"/>
      <c r="I109" s="513"/>
      <c r="J109" s="513"/>
      <c r="K109" s="513"/>
      <c r="L109" s="513"/>
      <c r="M109" s="561"/>
      <c r="N109" s="546"/>
      <c r="O109" s="546"/>
    </row>
    <row r="110" s="115" customFormat="1" ht="31.5" customHeight="1" spans="1:15">
      <c r="A110" s="143"/>
      <c r="B110" s="147"/>
      <c r="C110" s="189">
        <v>1</v>
      </c>
      <c r="D110" s="505" t="s">
        <v>519</v>
      </c>
      <c r="E110" s="506"/>
      <c r="F110" s="219"/>
      <c r="G110" s="514" t="s">
        <v>520</v>
      </c>
      <c r="H110" s="155" t="s">
        <v>434</v>
      </c>
      <c r="I110" s="547">
        <v>3</v>
      </c>
      <c r="J110" s="548">
        <v>1</v>
      </c>
      <c r="K110" s="547">
        <v>1.5</v>
      </c>
      <c r="L110" s="549" t="s">
        <v>521</v>
      </c>
      <c r="M110" s="550" t="s">
        <v>522</v>
      </c>
      <c r="N110" s="564"/>
      <c r="O110" s="564"/>
    </row>
    <row r="111" s="115" customFormat="1" ht="31.5" customHeight="1" spans="1:15">
      <c r="A111" s="143"/>
      <c r="B111" s="147"/>
      <c r="C111" s="189">
        <v>2</v>
      </c>
      <c r="D111" s="505" t="s">
        <v>499</v>
      </c>
      <c r="E111" s="506"/>
      <c r="F111" s="219"/>
      <c r="G111" s="515"/>
      <c r="H111" s="155" t="s">
        <v>434</v>
      </c>
      <c r="I111" s="547">
        <v>1</v>
      </c>
      <c r="J111" s="548">
        <v>1</v>
      </c>
      <c r="K111" s="547">
        <v>1</v>
      </c>
      <c r="L111" s="552"/>
      <c r="M111" s="579"/>
      <c r="N111" s="567"/>
      <c r="O111" s="567"/>
    </row>
    <row r="112" s="115" customFormat="1" ht="31.5" customHeight="1" spans="1:15">
      <c r="A112" s="143"/>
      <c r="B112" s="147"/>
      <c r="C112" s="189">
        <v>3</v>
      </c>
      <c r="D112" s="505" t="s">
        <v>523</v>
      </c>
      <c r="E112" s="506"/>
      <c r="F112" s="219"/>
      <c r="G112" s="515"/>
      <c r="H112" s="155" t="s">
        <v>434</v>
      </c>
      <c r="I112" s="547">
        <v>2</v>
      </c>
      <c r="J112" s="548">
        <v>1</v>
      </c>
      <c r="K112" s="547">
        <v>1</v>
      </c>
      <c r="L112" s="552"/>
      <c r="M112" s="579"/>
      <c r="N112" s="567"/>
      <c r="O112" s="567"/>
    </row>
    <row r="113" s="115" customFormat="1" ht="31.5" customHeight="1" spans="1:15">
      <c r="A113" s="143"/>
      <c r="B113" s="147"/>
      <c r="C113" s="189">
        <v>4</v>
      </c>
      <c r="D113" s="505" t="s">
        <v>524</v>
      </c>
      <c r="E113" s="506"/>
      <c r="F113" s="219"/>
      <c r="G113" s="515"/>
      <c r="H113" s="155" t="s">
        <v>434</v>
      </c>
      <c r="I113" s="547">
        <v>2</v>
      </c>
      <c r="J113" s="548">
        <v>1</v>
      </c>
      <c r="K113" s="547">
        <v>1</v>
      </c>
      <c r="L113" s="552"/>
      <c r="M113" s="579"/>
      <c r="N113" s="567"/>
      <c r="O113" s="567"/>
    </row>
    <row r="114" s="115" customFormat="1" ht="31.5" customHeight="1" spans="1:15">
      <c r="A114" s="143"/>
      <c r="B114" s="147"/>
      <c r="C114" s="189">
        <v>5</v>
      </c>
      <c r="D114" s="505" t="s">
        <v>525</v>
      </c>
      <c r="E114" s="506"/>
      <c r="F114" s="219"/>
      <c r="G114" s="515"/>
      <c r="H114" s="155" t="s">
        <v>434</v>
      </c>
      <c r="I114" s="547">
        <v>2</v>
      </c>
      <c r="J114" s="548">
        <v>1</v>
      </c>
      <c r="K114" s="547">
        <v>1</v>
      </c>
      <c r="L114" s="552"/>
      <c r="M114" s="579"/>
      <c r="N114" s="567"/>
      <c r="O114" s="567"/>
    </row>
    <row r="115" s="115" customFormat="1" ht="31.5" customHeight="1" spans="1:15">
      <c r="A115" s="143"/>
      <c r="B115" s="147"/>
      <c r="C115" s="189">
        <v>6</v>
      </c>
      <c r="D115" s="505" t="s">
        <v>526</v>
      </c>
      <c r="E115" s="506"/>
      <c r="F115" s="219"/>
      <c r="G115" s="515"/>
      <c r="H115" s="155" t="s">
        <v>434</v>
      </c>
      <c r="I115" s="547">
        <v>2</v>
      </c>
      <c r="J115" s="548">
        <v>1</v>
      </c>
      <c r="K115" s="547">
        <v>1</v>
      </c>
      <c r="L115" s="552"/>
      <c r="M115" s="579"/>
      <c r="N115" s="567"/>
      <c r="O115" s="567"/>
    </row>
    <row r="116" s="115" customFormat="1" ht="31.5" customHeight="1" spans="1:15">
      <c r="A116" s="143"/>
      <c r="B116" s="147"/>
      <c r="C116" s="189">
        <v>7</v>
      </c>
      <c r="D116" s="505" t="s">
        <v>508</v>
      </c>
      <c r="E116" s="506"/>
      <c r="F116" s="219"/>
      <c r="G116" s="583"/>
      <c r="H116" s="155" t="s">
        <v>434</v>
      </c>
      <c r="I116" s="547">
        <v>1</v>
      </c>
      <c r="J116" s="548">
        <v>1</v>
      </c>
      <c r="K116" s="547">
        <v>1</v>
      </c>
      <c r="L116" s="552"/>
      <c r="M116" s="579"/>
      <c r="N116" s="567"/>
      <c r="O116" s="567"/>
    </row>
    <row r="117" s="115" customFormat="1" ht="31.5" customHeight="1" spans="1:15">
      <c r="A117" s="143"/>
      <c r="B117" s="147"/>
      <c r="C117" s="189">
        <v>8</v>
      </c>
      <c r="D117" s="505" t="s">
        <v>527</v>
      </c>
      <c r="E117" s="506"/>
      <c r="F117" s="219"/>
      <c r="G117" s="583"/>
      <c r="H117" s="155" t="s">
        <v>434</v>
      </c>
      <c r="I117" s="547">
        <v>2</v>
      </c>
      <c r="J117" s="548">
        <v>1</v>
      </c>
      <c r="K117" s="547">
        <v>1</v>
      </c>
      <c r="L117" s="555"/>
      <c r="M117" s="581"/>
      <c r="N117" s="567"/>
      <c r="O117" s="567"/>
    </row>
    <row r="118" s="461" customFormat="1" customHeight="1" spans="1:15">
      <c r="A118" s="143"/>
      <c r="B118" s="162"/>
      <c r="C118" s="509" t="s">
        <v>430</v>
      </c>
      <c r="D118" s="510"/>
      <c r="E118" s="510"/>
      <c r="F118" s="510"/>
      <c r="G118" s="510"/>
      <c r="H118" s="511"/>
      <c r="I118" s="557">
        <f>SUM(I110:I117)</f>
        <v>15</v>
      </c>
      <c r="J118" s="557"/>
      <c r="K118" s="557">
        <f>SUM(K110:K117)</f>
        <v>8.5</v>
      </c>
      <c r="L118" s="575"/>
      <c r="M118" s="576"/>
      <c r="N118" s="577"/>
      <c r="O118" s="577"/>
    </row>
    <row r="119" s="461" customFormat="1" ht="21.75" customHeight="1" spans="1:15">
      <c r="A119" s="582"/>
      <c r="B119" s="147"/>
      <c r="C119" s="504" t="s">
        <v>528</v>
      </c>
      <c r="D119" s="504"/>
      <c r="E119" s="504"/>
      <c r="F119" s="504"/>
      <c r="G119" s="504"/>
      <c r="H119" s="504"/>
      <c r="I119" s="504"/>
      <c r="J119" s="504"/>
      <c r="K119" s="504"/>
      <c r="L119" s="504"/>
      <c r="M119" s="545"/>
      <c r="N119" s="546"/>
      <c r="O119" s="546"/>
    </row>
    <row r="120" s="115" customFormat="1" ht="31.5" customHeight="1" spans="1:15">
      <c r="A120" s="143"/>
      <c r="B120" s="147"/>
      <c r="C120" s="189">
        <v>1</v>
      </c>
      <c r="D120" s="505" t="s">
        <v>488</v>
      </c>
      <c r="E120" s="506"/>
      <c r="F120" s="219"/>
      <c r="G120" s="163" t="s">
        <v>529</v>
      </c>
      <c r="H120" s="454" t="s">
        <v>425</v>
      </c>
      <c r="I120" s="547">
        <v>3</v>
      </c>
      <c r="J120" s="548">
        <v>1</v>
      </c>
      <c r="K120" s="547">
        <v>1.5</v>
      </c>
      <c r="L120" s="549" t="s">
        <v>530</v>
      </c>
      <c r="M120" s="550" t="s">
        <v>531</v>
      </c>
      <c r="N120" s="564"/>
      <c r="O120" s="564"/>
    </row>
    <row r="121" s="115" customFormat="1" ht="31.5" customHeight="1" spans="1:15">
      <c r="A121" s="143"/>
      <c r="B121" s="147"/>
      <c r="C121" s="189">
        <v>2</v>
      </c>
      <c r="D121" s="505" t="s">
        <v>532</v>
      </c>
      <c r="E121" s="506"/>
      <c r="F121" s="219"/>
      <c r="G121" s="147"/>
      <c r="H121" s="454" t="s">
        <v>425</v>
      </c>
      <c r="I121" s="547">
        <v>2</v>
      </c>
      <c r="J121" s="548">
        <v>1</v>
      </c>
      <c r="K121" s="547">
        <v>1</v>
      </c>
      <c r="L121" s="552"/>
      <c r="M121" s="579"/>
      <c r="N121" s="567"/>
      <c r="O121" s="567"/>
    </row>
    <row r="122" s="115" customFormat="1" ht="31.5" customHeight="1" spans="1:15">
      <c r="A122" s="143"/>
      <c r="B122" s="147"/>
      <c r="C122" s="189">
        <v>3</v>
      </c>
      <c r="D122" s="505" t="s">
        <v>489</v>
      </c>
      <c r="E122" s="506"/>
      <c r="F122" s="219"/>
      <c r="G122" s="147"/>
      <c r="H122" s="454" t="s">
        <v>425</v>
      </c>
      <c r="I122" s="547">
        <v>2</v>
      </c>
      <c r="J122" s="548">
        <v>1</v>
      </c>
      <c r="K122" s="547">
        <f>I122*J122</f>
        <v>2</v>
      </c>
      <c r="L122" s="552"/>
      <c r="M122" s="579"/>
      <c r="N122" s="567"/>
      <c r="O122" s="567"/>
    </row>
    <row r="123" s="115" customFormat="1" ht="31.5" customHeight="1" spans="1:15">
      <c r="A123" s="143"/>
      <c r="B123" s="147"/>
      <c r="C123" s="189">
        <v>4</v>
      </c>
      <c r="D123" s="505" t="s">
        <v>533</v>
      </c>
      <c r="E123" s="506"/>
      <c r="F123" s="219"/>
      <c r="G123" s="147"/>
      <c r="H123" s="454" t="s">
        <v>425</v>
      </c>
      <c r="I123" s="547">
        <v>1</v>
      </c>
      <c r="J123" s="548">
        <v>1</v>
      </c>
      <c r="K123" s="547">
        <v>0.5</v>
      </c>
      <c r="L123" s="552"/>
      <c r="M123" s="579"/>
      <c r="N123" s="564"/>
      <c r="O123" s="564"/>
    </row>
    <row r="124" s="115" customFormat="1" ht="31.5" customHeight="1" spans="1:15">
      <c r="A124" s="143"/>
      <c r="B124" s="147"/>
      <c r="C124" s="189">
        <v>5</v>
      </c>
      <c r="D124" s="505" t="s">
        <v>534</v>
      </c>
      <c r="E124" s="506"/>
      <c r="F124" s="219"/>
      <c r="G124" s="162"/>
      <c r="H124" s="454" t="s">
        <v>425</v>
      </c>
      <c r="I124" s="547">
        <v>3</v>
      </c>
      <c r="J124" s="548">
        <v>1</v>
      </c>
      <c r="K124" s="547">
        <v>1.5</v>
      </c>
      <c r="L124" s="555"/>
      <c r="M124" s="581"/>
      <c r="N124" s="567"/>
      <c r="O124" s="567"/>
    </row>
    <row r="125" s="461" customFormat="1" ht="20.25" customHeight="1" spans="1:15">
      <c r="A125" s="143"/>
      <c r="B125" s="147"/>
      <c r="C125" s="509" t="s">
        <v>430</v>
      </c>
      <c r="D125" s="510"/>
      <c r="E125" s="510"/>
      <c r="F125" s="510"/>
      <c r="G125" s="510"/>
      <c r="H125" s="511"/>
      <c r="I125" s="584">
        <f>SUM(I120:I124)</f>
        <v>11</v>
      </c>
      <c r="J125" s="584"/>
      <c r="K125" s="585">
        <f>SUM(K120:K124)</f>
        <v>6.5</v>
      </c>
      <c r="L125" s="536"/>
      <c r="M125" s="559"/>
      <c r="N125" s="560"/>
      <c r="O125" s="560"/>
    </row>
    <row r="126" s="461" customFormat="1" ht="21.75" customHeight="1" spans="1:15">
      <c r="A126" s="143"/>
      <c r="B126" s="147"/>
      <c r="C126" s="512" t="s">
        <v>535</v>
      </c>
      <c r="D126" s="513"/>
      <c r="E126" s="513"/>
      <c r="F126" s="513"/>
      <c r="G126" s="513"/>
      <c r="H126" s="513"/>
      <c r="I126" s="513"/>
      <c r="J126" s="513"/>
      <c r="K126" s="513"/>
      <c r="L126" s="513"/>
      <c r="M126" s="561"/>
      <c r="N126" s="546"/>
      <c r="O126" s="546"/>
    </row>
    <row r="127" s="115" customFormat="1" ht="31.5" customHeight="1" spans="1:15">
      <c r="A127" s="143"/>
      <c r="B127" s="147"/>
      <c r="C127" s="189">
        <v>1</v>
      </c>
      <c r="D127" s="505" t="s">
        <v>536</v>
      </c>
      <c r="E127" s="506"/>
      <c r="F127" s="219"/>
      <c r="G127" s="514" t="s">
        <v>537</v>
      </c>
      <c r="H127" s="155" t="s">
        <v>434</v>
      </c>
      <c r="I127" s="547">
        <v>1</v>
      </c>
      <c r="J127" s="548">
        <v>1</v>
      </c>
      <c r="K127" s="547">
        <v>1</v>
      </c>
      <c r="L127" s="549" t="s">
        <v>538</v>
      </c>
      <c r="M127" s="550" t="s">
        <v>539</v>
      </c>
      <c r="N127" s="564"/>
      <c r="O127" s="564"/>
    </row>
    <row r="128" s="115" customFormat="1" ht="31.5" customHeight="1" spans="1:15">
      <c r="A128" s="143"/>
      <c r="B128" s="147"/>
      <c r="C128" s="189">
        <v>2</v>
      </c>
      <c r="D128" s="505" t="s">
        <v>540</v>
      </c>
      <c r="E128" s="506"/>
      <c r="F128" s="219"/>
      <c r="G128" s="515"/>
      <c r="H128" s="155" t="s">
        <v>434</v>
      </c>
      <c r="I128" s="547">
        <v>3</v>
      </c>
      <c r="J128" s="548">
        <v>1</v>
      </c>
      <c r="K128" s="547">
        <v>1.5</v>
      </c>
      <c r="L128" s="552"/>
      <c r="M128" s="579"/>
      <c r="N128" s="567"/>
      <c r="O128" s="567"/>
    </row>
    <row r="129" s="115" customFormat="1" ht="31.5" customHeight="1" spans="1:15">
      <c r="A129" s="143"/>
      <c r="B129" s="147"/>
      <c r="C129" s="189">
        <v>3</v>
      </c>
      <c r="D129" s="505" t="s">
        <v>499</v>
      </c>
      <c r="E129" s="506"/>
      <c r="F129" s="219"/>
      <c r="G129" s="515"/>
      <c r="H129" s="155" t="s">
        <v>434</v>
      </c>
      <c r="I129" s="547">
        <v>1</v>
      </c>
      <c r="J129" s="548">
        <v>1</v>
      </c>
      <c r="K129" s="547">
        <v>1</v>
      </c>
      <c r="L129" s="552"/>
      <c r="M129" s="579"/>
      <c r="N129" s="567"/>
      <c r="O129" s="567"/>
    </row>
    <row r="130" s="115" customFormat="1" ht="31.5" customHeight="1" spans="1:15">
      <c r="A130" s="143"/>
      <c r="B130" s="147"/>
      <c r="C130" s="189">
        <v>4</v>
      </c>
      <c r="D130" s="505" t="s">
        <v>541</v>
      </c>
      <c r="E130" s="506"/>
      <c r="F130" s="219"/>
      <c r="G130" s="514" t="s">
        <v>537</v>
      </c>
      <c r="H130" s="155" t="s">
        <v>434</v>
      </c>
      <c r="I130" s="547">
        <v>2</v>
      </c>
      <c r="J130" s="548">
        <v>1</v>
      </c>
      <c r="K130" s="547">
        <v>2</v>
      </c>
      <c r="L130" s="552"/>
      <c r="M130" s="579"/>
      <c r="N130" s="564"/>
      <c r="O130" s="564"/>
    </row>
    <row r="131" s="115" customFormat="1" ht="31.5" customHeight="1" spans="1:15">
      <c r="A131" s="143"/>
      <c r="B131" s="147"/>
      <c r="C131" s="189">
        <v>5</v>
      </c>
      <c r="D131" s="505" t="s">
        <v>542</v>
      </c>
      <c r="E131" s="506"/>
      <c r="F131" s="219"/>
      <c r="G131" s="515"/>
      <c r="H131" s="155" t="s">
        <v>434</v>
      </c>
      <c r="I131" s="547">
        <v>1</v>
      </c>
      <c r="J131" s="548">
        <v>1</v>
      </c>
      <c r="K131" s="547">
        <v>1</v>
      </c>
      <c r="L131" s="552"/>
      <c r="M131" s="579"/>
      <c r="N131" s="567"/>
      <c r="O131" s="567"/>
    </row>
    <row r="132" s="115" customFormat="1" ht="31.5" customHeight="1" spans="1:15">
      <c r="A132" s="143"/>
      <c r="B132" s="147"/>
      <c r="C132" s="189">
        <v>6</v>
      </c>
      <c r="D132" s="505" t="s">
        <v>543</v>
      </c>
      <c r="E132" s="506"/>
      <c r="F132" s="219"/>
      <c r="G132" s="515"/>
      <c r="H132" s="155" t="s">
        <v>434</v>
      </c>
      <c r="I132" s="547">
        <v>1</v>
      </c>
      <c r="J132" s="548">
        <v>1</v>
      </c>
      <c r="K132" s="547">
        <v>1</v>
      </c>
      <c r="L132" s="552"/>
      <c r="M132" s="579"/>
      <c r="N132" s="567"/>
      <c r="O132" s="567"/>
    </row>
    <row r="133" s="115" customFormat="1" ht="31.5" customHeight="1" spans="1:15">
      <c r="A133" s="143"/>
      <c r="B133" s="147"/>
      <c r="C133" s="189">
        <v>7</v>
      </c>
      <c r="D133" s="505" t="s">
        <v>544</v>
      </c>
      <c r="E133" s="506"/>
      <c r="F133" s="219"/>
      <c r="G133" s="515"/>
      <c r="H133" s="155" t="s">
        <v>434</v>
      </c>
      <c r="I133" s="547">
        <v>2</v>
      </c>
      <c r="J133" s="548">
        <v>1</v>
      </c>
      <c r="K133" s="547">
        <v>1</v>
      </c>
      <c r="L133" s="552"/>
      <c r="M133" s="579"/>
      <c r="N133" s="567"/>
      <c r="O133" s="567"/>
    </row>
    <row r="134" s="115" customFormat="1" ht="31.5" customHeight="1" spans="1:15">
      <c r="A134" s="143"/>
      <c r="B134" s="147"/>
      <c r="C134" s="189">
        <v>8</v>
      </c>
      <c r="D134" s="505" t="s">
        <v>545</v>
      </c>
      <c r="E134" s="506"/>
      <c r="F134" s="219"/>
      <c r="G134" s="515"/>
      <c r="H134" s="155" t="s">
        <v>434</v>
      </c>
      <c r="I134" s="547">
        <v>3</v>
      </c>
      <c r="J134" s="548">
        <v>1</v>
      </c>
      <c r="K134" s="547">
        <v>1.5</v>
      </c>
      <c r="L134" s="555"/>
      <c r="M134" s="581"/>
      <c r="N134" s="567"/>
      <c r="O134" s="567"/>
    </row>
    <row r="135" s="461" customFormat="1" customHeight="1" spans="1:15">
      <c r="A135" s="143"/>
      <c r="B135" s="162"/>
      <c r="C135" s="509" t="s">
        <v>430</v>
      </c>
      <c r="D135" s="510"/>
      <c r="E135" s="510"/>
      <c r="F135" s="510"/>
      <c r="G135" s="510"/>
      <c r="H135" s="511"/>
      <c r="I135" s="557">
        <f>SUM(I127:I134)</f>
        <v>14</v>
      </c>
      <c r="J135" s="573"/>
      <c r="K135" s="574">
        <f>SUM(K127:K134)</f>
        <v>10</v>
      </c>
      <c r="L135" s="575"/>
      <c r="M135" s="576"/>
      <c r="N135" s="577"/>
      <c r="O135" s="577"/>
    </row>
    <row r="136" s="461" customFormat="1" ht="21.75" customHeight="1" spans="1:15">
      <c r="A136" s="582"/>
      <c r="B136" s="147"/>
      <c r="C136" s="504" t="s">
        <v>546</v>
      </c>
      <c r="D136" s="504"/>
      <c r="E136" s="504"/>
      <c r="F136" s="504"/>
      <c r="G136" s="504"/>
      <c r="H136" s="504"/>
      <c r="I136" s="504"/>
      <c r="J136" s="504"/>
      <c r="K136" s="504"/>
      <c r="L136" s="504"/>
      <c r="M136" s="545"/>
      <c r="N136" s="546"/>
      <c r="O136" s="546"/>
    </row>
    <row r="137" s="115" customFormat="1" ht="31.5" customHeight="1" spans="1:15">
      <c r="A137" s="143"/>
      <c r="B137" s="147"/>
      <c r="C137" s="189">
        <v>1</v>
      </c>
      <c r="D137" s="505" t="s">
        <v>488</v>
      </c>
      <c r="E137" s="506"/>
      <c r="F137" s="219"/>
      <c r="G137" s="163" t="s">
        <v>547</v>
      </c>
      <c r="H137" s="454" t="s">
        <v>425</v>
      </c>
      <c r="I137" s="547">
        <v>3</v>
      </c>
      <c r="J137" s="548">
        <v>1</v>
      </c>
      <c r="K137" s="547">
        <v>1.5</v>
      </c>
      <c r="L137" s="549" t="s">
        <v>548</v>
      </c>
      <c r="M137" s="550" t="s">
        <v>549</v>
      </c>
      <c r="N137" s="564"/>
      <c r="O137" s="564"/>
    </row>
    <row r="138" s="115" customFormat="1" ht="31.5" customHeight="1" spans="1:15">
      <c r="A138" s="143"/>
      <c r="B138" s="147"/>
      <c r="C138" s="189">
        <v>2</v>
      </c>
      <c r="D138" s="505" t="s">
        <v>489</v>
      </c>
      <c r="E138" s="506"/>
      <c r="F138" s="219"/>
      <c r="G138" s="147"/>
      <c r="H138" s="454" t="s">
        <v>425</v>
      </c>
      <c r="I138" s="547">
        <v>2</v>
      </c>
      <c r="J138" s="548">
        <v>1</v>
      </c>
      <c r="K138" s="547">
        <v>2</v>
      </c>
      <c r="L138" s="552"/>
      <c r="M138" s="579"/>
      <c r="N138" s="567"/>
      <c r="O138" s="567"/>
    </row>
    <row r="139" s="115" customFormat="1" ht="31.5" customHeight="1" spans="1:15">
      <c r="A139" s="143"/>
      <c r="B139" s="147"/>
      <c r="C139" s="189">
        <v>3</v>
      </c>
      <c r="D139" s="505" t="s">
        <v>550</v>
      </c>
      <c r="E139" s="506"/>
      <c r="F139" s="219"/>
      <c r="G139" s="147"/>
      <c r="H139" s="454" t="s">
        <v>425</v>
      </c>
      <c r="I139" s="547">
        <v>1</v>
      </c>
      <c r="J139" s="548">
        <v>1</v>
      </c>
      <c r="K139" s="547">
        <f>I139*J139</f>
        <v>1</v>
      </c>
      <c r="L139" s="552"/>
      <c r="M139" s="579"/>
      <c r="N139" s="567"/>
      <c r="O139" s="567"/>
    </row>
    <row r="140" s="115" customFormat="1" ht="31.5" customHeight="1" spans="1:15">
      <c r="A140" s="143"/>
      <c r="B140" s="147"/>
      <c r="C140" s="189">
        <v>4</v>
      </c>
      <c r="D140" s="505" t="s">
        <v>551</v>
      </c>
      <c r="E140" s="506"/>
      <c r="F140" s="219"/>
      <c r="G140" s="147"/>
      <c r="H140" s="454" t="s">
        <v>425</v>
      </c>
      <c r="I140" s="547">
        <v>1</v>
      </c>
      <c r="J140" s="548">
        <v>1</v>
      </c>
      <c r="K140" s="547">
        <v>1</v>
      </c>
      <c r="L140" s="552"/>
      <c r="M140" s="579"/>
      <c r="N140" s="564"/>
      <c r="O140" s="564"/>
    </row>
    <row r="141" s="115" customFormat="1" ht="31.5" customHeight="1" spans="1:15">
      <c r="A141" s="143"/>
      <c r="B141" s="147"/>
      <c r="C141" s="189">
        <v>5</v>
      </c>
      <c r="D141" s="505" t="s">
        <v>532</v>
      </c>
      <c r="E141" s="506"/>
      <c r="F141" s="219"/>
      <c r="G141" s="147"/>
      <c r="H141" s="454" t="s">
        <v>425</v>
      </c>
      <c r="I141" s="547">
        <v>2</v>
      </c>
      <c r="J141" s="548">
        <v>1</v>
      </c>
      <c r="K141" s="547">
        <v>1</v>
      </c>
      <c r="L141" s="552"/>
      <c r="M141" s="579"/>
      <c r="N141" s="567"/>
      <c r="O141" s="567"/>
    </row>
    <row r="142" s="115" customFormat="1" ht="31.5" customHeight="1" spans="1:15">
      <c r="A142" s="143"/>
      <c r="B142" s="147"/>
      <c r="C142" s="189">
        <v>6</v>
      </c>
      <c r="D142" s="505" t="s">
        <v>552</v>
      </c>
      <c r="E142" s="506"/>
      <c r="F142" s="219"/>
      <c r="G142" s="147"/>
      <c r="H142" s="454" t="s">
        <v>425</v>
      </c>
      <c r="I142" s="547">
        <v>3</v>
      </c>
      <c r="J142" s="548">
        <v>1</v>
      </c>
      <c r="K142" s="547">
        <v>1</v>
      </c>
      <c r="L142" s="552"/>
      <c r="M142" s="579"/>
      <c r="N142" s="567"/>
      <c r="O142" s="567"/>
    </row>
    <row r="143" s="115" customFormat="1" ht="31.5" customHeight="1" spans="1:15">
      <c r="A143" s="143"/>
      <c r="B143" s="147"/>
      <c r="C143" s="189">
        <v>7</v>
      </c>
      <c r="D143" s="505" t="s">
        <v>553</v>
      </c>
      <c r="E143" s="506"/>
      <c r="F143" s="219"/>
      <c r="G143" s="147"/>
      <c r="H143" s="454" t="s">
        <v>425</v>
      </c>
      <c r="I143" s="547">
        <v>2</v>
      </c>
      <c r="J143" s="548">
        <v>1</v>
      </c>
      <c r="K143" s="547">
        <v>1</v>
      </c>
      <c r="L143" s="552"/>
      <c r="M143" s="579"/>
      <c r="N143" s="567"/>
      <c r="O143" s="567"/>
    </row>
    <row r="144" s="115" customFormat="1" ht="31.5" customHeight="1" spans="1:15">
      <c r="A144" s="143"/>
      <c r="B144" s="147"/>
      <c r="C144" s="189">
        <v>8</v>
      </c>
      <c r="D144" s="505" t="s">
        <v>554</v>
      </c>
      <c r="E144" s="506"/>
      <c r="F144" s="219"/>
      <c r="G144" s="162"/>
      <c r="H144" s="454" t="s">
        <v>425</v>
      </c>
      <c r="I144" s="547">
        <v>2</v>
      </c>
      <c r="J144" s="548">
        <v>1</v>
      </c>
      <c r="K144" s="547">
        <v>1</v>
      </c>
      <c r="L144" s="555"/>
      <c r="M144" s="581"/>
      <c r="N144" s="567"/>
      <c r="O144" s="567"/>
    </row>
    <row r="145" s="461" customFormat="1" ht="20.25" customHeight="1" spans="1:15">
      <c r="A145" s="143"/>
      <c r="B145" s="147"/>
      <c r="C145" s="509" t="s">
        <v>430</v>
      </c>
      <c r="D145" s="510"/>
      <c r="E145" s="510"/>
      <c r="F145" s="510"/>
      <c r="G145" s="510"/>
      <c r="H145" s="511"/>
      <c r="I145" s="584">
        <f>SUM(I137:I144)</f>
        <v>16</v>
      </c>
      <c r="J145" s="584"/>
      <c r="K145" s="585">
        <f>SUM(K137:K144)</f>
        <v>9.5</v>
      </c>
      <c r="L145" s="536"/>
      <c r="M145" s="559"/>
      <c r="N145" s="560"/>
      <c r="O145" s="560"/>
    </row>
    <row r="146" s="461" customFormat="1" ht="21.75" customHeight="1" spans="1:15">
      <c r="A146" s="143"/>
      <c r="B146" s="147"/>
      <c r="C146" s="512" t="s">
        <v>555</v>
      </c>
      <c r="D146" s="513"/>
      <c r="E146" s="513"/>
      <c r="F146" s="513"/>
      <c r="G146" s="513"/>
      <c r="H146" s="513"/>
      <c r="I146" s="513"/>
      <c r="J146" s="513"/>
      <c r="K146" s="513"/>
      <c r="L146" s="513"/>
      <c r="M146" s="561"/>
      <c r="N146" s="546"/>
      <c r="O146" s="546"/>
    </row>
    <row r="147" s="115" customFormat="1" ht="31.5" customHeight="1" spans="1:15">
      <c r="A147" s="143"/>
      <c r="B147" s="147"/>
      <c r="C147" s="189">
        <v>1</v>
      </c>
      <c r="D147" s="505" t="s">
        <v>556</v>
      </c>
      <c r="E147" s="506"/>
      <c r="F147" s="219"/>
      <c r="G147" s="514" t="s">
        <v>557</v>
      </c>
      <c r="H147" s="155" t="s">
        <v>434</v>
      </c>
      <c r="I147" s="547">
        <v>3</v>
      </c>
      <c r="J147" s="548">
        <v>1</v>
      </c>
      <c r="K147" s="547">
        <v>1.5</v>
      </c>
      <c r="L147" s="549" t="s">
        <v>558</v>
      </c>
      <c r="M147" s="550" t="s">
        <v>559</v>
      </c>
      <c r="N147" s="564"/>
      <c r="O147" s="564"/>
    </row>
    <row r="148" s="115" customFormat="1" ht="31.5" customHeight="1" spans="1:15">
      <c r="A148" s="143"/>
      <c r="B148" s="147"/>
      <c r="C148" s="189">
        <v>2</v>
      </c>
      <c r="D148" s="505" t="s">
        <v>560</v>
      </c>
      <c r="E148" s="506"/>
      <c r="F148" s="219"/>
      <c r="G148" s="515"/>
      <c r="H148" s="155" t="s">
        <v>434</v>
      </c>
      <c r="I148" s="547">
        <v>3</v>
      </c>
      <c r="J148" s="548">
        <v>1</v>
      </c>
      <c r="K148" s="547">
        <v>1.5</v>
      </c>
      <c r="L148" s="552"/>
      <c r="M148" s="553"/>
      <c r="N148" s="567"/>
      <c r="O148" s="567"/>
    </row>
    <row r="149" s="115" customFormat="1" ht="31.5" customHeight="1" spans="1:15">
      <c r="A149" s="143"/>
      <c r="B149" s="147"/>
      <c r="C149" s="189">
        <v>3</v>
      </c>
      <c r="D149" s="505" t="s">
        <v>525</v>
      </c>
      <c r="E149" s="506"/>
      <c r="F149" s="219"/>
      <c r="G149" s="515"/>
      <c r="H149" s="155" t="s">
        <v>434</v>
      </c>
      <c r="I149" s="547">
        <v>2</v>
      </c>
      <c r="J149" s="548">
        <v>1</v>
      </c>
      <c r="K149" s="547">
        <v>1</v>
      </c>
      <c r="L149" s="552"/>
      <c r="M149" s="553"/>
      <c r="N149" s="567"/>
      <c r="O149" s="567"/>
    </row>
    <row r="150" s="115" customFormat="1" ht="31.5" customHeight="1" spans="1:15">
      <c r="A150" s="143"/>
      <c r="B150" s="147"/>
      <c r="C150" s="189">
        <v>4</v>
      </c>
      <c r="D150" s="505" t="s">
        <v>526</v>
      </c>
      <c r="E150" s="506"/>
      <c r="F150" s="219"/>
      <c r="G150" s="515"/>
      <c r="H150" s="155" t="s">
        <v>434</v>
      </c>
      <c r="I150" s="547">
        <v>2</v>
      </c>
      <c r="J150" s="548">
        <v>1</v>
      </c>
      <c r="K150" s="547">
        <v>1</v>
      </c>
      <c r="L150" s="552"/>
      <c r="M150" s="553"/>
      <c r="N150" s="564"/>
      <c r="O150" s="564"/>
    </row>
    <row r="151" s="115" customFormat="1" ht="31.5" customHeight="1" spans="1:15">
      <c r="A151" s="143"/>
      <c r="B151" s="147"/>
      <c r="C151" s="189">
        <v>5</v>
      </c>
      <c r="D151" s="505" t="s">
        <v>561</v>
      </c>
      <c r="E151" s="506"/>
      <c r="F151" s="219"/>
      <c r="G151" s="515"/>
      <c r="H151" s="155" t="s">
        <v>434</v>
      </c>
      <c r="I151" s="547">
        <v>2</v>
      </c>
      <c r="J151" s="548">
        <v>1</v>
      </c>
      <c r="K151" s="547">
        <v>1</v>
      </c>
      <c r="L151" s="552"/>
      <c r="M151" s="553"/>
      <c r="N151" s="567"/>
      <c r="O151" s="567"/>
    </row>
    <row r="152" s="115" customFormat="1" ht="31.5" customHeight="1" spans="1:15">
      <c r="A152" s="143"/>
      <c r="B152" s="147"/>
      <c r="C152" s="189">
        <v>6</v>
      </c>
      <c r="D152" s="505" t="s">
        <v>562</v>
      </c>
      <c r="E152" s="506"/>
      <c r="F152" s="219"/>
      <c r="G152" s="515"/>
      <c r="H152" s="155" t="s">
        <v>434</v>
      </c>
      <c r="I152" s="547">
        <v>1</v>
      </c>
      <c r="J152" s="548">
        <v>1</v>
      </c>
      <c r="K152" s="547">
        <v>1</v>
      </c>
      <c r="L152" s="552"/>
      <c r="M152" s="553"/>
      <c r="N152" s="567"/>
      <c r="O152" s="567"/>
    </row>
    <row r="153" s="115" customFormat="1" ht="31.5" customHeight="1" spans="1:15">
      <c r="A153" s="143"/>
      <c r="B153" s="147"/>
      <c r="C153" s="189">
        <v>7</v>
      </c>
      <c r="D153" s="505" t="s">
        <v>563</v>
      </c>
      <c r="E153" s="506"/>
      <c r="F153" s="219"/>
      <c r="G153" s="515"/>
      <c r="H153" s="155" t="s">
        <v>434</v>
      </c>
      <c r="I153" s="547">
        <v>1</v>
      </c>
      <c r="J153" s="548">
        <v>1</v>
      </c>
      <c r="K153" s="547">
        <v>1</v>
      </c>
      <c r="L153" s="552"/>
      <c r="M153" s="553"/>
      <c r="N153" s="567"/>
      <c r="O153" s="567"/>
    </row>
    <row r="154" s="115" customFormat="1" ht="31.5" customHeight="1" spans="1:15">
      <c r="A154" s="143"/>
      <c r="B154" s="147"/>
      <c r="C154" s="189">
        <v>8</v>
      </c>
      <c r="D154" s="505" t="s">
        <v>564</v>
      </c>
      <c r="E154" s="506"/>
      <c r="F154" s="219"/>
      <c r="G154" s="515"/>
      <c r="H154" s="155" t="s">
        <v>434</v>
      </c>
      <c r="I154" s="547">
        <v>1</v>
      </c>
      <c r="J154" s="548">
        <v>1</v>
      </c>
      <c r="K154" s="547">
        <v>1</v>
      </c>
      <c r="L154" s="552"/>
      <c r="M154" s="556"/>
      <c r="N154" s="567"/>
      <c r="O154" s="567"/>
    </row>
    <row r="155" s="115" customFormat="1" ht="31.5" customHeight="1" spans="1:15">
      <c r="A155" s="143"/>
      <c r="B155" s="147"/>
      <c r="C155" s="189">
        <v>9</v>
      </c>
      <c r="D155" s="505" t="s">
        <v>545</v>
      </c>
      <c r="E155" s="506"/>
      <c r="F155" s="219"/>
      <c r="G155" s="589"/>
      <c r="H155" s="155" t="s">
        <v>434</v>
      </c>
      <c r="I155" s="547">
        <v>3</v>
      </c>
      <c r="J155" s="548">
        <v>1</v>
      </c>
      <c r="K155" s="547">
        <v>1.5</v>
      </c>
      <c r="L155" s="555"/>
      <c r="M155" s="599" t="s">
        <v>565</v>
      </c>
      <c r="N155" s="567"/>
      <c r="O155" s="567"/>
    </row>
    <row r="156" s="461" customFormat="1" customHeight="1" spans="1:15">
      <c r="A156" s="143"/>
      <c r="B156" s="162"/>
      <c r="C156" s="509" t="s">
        <v>430</v>
      </c>
      <c r="D156" s="510"/>
      <c r="E156" s="510"/>
      <c r="F156" s="510"/>
      <c r="G156" s="510"/>
      <c r="H156" s="511"/>
      <c r="I156" s="557">
        <f>SUM(I147:I155)</f>
        <v>18</v>
      </c>
      <c r="J156" s="573"/>
      <c r="K156" s="574">
        <f>SUM(K147:K155)</f>
        <v>10.5</v>
      </c>
      <c r="L156" s="575"/>
      <c r="M156" s="576"/>
      <c r="N156" s="577"/>
      <c r="O156" s="577"/>
    </row>
    <row r="157" s="461" customFormat="1" ht="21.75" customHeight="1" spans="1:15">
      <c r="A157" s="582"/>
      <c r="B157" s="147"/>
      <c r="C157" s="504" t="s">
        <v>566</v>
      </c>
      <c r="D157" s="504"/>
      <c r="E157" s="504"/>
      <c r="F157" s="504"/>
      <c r="G157" s="504"/>
      <c r="H157" s="504"/>
      <c r="I157" s="504"/>
      <c r="J157" s="504"/>
      <c r="K157" s="504"/>
      <c r="L157" s="504"/>
      <c r="M157" s="545"/>
      <c r="N157" s="546"/>
      <c r="O157" s="546"/>
    </row>
    <row r="158" s="115" customFormat="1" ht="31.5" customHeight="1" spans="1:15">
      <c r="A158" s="143"/>
      <c r="B158" s="147"/>
      <c r="C158" s="189">
        <v>1</v>
      </c>
      <c r="D158" s="505" t="s">
        <v>488</v>
      </c>
      <c r="E158" s="506"/>
      <c r="F158" s="219"/>
      <c r="G158" s="163" t="s">
        <v>567</v>
      </c>
      <c r="H158" s="454" t="s">
        <v>425</v>
      </c>
      <c r="I158" s="547">
        <v>3</v>
      </c>
      <c r="J158" s="548">
        <v>1</v>
      </c>
      <c r="K158" s="547">
        <v>1.5</v>
      </c>
      <c r="L158" s="549" t="s">
        <v>568</v>
      </c>
      <c r="M158" s="550" t="s">
        <v>569</v>
      </c>
      <c r="N158" s="564"/>
      <c r="O158" s="564"/>
    </row>
    <row r="159" s="115" customFormat="1" ht="31.5" customHeight="1" spans="1:15">
      <c r="A159" s="143"/>
      <c r="B159" s="147"/>
      <c r="C159" s="189">
        <v>2</v>
      </c>
      <c r="D159" s="505" t="s">
        <v>532</v>
      </c>
      <c r="E159" s="506"/>
      <c r="F159" s="219"/>
      <c r="G159" s="147"/>
      <c r="H159" s="454" t="s">
        <v>425</v>
      </c>
      <c r="I159" s="547">
        <v>2</v>
      </c>
      <c r="J159" s="548">
        <v>1</v>
      </c>
      <c r="K159" s="547">
        <v>1</v>
      </c>
      <c r="L159" s="552"/>
      <c r="M159" s="553"/>
      <c r="N159" s="567"/>
      <c r="O159" s="567"/>
    </row>
    <row r="160" s="115" customFormat="1" ht="31.5" customHeight="1" spans="1:15">
      <c r="A160" s="143"/>
      <c r="B160" s="147"/>
      <c r="C160" s="189">
        <v>3</v>
      </c>
      <c r="D160" s="505" t="s">
        <v>570</v>
      </c>
      <c r="E160" s="506"/>
      <c r="F160" s="219"/>
      <c r="G160" s="147"/>
      <c r="H160" s="454" t="s">
        <v>425</v>
      </c>
      <c r="I160" s="547">
        <v>2</v>
      </c>
      <c r="J160" s="548">
        <v>1</v>
      </c>
      <c r="K160" s="547">
        <v>1</v>
      </c>
      <c r="L160" s="552"/>
      <c r="M160" s="553"/>
      <c r="N160" s="567"/>
      <c r="O160" s="567"/>
    </row>
    <row r="161" s="115" customFormat="1" ht="31.5" customHeight="1" spans="1:15">
      <c r="A161" s="143"/>
      <c r="B161" s="147"/>
      <c r="C161" s="189">
        <v>4</v>
      </c>
      <c r="D161" s="505" t="s">
        <v>498</v>
      </c>
      <c r="E161" s="506"/>
      <c r="F161" s="219"/>
      <c r="G161" s="147"/>
      <c r="H161" s="454" t="s">
        <v>425</v>
      </c>
      <c r="I161" s="547">
        <v>2</v>
      </c>
      <c r="J161" s="548">
        <v>1</v>
      </c>
      <c r="K161" s="547">
        <v>1</v>
      </c>
      <c r="L161" s="552"/>
      <c r="M161" s="553"/>
      <c r="N161" s="564"/>
      <c r="O161" s="564"/>
    </row>
    <row r="162" s="115" customFormat="1" ht="31.5" customHeight="1" spans="1:15">
      <c r="A162" s="143"/>
      <c r="B162" s="147"/>
      <c r="C162" s="189">
        <v>5</v>
      </c>
      <c r="D162" s="505" t="s">
        <v>489</v>
      </c>
      <c r="E162" s="506"/>
      <c r="F162" s="219"/>
      <c r="G162" s="147"/>
      <c r="H162" s="454" t="s">
        <v>425</v>
      </c>
      <c r="I162" s="547">
        <v>2</v>
      </c>
      <c r="J162" s="548">
        <v>1</v>
      </c>
      <c r="K162" s="547">
        <v>2</v>
      </c>
      <c r="L162" s="552"/>
      <c r="M162" s="553"/>
      <c r="N162" s="567"/>
      <c r="O162" s="567"/>
    </row>
    <row r="163" s="115" customFormat="1" ht="31.5" customHeight="1" spans="1:15">
      <c r="A163" s="143"/>
      <c r="B163" s="147"/>
      <c r="C163" s="189">
        <v>6</v>
      </c>
      <c r="D163" s="505" t="s">
        <v>571</v>
      </c>
      <c r="E163" s="506"/>
      <c r="F163" s="219"/>
      <c r="G163" s="147"/>
      <c r="H163" s="454" t="s">
        <v>425</v>
      </c>
      <c r="I163" s="547">
        <v>1</v>
      </c>
      <c r="J163" s="548">
        <v>1</v>
      </c>
      <c r="K163" s="547">
        <v>1</v>
      </c>
      <c r="L163" s="552"/>
      <c r="M163" s="556"/>
      <c r="N163" s="567"/>
      <c r="O163" s="567"/>
    </row>
    <row r="164" s="115" customFormat="1" ht="31.5" customHeight="1" spans="1:15">
      <c r="A164" s="143"/>
      <c r="B164" s="147"/>
      <c r="C164" s="189">
        <v>7</v>
      </c>
      <c r="D164" s="505" t="s">
        <v>553</v>
      </c>
      <c r="E164" s="506"/>
      <c r="F164" s="219"/>
      <c r="G164" s="147"/>
      <c r="H164" s="454" t="s">
        <v>425</v>
      </c>
      <c r="I164" s="547">
        <v>2</v>
      </c>
      <c r="J164" s="548">
        <v>1</v>
      </c>
      <c r="K164" s="547">
        <v>1</v>
      </c>
      <c r="L164" s="552"/>
      <c r="M164" s="578" t="s">
        <v>572</v>
      </c>
      <c r="N164" s="567"/>
      <c r="O164" s="567"/>
    </row>
    <row r="165" s="461" customFormat="1" ht="20.25" customHeight="1" spans="1:17">
      <c r="A165" s="143"/>
      <c r="B165" s="147"/>
      <c r="C165" s="509" t="s">
        <v>430</v>
      </c>
      <c r="D165" s="510"/>
      <c r="E165" s="510"/>
      <c r="F165" s="510"/>
      <c r="G165" s="510"/>
      <c r="H165" s="511"/>
      <c r="I165" s="584">
        <f>SUM(I158:I164)</f>
        <v>14</v>
      </c>
      <c r="J165" s="584"/>
      <c r="K165" s="585">
        <f>SUM(K158:K164)</f>
        <v>8.5</v>
      </c>
      <c r="L165" s="536"/>
      <c r="M165" s="559"/>
      <c r="N165" s="560"/>
      <c r="O165" s="505"/>
      <c r="P165" s="506"/>
      <c r="Q165" s="219"/>
    </row>
    <row r="166" s="461" customFormat="1" ht="21.75" customHeight="1" spans="1:17">
      <c r="A166" s="143"/>
      <c r="B166" s="147"/>
      <c r="C166" s="512" t="s">
        <v>573</v>
      </c>
      <c r="D166" s="513"/>
      <c r="E166" s="513"/>
      <c r="F166" s="513"/>
      <c r="G166" s="513"/>
      <c r="H166" s="513"/>
      <c r="I166" s="513"/>
      <c r="J166" s="513"/>
      <c r="K166" s="513"/>
      <c r="L166" s="513"/>
      <c r="M166" s="561"/>
      <c r="N166" s="546"/>
      <c r="O166" s="505"/>
      <c r="P166" s="506"/>
      <c r="Q166" s="219"/>
    </row>
    <row r="167" s="115" customFormat="1" ht="31.5" customHeight="1" spans="1:15">
      <c r="A167" s="143"/>
      <c r="B167" s="147"/>
      <c r="C167" s="189">
        <v>1</v>
      </c>
      <c r="D167" s="505" t="s">
        <v>525</v>
      </c>
      <c r="E167" s="506"/>
      <c r="F167" s="219"/>
      <c r="G167" s="514" t="s">
        <v>574</v>
      </c>
      <c r="H167" s="155" t="s">
        <v>434</v>
      </c>
      <c r="I167" s="547">
        <v>2</v>
      </c>
      <c r="J167" s="548">
        <v>1</v>
      </c>
      <c r="K167" s="547">
        <v>1</v>
      </c>
      <c r="L167" s="549" t="s">
        <v>575</v>
      </c>
      <c r="M167" s="550" t="s">
        <v>576</v>
      </c>
      <c r="N167" s="564"/>
      <c r="O167" s="564"/>
    </row>
    <row r="168" s="115" customFormat="1" ht="31.5" customHeight="1" spans="1:15">
      <c r="A168" s="143"/>
      <c r="B168" s="147"/>
      <c r="C168" s="189">
        <v>2</v>
      </c>
      <c r="D168" s="505" t="s">
        <v>526</v>
      </c>
      <c r="E168" s="506"/>
      <c r="F168" s="219"/>
      <c r="G168" s="515"/>
      <c r="H168" s="155" t="s">
        <v>434</v>
      </c>
      <c r="I168" s="547">
        <v>2</v>
      </c>
      <c r="J168" s="548">
        <v>1</v>
      </c>
      <c r="K168" s="547">
        <v>1</v>
      </c>
      <c r="L168" s="552"/>
      <c r="M168" s="553"/>
      <c r="N168" s="567"/>
      <c r="O168" s="567"/>
    </row>
    <row r="169" s="115" customFormat="1" ht="31.5" customHeight="1" spans="1:15">
      <c r="A169" s="143"/>
      <c r="B169" s="147"/>
      <c r="C169" s="189">
        <v>3</v>
      </c>
      <c r="D169" s="505" t="s">
        <v>561</v>
      </c>
      <c r="E169" s="506"/>
      <c r="F169" s="219"/>
      <c r="G169" s="515"/>
      <c r="H169" s="155" t="s">
        <v>434</v>
      </c>
      <c r="I169" s="547">
        <v>2</v>
      </c>
      <c r="J169" s="548">
        <v>1</v>
      </c>
      <c r="K169" s="547">
        <v>1</v>
      </c>
      <c r="L169" s="552"/>
      <c r="M169" s="553"/>
      <c r="N169" s="567"/>
      <c r="O169" s="567"/>
    </row>
    <row r="170" s="115" customFormat="1" ht="31.5" customHeight="1" spans="1:15">
      <c r="A170" s="143"/>
      <c r="B170" s="147"/>
      <c r="C170" s="189">
        <v>4</v>
      </c>
      <c r="D170" s="505" t="s">
        <v>519</v>
      </c>
      <c r="E170" s="506"/>
      <c r="F170" s="219"/>
      <c r="G170" s="515"/>
      <c r="H170" s="155" t="s">
        <v>434</v>
      </c>
      <c r="I170" s="547">
        <v>3</v>
      </c>
      <c r="J170" s="548">
        <v>1</v>
      </c>
      <c r="K170" s="547">
        <v>1.5</v>
      </c>
      <c r="L170" s="552"/>
      <c r="M170" s="553"/>
      <c r="N170" s="564"/>
      <c r="O170" s="564"/>
    </row>
    <row r="171" s="115" customFormat="1" ht="31.5" customHeight="1" spans="1:15">
      <c r="A171" s="143"/>
      <c r="B171" s="147"/>
      <c r="C171" s="189">
        <v>5</v>
      </c>
      <c r="D171" s="505" t="s">
        <v>556</v>
      </c>
      <c r="E171" s="506"/>
      <c r="F171" s="219"/>
      <c r="G171" s="515"/>
      <c r="H171" s="155" t="s">
        <v>434</v>
      </c>
      <c r="I171" s="547">
        <v>3</v>
      </c>
      <c r="J171" s="548">
        <v>1</v>
      </c>
      <c r="K171" s="547">
        <v>1.5</v>
      </c>
      <c r="L171" s="552"/>
      <c r="M171" s="553"/>
      <c r="N171" s="567"/>
      <c r="O171" s="567"/>
    </row>
    <row r="172" s="115" customFormat="1" ht="31.5" customHeight="1" spans="1:15">
      <c r="A172" s="143"/>
      <c r="B172" s="147"/>
      <c r="C172" s="189">
        <v>6</v>
      </c>
      <c r="D172" s="505" t="s">
        <v>577</v>
      </c>
      <c r="E172" s="506"/>
      <c r="F172" s="219"/>
      <c r="G172" s="515"/>
      <c r="H172" s="155" t="s">
        <v>434</v>
      </c>
      <c r="I172" s="547">
        <v>1</v>
      </c>
      <c r="J172" s="548">
        <v>1</v>
      </c>
      <c r="K172" s="547">
        <v>1</v>
      </c>
      <c r="L172" s="552"/>
      <c r="M172" s="553"/>
      <c r="N172" s="567"/>
      <c r="O172" s="567"/>
    </row>
    <row r="173" s="115" customFormat="1" ht="31.5" customHeight="1" spans="1:15">
      <c r="A173" s="143"/>
      <c r="B173" s="147"/>
      <c r="C173" s="189">
        <v>7</v>
      </c>
      <c r="D173" s="505" t="s">
        <v>578</v>
      </c>
      <c r="E173" s="506"/>
      <c r="F173" s="219"/>
      <c r="G173" s="515"/>
      <c r="H173" s="155" t="s">
        <v>434</v>
      </c>
      <c r="I173" s="547">
        <v>1</v>
      </c>
      <c r="J173" s="548">
        <v>1</v>
      </c>
      <c r="K173" s="547">
        <v>1</v>
      </c>
      <c r="L173" s="552"/>
      <c r="M173" s="553"/>
      <c r="N173" s="567"/>
      <c r="O173" s="567"/>
    </row>
    <row r="174" s="115" customFormat="1" ht="31.5" customHeight="1" spans="1:15">
      <c r="A174" s="143"/>
      <c r="B174" s="147"/>
      <c r="C174" s="189">
        <v>8</v>
      </c>
      <c r="D174" s="505" t="s">
        <v>545</v>
      </c>
      <c r="E174" s="506"/>
      <c r="F174" s="219"/>
      <c r="G174" s="515"/>
      <c r="H174" s="155" t="s">
        <v>434</v>
      </c>
      <c r="I174" s="547">
        <v>3</v>
      </c>
      <c r="J174" s="548">
        <v>1</v>
      </c>
      <c r="K174" s="547">
        <v>1.5</v>
      </c>
      <c r="L174" s="552"/>
      <c r="M174" s="553" t="s">
        <v>579</v>
      </c>
      <c r="N174" s="567"/>
      <c r="O174" s="567"/>
    </row>
    <row r="175" s="115" customFormat="1" ht="31.5" customHeight="1" spans="1:15">
      <c r="A175" s="143"/>
      <c r="B175" s="147"/>
      <c r="C175" s="189">
        <v>9</v>
      </c>
      <c r="D175" s="505" t="s">
        <v>553</v>
      </c>
      <c r="E175" s="506"/>
      <c r="F175" s="219"/>
      <c r="G175" s="589"/>
      <c r="H175" s="155" t="s">
        <v>434</v>
      </c>
      <c r="I175" s="547">
        <v>2</v>
      </c>
      <c r="J175" s="548">
        <v>1</v>
      </c>
      <c r="K175" s="547">
        <v>1</v>
      </c>
      <c r="L175" s="555"/>
      <c r="M175" s="556"/>
      <c r="N175" s="567"/>
      <c r="O175" s="567"/>
    </row>
    <row r="176" s="461" customFormat="1" customHeight="1" spans="1:15">
      <c r="A176" s="143"/>
      <c r="B176" s="162"/>
      <c r="C176" s="509" t="s">
        <v>430</v>
      </c>
      <c r="D176" s="510"/>
      <c r="E176" s="510"/>
      <c r="F176" s="510"/>
      <c r="G176" s="510"/>
      <c r="H176" s="511"/>
      <c r="I176" s="557">
        <f>SUM(I167:I175)</f>
        <v>19</v>
      </c>
      <c r="J176" s="573"/>
      <c r="K176" s="574">
        <f>SUM(K167:K175)</f>
        <v>10.5</v>
      </c>
      <c r="L176" s="575"/>
      <c r="M176" s="576"/>
      <c r="N176" s="577"/>
      <c r="O176" s="577"/>
    </row>
    <row r="177" s="461" customFormat="1" ht="27.6" customHeight="1" spans="1:15">
      <c r="A177" s="590"/>
      <c r="B177" s="127" t="s">
        <v>187</v>
      </c>
      <c r="C177" s="591" t="s">
        <v>580</v>
      </c>
      <c r="D177" s="592"/>
      <c r="E177" s="592"/>
      <c r="F177" s="592"/>
      <c r="G177" s="592"/>
      <c r="H177" s="592"/>
      <c r="I177" s="592"/>
      <c r="J177" s="600"/>
      <c r="K177" s="373">
        <f>K179+K183+K185+K189+K191</f>
        <v>5</v>
      </c>
      <c r="L177" s="540"/>
      <c r="M177" s="541"/>
      <c r="N177" s="538"/>
      <c r="O177" s="539" t="s">
        <v>420</v>
      </c>
    </row>
    <row r="178" s="461" customFormat="1" ht="22.5" customHeight="1" spans="1:15">
      <c r="A178" s="593"/>
      <c r="B178" s="163"/>
      <c r="C178" s="503" t="s">
        <v>581</v>
      </c>
      <c r="D178" s="504"/>
      <c r="E178" s="504"/>
      <c r="F178" s="504"/>
      <c r="G178" s="504"/>
      <c r="H178" s="504"/>
      <c r="I178" s="504"/>
      <c r="J178" s="504"/>
      <c r="K178" s="545"/>
      <c r="L178" s="601"/>
      <c r="M178" s="561"/>
      <c r="N178" s="546"/>
      <c r="O178" s="546"/>
    </row>
    <row r="179" s="461" customFormat="1" ht="41.25" customHeight="1" spans="1:15">
      <c r="A179" s="594"/>
      <c r="B179" s="147"/>
      <c r="C179" s="164">
        <v>1</v>
      </c>
      <c r="D179" s="505" t="s">
        <v>582</v>
      </c>
      <c r="E179" s="506"/>
      <c r="F179" s="219"/>
      <c r="G179" s="595">
        <v>40732</v>
      </c>
      <c r="H179" s="596" t="s">
        <v>583</v>
      </c>
      <c r="I179" s="486">
        <v>1</v>
      </c>
      <c r="J179" s="498">
        <v>1</v>
      </c>
      <c r="K179" s="602">
        <f>SUM(I179*J179)</f>
        <v>1</v>
      </c>
      <c r="L179" s="603" t="s">
        <v>584</v>
      </c>
      <c r="M179" s="604" t="s">
        <v>585</v>
      </c>
      <c r="N179" s="605"/>
      <c r="O179" s="605"/>
    </row>
    <row r="180" s="461" customFormat="1" ht="41.25" customHeight="1" spans="1:15">
      <c r="A180" s="594"/>
      <c r="B180" s="147"/>
      <c r="C180" s="164">
        <v>2</v>
      </c>
      <c r="D180" s="505" t="s">
        <v>586</v>
      </c>
      <c r="E180" s="506"/>
      <c r="F180" s="219"/>
      <c r="G180" s="595">
        <v>40863</v>
      </c>
      <c r="H180" s="597"/>
      <c r="I180" s="606"/>
      <c r="J180" s="495"/>
      <c r="K180" s="607"/>
      <c r="L180" s="580" t="s">
        <v>587</v>
      </c>
      <c r="M180" s="604" t="s">
        <v>588</v>
      </c>
      <c r="N180" s="605"/>
      <c r="O180" s="605"/>
    </row>
    <row r="181" s="461" customFormat="1" ht="41.25" customHeight="1" spans="1:15">
      <c r="A181" s="594"/>
      <c r="B181" s="147"/>
      <c r="C181" s="164">
        <v>3</v>
      </c>
      <c r="D181" s="505" t="s">
        <v>589</v>
      </c>
      <c r="E181" s="506"/>
      <c r="F181" s="219"/>
      <c r="G181" s="595">
        <v>40891</v>
      </c>
      <c r="H181" s="598"/>
      <c r="I181" s="608"/>
      <c r="J181" s="497"/>
      <c r="K181" s="609"/>
      <c r="L181" s="603" t="s">
        <v>584</v>
      </c>
      <c r="M181" s="604" t="s">
        <v>590</v>
      </c>
      <c r="N181" s="605"/>
      <c r="O181" s="605"/>
    </row>
    <row r="182" s="461" customFormat="1" customHeight="1" spans="1:15">
      <c r="A182" s="594"/>
      <c r="B182" s="147"/>
      <c r="C182" s="503" t="s">
        <v>591</v>
      </c>
      <c r="D182" s="504"/>
      <c r="E182" s="504"/>
      <c r="F182" s="504"/>
      <c r="G182" s="504"/>
      <c r="H182" s="504"/>
      <c r="I182" s="504"/>
      <c r="J182" s="504"/>
      <c r="K182" s="545"/>
      <c r="L182" s="601"/>
      <c r="M182" s="561"/>
      <c r="N182" s="546"/>
      <c r="O182" s="546"/>
    </row>
    <row r="183" s="461" customFormat="1" ht="40.5" customHeight="1" spans="1:15">
      <c r="A183" s="594"/>
      <c r="B183" s="147"/>
      <c r="C183" s="164">
        <v>1</v>
      </c>
      <c r="D183" s="505" t="s">
        <v>592</v>
      </c>
      <c r="E183" s="506"/>
      <c r="F183" s="219"/>
      <c r="G183" s="595">
        <v>40925</v>
      </c>
      <c r="H183" s="542" t="s">
        <v>583</v>
      </c>
      <c r="I183" s="535">
        <v>1</v>
      </c>
      <c r="J183" s="484">
        <v>1</v>
      </c>
      <c r="K183" s="610">
        <f>SUM(I183*J183)</f>
        <v>1</v>
      </c>
      <c r="L183" s="603" t="s">
        <v>584</v>
      </c>
      <c r="M183" s="604" t="s">
        <v>593</v>
      </c>
      <c r="N183" s="605"/>
      <c r="O183" s="605"/>
    </row>
    <row r="184" s="461" customFormat="1" customHeight="1" spans="1:15">
      <c r="A184" s="594"/>
      <c r="B184" s="147"/>
      <c r="C184" s="503" t="s">
        <v>594</v>
      </c>
      <c r="D184" s="504"/>
      <c r="E184" s="504"/>
      <c r="F184" s="504"/>
      <c r="G184" s="504"/>
      <c r="H184" s="504"/>
      <c r="I184" s="504"/>
      <c r="J184" s="504"/>
      <c r="K184" s="545"/>
      <c r="L184" s="601"/>
      <c r="M184" s="561"/>
      <c r="N184" s="546"/>
      <c r="O184" s="546"/>
    </row>
    <row r="185" s="461" customFormat="1" ht="40.5" customHeight="1" spans="1:15">
      <c r="A185" s="594"/>
      <c r="B185" s="147"/>
      <c r="C185" s="164">
        <v>1</v>
      </c>
      <c r="D185" s="505" t="s">
        <v>595</v>
      </c>
      <c r="E185" s="506"/>
      <c r="F185" s="219"/>
      <c r="G185" s="494">
        <v>41092</v>
      </c>
      <c r="H185" s="596" t="s">
        <v>583</v>
      </c>
      <c r="I185" s="486">
        <v>1</v>
      </c>
      <c r="J185" s="498">
        <v>1</v>
      </c>
      <c r="K185" s="602">
        <f>SUM(I185*J185)</f>
        <v>1</v>
      </c>
      <c r="L185" s="603" t="s">
        <v>596</v>
      </c>
      <c r="M185" s="604" t="s">
        <v>597</v>
      </c>
      <c r="N185" s="611"/>
      <c r="O185" s="611"/>
    </row>
    <row r="186" s="461" customFormat="1" ht="40.5" customHeight="1" spans="1:15">
      <c r="A186" s="594"/>
      <c r="B186" s="147"/>
      <c r="C186" s="164">
        <v>2</v>
      </c>
      <c r="D186" s="505" t="s">
        <v>598</v>
      </c>
      <c r="E186" s="506"/>
      <c r="F186" s="219"/>
      <c r="G186" s="494">
        <v>41192</v>
      </c>
      <c r="H186" s="597"/>
      <c r="I186" s="606"/>
      <c r="J186" s="495"/>
      <c r="K186" s="607"/>
      <c r="L186" s="603" t="s">
        <v>584</v>
      </c>
      <c r="M186" s="604" t="s">
        <v>599</v>
      </c>
      <c r="N186" s="611"/>
      <c r="O186" s="611"/>
    </row>
    <row r="187" s="461" customFormat="1" ht="40.5" customHeight="1" spans="1:15">
      <c r="A187" s="594"/>
      <c r="B187" s="147"/>
      <c r="C187" s="164">
        <v>3</v>
      </c>
      <c r="D187" s="505" t="s">
        <v>600</v>
      </c>
      <c r="E187" s="506"/>
      <c r="F187" s="219"/>
      <c r="G187" s="494">
        <v>41222</v>
      </c>
      <c r="H187" s="598"/>
      <c r="I187" s="608"/>
      <c r="J187" s="497"/>
      <c r="K187" s="609"/>
      <c r="L187" s="580" t="s">
        <v>587</v>
      </c>
      <c r="M187" s="604" t="s">
        <v>601</v>
      </c>
      <c r="N187" s="611"/>
      <c r="O187" s="611"/>
    </row>
    <row r="188" s="461" customFormat="1" customHeight="1" spans="1:15">
      <c r="A188" s="594"/>
      <c r="B188" s="147"/>
      <c r="C188" s="503" t="s">
        <v>602</v>
      </c>
      <c r="D188" s="504"/>
      <c r="E188" s="504"/>
      <c r="F188" s="504"/>
      <c r="G188" s="504"/>
      <c r="H188" s="504"/>
      <c r="I188" s="504"/>
      <c r="J188" s="504"/>
      <c r="K188" s="545"/>
      <c r="L188" s="601"/>
      <c r="M188" s="561"/>
      <c r="N188" s="546"/>
      <c r="O188" s="546"/>
    </row>
    <row r="189" s="461" customFormat="1" ht="40.5" customHeight="1" spans="1:15">
      <c r="A189" s="594"/>
      <c r="B189" s="147"/>
      <c r="C189" s="164">
        <v>1</v>
      </c>
      <c r="D189" s="505" t="s">
        <v>603</v>
      </c>
      <c r="E189" s="506"/>
      <c r="F189" s="219"/>
      <c r="G189" s="494">
        <v>41591</v>
      </c>
      <c r="H189" s="596" t="s">
        <v>583</v>
      </c>
      <c r="I189" s="486">
        <v>1</v>
      </c>
      <c r="J189" s="498">
        <v>1</v>
      </c>
      <c r="K189" s="602">
        <f>SUM(I189*J189)</f>
        <v>1</v>
      </c>
      <c r="L189" s="580" t="s">
        <v>587</v>
      </c>
      <c r="M189" s="604" t="s">
        <v>604</v>
      </c>
      <c r="N189" s="611"/>
      <c r="O189" s="611"/>
    </row>
    <row r="190" s="461" customFormat="1" customHeight="1" spans="1:15">
      <c r="A190" s="594"/>
      <c r="B190" s="147"/>
      <c r="C190" s="503" t="s">
        <v>605</v>
      </c>
      <c r="D190" s="504"/>
      <c r="E190" s="504"/>
      <c r="F190" s="504"/>
      <c r="G190" s="504"/>
      <c r="H190" s="504"/>
      <c r="I190" s="504"/>
      <c r="J190" s="504"/>
      <c r="K190" s="545"/>
      <c r="L190" s="601"/>
      <c r="M190" s="561"/>
      <c r="N190" s="546"/>
      <c r="O190" s="546"/>
    </row>
    <row r="191" s="461" customFormat="1" ht="40.5" customHeight="1" spans="1:15">
      <c r="A191" s="594"/>
      <c r="B191" s="147"/>
      <c r="C191" s="164">
        <v>1</v>
      </c>
      <c r="D191" s="164" t="s">
        <v>606</v>
      </c>
      <c r="E191" s="164"/>
      <c r="F191" s="164"/>
      <c r="G191" s="494">
        <v>41821</v>
      </c>
      <c r="H191" s="542" t="s">
        <v>583</v>
      </c>
      <c r="I191" s="535">
        <v>1</v>
      </c>
      <c r="J191" s="484">
        <v>1</v>
      </c>
      <c r="K191" s="484">
        <f>SUM(I191*J191)</f>
        <v>1</v>
      </c>
      <c r="L191" s="580" t="s">
        <v>607</v>
      </c>
      <c r="M191" s="604" t="s">
        <v>608</v>
      </c>
      <c r="N191" s="611"/>
      <c r="O191" s="611"/>
    </row>
    <row r="192" s="461" customFormat="1" ht="40.5" customHeight="1" spans="1:15">
      <c r="A192" s="594"/>
      <c r="B192" s="147"/>
      <c r="C192" s="164">
        <v>2</v>
      </c>
      <c r="D192" s="164" t="s">
        <v>609</v>
      </c>
      <c r="E192" s="164"/>
      <c r="F192" s="164"/>
      <c r="G192" s="494">
        <v>41822</v>
      </c>
      <c r="H192" s="542"/>
      <c r="I192" s="535"/>
      <c r="J192" s="484"/>
      <c r="K192" s="484"/>
      <c r="L192" s="580" t="s">
        <v>607</v>
      </c>
      <c r="M192" s="604" t="s">
        <v>610</v>
      </c>
      <c r="N192" s="611"/>
      <c r="O192" s="611"/>
    </row>
    <row r="193" s="461" customFormat="1" ht="16.9" customHeight="1" spans="1:15">
      <c r="A193" s="594"/>
      <c r="B193" s="147"/>
      <c r="C193" s="612"/>
      <c r="D193" s="613"/>
      <c r="E193" s="614"/>
      <c r="F193" s="614"/>
      <c r="G193" s="615"/>
      <c r="H193" s="616"/>
      <c r="I193" s="616"/>
      <c r="J193" s="636"/>
      <c r="K193" s="637"/>
      <c r="L193" s="536"/>
      <c r="M193" s="638"/>
      <c r="N193" s="346"/>
      <c r="O193" s="346"/>
    </row>
    <row r="194" s="461" customFormat="1" ht="24" customHeight="1" spans="1:15">
      <c r="A194" s="590"/>
      <c r="B194" s="127" t="s">
        <v>196</v>
      </c>
      <c r="C194" s="591" t="s">
        <v>611</v>
      </c>
      <c r="D194" s="592"/>
      <c r="E194" s="592"/>
      <c r="F194" s="592"/>
      <c r="G194" s="592"/>
      <c r="H194" s="592"/>
      <c r="I194" s="592"/>
      <c r="J194" s="600"/>
      <c r="K194" s="329">
        <v>0</v>
      </c>
      <c r="L194" s="639"/>
      <c r="M194" s="640"/>
      <c r="N194" s="368"/>
      <c r="O194" s="539" t="s">
        <v>420</v>
      </c>
    </row>
    <row r="195" ht="35.45" customHeight="1" spans="1:15">
      <c r="A195" s="617"/>
      <c r="B195" s="127" t="s">
        <v>199</v>
      </c>
      <c r="C195" s="591" t="s">
        <v>612</v>
      </c>
      <c r="D195" s="592"/>
      <c r="E195" s="592"/>
      <c r="F195" s="592"/>
      <c r="G195" s="592"/>
      <c r="H195" s="592"/>
      <c r="I195" s="592"/>
      <c r="J195" s="600"/>
      <c r="K195" s="641">
        <f>K196+K200+K225+K230+K245</f>
        <v>41.5</v>
      </c>
      <c r="L195" s="540"/>
      <c r="M195" s="541"/>
      <c r="N195" s="538"/>
      <c r="O195" s="539" t="s">
        <v>420</v>
      </c>
    </row>
    <row r="196" s="462" customFormat="1" ht="17.25" customHeight="1" spans="1:15">
      <c r="A196" s="618"/>
      <c r="B196" s="619"/>
      <c r="C196" s="324" t="s">
        <v>613</v>
      </c>
      <c r="D196" s="325"/>
      <c r="E196" s="325"/>
      <c r="F196" s="325"/>
      <c r="G196" s="620"/>
      <c r="H196" s="620"/>
      <c r="I196" s="642"/>
      <c r="J196" s="642"/>
      <c r="K196" s="643">
        <f>K199</f>
        <v>3</v>
      </c>
      <c r="L196" s="540"/>
      <c r="M196" s="559"/>
      <c r="N196" s="538"/>
      <c r="O196" s="538"/>
    </row>
    <row r="197" s="117" customFormat="1" ht="18" customHeight="1" spans="1:15">
      <c r="A197" s="138"/>
      <c r="B197" s="147"/>
      <c r="C197" s="512" t="s">
        <v>614</v>
      </c>
      <c r="D197" s="513"/>
      <c r="E197" s="513"/>
      <c r="F197" s="513"/>
      <c r="G197" s="513"/>
      <c r="H197" s="513"/>
      <c r="I197" s="513"/>
      <c r="J197" s="513"/>
      <c r="K197" s="561"/>
      <c r="L197" s="540"/>
      <c r="M197" s="559"/>
      <c r="N197" s="368"/>
      <c r="O197" s="368"/>
    </row>
    <row r="198" s="117" customFormat="1" ht="31.5" spans="1:15">
      <c r="A198" s="621"/>
      <c r="B198" s="147"/>
      <c r="C198" s="335">
        <v>1</v>
      </c>
      <c r="D198" s="505" t="s">
        <v>615</v>
      </c>
      <c r="E198" s="506"/>
      <c r="F198" s="219"/>
      <c r="G198" s="622">
        <v>41472</v>
      </c>
      <c r="H198" s="155" t="s">
        <v>616</v>
      </c>
      <c r="I198" s="144">
        <v>1</v>
      </c>
      <c r="J198" s="144">
        <v>3</v>
      </c>
      <c r="K198" s="157">
        <v>3</v>
      </c>
      <c r="L198" s="580" t="s">
        <v>617</v>
      </c>
      <c r="M198" s="537" t="s">
        <v>618</v>
      </c>
      <c r="N198" s="644"/>
      <c r="O198" s="644"/>
    </row>
    <row r="199" s="117" customFormat="1" ht="18" customHeight="1" spans="1:15">
      <c r="A199" s="247"/>
      <c r="B199" s="147"/>
      <c r="C199" s="623"/>
      <c r="D199" s="624" t="s">
        <v>619</v>
      </c>
      <c r="E199" s="625"/>
      <c r="F199" s="626"/>
      <c r="G199" s="627"/>
      <c r="H199" s="453"/>
      <c r="I199" s="144">
        <f>SUM(I198:I198)</f>
        <v>1</v>
      </c>
      <c r="J199" s="144"/>
      <c r="K199" s="585">
        <f>SUM(K198:K198)</f>
        <v>3</v>
      </c>
      <c r="L199" s="540"/>
      <c r="M199" s="559"/>
      <c r="N199" s="368"/>
      <c r="O199" s="368"/>
    </row>
    <row r="200" s="463" customFormat="1" ht="17.25" customHeight="1" spans="1:15">
      <c r="A200" s="628"/>
      <c r="B200" s="619"/>
      <c r="C200" s="324" t="s">
        <v>620</v>
      </c>
      <c r="D200" s="325"/>
      <c r="E200" s="325"/>
      <c r="F200" s="325"/>
      <c r="G200" s="620"/>
      <c r="H200" s="620"/>
      <c r="I200" s="642"/>
      <c r="J200" s="642"/>
      <c r="K200" s="645">
        <f>K203+K206+K209+K213+K216+K220+K224</f>
        <v>10</v>
      </c>
      <c r="L200" s="540"/>
      <c r="M200" s="559"/>
      <c r="N200" s="368"/>
      <c r="O200" s="368"/>
    </row>
    <row r="201" s="117" customFormat="1" ht="18" customHeight="1" spans="1:15">
      <c r="A201" s="138"/>
      <c r="B201" s="147"/>
      <c r="C201" s="512" t="s">
        <v>621</v>
      </c>
      <c r="D201" s="513"/>
      <c r="E201" s="513"/>
      <c r="F201" s="513"/>
      <c r="G201" s="513"/>
      <c r="H201" s="513"/>
      <c r="I201" s="513"/>
      <c r="J201" s="513"/>
      <c r="K201" s="561"/>
      <c r="L201" s="540"/>
      <c r="M201" s="559"/>
      <c r="N201" s="368"/>
      <c r="O201" s="368"/>
    </row>
    <row r="202" s="117" customFormat="1" ht="31.5" spans="1:15">
      <c r="A202" s="621"/>
      <c r="B202" s="147"/>
      <c r="C202" s="335">
        <v>1</v>
      </c>
      <c r="D202" s="505" t="s">
        <v>622</v>
      </c>
      <c r="E202" s="506"/>
      <c r="F202" s="219"/>
      <c r="G202" s="622">
        <v>40916</v>
      </c>
      <c r="H202" s="155" t="s">
        <v>616</v>
      </c>
      <c r="I202" s="144">
        <v>1</v>
      </c>
      <c r="J202" s="144">
        <v>1</v>
      </c>
      <c r="K202" s="157">
        <v>1</v>
      </c>
      <c r="L202" s="580" t="s">
        <v>623</v>
      </c>
      <c r="M202" s="537" t="s">
        <v>624</v>
      </c>
      <c r="N202" s="644"/>
      <c r="O202" s="644"/>
    </row>
    <row r="203" s="117" customFormat="1" ht="18" customHeight="1" spans="1:15">
      <c r="A203" s="247"/>
      <c r="B203" s="147"/>
      <c r="C203" s="623"/>
      <c r="D203" s="624" t="s">
        <v>619</v>
      </c>
      <c r="E203" s="625"/>
      <c r="F203" s="626"/>
      <c r="G203" s="627"/>
      <c r="H203" s="453"/>
      <c r="I203" s="144">
        <f>SUM(I202:I202)</f>
        <v>1</v>
      </c>
      <c r="J203" s="144"/>
      <c r="K203" s="585">
        <f>SUM(K202:K202)</f>
        <v>1</v>
      </c>
      <c r="L203" s="540"/>
      <c r="M203" s="559"/>
      <c r="N203" s="368"/>
      <c r="O203" s="368"/>
    </row>
    <row r="204" s="117" customFormat="1" ht="18" customHeight="1" spans="1:15">
      <c r="A204" s="138"/>
      <c r="B204" s="147"/>
      <c r="C204" s="512" t="s">
        <v>625</v>
      </c>
      <c r="D204" s="513"/>
      <c r="E204" s="513"/>
      <c r="F204" s="513"/>
      <c r="G204" s="513"/>
      <c r="H204" s="513"/>
      <c r="I204" s="513"/>
      <c r="J204" s="513"/>
      <c r="K204" s="561"/>
      <c r="L204" s="540"/>
      <c r="M204" s="559"/>
      <c r="N204" s="368"/>
      <c r="O204" s="368"/>
    </row>
    <row r="205" s="117" customFormat="1" ht="31.5" spans="1:15">
      <c r="A205" s="621"/>
      <c r="B205" s="147"/>
      <c r="C205" s="335">
        <v>1</v>
      </c>
      <c r="D205" s="505" t="s">
        <v>626</v>
      </c>
      <c r="E205" s="506"/>
      <c r="F205" s="219"/>
      <c r="G205" s="622">
        <v>41568</v>
      </c>
      <c r="H205" s="155" t="s">
        <v>616</v>
      </c>
      <c r="I205" s="144">
        <v>1</v>
      </c>
      <c r="J205" s="144">
        <v>1</v>
      </c>
      <c r="K205" s="157">
        <v>1</v>
      </c>
      <c r="L205" s="580" t="s">
        <v>623</v>
      </c>
      <c r="M205" s="537" t="s">
        <v>627</v>
      </c>
      <c r="N205" s="644"/>
      <c r="O205" s="644"/>
    </row>
    <row r="206" s="117" customFormat="1" ht="18" customHeight="1" spans="1:15">
      <c r="A206" s="247"/>
      <c r="B206" s="147"/>
      <c r="C206" s="623"/>
      <c r="D206" s="624" t="s">
        <v>619</v>
      </c>
      <c r="E206" s="625"/>
      <c r="F206" s="626"/>
      <c r="G206" s="627"/>
      <c r="H206" s="453"/>
      <c r="I206" s="144">
        <f>SUM(I205:I205)</f>
        <v>1</v>
      </c>
      <c r="J206" s="144"/>
      <c r="K206" s="585">
        <f>SUM(K205:K205)</f>
        <v>1</v>
      </c>
      <c r="L206" s="540"/>
      <c r="M206" s="559"/>
      <c r="N206" s="368"/>
      <c r="O206" s="368"/>
    </row>
    <row r="207" s="117" customFormat="1" ht="18" customHeight="1" spans="1:15">
      <c r="A207" s="138"/>
      <c r="B207" s="147"/>
      <c r="C207" s="512" t="s">
        <v>628</v>
      </c>
      <c r="D207" s="513"/>
      <c r="E207" s="513"/>
      <c r="F207" s="513"/>
      <c r="G207" s="513"/>
      <c r="H207" s="513"/>
      <c r="I207" s="513"/>
      <c r="J207" s="513"/>
      <c r="K207" s="561"/>
      <c r="L207" s="540"/>
      <c r="M207" s="559"/>
      <c r="N207" s="368"/>
      <c r="O207" s="368"/>
    </row>
    <row r="208" s="117" customFormat="1" ht="31.5" spans="1:15">
      <c r="A208" s="621"/>
      <c r="B208" s="147"/>
      <c r="C208" s="335">
        <v>1</v>
      </c>
      <c r="D208" s="505" t="s">
        <v>629</v>
      </c>
      <c r="E208" s="506"/>
      <c r="F208" s="219"/>
      <c r="G208" s="622">
        <v>41761</v>
      </c>
      <c r="H208" s="155" t="s">
        <v>616</v>
      </c>
      <c r="I208" s="144">
        <v>1</v>
      </c>
      <c r="J208" s="144">
        <v>1</v>
      </c>
      <c r="K208" s="157">
        <v>1</v>
      </c>
      <c r="L208" s="580" t="s">
        <v>623</v>
      </c>
      <c r="M208" s="537" t="s">
        <v>630</v>
      </c>
      <c r="N208" s="644"/>
      <c r="O208" s="644"/>
    </row>
    <row r="209" s="117" customFormat="1" ht="18" customHeight="1" spans="1:15">
      <c r="A209" s="247"/>
      <c r="B209" s="147"/>
      <c r="C209" s="623"/>
      <c r="D209" s="624" t="s">
        <v>619</v>
      </c>
      <c r="E209" s="625"/>
      <c r="F209" s="626"/>
      <c r="G209" s="627"/>
      <c r="H209" s="453"/>
      <c r="I209" s="144">
        <f>SUM(I208:I208)</f>
        <v>1</v>
      </c>
      <c r="J209" s="144"/>
      <c r="K209" s="585">
        <f>SUM(K208:K208)</f>
        <v>1</v>
      </c>
      <c r="L209" s="540"/>
      <c r="M209" s="559"/>
      <c r="N209" s="368"/>
      <c r="O209" s="368"/>
    </row>
    <row r="210" s="117" customFormat="1" ht="18" customHeight="1" spans="1:15">
      <c r="A210" s="138"/>
      <c r="B210" s="147"/>
      <c r="C210" s="512" t="s">
        <v>631</v>
      </c>
      <c r="D210" s="513"/>
      <c r="E210" s="513"/>
      <c r="F210" s="513"/>
      <c r="G210" s="513"/>
      <c r="H210" s="513"/>
      <c r="I210" s="513"/>
      <c r="J210" s="513"/>
      <c r="K210" s="561"/>
      <c r="L210" s="540"/>
      <c r="M210" s="559"/>
      <c r="N210" s="368"/>
      <c r="O210" s="368"/>
    </row>
    <row r="211" s="117" customFormat="1" ht="31.5" spans="1:15">
      <c r="A211" s="621"/>
      <c r="B211" s="147"/>
      <c r="C211" s="335">
        <v>1</v>
      </c>
      <c r="D211" s="505" t="s">
        <v>632</v>
      </c>
      <c r="E211" s="506"/>
      <c r="F211" s="219"/>
      <c r="G211" s="622">
        <v>41843</v>
      </c>
      <c r="H211" s="155" t="s">
        <v>616</v>
      </c>
      <c r="I211" s="144">
        <v>1</v>
      </c>
      <c r="J211" s="144">
        <v>1</v>
      </c>
      <c r="K211" s="157">
        <v>1</v>
      </c>
      <c r="L211" s="580" t="s">
        <v>623</v>
      </c>
      <c r="M211" s="537" t="s">
        <v>633</v>
      </c>
      <c r="N211" s="644"/>
      <c r="O211" s="644"/>
    </row>
    <row r="212" s="117" customFormat="1" ht="31.5" spans="1:15">
      <c r="A212" s="621"/>
      <c r="B212" s="147"/>
      <c r="C212" s="335">
        <v>2</v>
      </c>
      <c r="D212" s="505" t="s">
        <v>603</v>
      </c>
      <c r="E212" s="506"/>
      <c r="F212" s="219"/>
      <c r="G212" s="622">
        <v>41844</v>
      </c>
      <c r="H212" s="155" t="s">
        <v>616</v>
      </c>
      <c r="I212" s="144">
        <v>1</v>
      </c>
      <c r="J212" s="144">
        <v>1</v>
      </c>
      <c r="K212" s="157">
        <v>1</v>
      </c>
      <c r="L212" s="580" t="s">
        <v>623</v>
      </c>
      <c r="M212" s="537" t="s">
        <v>634</v>
      </c>
      <c r="N212" s="644"/>
      <c r="O212" s="644"/>
    </row>
    <row r="213" s="117" customFormat="1" ht="18" customHeight="1" spans="1:15">
      <c r="A213" s="247"/>
      <c r="B213" s="147"/>
      <c r="C213" s="623"/>
      <c r="D213" s="624" t="s">
        <v>619</v>
      </c>
      <c r="E213" s="625"/>
      <c r="F213" s="626"/>
      <c r="G213" s="627"/>
      <c r="H213" s="453"/>
      <c r="I213" s="144">
        <f>SUM(I211:I212)</f>
        <v>2</v>
      </c>
      <c r="J213" s="144"/>
      <c r="K213" s="585">
        <f>SUM(K211:K212)</f>
        <v>2</v>
      </c>
      <c r="L213" s="540"/>
      <c r="M213" s="559"/>
      <c r="N213" s="368"/>
      <c r="O213" s="368"/>
    </row>
    <row r="214" s="117" customFormat="1" ht="18" customHeight="1" spans="1:15">
      <c r="A214" s="138"/>
      <c r="B214" s="147"/>
      <c r="C214" s="512" t="s">
        <v>635</v>
      </c>
      <c r="D214" s="513"/>
      <c r="E214" s="513"/>
      <c r="F214" s="513"/>
      <c r="G214" s="513"/>
      <c r="H214" s="513"/>
      <c r="I214" s="513"/>
      <c r="J214" s="513"/>
      <c r="K214" s="561"/>
      <c r="L214" s="540"/>
      <c r="M214" s="559"/>
      <c r="N214" s="368"/>
      <c r="O214" s="368"/>
    </row>
    <row r="215" s="117" customFormat="1" ht="31.5" spans="1:15">
      <c r="A215" s="621"/>
      <c r="B215" s="147"/>
      <c r="C215" s="335">
        <v>1</v>
      </c>
      <c r="D215" s="505" t="s">
        <v>636</v>
      </c>
      <c r="E215" s="506"/>
      <c r="F215" s="219"/>
      <c r="G215" s="622"/>
      <c r="H215" s="155" t="s">
        <v>616</v>
      </c>
      <c r="I215" s="144">
        <v>1</v>
      </c>
      <c r="J215" s="144">
        <v>1</v>
      </c>
      <c r="K215" s="157">
        <v>1</v>
      </c>
      <c r="L215" s="580" t="s">
        <v>623</v>
      </c>
      <c r="M215" s="537" t="s">
        <v>637</v>
      </c>
      <c r="N215" s="644"/>
      <c r="O215" s="644"/>
    </row>
    <row r="216" s="117" customFormat="1" ht="18" customHeight="1" spans="1:15">
      <c r="A216" s="247"/>
      <c r="B216" s="147"/>
      <c r="C216" s="623"/>
      <c r="D216" s="624" t="s">
        <v>619</v>
      </c>
      <c r="E216" s="625"/>
      <c r="F216" s="626"/>
      <c r="G216" s="627"/>
      <c r="H216" s="453"/>
      <c r="I216" s="144">
        <f>SUM(I215)</f>
        <v>1</v>
      </c>
      <c r="J216" s="144"/>
      <c r="K216" s="585">
        <f>SUM(K215)</f>
        <v>1</v>
      </c>
      <c r="L216" s="540"/>
      <c r="M216" s="559"/>
      <c r="N216" s="368"/>
      <c r="O216" s="368"/>
    </row>
    <row r="217" s="117" customFormat="1" ht="18" customHeight="1" spans="1:15">
      <c r="A217" s="138"/>
      <c r="B217" s="147"/>
      <c r="C217" s="512" t="s">
        <v>638</v>
      </c>
      <c r="D217" s="513"/>
      <c r="E217" s="513"/>
      <c r="F217" s="513"/>
      <c r="G217" s="513"/>
      <c r="H217" s="513"/>
      <c r="I217" s="513"/>
      <c r="J217" s="513"/>
      <c r="K217" s="561"/>
      <c r="L217" s="540"/>
      <c r="M217" s="559"/>
      <c r="N217" s="368"/>
      <c r="O217" s="368"/>
    </row>
    <row r="218" s="117" customFormat="1" ht="31.5" spans="1:15">
      <c r="A218" s="621"/>
      <c r="B218" s="147"/>
      <c r="C218" s="335">
        <v>1</v>
      </c>
      <c r="D218" s="505" t="s">
        <v>639</v>
      </c>
      <c r="E218" s="506"/>
      <c r="F218" s="219"/>
      <c r="G218" s="622"/>
      <c r="H218" s="155" t="s">
        <v>616</v>
      </c>
      <c r="I218" s="144">
        <v>1</v>
      </c>
      <c r="J218" s="144">
        <v>1</v>
      </c>
      <c r="K218" s="157">
        <v>1</v>
      </c>
      <c r="L218" s="580" t="s">
        <v>623</v>
      </c>
      <c r="M218" s="537" t="s">
        <v>640</v>
      </c>
      <c r="N218" s="644"/>
      <c r="O218" s="644"/>
    </row>
    <row r="219" s="117" customFormat="1" ht="31.5" spans="1:15">
      <c r="A219" s="621"/>
      <c r="B219" s="147"/>
      <c r="C219" s="335">
        <v>2</v>
      </c>
      <c r="D219" s="505" t="s">
        <v>641</v>
      </c>
      <c r="E219" s="506"/>
      <c r="F219" s="219"/>
      <c r="G219" s="622"/>
      <c r="H219" s="155" t="s">
        <v>616</v>
      </c>
      <c r="I219" s="144">
        <v>1</v>
      </c>
      <c r="J219" s="144">
        <v>1</v>
      </c>
      <c r="K219" s="157">
        <v>1</v>
      </c>
      <c r="L219" s="580" t="s">
        <v>623</v>
      </c>
      <c r="M219" s="537" t="s">
        <v>642</v>
      </c>
      <c r="N219" s="644"/>
      <c r="O219" s="644"/>
    </row>
    <row r="220" s="117" customFormat="1" ht="18" customHeight="1" spans="1:15">
      <c r="A220" s="247"/>
      <c r="B220" s="147"/>
      <c r="C220" s="623"/>
      <c r="D220" s="624" t="s">
        <v>619</v>
      </c>
      <c r="E220" s="625"/>
      <c r="F220" s="626"/>
      <c r="G220" s="627"/>
      <c r="H220" s="453"/>
      <c r="I220" s="144">
        <f>SUM(I218:I219)</f>
        <v>2</v>
      </c>
      <c r="J220" s="144"/>
      <c r="K220" s="585">
        <f>SUM(K218:K219)</f>
        <v>2</v>
      </c>
      <c r="L220" s="540"/>
      <c r="M220" s="559"/>
      <c r="N220" s="368"/>
      <c r="O220" s="368"/>
    </row>
    <row r="221" s="117" customFormat="1" ht="18" customHeight="1" spans="1:15">
      <c r="A221" s="138"/>
      <c r="B221" s="147"/>
      <c r="C221" s="512" t="s">
        <v>643</v>
      </c>
      <c r="D221" s="513"/>
      <c r="E221" s="513"/>
      <c r="F221" s="513"/>
      <c r="G221" s="513"/>
      <c r="H221" s="513"/>
      <c r="I221" s="513"/>
      <c r="J221" s="513"/>
      <c r="K221" s="561"/>
      <c r="L221" s="540"/>
      <c r="M221" s="559"/>
      <c r="N221" s="368"/>
      <c r="O221" s="368"/>
    </row>
    <row r="222" s="117" customFormat="1" ht="31.5" spans="1:15">
      <c r="A222" s="621"/>
      <c r="B222" s="147"/>
      <c r="C222" s="335">
        <v>1</v>
      </c>
      <c r="D222" s="505" t="s">
        <v>644</v>
      </c>
      <c r="E222" s="506"/>
      <c r="F222" s="219"/>
      <c r="G222" s="622"/>
      <c r="H222" s="155" t="s">
        <v>616</v>
      </c>
      <c r="I222" s="144">
        <v>1</v>
      </c>
      <c r="J222" s="144">
        <v>1</v>
      </c>
      <c r="K222" s="157">
        <v>1</v>
      </c>
      <c r="L222" s="580" t="s">
        <v>623</v>
      </c>
      <c r="M222" s="537" t="s">
        <v>645</v>
      </c>
      <c r="N222" s="644"/>
      <c r="O222" s="644"/>
    </row>
    <row r="223" s="117" customFormat="1" ht="31.5" spans="1:15">
      <c r="A223" s="621"/>
      <c r="B223" s="147"/>
      <c r="C223" s="335">
        <v>2</v>
      </c>
      <c r="D223" s="505" t="s">
        <v>646</v>
      </c>
      <c r="E223" s="506"/>
      <c r="F223" s="219"/>
      <c r="G223" s="622"/>
      <c r="H223" s="155" t="s">
        <v>616</v>
      </c>
      <c r="I223" s="144">
        <v>1</v>
      </c>
      <c r="J223" s="144">
        <v>1</v>
      </c>
      <c r="K223" s="157">
        <v>1</v>
      </c>
      <c r="L223" s="580" t="s">
        <v>623</v>
      </c>
      <c r="M223" s="537" t="s">
        <v>647</v>
      </c>
      <c r="N223" s="644"/>
      <c r="O223" s="644"/>
    </row>
    <row r="224" s="117" customFormat="1" ht="18" customHeight="1" spans="1:15">
      <c r="A224" s="247"/>
      <c r="B224" s="147"/>
      <c r="C224" s="623"/>
      <c r="D224" s="624" t="s">
        <v>619</v>
      </c>
      <c r="E224" s="625"/>
      <c r="F224" s="626"/>
      <c r="G224" s="627"/>
      <c r="H224" s="453"/>
      <c r="I224" s="144">
        <f>SUM(I222:I223)</f>
        <v>2</v>
      </c>
      <c r="J224" s="144"/>
      <c r="K224" s="585">
        <f>SUM(K222:K223)</f>
        <v>2</v>
      </c>
      <c r="L224" s="540"/>
      <c r="M224" s="559"/>
      <c r="N224" s="368"/>
      <c r="O224" s="368"/>
    </row>
    <row r="225" s="463" customFormat="1" customHeight="1" spans="1:15">
      <c r="A225" s="629"/>
      <c r="B225" s="628"/>
      <c r="C225" s="324" t="s">
        <v>648</v>
      </c>
      <c r="D225" s="325"/>
      <c r="E225" s="325"/>
      <c r="F225" s="325"/>
      <c r="G225" s="325"/>
      <c r="H225" s="325"/>
      <c r="I225" s="325"/>
      <c r="J225" s="365"/>
      <c r="K225" s="646">
        <f>K229</f>
        <v>12</v>
      </c>
      <c r="L225" s="647"/>
      <c r="M225" s="648"/>
      <c r="N225" s="346"/>
      <c r="O225" s="346"/>
    </row>
    <row r="226" s="117" customFormat="1" customHeight="1" spans="1:15">
      <c r="A226" s="630"/>
      <c r="B226" s="162"/>
      <c r="C226" s="503" t="s">
        <v>649</v>
      </c>
      <c r="D226" s="504"/>
      <c r="E226" s="504"/>
      <c r="F226" s="504"/>
      <c r="G226" s="504"/>
      <c r="H226" s="504"/>
      <c r="I226" s="504"/>
      <c r="J226" s="545"/>
      <c r="K226" s="189"/>
      <c r="L226" s="540"/>
      <c r="M226" s="559"/>
      <c r="N226" s="368"/>
      <c r="O226" s="368"/>
    </row>
    <row r="227" s="117" customFormat="1" ht="31.5" spans="1:15">
      <c r="A227" s="247"/>
      <c r="B227" s="147"/>
      <c r="C227" s="631">
        <v>1</v>
      </c>
      <c r="D227" s="505" t="s">
        <v>650</v>
      </c>
      <c r="E227" s="506"/>
      <c r="F227" s="219"/>
      <c r="G227" s="632" t="s">
        <v>651</v>
      </c>
      <c r="H227" s="155" t="s">
        <v>652</v>
      </c>
      <c r="I227" s="632">
        <v>1</v>
      </c>
      <c r="J227" s="632">
        <v>6</v>
      </c>
      <c r="K227" s="144">
        <f>I227*J227</f>
        <v>6</v>
      </c>
      <c r="L227" s="580" t="s">
        <v>653</v>
      </c>
      <c r="M227" s="537" t="s">
        <v>654</v>
      </c>
      <c r="N227" s="644"/>
      <c r="O227" s="644"/>
    </row>
    <row r="228" s="117" customFormat="1" ht="31.5" spans="1:15">
      <c r="A228" s="247"/>
      <c r="B228" s="147"/>
      <c r="C228" s="631">
        <v>2</v>
      </c>
      <c r="D228" s="505" t="s">
        <v>655</v>
      </c>
      <c r="E228" s="506"/>
      <c r="F228" s="219"/>
      <c r="G228" s="632" t="s">
        <v>656</v>
      </c>
      <c r="H228" s="155" t="s">
        <v>652</v>
      </c>
      <c r="I228" s="632">
        <v>1</v>
      </c>
      <c r="J228" s="632">
        <v>6</v>
      </c>
      <c r="K228" s="144">
        <f>I228*J228</f>
        <v>6</v>
      </c>
      <c r="L228" s="580" t="s">
        <v>653</v>
      </c>
      <c r="M228" s="537" t="s">
        <v>657</v>
      </c>
      <c r="N228" s="644"/>
      <c r="O228" s="644"/>
    </row>
    <row r="229" s="117" customFormat="1" customHeight="1" spans="1:15">
      <c r="A229" s="247"/>
      <c r="B229" s="147"/>
      <c r="C229" s="633"/>
      <c r="D229" s="624" t="s">
        <v>658</v>
      </c>
      <c r="E229" s="625"/>
      <c r="F229" s="626"/>
      <c r="G229" s="634"/>
      <c r="H229" s="635"/>
      <c r="I229" s="632">
        <f>SUM(I227:I228)</f>
        <v>2</v>
      </c>
      <c r="J229" s="649"/>
      <c r="K229" s="585">
        <f>SUM(K227:K228)</f>
        <v>12</v>
      </c>
      <c r="L229" s="540"/>
      <c r="M229" s="559"/>
      <c r="N229" s="368"/>
      <c r="O229" s="368"/>
    </row>
    <row r="230" s="463" customFormat="1" customHeight="1" spans="1:15">
      <c r="A230" s="629"/>
      <c r="B230" s="628"/>
      <c r="C230" s="324" t="s">
        <v>659</v>
      </c>
      <c r="D230" s="325"/>
      <c r="E230" s="325"/>
      <c r="F230" s="325"/>
      <c r="G230" s="325"/>
      <c r="H230" s="325"/>
      <c r="I230" s="325"/>
      <c r="J230" s="365"/>
      <c r="K230" s="646">
        <f>K233+K237+K240+K244</f>
        <v>12</v>
      </c>
      <c r="L230" s="647"/>
      <c r="M230" s="648"/>
      <c r="N230" s="346"/>
      <c r="O230" s="346"/>
    </row>
    <row r="231" s="117" customFormat="1" customHeight="1" spans="1:15">
      <c r="A231" s="630"/>
      <c r="B231" s="162"/>
      <c r="C231" s="503" t="s">
        <v>660</v>
      </c>
      <c r="D231" s="504"/>
      <c r="E231" s="504"/>
      <c r="F231" s="504"/>
      <c r="G231" s="504"/>
      <c r="H231" s="504"/>
      <c r="I231" s="504"/>
      <c r="J231" s="545"/>
      <c r="K231" s="189"/>
      <c r="L231" s="540"/>
      <c r="M231" s="559"/>
      <c r="N231" s="368"/>
      <c r="O231" s="368"/>
    </row>
    <row r="232" s="117" customFormat="1" ht="31.5" spans="1:15">
      <c r="A232" s="247"/>
      <c r="B232" s="147"/>
      <c r="C232" s="631">
        <v>1</v>
      </c>
      <c r="D232" s="505" t="s">
        <v>661</v>
      </c>
      <c r="E232" s="506"/>
      <c r="F232" s="219"/>
      <c r="G232" s="632" t="s">
        <v>662</v>
      </c>
      <c r="H232" s="155" t="s">
        <v>652</v>
      </c>
      <c r="I232" s="632">
        <v>1</v>
      </c>
      <c r="J232" s="632">
        <v>2</v>
      </c>
      <c r="K232" s="144">
        <f>I232*J232</f>
        <v>2</v>
      </c>
      <c r="L232" s="580" t="s">
        <v>617</v>
      </c>
      <c r="M232" s="537" t="s">
        <v>663</v>
      </c>
      <c r="N232" s="644"/>
      <c r="O232" s="644"/>
    </row>
    <row r="233" s="117" customFormat="1" customHeight="1" spans="1:15">
      <c r="A233" s="247"/>
      <c r="B233" s="147"/>
      <c r="C233" s="633"/>
      <c r="D233" s="624" t="s">
        <v>658</v>
      </c>
      <c r="E233" s="625"/>
      <c r="F233" s="626"/>
      <c r="G233" s="634"/>
      <c r="H233" s="635"/>
      <c r="I233" s="632">
        <v>1</v>
      </c>
      <c r="J233" s="649"/>
      <c r="K233" s="585">
        <f>SUM(K232)</f>
        <v>2</v>
      </c>
      <c r="L233" s="540"/>
      <c r="M233" s="559"/>
      <c r="N233" s="368"/>
      <c r="O233" s="368"/>
    </row>
    <row r="234" s="117" customFormat="1" customHeight="1" spans="1:15">
      <c r="A234" s="630"/>
      <c r="B234" s="162"/>
      <c r="C234" s="503" t="s">
        <v>664</v>
      </c>
      <c r="D234" s="504"/>
      <c r="E234" s="504"/>
      <c r="F234" s="504"/>
      <c r="G234" s="504"/>
      <c r="H234" s="504"/>
      <c r="I234" s="504"/>
      <c r="J234" s="545"/>
      <c r="K234" s="189"/>
      <c r="L234" s="540"/>
      <c r="M234" s="559"/>
      <c r="N234" s="368"/>
      <c r="O234" s="368"/>
    </row>
    <row r="235" s="117" customFormat="1" ht="47.25" spans="1:15">
      <c r="A235" s="247"/>
      <c r="B235" s="147"/>
      <c r="C235" s="631">
        <v>1</v>
      </c>
      <c r="D235" s="505" t="s">
        <v>665</v>
      </c>
      <c r="E235" s="506"/>
      <c r="F235" s="219"/>
      <c r="G235" s="632" t="s">
        <v>666</v>
      </c>
      <c r="H235" s="155" t="s">
        <v>652</v>
      </c>
      <c r="I235" s="632">
        <v>1</v>
      </c>
      <c r="J235" s="632">
        <v>2</v>
      </c>
      <c r="K235" s="144">
        <f>I235*J235</f>
        <v>2</v>
      </c>
      <c r="L235" s="580" t="s">
        <v>617</v>
      </c>
      <c r="M235" s="537" t="s">
        <v>667</v>
      </c>
      <c r="N235" s="644"/>
      <c r="O235" s="644"/>
    </row>
    <row r="236" s="117" customFormat="1" ht="47.25" spans="1:15">
      <c r="A236" s="247"/>
      <c r="B236" s="147"/>
      <c r="C236" s="631">
        <v>2</v>
      </c>
      <c r="D236" s="505" t="s">
        <v>668</v>
      </c>
      <c r="E236" s="506"/>
      <c r="F236" s="219"/>
      <c r="G236" s="632" t="s">
        <v>666</v>
      </c>
      <c r="H236" s="155" t="s">
        <v>652</v>
      </c>
      <c r="I236" s="632">
        <v>1</v>
      </c>
      <c r="J236" s="632">
        <v>2</v>
      </c>
      <c r="K236" s="144">
        <f>I236*J236</f>
        <v>2</v>
      </c>
      <c r="L236" s="580" t="s">
        <v>617</v>
      </c>
      <c r="M236" s="537" t="s">
        <v>669</v>
      </c>
      <c r="N236" s="644"/>
      <c r="O236" s="644"/>
    </row>
    <row r="237" s="117" customFormat="1" customHeight="1" spans="1:15">
      <c r="A237" s="247"/>
      <c r="B237" s="147"/>
      <c r="C237" s="633"/>
      <c r="D237" s="624" t="s">
        <v>658</v>
      </c>
      <c r="E237" s="625"/>
      <c r="F237" s="626"/>
      <c r="G237" s="634"/>
      <c r="H237" s="635"/>
      <c r="I237" s="632">
        <f>SUM(I235:I236)</f>
        <v>2</v>
      </c>
      <c r="J237" s="649"/>
      <c r="K237" s="585">
        <f>SUM(K235:K236)</f>
        <v>4</v>
      </c>
      <c r="L237" s="540"/>
      <c r="M237" s="559"/>
      <c r="N237" s="368"/>
      <c r="O237" s="368"/>
    </row>
    <row r="238" s="117" customFormat="1" customHeight="1" spans="1:15">
      <c r="A238" s="630"/>
      <c r="B238" s="162"/>
      <c r="C238" s="503" t="s">
        <v>670</v>
      </c>
      <c r="D238" s="504"/>
      <c r="E238" s="504"/>
      <c r="F238" s="504"/>
      <c r="G238" s="504"/>
      <c r="H238" s="504"/>
      <c r="I238" s="504"/>
      <c r="J238" s="545"/>
      <c r="K238" s="189"/>
      <c r="L238" s="540"/>
      <c r="M238" s="559"/>
      <c r="N238" s="368"/>
      <c r="O238" s="368"/>
    </row>
    <row r="239" s="117" customFormat="1" ht="31.5" spans="1:15">
      <c r="A239" s="247"/>
      <c r="B239" s="147"/>
      <c r="C239" s="631">
        <v>1</v>
      </c>
      <c r="D239" s="505" t="s">
        <v>671</v>
      </c>
      <c r="E239" s="506"/>
      <c r="F239" s="219"/>
      <c r="G239" s="632" t="s">
        <v>672</v>
      </c>
      <c r="H239" s="155" t="s">
        <v>652</v>
      </c>
      <c r="I239" s="632">
        <v>1</v>
      </c>
      <c r="J239" s="632">
        <v>2</v>
      </c>
      <c r="K239" s="144">
        <f>I239*J239</f>
        <v>2</v>
      </c>
      <c r="L239" s="580" t="s">
        <v>617</v>
      </c>
      <c r="M239" s="537" t="s">
        <v>673</v>
      </c>
      <c r="N239" s="644"/>
      <c r="O239" s="644"/>
    </row>
    <row r="240" s="117" customFormat="1" customHeight="1" spans="1:15">
      <c r="A240" s="247"/>
      <c r="B240" s="147"/>
      <c r="C240" s="633"/>
      <c r="D240" s="624" t="s">
        <v>658</v>
      </c>
      <c r="E240" s="625"/>
      <c r="F240" s="626"/>
      <c r="G240" s="634"/>
      <c r="H240" s="635"/>
      <c r="I240" s="632">
        <v>1</v>
      </c>
      <c r="J240" s="649"/>
      <c r="K240" s="585">
        <f>SUM(K239)</f>
        <v>2</v>
      </c>
      <c r="L240" s="540"/>
      <c r="M240" s="559"/>
      <c r="N240" s="368"/>
      <c r="O240" s="368"/>
    </row>
    <row r="241" s="117" customFormat="1" customHeight="1" spans="1:15">
      <c r="A241" s="630"/>
      <c r="B241" s="162"/>
      <c r="C241" s="503" t="s">
        <v>674</v>
      </c>
      <c r="D241" s="504"/>
      <c r="E241" s="504"/>
      <c r="F241" s="504"/>
      <c r="G241" s="504"/>
      <c r="H241" s="504"/>
      <c r="I241" s="504"/>
      <c r="J241" s="545"/>
      <c r="K241" s="189"/>
      <c r="L241" s="540"/>
      <c r="M241" s="559"/>
      <c r="N241" s="368"/>
      <c r="O241" s="368"/>
    </row>
    <row r="242" s="117" customFormat="1" ht="31.5" spans="1:15">
      <c r="A242" s="247"/>
      <c r="B242" s="147"/>
      <c r="C242" s="631">
        <v>1</v>
      </c>
      <c r="D242" s="505" t="s">
        <v>675</v>
      </c>
      <c r="E242" s="506"/>
      <c r="F242" s="219"/>
      <c r="G242" s="632" t="s">
        <v>676</v>
      </c>
      <c r="H242" s="155" t="s">
        <v>652</v>
      </c>
      <c r="I242" s="632">
        <v>1</v>
      </c>
      <c r="J242" s="632">
        <v>2</v>
      </c>
      <c r="K242" s="144">
        <f>I242*J242</f>
        <v>2</v>
      </c>
      <c r="L242" s="580" t="s">
        <v>617</v>
      </c>
      <c r="M242" s="537" t="s">
        <v>677</v>
      </c>
      <c r="N242" s="644"/>
      <c r="O242" s="644"/>
    </row>
    <row r="243" s="117" customFormat="1" ht="31.5" spans="1:15">
      <c r="A243" s="247"/>
      <c r="B243" s="147"/>
      <c r="C243" s="631">
        <v>2</v>
      </c>
      <c r="D243" s="505" t="s">
        <v>678</v>
      </c>
      <c r="E243" s="506"/>
      <c r="F243" s="219"/>
      <c r="G243" s="632" t="s">
        <v>679</v>
      </c>
      <c r="H243" s="155" t="s">
        <v>652</v>
      </c>
      <c r="I243" s="632">
        <v>1</v>
      </c>
      <c r="J243" s="632">
        <v>2</v>
      </c>
      <c r="K243" s="144">
        <f>I243*J243</f>
        <v>2</v>
      </c>
      <c r="L243" s="580" t="s">
        <v>617</v>
      </c>
      <c r="M243" s="537" t="s">
        <v>680</v>
      </c>
      <c r="N243" s="644"/>
      <c r="O243" s="644"/>
    </row>
    <row r="244" s="117" customFormat="1" customHeight="1" spans="1:15">
      <c r="A244" s="247"/>
      <c r="B244" s="147"/>
      <c r="C244" s="633"/>
      <c r="D244" s="624" t="s">
        <v>658</v>
      </c>
      <c r="E244" s="625"/>
      <c r="F244" s="626"/>
      <c r="G244" s="634"/>
      <c r="H244" s="635"/>
      <c r="I244" s="632">
        <f>SUM(I242:I243)</f>
        <v>2</v>
      </c>
      <c r="J244" s="649"/>
      <c r="K244" s="585">
        <f>SUM(K242:K243)</f>
        <v>4</v>
      </c>
      <c r="L244" s="540"/>
      <c r="M244" s="559"/>
      <c r="N244" s="368"/>
      <c r="O244" s="368"/>
    </row>
    <row r="245" s="463" customFormat="1" customHeight="1" spans="1:15">
      <c r="A245" s="629"/>
      <c r="B245" s="628"/>
      <c r="C245" s="324" t="s">
        <v>681</v>
      </c>
      <c r="D245" s="325"/>
      <c r="E245" s="325"/>
      <c r="F245" s="325"/>
      <c r="G245" s="325"/>
      <c r="H245" s="325"/>
      <c r="I245" s="325"/>
      <c r="J245" s="365"/>
      <c r="K245" s="646">
        <f>K248+K251+K255+K258+K262+K265+K268</f>
        <v>4.5</v>
      </c>
      <c r="L245" s="647"/>
      <c r="M245" s="648"/>
      <c r="N245" s="346"/>
      <c r="O245" s="346"/>
    </row>
    <row r="246" s="117" customFormat="1" customHeight="1" spans="1:15">
      <c r="A246" s="630"/>
      <c r="B246" s="162"/>
      <c r="C246" s="503" t="s">
        <v>682</v>
      </c>
      <c r="D246" s="504"/>
      <c r="E246" s="504"/>
      <c r="F246" s="504"/>
      <c r="G246" s="504"/>
      <c r="H246" s="504"/>
      <c r="I246" s="504"/>
      <c r="J246" s="545"/>
      <c r="K246" s="189"/>
      <c r="L246" s="540"/>
      <c r="M246" s="559"/>
      <c r="N246" s="368"/>
      <c r="O246" s="368"/>
    </row>
    <row r="247" s="117" customFormat="1" ht="31.5" spans="1:15">
      <c r="A247" s="247"/>
      <c r="B247" s="147"/>
      <c r="C247" s="631">
        <v>1</v>
      </c>
      <c r="D247" s="505" t="s">
        <v>683</v>
      </c>
      <c r="E247" s="506"/>
      <c r="F247" s="219"/>
      <c r="G247" s="622">
        <v>41213</v>
      </c>
      <c r="H247" s="155" t="s">
        <v>652</v>
      </c>
      <c r="I247" s="632">
        <v>1</v>
      </c>
      <c r="J247" s="632">
        <v>0.5</v>
      </c>
      <c r="K247" s="144">
        <f>I247*J247</f>
        <v>0.5</v>
      </c>
      <c r="L247" s="580" t="s">
        <v>623</v>
      </c>
      <c r="M247" s="537" t="s">
        <v>684</v>
      </c>
      <c r="N247" s="644"/>
      <c r="O247" s="644"/>
    </row>
    <row r="248" s="117" customFormat="1" customHeight="1" spans="1:15">
      <c r="A248" s="247"/>
      <c r="B248" s="147"/>
      <c r="C248" s="633"/>
      <c r="D248" s="624" t="s">
        <v>658</v>
      </c>
      <c r="E248" s="625"/>
      <c r="F248" s="626"/>
      <c r="G248" s="634"/>
      <c r="H248" s="635"/>
      <c r="I248" s="632">
        <v>1</v>
      </c>
      <c r="J248" s="649"/>
      <c r="K248" s="585">
        <f>SUM(K247)</f>
        <v>0.5</v>
      </c>
      <c r="L248" s="540"/>
      <c r="M248" s="559"/>
      <c r="N248" s="368"/>
      <c r="O248" s="368"/>
    </row>
    <row r="249" s="117" customFormat="1" customHeight="1" spans="1:15">
      <c r="A249" s="630"/>
      <c r="B249" s="162"/>
      <c r="C249" s="503" t="s">
        <v>685</v>
      </c>
      <c r="D249" s="504"/>
      <c r="E249" s="504"/>
      <c r="F249" s="504"/>
      <c r="G249" s="504"/>
      <c r="H249" s="504"/>
      <c r="I249" s="504"/>
      <c r="J249" s="545"/>
      <c r="K249" s="189"/>
      <c r="L249" s="540"/>
      <c r="M249" s="559"/>
      <c r="N249" s="368"/>
      <c r="O249" s="368"/>
    </row>
    <row r="250" s="117" customFormat="1" ht="31.5" spans="1:15">
      <c r="A250" s="247"/>
      <c r="B250" s="147"/>
      <c r="C250" s="631">
        <v>1</v>
      </c>
      <c r="D250" s="505" t="s">
        <v>686</v>
      </c>
      <c r="E250" s="506"/>
      <c r="F250" s="219"/>
      <c r="G250" s="622">
        <v>41668</v>
      </c>
      <c r="H250" s="155" t="s">
        <v>652</v>
      </c>
      <c r="I250" s="632">
        <v>1</v>
      </c>
      <c r="J250" s="632">
        <v>0.5</v>
      </c>
      <c r="K250" s="144">
        <f>I250*J250</f>
        <v>0.5</v>
      </c>
      <c r="L250" s="580" t="s">
        <v>623</v>
      </c>
      <c r="M250" s="537" t="s">
        <v>687</v>
      </c>
      <c r="N250" s="644"/>
      <c r="O250" s="644"/>
    </row>
    <row r="251" s="117" customFormat="1" customHeight="1" spans="1:15">
      <c r="A251" s="247"/>
      <c r="B251" s="147"/>
      <c r="C251" s="633"/>
      <c r="D251" s="624" t="s">
        <v>658</v>
      </c>
      <c r="E251" s="625"/>
      <c r="F251" s="626"/>
      <c r="G251" s="634"/>
      <c r="H251" s="635"/>
      <c r="I251" s="632">
        <v>1</v>
      </c>
      <c r="J251" s="649"/>
      <c r="K251" s="585">
        <f>SUM(K250)</f>
        <v>0.5</v>
      </c>
      <c r="L251" s="540"/>
      <c r="M251" s="559"/>
      <c r="N251" s="368"/>
      <c r="O251" s="368"/>
    </row>
    <row r="252" s="117" customFormat="1" customHeight="1" spans="1:15">
      <c r="A252" s="630"/>
      <c r="B252" s="162"/>
      <c r="C252" s="503" t="s">
        <v>688</v>
      </c>
      <c r="D252" s="504"/>
      <c r="E252" s="504"/>
      <c r="F252" s="504"/>
      <c r="G252" s="504"/>
      <c r="H252" s="504"/>
      <c r="I252" s="504"/>
      <c r="J252" s="545"/>
      <c r="K252" s="189"/>
      <c r="L252" s="540"/>
      <c r="M252" s="559"/>
      <c r="N252" s="368"/>
      <c r="O252" s="368"/>
    </row>
    <row r="253" s="117" customFormat="1" ht="31.5" spans="1:15">
      <c r="A253" s="247"/>
      <c r="B253" s="147"/>
      <c r="C253" s="631">
        <v>1</v>
      </c>
      <c r="D253" s="505" t="s">
        <v>689</v>
      </c>
      <c r="E253" s="506"/>
      <c r="F253" s="219"/>
      <c r="G253" s="622">
        <v>41843</v>
      </c>
      <c r="H253" s="155" t="s">
        <v>652</v>
      </c>
      <c r="I253" s="632">
        <v>1</v>
      </c>
      <c r="J253" s="632">
        <v>0.5</v>
      </c>
      <c r="K253" s="144">
        <f>I253*J253</f>
        <v>0.5</v>
      </c>
      <c r="L253" s="580" t="s">
        <v>623</v>
      </c>
      <c r="M253" s="537" t="s">
        <v>690</v>
      </c>
      <c r="N253" s="644"/>
      <c r="O253" s="644"/>
    </row>
    <row r="254" s="117" customFormat="1" ht="31.5" spans="1:15">
      <c r="A254" s="247"/>
      <c r="B254" s="147"/>
      <c r="C254" s="631">
        <v>2</v>
      </c>
      <c r="D254" s="505" t="s">
        <v>691</v>
      </c>
      <c r="E254" s="506"/>
      <c r="F254" s="219"/>
      <c r="G254" s="622">
        <v>41841</v>
      </c>
      <c r="H254" s="155" t="s">
        <v>652</v>
      </c>
      <c r="I254" s="632">
        <v>1</v>
      </c>
      <c r="J254" s="632">
        <v>0.5</v>
      </c>
      <c r="K254" s="144">
        <f>I254*J254</f>
        <v>0.5</v>
      </c>
      <c r="L254" s="580" t="s">
        <v>623</v>
      </c>
      <c r="M254" s="537" t="s">
        <v>692</v>
      </c>
      <c r="N254" s="644"/>
      <c r="O254" s="644"/>
    </row>
    <row r="255" s="117" customFormat="1" customHeight="1" spans="1:15">
      <c r="A255" s="247"/>
      <c r="B255" s="147"/>
      <c r="C255" s="633"/>
      <c r="D255" s="624" t="s">
        <v>658</v>
      </c>
      <c r="E255" s="625"/>
      <c r="F255" s="626"/>
      <c r="G255" s="634"/>
      <c r="H255" s="635"/>
      <c r="I255" s="632">
        <f>SUM(I253:I254)</f>
        <v>2</v>
      </c>
      <c r="J255" s="649"/>
      <c r="K255" s="585">
        <f>SUM(K253:K254)</f>
        <v>1</v>
      </c>
      <c r="L255" s="540"/>
      <c r="M255" s="559"/>
      <c r="N255" s="368"/>
      <c r="O255" s="368"/>
    </row>
    <row r="256" s="117" customFormat="1" customHeight="1" spans="1:15">
      <c r="A256" s="630"/>
      <c r="B256" s="162"/>
      <c r="C256" s="503" t="s">
        <v>693</v>
      </c>
      <c r="D256" s="504"/>
      <c r="E256" s="504"/>
      <c r="F256" s="504"/>
      <c r="G256" s="504"/>
      <c r="H256" s="504"/>
      <c r="I256" s="504"/>
      <c r="J256" s="545"/>
      <c r="K256" s="189"/>
      <c r="L256" s="540"/>
      <c r="M256" s="559"/>
      <c r="N256" s="368"/>
      <c r="O256" s="368"/>
    </row>
    <row r="257" s="117" customFormat="1" ht="31.5" spans="1:15">
      <c r="A257" s="247"/>
      <c r="B257" s="147"/>
      <c r="C257" s="631">
        <v>1</v>
      </c>
      <c r="D257" s="505" t="s">
        <v>694</v>
      </c>
      <c r="E257" s="506"/>
      <c r="F257" s="219"/>
      <c r="G257" s="622">
        <v>43663</v>
      </c>
      <c r="H257" s="155" t="s">
        <v>652</v>
      </c>
      <c r="I257" s="632">
        <v>1</v>
      </c>
      <c r="J257" s="632">
        <v>0.5</v>
      </c>
      <c r="K257" s="144">
        <f>I257*J257</f>
        <v>0.5</v>
      </c>
      <c r="L257" s="580" t="s">
        <v>623</v>
      </c>
      <c r="M257" s="537" t="s">
        <v>695</v>
      </c>
      <c r="N257" s="644"/>
      <c r="O257" s="644"/>
    </row>
    <row r="258" s="117" customFormat="1" customHeight="1" spans="1:15">
      <c r="A258" s="247"/>
      <c r="B258" s="147"/>
      <c r="C258" s="633"/>
      <c r="D258" s="624" t="s">
        <v>658</v>
      </c>
      <c r="E258" s="625"/>
      <c r="F258" s="626"/>
      <c r="G258" s="634"/>
      <c r="H258" s="635"/>
      <c r="I258" s="632">
        <f>SUM(I257:I257)</f>
        <v>1</v>
      </c>
      <c r="J258" s="649"/>
      <c r="K258" s="585">
        <f>SUM(K257:K257)</f>
        <v>0.5</v>
      </c>
      <c r="L258" s="540"/>
      <c r="M258" s="559"/>
      <c r="N258" s="368"/>
      <c r="O258" s="368"/>
    </row>
    <row r="259" s="117" customFormat="1" customHeight="1" spans="1:15">
      <c r="A259" s="630"/>
      <c r="B259" s="162"/>
      <c r="C259" s="503" t="s">
        <v>696</v>
      </c>
      <c r="D259" s="504"/>
      <c r="E259" s="504"/>
      <c r="F259" s="504"/>
      <c r="G259" s="504"/>
      <c r="H259" s="504"/>
      <c r="I259" s="504"/>
      <c r="J259" s="545"/>
      <c r="K259" s="189"/>
      <c r="L259" s="540"/>
      <c r="M259" s="559"/>
      <c r="N259" s="368"/>
      <c r="O259" s="368"/>
    </row>
    <row r="260" s="117" customFormat="1" ht="31.5" spans="1:15">
      <c r="A260" s="247"/>
      <c r="B260" s="147"/>
      <c r="C260" s="631">
        <v>1</v>
      </c>
      <c r="D260" s="505" t="s">
        <v>697</v>
      </c>
      <c r="E260" s="506"/>
      <c r="F260" s="219"/>
      <c r="G260" s="622"/>
      <c r="H260" s="155" t="s">
        <v>652</v>
      </c>
      <c r="I260" s="632">
        <v>1</v>
      </c>
      <c r="J260" s="632">
        <v>0.5</v>
      </c>
      <c r="K260" s="144">
        <f>I260*J260</f>
        <v>0.5</v>
      </c>
      <c r="L260" s="580" t="s">
        <v>623</v>
      </c>
      <c r="M260" s="537" t="s">
        <v>698</v>
      </c>
      <c r="N260" s="644"/>
      <c r="O260" s="644"/>
    </row>
    <row r="261" s="117" customFormat="1" ht="31.5" spans="1:15">
      <c r="A261" s="247"/>
      <c r="B261" s="147"/>
      <c r="C261" s="631">
        <v>2</v>
      </c>
      <c r="D261" s="505" t="s">
        <v>699</v>
      </c>
      <c r="E261" s="506"/>
      <c r="F261" s="219"/>
      <c r="G261" s="622"/>
      <c r="H261" s="155" t="s">
        <v>652</v>
      </c>
      <c r="I261" s="632">
        <v>1</v>
      </c>
      <c r="J261" s="632">
        <v>0.5</v>
      </c>
      <c r="K261" s="144">
        <f>I261*J261</f>
        <v>0.5</v>
      </c>
      <c r="L261" s="580" t="s">
        <v>623</v>
      </c>
      <c r="M261" s="537" t="s">
        <v>700</v>
      </c>
      <c r="N261" s="644"/>
      <c r="O261" s="644"/>
    </row>
    <row r="262" s="117" customFormat="1" customHeight="1" spans="1:15">
      <c r="A262" s="247"/>
      <c r="B262" s="147"/>
      <c r="C262" s="633"/>
      <c r="D262" s="624" t="s">
        <v>658</v>
      </c>
      <c r="E262" s="625"/>
      <c r="F262" s="626"/>
      <c r="G262" s="634"/>
      <c r="H262" s="635"/>
      <c r="I262" s="632">
        <f>SUM(I260:I261)</f>
        <v>2</v>
      </c>
      <c r="J262" s="649"/>
      <c r="K262" s="585">
        <f>SUM(K260:K261)</f>
        <v>1</v>
      </c>
      <c r="L262" s="540"/>
      <c r="M262" s="559"/>
      <c r="N262" s="368"/>
      <c r="O262" s="368"/>
    </row>
    <row r="263" s="117" customFormat="1" customHeight="1" spans="1:15">
      <c r="A263" s="630"/>
      <c r="B263" s="162"/>
      <c r="C263" s="503" t="s">
        <v>701</v>
      </c>
      <c r="D263" s="504"/>
      <c r="E263" s="504"/>
      <c r="F263" s="504"/>
      <c r="G263" s="504"/>
      <c r="H263" s="504"/>
      <c r="I263" s="504"/>
      <c r="J263" s="545"/>
      <c r="K263" s="189"/>
      <c r="L263" s="540"/>
      <c r="M263" s="559"/>
      <c r="N263" s="368"/>
      <c r="O263" s="368"/>
    </row>
    <row r="264" s="117" customFormat="1" ht="31.5" spans="1:15">
      <c r="A264" s="247"/>
      <c r="B264" s="147"/>
      <c r="C264" s="631">
        <v>1</v>
      </c>
      <c r="D264" s="505" t="s">
        <v>702</v>
      </c>
      <c r="E264" s="506"/>
      <c r="F264" s="219"/>
      <c r="G264" s="622">
        <v>44144</v>
      </c>
      <c r="H264" s="155" t="s">
        <v>652</v>
      </c>
      <c r="I264" s="632">
        <v>1</v>
      </c>
      <c r="J264" s="632">
        <v>0.5</v>
      </c>
      <c r="K264" s="144">
        <f>I264*J264</f>
        <v>0.5</v>
      </c>
      <c r="L264" s="580" t="s">
        <v>623</v>
      </c>
      <c r="M264" s="537" t="s">
        <v>703</v>
      </c>
      <c r="N264" s="644"/>
      <c r="O264" s="644"/>
    </row>
    <row r="265" s="117" customFormat="1" customHeight="1" spans="1:15">
      <c r="A265" s="247"/>
      <c r="B265" s="147"/>
      <c r="C265" s="633"/>
      <c r="D265" s="624" t="s">
        <v>658</v>
      </c>
      <c r="E265" s="625"/>
      <c r="F265" s="626"/>
      <c r="G265" s="634"/>
      <c r="H265" s="635"/>
      <c r="I265" s="632">
        <f>SUM(I264:I264)</f>
        <v>1</v>
      </c>
      <c r="J265" s="649"/>
      <c r="K265" s="585">
        <f>SUM(K264:K264)</f>
        <v>0.5</v>
      </c>
      <c r="L265" s="540"/>
      <c r="M265" s="559"/>
      <c r="N265" s="368"/>
      <c r="O265" s="368"/>
    </row>
    <row r="266" s="117" customFormat="1" customHeight="1" spans="1:15">
      <c r="A266" s="630"/>
      <c r="B266" s="162"/>
      <c r="C266" s="503" t="s">
        <v>643</v>
      </c>
      <c r="D266" s="504"/>
      <c r="E266" s="504"/>
      <c r="F266" s="504"/>
      <c r="G266" s="504"/>
      <c r="H266" s="504"/>
      <c r="I266" s="504"/>
      <c r="J266" s="545"/>
      <c r="K266" s="189"/>
      <c r="L266" s="540"/>
      <c r="M266" s="559"/>
      <c r="N266" s="368"/>
      <c r="O266" s="368"/>
    </row>
    <row r="267" s="117" customFormat="1" ht="31.5" spans="1:15">
      <c r="A267" s="247"/>
      <c r="B267" s="147"/>
      <c r="C267" s="631">
        <v>1</v>
      </c>
      <c r="D267" s="505" t="s">
        <v>704</v>
      </c>
      <c r="E267" s="506"/>
      <c r="F267" s="219"/>
      <c r="G267" s="622"/>
      <c r="H267" s="155" t="s">
        <v>652</v>
      </c>
      <c r="I267" s="632">
        <v>1</v>
      </c>
      <c r="J267" s="632">
        <v>0.5</v>
      </c>
      <c r="K267" s="144">
        <f>I267*J267</f>
        <v>0.5</v>
      </c>
      <c r="L267" s="580" t="s">
        <v>623</v>
      </c>
      <c r="M267" s="537" t="s">
        <v>705</v>
      </c>
      <c r="N267" s="644"/>
      <c r="O267" s="644"/>
    </row>
    <row r="268" s="117" customFormat="1" customHeight="1" spans="1:15">
      <c r="A268" s="247"/>
      <c r="B268" s="147"/>
      <c r="C268" s="633"/>
      <c r="D268" s="624" t="s">
        <v>658</v>
      </c>
      <c r="E268" s="625"/>
      <c r="F268" s="626"/>
      <c r="G268" s="634"/>
      <c r="H268" s="635"/>
      <c r="I268" s="632">
        <f>SUM(I267:I267)</f>
        <v>1</v>
      </c>
      <c r="J268" s="649"/>
      <c r="K268" s="585">
        <f>SUM(K267:K267)</f>
        <v>0.5</v>
      </c>
      <c r="L268" s="540"/>
      <c r="M268" s="559"/>
      <c r="N268" s="368"/>
      <c r="O268" s="368"/>
    </row>
    <row r="269" customHeight="1" spans="1:15">
      <c r="A269" s="650"/>
      <c r="B269" s="651" t="s">
        <v>207</v>
      </c>
      <c r="C269" s="591" t="s">
        <v>208</v>
      </c>
      <c r="D269" s="592"/>
      <c r="E269" s="592"/>
      <c r="F269" s="592"/>
      <c r="G269" s="592"/>
      <c r="H269" s="592"/>
      <c r="I269" s="592"/>
      <c r="J269" s="600"/>
      <c r="K269" s="373">
        <f>SUM(K270+K286)</f>
        <v>19.5</v>
      </c>
      <c r="L269" s="540"/>
      <c r="M269" s="541"/>
      <c r="N269" s="538"/>
      <c r="O269" s="539" t="s">
        <v>420</v>
      </c>
    </row>
    <row r="270" s="462" customFormat="1" ht="19.5" customHeight="1" spans="1:15">
      <c r="A270" s="652"/>
      <c r="B270" s="653"/>
      <c r="C270" s="324" t="s">
        <v>706</v>
      </c>
      <c r="D270" s="325"/>
      <c r="E270" s="325"/>
      <c r="F270" s="325"/>
      <c r="G270" s="325"/>
      <c r="H270" s="325"/>
      <c r="I270" s="325"/>
      <c r="J270" s="365"/>
      <c r="K270" s="646">
        <f>K274+K277+K281+K285</f>
        <v>7</v>
      </c>
      <c r="L270" s="647"/>
      <c r="M270" s="648"/>
      <c r="N270" s="346"/>
      <c r="O270" s="346"/>
    </row>
    <row r="271" s="117" customFormat="1" ht="17.25" customHeight="1" spans="1:15">
      <c r="A271" s="654"/>
      <c r="B271" s="651"/>
      <c r="C271" s="503" t="s">
        <v>682</v>
      </c>
      <c r="D271" s="504"/>
      <c r="E271" s="504"/>
      <c r="F271" s="504"/>
      <c r="G271" s="504"/>
      <c r="H271" s="504"/>
      <c r="I271" s="504"/>
      <c r="J271" s="665"/>
      <c r="K271" s="189"/>
      <c r="L271" s="540"/>
      <c r="M271" s="559"/>
      <c r="N271" s="368"/>
      <c r="O271" s="368"/>
    </row>
    <row r="272" s="117" customFormat="1" customHeight="1" spans="1:15">
      <c r="A272" s="654"/>
      <c r="B272" s="655"/>
      <c r="C272" s="164">
        <v>1</v>
      </c>
      <c r="D272" s="505" t="s">
        <v>586</v>
      </c>
      <c r="E272" s="506"/>
      <c r="F272" s="219"/>
      <c r="G272" s="656">
        <v>41108</v>
      </c>
      <c r="H272" s="155" t="s">
        <v>209</v>
      </c>
      <c r="I272" s="155">
        <v>1</v>
      </c>
      <c r="J272" s="155">
        <v>1</v>
      </c>
      <c r="K272" s="144">
        <v>1</v>
      </c>
      <c r="L272" s="603" t="s">
        <v>707</v>
      </c>
      <c r="M272" s="537" t="s">
        <v>708</v>
      </c>
      <c r="N272" s="644"/>
      <c r="O272" s="644"/>
    </row>
    <row r="273" s="117" customFormat="1" ht="16.5" customHeight="1" spans="1:15">
      <c r="A273" s="657"/>
      <c r="B273" s="655"/>
      <c r="C273" s="164">
        <v>2</v>
      </c>
      <c r="D273" s="505" t="s">
        <v>709</v>
      </c>
      <c r="E273" s="506"/>
      <c r="F273" s="219"/>
      <c r="G273" s="656">
        <v>41103</v>
      </c>
      <c r="H273" s="155" t="s">
        <v>209</v>
      </c>
      <c r="I273" s="155">
        <v>1</v>
      </c>
      <c r="J273" s="155">
        <v>1</v>
      </c>
      <c r="K273" s="144">
        <v>1</v>
      </c>
      <c r="L273" s="603" t="s">
        <v>707</v>
      </c>
      <c r="M273" s="537" t="s">
        <v>710</v>
      </c>
      <c r="N273" s="644"/>
      <c r="O273" s="644"/>
    </row>
    <row r="274" s="117" customFormat="1" customHeight="1" spans="1:15">
      <c r="A274" s="657"/>
      <c r="B274" s="655"/>
      <c r="C274" s="164"/>
      <c r="D274" s="624" t="s">
        <v>711</v>
      </c>
      <c r="E274" s="625"/>
      <c r="F274" s="626"/>
      <c r="G274" s="658"/>
      <c r="H274" s="659"/>
      <c r="I274" s="155">
        <f>SUM(I272:I273)</f>
        <v>2</v>
      </c>
      <c r="J274" s="155"/>
      <c r="K274" s="585">
        <f>SUM(K272:K273)</f>
        <v>2</v>
      </c>
      <c r="L274" s="540"/>
      <c r="M274" s="559"/>
      <c r="N274" s="368"/>
      <c r="O274" s="368"/>
    </row>
    <row r="275" s="117" customFormat="1" ht="16.5" customHeight="1" spans="1:15">
      <c r="A275" s="657"/>
      <c r="B275" s="655"/>
      <c r="C275" s="503" t="s">
        <v>685</v>
      </c>
      <c r="D275" s="504"/>
      <c r="E275" s="504"/>
      <c r="F275" s="504"/>
      <c r="G275" s="504"/>
      <c r="H275" s="504"/>
      <c r="I275" s="504"/>
      <c r="J275" s="504"/>
      <c r="K275" s="504"/>
      <c r="L275" s="504"/>
      <c r="M275" s="545"/>
      <c r="N275" s="368"/>
      <c r="O275" s="368"/>
    </row>
    <row r="276" s="117" customFormat="1" ht="33.75" customHeight="1" spans="1:15">
      <c r="A276" s="657"/>
      <c r="B276" s="655"/>
      <c r="C276" s="164">
        <v>1</v>
      </c>
      <c r="D276" s="505" t="s">
        <v>712</v>
      </c>
      <c r="E276" s="506"/>
      <c r="F276" s="219"/>
      <c r="G276" s="656">
        <v>41766</v>
      </c>
      <c r="H276" s="155" t="s">
        <v>209</v>
      </c>
      <c r="I276" s="155">
        <v>1</v>
      </c>
      <c r="J276" s="155">
        <v>1</v>
      </c>
      <c r="K276" s="144">
        <v>1</v>
      </c>
      <c r="L276" s="603" t="s">
        <v>707</v>
      </c>
      <c r="M276" s="537" t="s">
        <v>713</v>
      </c>
      <c r="N276" s="644"/>
      <c r="O276" s="644"/>
    </row>
    <row r="277" s="117" customFormat="1" customHeight="1" spans="1:15">
      <c r="A277" s="657"/>
      <c r="B277" s="655"/>
      <c r="C277" s="164"/>
      <c r="D277" s="624" t="s">
        <v>711</v>
      </c>
      <c r="E277" s="625"/>
      <c r="F277" s="626"/>
      <c r="G277" s="658"/>
      <c r="H277" s="659"/>
      <c r="I277" s="155">
        <f>SUM(I276)</f>
        <v>1</v>
      </c>
      <c r="J277" s="155"/>
      <c r="K277" s="585">
        <f>SUM(K276)</f>
        <v>1</v>
      </c>
      <c r="L277" s="540"/>
      <c r="M277" s="559"/>
      <c r="N277" s="368"/>
      <c r="O277" s="368"/>
    </row>
    <row r="278" s="117" customFormat="1" ht="16.5" customHeight="1" spans="1:15">
      <c r="A278" s="657"/>
      <c r="B278" s="655"/>
      <c r="C278" s="503" t="s">
        <v>688</v>
      </c>
      <c r="D278" s="504"/>
      <c r="E278" s="504"/>
      <c r="F278" s="504"/>
      <c r="G278" s="504"/>
      <c r="H278" s="504"/>
      <c r="I278" s="504"/>
      <c r="J278" s="504"/>
      <c r="K278" s="504"/>
      <c r="L278" s="504"/>
      <c r="M278" s="545"/>
      <c r="N278" s="368"/>
      <c r="O278" s="368"/>
    </row>
    <row r="279" s="117" customFormat="1" ht="33.75" customHeight="1" spans="1:15">
      <c r="A279" s="657"/>
      <c r="B279" s="655"/>
      <c r="C279" s="164">
        <v>1</v>
      </c>
      <c r="D279" s="505" t="s">
        <v>714</v>
      </c>
      <c r="E279" s="506"/>
      <c r="F279" s="219"/>
      <c r="G279" s="656">
        <v>41939</v>
      </c>
      <c r="H279" s="155" t="s">
        <v>209</v>
      </c>
      <c r="I279" s="155">
        <v>1</v>
      </c>
      <c r="J279" s="155">
        <v>1</v>
      </c>
      <c r="K279" s="144">
        <v>1</v>
      </c>
      <c r="L279" s="603" t="s">
        <v>707</v>
      </c>
      <c r="M279" s="537" t="s">
        <v>715</v>
      </c>
      <c r="N279" s="644"/>
      <c r="O279" s="644"/>
    </row>
    <row r="280" s="117" customFormat="1" ht="33.75" customHeight="1" spans="1:15">
      <c r="A280" s="657"/>
      <c r="B280" s="655"/>
      <c r="C280" s="164">
        <v>2</v>
      </c>
      <c r="D280" s="505" t="s">
        <v>716</v>
      </c>
      <c r="E280" s="506"/>
      <c r="F280" s="219"/>
      <c r="G280" s="656">
        <v>41941</v>
      </c>
      <c r="H280" s="155" t="s">
        <v>209</v>
      </c>
      <c r="I280" s="155">
        <v>1</v>
      </c>
      <c r="J280" s="155">
        <v>1</v>
      </c>
      <c r="K280" s="144">
        <v>1</v>
      </c>
      <c r="L280" s="603" t="s">
        <v>707</v>
      </c>
      <c r="M280" s="537" t="s">
        <v>717</v>
      </c>
      <c r="N280" s="644"/>
      <c r="O280" s="644"/>
    </row>
    <row r="281" s="117" customFormat="1" customHeight="1" spans="1:15">
      <c r="A281" s="657"/>
      <c r="B281" s="655"/>
      <c r="C281" s="164"/>
      <c r="D281" s="624" t="s">
        <v>711</v>
      </c>
      <c r="E281" s="625"/>
      <c r="F281" s="626"/>
      <c r="G281" s="658"/>
      <c r="H281" s="659"/>
      <c r="I281" s="155">
        <f>SUM(I279:I280)</f>
        <v>2</v>
      </c>
      <c r="J281" s="155"/>
      <c r="K281" s="585">
        <f>SUM(K279:K280)</f>
        <v>2</v>
      </c>
      <c r="L281" s="540"/>
      <c r="M281" s="559"/>
      <c r="N281" s="368"/>
      <c r="O281" s="368"/>
    </row>
    <row r="282" s="117" customFormat="1" ht="16.5" customHeight="1" spans="1:15">
      <c r="A282" s="657"/>
      <c r="B282" s="655"/>
      <c r="C282" s="503" t="s">
        <v>718</v>
      </c>
      <c r="D282" s="504"/>
      <c r="E282" s="504"/>
      <c r="F282" s="504"/>
      <c r="G282" s="504"/>
      <c r="H282" s="504"/>
      <c r="I282" s="504"/>
      <c r="J282" s="504"/>
      <c r="K282" s="504"/>
      <c r="L282" s="504"/>
      <c r="M282" s="545"/>
      <c r="N282" s="368"/>
      <c r="O282" s="368"/>
    </row>
    <row r="283" s="117" customFormat="1" ht="33.75" customHeight="1" spans="1:15">
      <c r="A283" s="657"/>
      <c r="B283" s="655"/>
      <c r="C283" s="164">
        <v>1</v>
      </c>
      <c r="D283" s="505" t="s">
        <v>719</v>
      </c>
      <c r="E283" s="506"/>
      <c r="F283" s="219"/>
      <c r="G283" s="656">
        <v>42289</v>
      </c>
      <c r="H283" s="155" t="s">
        <v>209</v>
      </c>
      <c r="I283" s="155">
        <v>1</v>
      </c>
      <c r="J283" s="155">
        <v>1</v>
      </c>
      <c r="K283" s="144">
        <v>1</v>
      </c>
      <c r="L283" s="603" t="s">
        <v>707</v>
      </c>
      <c r="M283" s="537" t="s">
        <v>720</v>
      </c>
      <c r="N283" s="644"/>
      <c r="O283" s="644"/>
    </row>
    <row r="284" s="117" customFormat="1" ht="33.75" customHeight="1" spans="1:15">
      <c r="A284" s="657"/>
      <c r="B284" s="655"/>
      <c r="C284" s="164">
        <v>2</v>
      </c>
      <c r="D284" s="505" t="s">
        <v>721</v>
      </c>
      <c r="E284" s="506"/>
      <c r="F284" s="219"/>
      <c r="G284" s="656">
        <v>42303</v>
      </c>
      <c r="H284" s="155" t="s">
        <v>209</v>
      </c>
      <c r="I284" s="155">
        <v>1</v>
      </c>
      <c r="J284" s="155">
        <v>1</v>
      </c>
      <c r="K284" s="144">
        <v>1</v>
      </c>
      <c r="L284" s="603" t="s">
        <v>707</v>
      </c>
      <c r="M284" s="537" t="s">
        <v>722</v>
      </c>
      <c r="N284" s="644"/>
      <c r="O284" s="644"/>
    </row>
    <row r="285" s="117" customFormat="1" customHeight="1" spans="1:15">
      <c r="A285" s="657"/>
      <c r="B285" s="655"/>
      <c r="C285" s="164"/>
      <c r="D285" s="624" t="s">
        <v>711</v>
      </c>
      <c r="E285" s="625"/>
      <c r="F285" s="626"/>
      <c r="G285" s="658"/>
      <c r="H285" s="659"/>
      <c r="I285" s="155">
        <f>SUM(I283:I284)</f>
        <v>2</v>
      </c>
      <c r="J285" s="155"/>
      <c r="K285" s="585">
        <f>SUM(K283:K284)</f>
        <v>2</v>
      </c>
      <c r="L285" s="540"/>
      <c r="M285" s="559"/>
      <c r="N285" s="368"/>
      <c r="O285" s="368"/>
    </row>
    <row r="286" s="464" customFormat="1" ht="19.5" customHeight="1" spans="1:15">
      <c r="A286" s="652"/>
      <c r="B286" s="660"/>
      <c r="C286" s="324" t="s">
        <v>723</v>
      </c>
      <c r="D286" s="325"/>
      <c r="E286" s="325"/>
      <c r="F286" s="325"/>
      <c r="G286" s="325"/>
      <c r="H286" s="325"/>
      <c r="I286" s="325"/>
      <c r="J286" s="365"/>
      <c r="K286" s="646">
        <f>K292+K296+K302+K306+K309+K312+K316+K319+K326+K331</f>
        <v>12.5</v>
      </c>
      <c r="L286" s="647"/>
      <c r="M286" s="648"/>
      <c r="N286" s="346"/>
      <c r="O286" s="346"/>
    </row>
    <row r="287" s="461" customFormat="1" customHeight="1" spans="1:15">
      <c r="A287" s="654"/>
      <c r="B287" s="147"/>
      <c r="C287" s="134" t="s">
        <v>581</v>
      </c>
      <c r="D287" s="135"/>
      <c r="E287" s="135"/>
      <c r="F287" s="135"/>
      <c r="G287" s="135"/>
      <c r="H287" s="135"/>
      <c r="I287" s="135"/>
      <c r="J287" s="135"/>
      <c r="K287" s="136"/>
      <c r="L287" s="540"/>
      <c r="M287" s="559"/>
      <c r="N287" s="538"/>
      <c r="O287" s="538"/>
    </row>
    <row r="288" s="465" customFormat="1" customHeight="1" spans="1:15">
      <c r="A288" s="661"/>
      <c r="B288" s="662"/>
      <c r="C288" s="164">
        <v>1</v>
      </c>
      <c r="D288" s="505" t="s">
        <v>724</v>
      </c>
      <c r="E288" s="506"/>
      <c r="F288" s="219"/>
      <c r="G288" s="656">
        <v>40751</v>
      </c>
      <c r="H288" s="155" t="s">
        <v>210</v>
      </c>
      <c r="I288" s="155">
        <v>1</v>
      </c>
      <c r="J288" s="155">
        <v>0.5</v>
      </c>
      <c r="K288" s="632">
        <f>SUM(I288*J288)</f>
        <v>0.5</v>
      </c>
      <c r="L288" s="603" t="s">
        <v>707</v>
      </c>
      <c r="M288" s="537" t="s">
        <v>725</v>
      </c>
      <c r="N288" s="666"/>
      <c r="O288" s="666"/>
    </row>
    <row r="289" s="465" customFormat="1" customHeight="1" spans="1:15">
      <c r="A289" s="661"/>
      <c r="B289" s="662"/>
      <c r="C289" s="164">
        <v>2</v>
      </c>
      <c r="D289" s="505" t="s">
        <v>582</v>
      </c>
      <c r="E289" s="506"/>
      <c r="F289" s="219"/>
      <c r="G289" s="656">
        <v>40750</v>
      </c>
      <c r="H289" s="155" t="s">
        <v>210</v>
      </c>
      <c r="I289" s="155">
        <v>1</v>
      </c>
      <c r="J289" s="155">
        <v>0.5</v>
      </c>
      <c r="K289" s="632">
        <f>SUM(I289*J289)</f>
        <v>0.5</v>
      </c>
      <c r="L289" s="603" t="s">
        <v>707</v>
      </c>
      <c r="M289" s="537" t="s">
        <v>726</v>
      </c>
      <c r="N289" s="667"/>
      <c r="O289" s="667"/>
    </row>
    <row r="290" s="465" customFormat="1" customHeight="1" spans="1:15">
      <c r="A290" s="661"/>
      <c r="B290" s="662"/>
      <c r="C290" s="164">
        <v>3</v>
      </c>
      <c r="D290" s="505" t="s">
        <v>727</v>
      </c>
      <c r="E290" s="506"/>
      <c r="F290" s="219"/>
      <c r="G290" s="656">
        <v>40753</v>
      </c>
      <c r="H290" s="155" t="s">
        <v>210</v>
      </c>
      <c r="I290" s="155">
        <v>1</v>
      </c>
      <c r="J290" s="155">
        <v>0.5</v>
      </c>
      <c r="K290" s="632">
        <f>SUM(I290*J290)</f>
        <v>0.5</v>
      </c>
      <c r="L290" s="603" t="s">
        <v>707</v>
      </c>
      <c r="M290" s="537" t="s">
        <v>728</v>
      </c>
      <c r="N290" s="667"/>
      <c r="O290" s="667"/>
    </row>
    <row r="291" s="465" customFormat="1" customHeight="1" spans="1:15">
      <c r="A291" s="661"/>
      <c r="B291" s="662"/>
      <c r="C291" s="164">
        <v>4</v>
      </c>
      <c r="D291" s="505" t="s">
        <v>729</v>
      </c>
      <c r="E291" s="506"/>
      <c r="F291" s="219"/>
      <c r="G291" s="656">
        <v>40752</v>
      </c>
      <c r="H291" s="155" t="s">
        <v>210</v>
      </c>
      <c r="I291" s="155">
        <v>1</v>
      </c>
      <c r="J291" s="155">
        <v>0.5</v>
      </c>
      <c r="K291" s="632">
        <f>SUM(I291*J291)</f>
        <v>0.5</v>
      </c>
      <c r="L291" s="603" t="s">
        <v>707</v>
      </c>
      <c r="M291" s="537" t="s">
        <v>730</v>
      </c>
      <c r="N291" s="667"/>
      <c r="O291" s="667"/>
    </row>
    <row r="292" customHeight="1" spans="1:15">
      <c r="A292" s="657"/>
      <c r="B292" s="655"/>
      <c r="C292" s="164"/>
      <c r="D292" s="624" t="s">
        <v>731</v>
      </c>
      <c r="E292" s="625"/>
      <c r="F292" s="626"/>
      <c r="G292" s="658"/>
      <c r="H292" s="659"/>
      <c r="I292" s="155">
        <f>SUM(I288:I291)</f>
        <v>4</v>
      </c>
      <c r="J292" s="155"/>
      <c r="K292" s="585">
        <f>SUM(K288:K291)</f>
        <v>2</v>
      </c>
      <c r="L292" s="540"/>
      <c r="M292" s="559"/>
      <c r="N292" s="538"/>
      <c r="O292" s="538"/>
    </row>
    <row r="293" ht="16.5" customHeight="1" spans="1:15">
      <c r="A293" s="657"/>
      <c r="B293" s="655"/>
      <c r="C293" s="503" t="s">
        <v>591</v>
      </c>
      <c r="D293" s="504"/>
      <c r="E293" s="504"/>
      <c r="F293" s="504"/>
      <c r="G293" s="504"/>
      <c r="H293" s="504"/>
      <c r="I293" s="504"/>
      <c r="J293" s="504"/>
      <c r="K293" s="504"/>
      <c r="L293" s="504"/>
      <c r="M293" s="545"/>
      <c r="N293" s="538"/>
      <c r="O293" s="538"/>
    </row>
    <row r="294" s="466" customFormat="1" customHeight="1" spans="1:15">
      <c r="A294" s="663"/>
      <c r="B294" s="664"/>
      <c r="C294" s="164">
        <v>1</v>
      </c>
      <c r="D294" s="505" t="s">
        <v>732</v>
      </c>
      <c r="E294" s="506"/>
      <c r="F294" s="219"/>
      <c r="G294" s="656">
        <v>40941</v>
      </c>
      <c r="H294" s="155" t="s">
        <v>210</v>
      </c>
      <c r="I294" s="155">
        <v>1</v>
      </c>
      <c r="J294" s="155">
        <v>0.5</v>
      </c>
      <c r="K294" s="632">
        <f>SUM(I294*J294)</f>
        <v>0.5</v>
      </c>
      <c r="L294" s="603" t="s">
        <v>707</v>
      </c>
      <c r="M294" s="537" t="s">
        <v>733</v>
      </c>
      <c r="N294" s="667"/>
      <c r="O294" s="667"/>
    </row>
    <row r="295" s="466" customFormat="1" customHeight="1" spans="1:15">
      <c r="A295" s="663"/>
      <c r="B295" s="664"/>
      <c r="C295" s="164">
        <v>2</v>
      </c>
      <c r="D295" s="505" t="s">
        <v>734</v>
      </c>
      <c r="E295" s="506"/>
      <c r="F295" s="219"/>
      <c r="G295" s="656">
        <v>41029</v>
      </c>
      <c r="H295" s="155" t="s">
        <v>210</v>
      </c>
      <c r="I295" s="155">
        <v>1</v>
      </c>
      <c r="J295" s="155">
        <v>0.5</v>
      </c>
      <c r="K295" s="632">
        <f>SUM(I295*J295)</f>
        <v>0.5</v>
      </c>
      <c r="L295" s="603" t="s">
        <v>707</v>
      </c>
      <c r="M295" s="537" t="s">
        <v>735</v>
      </c>
      <c r="N295" s="667"/>
      <c r="O295" s="667"/>
    </row>
    <row r="296" customHeight="1" spans="1:15">
      <c r="A296" s="657"/>
      <c r="B296" s="655"/>
      <c r="C296" s="164"/>
      <c r="D296" s="624" t="s">
        <v>731</v>
      </c>
      <c r="E296" s="625"/>
      <c r="F296" s="626"/>
      <c r="G296" s="658"/>
      <c r="H296" s="659"/>
      <c r="I296" s="155">
        <f>SUM(I294:I295)</f>
        <v>2</v>
      </c>
      <c r="J296" s="155"/>
      <c r="K296" s="585">
        <f>SUM(K294:K295)</f>
        <v>1</v>
      </c>
      <c r="L296" s="540"/>
      <c r="M296" s="559"/>
      <c r="N296" s="538"/>
      <c r="O296" s="538"/>
    </row>
    <row r="297" ht="16.5" customHeight="1" spans="1:15">
      <c r="A297" s="657"/>
      <c r="B297" s="655"/>
      <c r="C297" s="503" t="s">
        <v>594</v>
      </c>
      <c r="D297" s="504"/>
      <c r="E297" s="504"/>
      <c r="F297" s="504"/>
      <c r="G297" s="504"/>
      <c r="H297" s="504"/>
      <c r="I297" s="504"/>
      <c r="J297" s="504"/>
      <c r="K297" s="504"/>
      <c r="L297" s="504"/>
      <c r="M297" s="545"/>
      <c r="N297" s="538"/>
      <c r="O297" s="538"/>
    </row>
    <row r="298" s="466" customFormat="1" customHeight="1" spans="1:15">
      <c r="A298" s="663"/>
      <c r="B298" s="664"/>
      <c r="C298" s="164">
        <v>1</v>
      </c>
      <c r="D298" s="505" t="s">
        <v>683</v>
      </c>
      <c r="E298" s="506"/>
      <c r="F298" s="219"/>
      <c r="G298" s="656">
        <v>41213</v>
      </c>
      <c r="H298" s="155" t="s">
        <v>210</v>
      </c>
      <c r="I298" s="155">
        <v>1</v>
      </c>
      <c r="J298" s="155">
        <v>0.5</v>
      </c>
      <c r="K298" s="632">
        <f>SUM(I298*J298)</f>
        <v>0.5</v>
      </c>
      <c r="L298" s="603" t="s">
        <v>707</v>
      </c>
      <c r="M298" s="537" t="s">
        <v>736</v>
      </c>
      <c r="N298" s="667"/>
      <c r="O298" s="667"/>
    </row>
    <row r="299" s="466" customFormat="1" customHeight="1" spans="1:15">
      <c r="A299" s="663"/>
      <c r="B299" s="664"/>
      <c r="C299" s="164">
        <v>2</v>
      </c>
      <c r="D299" s="505" t="s">
        <v>737</v>
      </c>
      <c r="E299" s="506"/>
      <c r="F299" s="219"/>
      <c r="G299" s="656">
        <v>41103</v>
      </c>
      <c r="H299" s="155" t="s">
        <v>210</v>
      </c>
      <c r="I299" s="155">
        <v>1</v>
      </c>
      <c r="J299" s="155">
        <v>0.5</v>
      </c>
      <c r="K299" s="632">
        <f>SUM(I299*J299)</f>
        <v>0.5</v>
      </c>
      <c r="L299" s="603" t="s">
        <v>707</v>
      </c>
      <c r="M299" s="537" t="s">
        <v>738</v>
      </c>
      <c r="N299" s="667"/>
      <c r="O299" s="667"/>
    </row>
    <row r="300" s="466" customFormat="1" customHeight="1" spans="1:15">
      <c r="A300" s="663"/>
      <c r="B300" s="664"/>
      <c r="C300" s="164">
        <v>3</v>
      </c>
      <c r="D300" s="505" t="s">
        <v>598</v>
      </c>
      <c r="E300" s="506"/>
      <c r="F300" s="219"/>
      <c r="G300" s="656">
        <v>41211</v>
      </c>
      <c r="H300" s="155" t="s">
        <v>210</v>
      </c>
      <c r="I300" s="155">
        <v>1</v>
      </c>
      <c r="J300" s="155">
        <v>0.5</v>
      </c>
      <c r="K300" s="632">
        <f>SUM(I300*J300)</f>
        <v>0.5</v>
      </c>
      <c r="L300" s="603" t="s">
        <v>707</v>
      </c>
      <c r="M300" s="537" t="s">
        <v>739</v>
      </c>
      <c r="N300" s="667"/>
      <c r="O300" s="667"/>
    </row>
    <row r="301" s="466" customFormat="1" ht="39" customHeight="1" spans="1:15">
      <c r="A301" s="663"/>
      <c r="B301" s="664"/>
      <c r="C301" s="164">
        <v>4</v>
      </c>
      <c r="D301" s="505" t="s">
        <v>740</v>
      </c>
      <c r="E301" s="506"/>
      <c r="F301" s="219"/>
      <c r="G301" s="656">
        <v>41127</v>
      </c>
      <c r="H301" s="155" t="s">
        <v>210</v>
      </c>
      <c r="I301" s="155">
        <v>1</v>
      </c>
      <c r="J301" s="155">
        <v>0.5</v>
      </c>
      <c r="K301" s="632">
        <f>SUM(I301*J301)</f>
        <v>0.5</v>
      </c>
      <c r="L301" s="580" t="s">
        <v>741</v>
      </c>
      <c r="M301" s="537" t="s">
        <v>742</v>
      </c>
      <c r="N301" s="667"/>
      <c r="O301" s="667"/>
    </row>
    <row r="302" customHeight="1" spans="1:15">
      <c r="A302" s="657"/>
      <c r="B302" s="655"/>
      <c r="C302" s="164"/>
      <c r="D302" s="624" t="s">
        <v>731</v>
      </c>
      <c r="E302" s="625"/>
      <c r="F302" s="626"/>
      <c r="G302" s="658"/>
      <c r="H302" s="659"/>
      <c r="I302" s="155">
        <f>SUM(I298:I301)</f>
        <v>4</v>
      </c>
      <c r="J302" s="155"/>
      <c r="K302" s="585">
        <f>SUM(K298:K301)</f>
        <v>2</v>
      </c>
      <c r="L302" s="540"/>
      <c r="M302" s="559"/>
      <c r="N302" s="538"/>
      <c r="O302" s="538"/>
    </row>
    <row r="303" ht="16.5" customHeight="1" spans="1:15">
      <c r="A303" s="657"/>
      <c r="B303" s="655"/>
      <c r="C303" s="503" t="s">
        <v>743</v>
      </c>
      <c r="D303" s="504"/>
      <c r="E303" s="504"/>
      <c r="F303" s="504"/>
      <c r="G303" s="504"/>
      <c r="H303" s="504"/>
      <c r="I303" s="504"/>
      <c r="J303" s="504"/>
      <c r="K303" s="504"/>
      <c r="L303" s="504"/>
      <c r="M303" s="545"/>
      <c r="N303" s="538"/>
      <c r="O303" s="538"/>
    </row>
    <row r="304" s="466" customFormat="1" customHeight="1" spans="1:15">
      <c r="A304" s="663"/>
      <c r="B304" s="664"/>
      <c r="C304" s="164">
        <v>1</v>
      </c>
      <c r="D304" s="505" t="s">
        <v>744</v>
      </c>
      <c r="E304" s="506"/>
      <c r="F304" s="219"/>
      <c r="G304" s="656">
        <v>41282</v>
      </c>
      <c r="H304" s="155" t="s">
        <v>210</v>
      </c>
      <c r="I304" s="155">
        <v>1</v>
      </c>
      <c r="J304" s="155">
        <v>0.5</v>
      </c>
      <c r="K304" s="632">
        <f>SUM(I304*J304)</f>
        <v>0.5</v>
      </c>
      <c r="L304" s="603" t="s">
        <v>707</v>
      </c>
      <c r="M304" s="537" t="s">
        <v>745</v>
      </c>
      <c r="N304" s="667"/>
      <c r="O304" s="667"/>
    </row>
    <row r="305" s="466" customFormat="1" customHeight="1" spans="1:15">
      <c r="A305" s="663"/>
      <c r="B305" s="664"/>
      <c r="C305" s="164">
        <v>2</v>
      </c>
      <c r="D305" s="505" t="s">
        <v>622</v>
      </c>
      <c r="E305" s="506"/>
      <c r="F305" s="219"/>
      <c r="G305" s="656">
        <v>41283</v>
      </c>
      <c r="H305" s="155" t="s">
        <v>210</v>
      </c>
      <c r="I305" s="155">
        <v>1</v>
      </c>
      <c r="J305" s="155">
        <v>0.5</v>
      </c>
      <c r="K305" s="632">
        <f>SUM(I305*J305)</f>
        <v>0.5</v>
      </c>
      <c r="L305" s="603" t="s">
        <v>707</v>
      </c>
      <c r="M305" s="537" t="s">
        <v>746</v>
      </c>
      <c r="N305" s="667"/>
      <c r="O305" s="667"/>
    </row>
    <row r="306" customHeight="1" spans="1:15">
      <c r="A306" s="657"/>
      <c r="B306" s="655"/>
      <c r="C306" s="164"/>
      <c r="D306" s="624" t="s">
        <v>731</v>
      </c>
      <c r="E306" s="625"/>
      <c r="F306" s="626"/>
      <c r="G306" s="658"/>
      <c r="H306" s="659"/>
      <c r="I306" s="155">
        <f>SUM(I304:I305)</f>
        <v>2</v>
      </c>
      <c r="J306" s="155"/>
      <c r="K306" s="585">
        <f>SUM(K304:K305)</f>
        <v>1</v>
      </c>
      <c r="L306" s="540"/>
      <c r="M306" s="559"/>
      <c r="N306" s="538"/>
      <c r="O306" s="538"/>
    </row>
    <row r="307" ht="16.5" customHeight="1" spans="1:15">
      <c r="A307" s="657"/>
      <c r="B307" s="655"/>
      <c r="C307" s="503" t="s">
        <v>747</v>
      </c>
      <c r="D307" s="504"/>
      <c r="E307" s="504"/>
      <c r="F307" s="504"/>
      <c r="G307" s="504"/>
      <c r="H307" s="504"/>
      <c r="I307" s="504"/>
      <c r="J307" s="504"/>
      <c r="K307" s="504"/>
      <c r="L307" s="504"/>
      <c r="M307" s="545"/>
      <c r="N307" s="538"/>
      <c r="O307" s="538"/>
    </row>
    <row r="308" s="466" customFormat="1" customHeight="1" spans="1:15">
      <c r="A308" s="663"/>
      <c r="B308" s="664"/>
      <c r="C308" s="164">
        <v>1</v>
      </c>
      <c r="D308" s="505" t="s">
        <v>748</v>
      </c>
      <c r="E308" s="506"/>
      <c r="F308" s="219"/>
      <c r="G308" s="656">
        <v>41556</v>
      </c>
      <c r="H308" s="155" t="s">
        <v>210</v>
      </c>
      <c r="I308" s="155">
        <v>1</v>
      </c>
      <c r="J308" s="155">
        <v>0.5</v>
      </c>
      <c r="K308" s="632">
        <f>SUM(I308*J308)</f>
        <v>0.5</v>
      </c>
      <c r="L308" s="603" t="s">
        <v>707</v>
      </c>
      <c r="M308" s="537" t="s">
        <v>749</v>
      </c>
      <c r="N308" s="667"/>
      <c r="O308" s="667"/>
    </row>
    <row r="309" customHeight="1" spans="1:15">
      <c r="A309" s="657"/>
      <c r="B309" s="655"/>
      <c r="C309" s="164"/>
      <c r="D309" s="624" t="s">
        <v>731</v>
      </c>
      <c r="E309" s="625"/>
      <c r="F309" s="626"/>
      <c r="G309" s="658"/>
      <c r="H309" s="659"/>
      <c r="I309" s="155">
        <f>SUM(I308)</f>
        <v>1</v>
      </c>
      <c r="J309" s="155"/>
      <c r="K309" s="585">
        <f>SUM(K308:K308)</f>
        <v>0.5</v>
      </c>
      <c r="L309" s="540"/>
      <c r="M309" s="559"/>
      <c r="N309" s="538"/>
      <c r="O309" s="538"/>
    </row>
    <row r="310" ht="16.5" customHeight="1" spans="1:15">
      <c r="A310" s="657"/>
      <c r="B310" s="655"/>
      <c r="C310" s="503" t="s">
        <v>750</v>
      </c>
      <c r="D310" s="504"/>
      <c r="E310" s="504"/>
      <c r="F310" s="504"/>
      <c r="G310" s="504"/>
      <c r="H310" s="504"/>
      <c r="I310" s="504"/>
      <c r="J310" s="504"/>
      <c r="K310" s="504"/>
      <c r="L310" s="504"/>
      <c r="M310" s="545"/>
      <c r="N310" s="538"/>
      <c r="O310" s="538"/>
    </row>
    <row r="311" s="466" customFormat="1" customHeight="1" spans="1:15">
      <c r="A311" s="663"/>
      <c r="B311" s="664"/>
      <c r="C311" s="164">
        <v>1</v>
      </c>
      <c r="D311" s="505" t="s">
        <v>686</v>
      </c>
      <c r="E311" s="506"/>
      <c r="F311" s="219"/>
      <c r="G311" s="656">
        <v>41668</v>
      </c>
      <c r="H311" s="155" t="s">
        <v>210</v>
      </c>
      <c r="I311" s="155">
        <v>1</v>
      </c>
      <c r="J311" s="155">
        <v>0.5</v>
      </c>
      <c r="K311" s="632">
        <f>SUM(I311*J311)</f>
        <v>0.5</v>
      </c>
      <c r="L311" s="603" t="s">
        <v>707</v>
      </c>
      <c r="M311" s="537" t="s">
        <v>751</v>
      </c>
      <c r="N311" s="667"/>
      <c r="O311" s="667"/>
    </row>
    <row r="312" customHeight="1" spans="1:15">
      <c r="A312" s="657"/>
      <c r="B312" s="655"/>
      <c r="C312" s="164"/>
      <c r="D312" s="624" t="s">
        <v>731</v>
      </c>
      <c r="E312" s="625"/>
      <c r="F312" s="626"/>
      <c r="G312" s="658"/>
      <c r="H312" s="659"/>
      <c r="I312" s="155">
        <f>SUM(I311)</f>
        <v>1</v>
      </c>
      <c r="J312" s="155"/>
      <c r="K312" s="585">
        <f>SUM(K311:K311)</f>
        <v>0.5</v>
      </c>
      <c r="L312" s="540"/>
      <c r="M312" s="559"/>
      <c r="N312" s="538"/>
      <c r="O312" s="538"/>
    </row>
    <row r="313" ht="16.5" customHeight="1" spans="1:15">
      <c r="A313" s="657"/>
      <c r="B313" s="655"/>
      <c r="C313" s="503" t="s">
        <v>752</v>
      </c>
      <c r="D313" s="504"/>
      <c r="E313" s="504"/>
      <c r="F313" s="504"/>
      <c r="G313" s="504"/>
      <c r="H313" s="504"/>
      <c r="I313" s="504"/>
      <c r="J313" s="504"/>
      <c r="K313" s="504"/>
      <c r="L313" s="504"/>
      <c r="M313" s="545"/>
      <c r="N313" s="538"/>
      <c r="O313" s="538"/>
    </row>
    <row r="314" s="466" customFormat="1" customHeight="1" spans="1:15">
      <c r="A314" s="663"/>
      <c r="B314" s="664"/>
      <c r="C314" s="164">
        <v>1</v>
      </c>
      <c r="D314" s="505" t="s">
        <v>609</v>
      </c>
      <c r="E314" s="506"/>
      <c r="F314" s="219"/>
      <c r="G314" s="656">
        <v>41822</v>
      </c>
      <c r="H314" s="155" t="s">
        <v>210</v>
      </c>
      <c r="I314" s="155">
        <v>1</v>
      </c>
      <c r="J314" s="155">
        <v>0.5</v>
      </c>
      <c r="K314" s="632">
        <f>SUM(I314*J314)</f>
        <v>0.5</v>
      </c>
      <c r="L314" s="603" t="s">
        <v>707</v>
      </c>
      <c r="M314" s="537" t="s">
        <v>753</v>
      </c>
      <c r="N314" s="667"/>
      <c r="O314" s="667"/>
    </row>
    <row r="315" s="466" customFormat="1" customHeight="1" spans="1:15">
      <c r="A315" s="663"/>
      <c r="B315" s="664"/>
      <c r="C315" s="164">
        <v>2</v>
      </c>
      <c r="D315" s="505" t="s">
        <v>754</v>
      </c>
      <c r="E315" s="506"/>
      <c r="F315" s="219"/>
      <c r="G315" s="656">
        <v>41841</v>
      </c>
      <c r="H315" s="155" t="s">
        <v>210</v>
      </c>
      <c r="I315" s="155">
        <v>1</v>
      </c>
      <c r="J315" s="155">
        <v>0.5</v>
      </c>
      <c r="K315" s="632">
        <f>SUM(I315*J315)</f>
        <v>0.5</v>
      </c>
      <c r="L315" s="603" t="s">
        <v>707</v>
      </c>
      <c r="M315" s="537" t="s">
        <v>755</v>
      </c>
      <c r="N315" s="667"/>
      <c r="O315" s="667"/>
    </row>
    <row r="316" customHeight="1" spans="1:15">
      <c r="A316" s="657"/>
      <c r="B316" s="655"/>
      <c r="C316" s="164"/>
      <c r="D316" s="624" t="s">
        <v>731</v>
      </c>
      <c r="E316" s="625"/>
      <c r="F316" s="626"/>
      <c r="G316" s="658"/>
      <c r="H316" s="659"/>
      <c r="I316" s="155">
        <f>SUM(I314:I315)</f>
        <v>2</v>
      </c>
      <c r="J316" s="155"/>
      <c r="K316" s="585">
        <f>SUM(K314:K315)</f>
        <v>1</v>
      </c>
      <c r="L316" s="540"/>
      <c r="M316" s="559"/>
      <c r="N316" s="538"/>
      <c r="O316" s="538"/>
    </row>
    <row r="317" ht="16.5" customHeight="1" spans="1:15">
      <c r="A317" s="657"/>
      <c r="B317" s="655"/>
      <c r="C317" s="503" t="s">
        <v>756</v>
      </c>
      <c r="D317" s="504"/>
      <c r="E317" s="504"/>
      <c r="F317" s="504"/>
      <c r="G317" s="504"/>
      <c r="H317" s="504"/>
      <c r="I317" s="504"/>
      <c r="J317" s="504"/>
      <c r="K317" s="504"/>
      <c r="L317" s="504"/>
      <c r="M317" s="545"/>
      <c r="N317" s="538"/>
      <c r="O317" s="538"/>
    </row>
    <row r="318" s="466" customFormat="1" customHeight="1" spans="1:15">
      <c r="A318" s="663"/>
      <c r="B318" s="664"/>
      <c r="C318" s="164">
        <v>1</v>
      </c>
      <c r="D318" s="505" t="s">
        <v>757</v>
      </c>
      <c r="E318" s="506"/>
      <c r="F318" s="219"/>
      <c r="G318" s="656">
        <v>42122</v>
      </c>
      <c r="H318" s="155" t="s">
        <v>210</v>
      </c>
      <c r="I318" s="155">
        <v>1</v>
      </c>
      <c r="J318" s="155">
        <v>0.5</v>
      </c>
      <c r="K318" s="632">
        <f>SUM(I318*J318)</f>
        <v>0.5</v>
      </c>
      <c r="L318" s="603" t="s">
        <v>707</v>
      </c>
      <c r="M318" s="537" t="s">
        <v>758</v>
      </c>
      <c r="N318" s="667"/>
      <c r="O318" s="667"/>
    </row>
    <row r="319" customHeight="1" spans="1:15">
      <c r="A319" s="657"/>
      <c r="B319" s="655"/>
      <c r="C319" s="164"/>
      <c r="D319" s="624" t="s">
        <v>731</v>
      </c>
      <c r="E319" s="625"/>
      <c r="F319" s="626"/>
      <c r="G319" s="658"/>
      <c r="H319" s="659"/>
      <c r="I319" s="155">
        <f>SUM(I318)</f>
        <v>1</v>
      </c>
      <c r="J319" s="155"/>
      <c r="K319" s="585">
        <f>SUM(K318:K318)</f>
        <v>0.5</v>
      </c>
      <c r="L319" s="540"/>
      <c r="M319" s="559"/>
      <c r="N319" s="538"/>
      <c r="O319" s="538"/>
    </row>
    <row r="320" ht="16.5" customHeight="1" spans="1:15">
      <c r="A320" s="657"/>
      <c r="B320" s="655"/>
      <c r="C320" s="503" t="s">
        <v>759</v>
      </c>
      <c r="D320" s="504"/>
      <c r="E320" s="504"/>
      <c r="F320" s="504"/>
      <c r="G320" s="504"/>
      <c r="H320" s="504"/>
      <c r="I320" s="504"/>
      <c r="J320" s="504"/>
      <c r="K320" s="504"/>
      <c r="L320" s="504"/>
      <c r="M320" s="545"/>
      <c r="N320" s="538"/>
      <c r="O320" s="538"/>
    </row>
    <row r="321" s="466" customFormat="1" ht="38.25" customHeight="1" spans="1:15">
      <c r="A321" s="663"/>
      <c r="B321" s="664"/>
      <c r="C321" s="164">
        <v>1</v>
      </c>
      <c r="D321" s="505" t="s">
        <v>760</v>
      </c>
      <c r="E321" s="506"/>
      <c r="F321" s="219"/>
      <c r="G321" s="656">
        <v>43305</v>
      </c>
      <c r="H321" s="155" t="s">
        <v>210</v>
      </c>
      <c r="I321" s="155">
        <v>1</v>
      </c>
      <c r="J321" s="155">
        <v>0.5</v>
      </c>
      <c r="K321" s="632">
        <f>SUM(I321*J321)</f>
        <v>0.5</v>
      </c>
      <c r="L321" s="580" t="s">
        <v>741</v>
      </c>
      <c r="M321" s="537" t="s">
        <v>761</v>
      </c>
      <c r="N321" s="667"/>
      <c r="O321" s="667"/>
    </row>
    <row r="322" s="466" customFormat="1" ht="38.25" customHeight="1" spans="1:15">
      <c r="A322" s="663"/>
      <c r="B322" s="664"/>
      <c r="C322" s="164">
        <v>2</v>
      </c>
      <c r="D322" s="505" t="s">
        <v>762</v>
      </c>
      <c r="E322" s="506"/>
      <c r="F322" s="219"/>
      <c r="G322" s="656">
        <v>43304</v>
      </c>
      <c r="H322" s="155" t="s">
        <v>210</v>
      </c>
      <c r="I322" s="155">
        <v>1</v>
      </c>
      <c r="J322" s="155">
        <v>0.5</v>
      </c>
      <c r="K322" s="632">
        <f>SUM(I322*J322)</f>
        <v>0.5</v>
      </c>
      <c r="L322" s="580" t="s">
        <v>741</v>
      </c>
      <c r="M322" s="537" t="s">
        <v>763</v>
      </c>
      <c r="N322" s="667"/>
      <c r="O322" s="667"/>
    </row>
    <row r="323" s="466" customFormat="1" ht="38.25" customHeight="1" spans="1:15">
      <c r="A323" s="663"/>
      <c r="B323" s="664"/>
      <c r="C323" s="164">
        <v>3</v>
      </c>
      <c r="D323" s="505" t="s">
        <v>764</v>
      </c>
      <c r="E323" s="506"/>
      <c r="F323" s="219"/>
      <c r="G323" s="656">
        <v>43307</v>
      </c>
      <c r="H323" s="155" t="s">
        <v>210</v>
      </c>
      <c r="I323" s="155">
        <v>1</v>
      </c>
      <c r="J323" s="155">
        <v>0.5</v>
      </c>
      <c r="K323" s="632">
        <f>SUM(I323*J323)</f>
        <v>0.5</v>
      </c>
      <c r="L323" s="580" t="s">
        <v>741</v>
      </c>
      <c r="M323" s="537" t="s">
        <v>765</v>
      </c>
      <c r="N323" s="667"/>
      <c r="O323" s="667"/>
    </row>
    <row r="324" s="466" customFormat="1" ht="38.25" customHeight="1" spans="1:15">
      <c r="A324" s="663"/>
      <c r="B324" s="664"/>
      <c r="C324" s="164">
        <v>4</v>
      </c>
      <c r="D324" s="505" t="s">
        <v>766</v>
      </c>
      <c r="E324" s="506"/>
      <c r="F324" s="219"/>
      <c r="G324" s="656">
        <v>43339</v>
      </c>
      <c r="H324" s="155" t="s">
        <v>210</v>
      </c>
      <c r="I324" s="155">
        <v>1</v>
      </c>
      <c r="J324" s="155">
        <v>0.5</v>
      </c>
      <c r="K324" s="632">
        <f>SUM(I324*J324)</f>
        <v>0.5</v>
      </c>
      <c r="L324" s="580" t="s">
        <v>767</v>
      </c>
      <c r="M324" s="537" t="s">
        <v>768</v>
      </c>
      <c r="N324" s="667"/>
      <c r="O324" s="667"/>
    </row>
    <row r="325" s="466" customFormat="1" ht="38.25" customHeight="1" spans="1:15">
      <c r="A325" s="663"/>
      <c r="B325" s="664"/>
      <c r="C325" s="164">
        <v>5</v>
      </c>
      <c r="D325" s="505" t="s">
        <v>769</v>
      </c>
      <c r="E325" s="506"/>
      <c r="F325" s="219"/>
      <c r="G325" s="656">
        <v>43297</v>
      </c>
      <c r="H325" s="155" t="s">
        <v>210</v>
      </c>
      <c r="I325" s="155">
        <v>1</v>
      </c>
      <c r="J325" s="155">
        <v>0.5</v>
      </c>
      <c r="K325" s="632">
        <f>SUM(I325*J325)</f>
        <v>0.5</v>
      </c>
      <c r="L325" s="580" t="s">
        <v>767</v>
      </c>
      <c r="M325" s="537" t="s">
        <v>770</v>
      </c>
      <c r="N325" s="667"/>
      <c r="O325" s="667"/>
    </row>
    <row r="326" customHeight="1" spans="1:15">
      <c r="A326" s="657"/>
      <c r="B326" s="655"/>
      <c r="C326" s="164"/>
      <c r="D326" s="624" t="s">
        <v>731</v>
      </c>
      <c r="E326" s="625"/>
      <c r="F326" s="626"/>
      <c r="G326" s="658"/>
      <c r="H326" s="659"/>
      <c r="I326" s="155">
        <f>SUM(I321:I325)</f>
        <v>5</v>
      </c>
      <c r="J326" s="155"/>
      <c r="K326" s="585">
        <f>SUM(K321:K325)</f>
        <v>2.5</v>
      </c>
      <c r="L326" s="540"/>
      <c r="M326" s="559"/>
      <c r="N326" s="538"/>
      <c r="O326" s="538"/>
    </row>
    <row r="327" ht="16.5" customHeight="1" spans="1:15">
      <c r="A327" s="657"/>
      <c r="B327" s="655"/>
      <c r="C327" s="503" t="s">
        <v>771</v>
      </c>
      <c r="D327" s="504"/>
      <c r="E327" s="504"/>
      <c r="F327" s="504"/>
      <c r="G327" s="504"/>
      <c r="H327" s="504"/>
      <c r="I327" s="504"/>
      <c r="J327" s="504"/>
      <c r="K327" s="504"/>
      <c r="L327" s="504"/>
      <c r="M327" s="545"/>
      <c r="N327" s="538"/>
      <c r="O327" s="538"/>
    </row>
    <row r="328" s="466" customFormat="1" ht="36" customHeight="1" spans="1:15">
      <c r="A328" s="663"/>
      <c r="B328" s="664"/>
      <c r="C328" s="164">
        <v>1</v>
      </c>
      <c r="D328" s="505" t="s">
        <v>772</v>
      </c>
      <c r="E328" s="506"/>
      <c r="F328" s="219"/>
      <c r="G328" s="656">
        <v>44049</v>
      </c>
      <c r="H328" s="155" t="s">
        <v>210</v>
      </c>
      <c r="I328" s="155">
        <v>1</v>
      </c>
      <c r="J328" s="155">
        <v>0.5</v>
      </c>
      <c r="K328" s="632">
        <f>SUM(I328*J328)</f>
        <v>0.5</v>
      </c>
      <c r="L328" s="580" t="s">
        <v>741</v>
      </c>
      <c r="M328" s="537" t="s">
        <v>773</v>
      </c>
      <c r="N328" s="667"/>
      <c r="O328" s="667"/>
    </row>
    <row r="329" s="466" customFormat="1" ht="36" customHeight="1" spans="1:15">
      <c r="A329" s="663"/>
      <c r="B329" s="664"/>
      <c r="C329" s="164">
        <v>2</v>
      </c>
      <c r="D329" s="505" t="s">
        <v>774</v>
      </c>
      <c r="E329" s="506"/>
      <c r="F329" s="219"/>
      <c r="G329" s="656">
        <v>44032</v>
      </c>
      <c r="H329" s="155" t="s">
        <v>210</v>
      </c>
      <c r="I329" s="155">
        <v>1</v>
      </c>
      <c r="J329" s="155">
        <v>0.5</v>
      </c>
      <c r="K329" s="632">
        <f>SUM(I329*J329)</f>
        <v>0.5</v>
      </c>
      <c r="L329" s="580" t="s">
        <v>767</v>
      </c>
      <c r="M329" s="537" t="s">
        <v>775</v>
      </c>
      <c r="N329" s="667"/>
      <c r="O329" s="667"/>
    </row>
    <row r="330" s="466" customFormat="1" ht="36" customHeight="1" spans="1:15">
      <c r="A330" s="663"/>
      <c r="B330" s="664"/>
      <c r="C330" s="164">
        <v>3</v>
      </c>
      <c r="D330" s="505" t="s">
        <v>776</v>
      </c>
      <c r="E330" s="506"/>
      <c r="F330" s="219"/>
      <c r="G330" s="656">
        <v>44033</v>
      </c>
      <c r="H330" s="155" t="s">
        <v>210</v>
      </c>
      <c r="I330" s="155">
        <v>1</v>
      </c>
      <c r="J330" s="155">
        <v>0.5</v>
      </c>
      <c r="K330" s="632">
        <f>SUM(I330*J330)</f>
        <v>0.5</v>
      </c>
      <c r="L330" s="580" t="s">
        <v>767</v>
      </c>
      <c r="M330" s="537" t="s">
        <v>777</v>
      </c>
      <c r="N330" s="667"/>
      <c r="O330" s="667"/>
    </row>
    <row r="331" customHeight="1" spans="1:15">
      <c r="A331" s="657"/>
      <c r="B331" s="655"/>
      <c r="C331" s="164"/>
      <c r="D331" s="624" t="s">
        <v>731</v>
      </c>
      <c r="E331" s="625"/>
      <c r="F331" s="626"/>
      <c r="G331" s="658"/>
      <c r="H331" s="659"/>
      <c r="I331" s="155">
        <f>SUM(I328:I330)</f>
        <v>3</v>
      </c>
      <c r="J331" s="155"/>
      <c r="K331" s="585">
        <f>SUM(K328:K330)</f>
        <v>1.5</v>
      </c>
      <c r="L331" s="540"/>
      <c r="M331" s="559"/>
      <c r="N331" s="538"/>
      <c r="O331" s="538"/>
    </row>
    <row r="332" ht="21.6" customHeight="1" spans="1:15">
      <c r="A332" s="668"/>
      <c r="B332" s="127" t="s">
        <v>211</v>
      </c>
      <c r="C332" s="591" t="s">
        <v>212</v>
      </c>
      <c r="D332" s="592"/>
      <c r="E332" s="592"/>
      <c r="F332" s="592"/>
      <c r="G332" s="592"/>
      <c r="H332" s="592"/>
      <c r="I332" s="592"/>
      <c r="J332" s="600"/>
      <c r="K332" s="373">
        <f>K338+K351+K335+K341+K344+K354+K370</f>
        <v>14</v>
      </c>
      <c r="L332" s="540"/>
      <c r="M332" s="559"/>
      <c r="N332" s="538"/>
      <c r="O332" s="539" t="s">
        <v>420</v>
      </c>
    </row>
    <row r="333" s="462" customFormat="1" customHeight="1" spans="1:15">
      <c r="A333" s="669"/>
      <c r="B333" s="628"/>
      <c r="C333" s="324" t="s">
        <v>778</v>
      </c>
      <c r="D333" s="325"/>
      <c r="E333" s="325"/>
      <c r="F333" s="365"/>
      <c r="G333" s="646"/>
      <c r="H333" s="187"/>
      <c r="I333" s="677"/>
      <c r="J333" s="677"/>
      <c r="K333" s="677"/>
      <c r="L333" s="540"/>
      <c r="M333" s="559"/>
      <c r="N333" s="538"/>
      <c r="O333" s="538"/>
    </row>
    <row r="334" s="461" customFormat="1" ht="22.15" customHeight="1" spans="1:15">
      <c r="A334" s="670"/>
      <c r="B334" s="147"/>
      <c r="C334" s="503" t="s">
        <v>779</v>
      </c>
      <c r="D334" s="504"/>
      <c r="E334" s="504"/>
      <c r="F334" s="504"/>
      <c r="G334" s="504"/>
      <c r="H334" s="504"/>
      <c r="I334" s="504"/>
      <c r="J334" s="504"/>
      <c r="K334" s="504"/>
      <c r="L334" s="504"/>
      <c r="M334" s="545"/>
      <c r="N334" s="546"/>
      <c r="O334" s="546"/>
    </row>
    <row r="335" ht="21" customHeight="1" spans="1:15">
      <c r="A335" s="670"/>
      <c r="B335" s="147"/>
      <c r="C335" s="164">
        <v>1</v>
      </c>
      <c r="D335" s="505" t="s">
        <v>780</v>
      </c>
      <c r="E335" s="506"/>
      <c r="F335" s="219"/>
      <c r="G335" s="671">
        <v>40821</v>
      </c>
      <c r="H335" s="672" t="s">
        <v>781</v>
      </c>
      <c r="I335" s="672">
        <v>1</v>
      </c>
      <c r="J335" s="672">
        <v>2</v>
      </c>
      <c r="K335" s="672">
        <v>2</v>
      </c>
      <c r="L335" s="571" t="s">
        <v>782</v>
      </c>
      <c r="M335" s="572" t="s">
        <v>783</v>
      </c>
      <c r="N335" s="551"/>
      <c r="O335" s="551"/>
    </row>
    <row r="336" customHeight="1" spans="1:15">
      <c r="A336" s="670"/>
      <c r="B336" s="147"/>
      <c r="C336" s="164">
        <v>2</v>
      </c>
      <c r="D336" s="505" t="s">
        <v>784</v>
      </c>
      <c r="E336" s="506"/>
      <c r="F336" s="219"/>
      <c r="G336" s="673"/>
      <c r="H336" s="673"/>
      <c r="I336" s="673"/>
      <c r="J336" s="673"/>
      <c r="K336" s="673"/>
      <c r="L336" s="678"/>
      <c r="M336" s="679"/>
      <c r="N336" s="554"/>
      <c r="O336" s="554"/>
    </row>
    <row r="337" s="461" customFormat="1" ht="22.15" customHeight="1" spans="1:15">
      <c r="A337" s="670"/>
      <c r="B337" s="147"/>
      <c r="C337" s="503" t="s">
        <v>785</v>
      </c>
      <c r="D337" s="504"/>
      <c r="E337" s="504"/>
      <c r="F337" s="504"/>
      <c r="G337" s="504"/>
      <c r="H337" s="504"/>
      <c r="I337" s="504"/>
      <c r="J337" s="504"/>
      <c r="K337" s="504"/>
      <c r="L337" s="504"/>
      <c r="M337" s="545"/>
      <c r="N337" s="546"/>
      <c r="O337" s="546"/>
    </row>
    <row r="338" ht="21" customHeight="1" spans="1:15">
      <c r="A338" s="670"/>
      <c r="B338" s="147"/>
      <c r="C338" s="164">
        <v>1</v>
      </c>
      <c r="D338" s="505" t="s">
        <v>780</v>
      </c>
      <c r="E338" s="506"/>
      <c r="F338" s="219"/>
      <c r="G338" s="671">
        <v>41155</v>
      </c>
      <c r="H338" s="672" t="s">
        <v>781</v>
      </c>
      <c r="I338" s="672">
        <v>1</v>
      </c>
      <c r="J338" s="672">
        <v>2</v>
      </c>
      <c r="K338" s="672">
        <v>2</v>
      </c>
      <c r="L338" s="571" t="s">
        <v>786</v>
      </c>
      <c r="M338" s="572" t="s">
        <v>787</v>
      </c>
      <c r="N338" s="551"/>
      <c r="O338" s="551"/>
    </row>
    <row r="339" customHeight="1" spans="1:15">
      <c r="A339" s="670"/>
      <c r="B339" s="147"/>
      <c r="C339" s="164">
        <v>2</v>
      </c>
      <c r="D339" s="505" t="s">
        <v>784</v>
      </c>
      <c r="E339" s="506"/>
      <c r="F339" s="219"/>
      <c r="G339" s="673"/>
      <c r="H339" s="673"/>
      <c r="I339" s="673"/>
      <c r="J339" s="673"/>
      <c r="K339" s="673"/>
      <c r="L339" s="678"/>
      <c r="M339" s="679"/>
      <c r="N339" s="554"/>
      <c r="O339" s="554"/>
    </row>
    <row r="340" s="461" customFormat="1" ht="22.15" customHeight="1" spans="1:15">
      <c r="A340" s="670"/>
      <c r="B340" s="147"/>
      <c r="C340" s="503" t="s">
        <v>788</v>
      </c>
      <c r="D340" s="504"/>
      <c r="E340" s="504"/>
      <c r="F340" s="504"/>
      <c r="G340" s="504"/>
      <c r="H340" s="504"/>
      <c r="I340" s="504"/>
      <c r="J340" s="504"/>
      <c r="K340" s="504"/>
      <c r="L340" s="504"/>
      <c r="M340" s="545"/>
      <c r="N340" s="546"/>
      <c r="O340" s="546"/>
    </row>
    <row r="341" ht="21" customHeight="1" spans="1:15">
      <c r="A341" s="670"/>
      <c r="B341" s="147"/>
      <c r="C341" s="164">
        <v>1</v>
      </c>
      <c r="D341" s="505" t="s">
        <v>780</v>
      </c>
      <c r="E341" s="506"/>
      <c r="F341" s="219"/>
      <c r="G341" s="671">
        <v>41498</v>
      </c>
      <c r="H341" s="672" t="s">
        <v>781</v>
      </c>
      <c r="I341" s="672">
        <v>1</v>
      </c>
      <c r="J341" s="672">
        <v>2</v>
      </c>
      <c r="K341" s="672">
        <v>2</v>
      </c>
      <c r="L341" s="571" t="s">
        <v>789</v>
      </c>
      <c r="M341" s="572" t="s">
        <v>790</v>
      </c>
      <c r="N341" s="551"/>
      <c r="O341" s="551"/>
    </row>
    <row r="342" customHeight="1" spans="1:15">
      <c r="A342" s="670"/>
      <c r="B342" s="147"/>
      <c r="C342" s="164">
        <v>2</v>
      </c>
      <c r="D342" s="505" t="s">
        <v>784</v>
      </c>
      <c r="E342" s="506"/>
      <c r="F342" s="219"/>
      <c r="G342" s="673"/>
      <c r="H342" s="673"/>
      <c r="I342" s="673"/>
      <c r="J342" s="673"/>
      <c r="K342" s="673"/>
      <c r="L342" s="678"/>
      <c r="M342" s="679"/>
      <c r="N342" s="554"/>
      <c r="O342" s="554"/>
    </row>
    <row r="343" s="461" customFormat="1" ht="22.15" customHeight="1" spans="1:15">
      <c r="A343" s="670"/>
      <c r="B343" s="147"/>
      <c r="C343" s="503" t="s">
        <v>791</v>
      </c>
      <c r="D343" s="504"/>
      <c r="E343" s="504"/>
      <c r="F343" s="504"/>
      <c r="G343" s="504"/>
      <c r="H343" s="504"/>
      <c r="I343" s="504"/>
      <c r="J343" s="504"/>
      <c r="K343" s="504"/>
      <c r="L343" s="504"/>
      <c r="M343" s="545"/>
      <c r="N343" s="546"/>
      <c r="O343" s="546"/>
    </row>
    <row r="344" ht="21" customHeight="1" spans="1:15">
      <c r="A344" s="670"/>
      <c r="B344" s="147"/>
      <c r="C344" s="164">
        <v>1</v>
      </c>
      <c r="D344" s="505" t="s">
        <v>780</v>
      </c>
      <c r="E344" s="506"/>
      <c r="F344" s="219"/>
      <c r="G344" s="671">
        <v>41883</v>
      </c>
      <c r="H344" s="672" t="s">
        <v>781</v>
      </c>
      <c r="I344" s="672">
        <v>1</v>
      </c>
      <c r="J344" s="672">
        <v>2</v>
      </c>
      <c r="K344" s="672">
        <v>2</v>
      </c>
      <c r="L344" s="571" t="s">
        <v>792</v>
      </c>
      <c r="M344" s="572" t="s">
        <v>793</v>
      </c>
      <c r="N344" s="551"/>
      <c r="O344" s="551"/>
    </row>
    <row r="345" customHeight="1" spans="1:15">
      <c r="A345" s="670"/>
      <c r="B345" s="147"/>
      <c r="C345" s="164">
        <v>2</v>
      </c>
      <c r="D345" s="505" t="s">
        <v>784</v>
      </c>
      <c r="E345" s="506"/>
      <c r="F345" s="219"/>
      <c r="G345" s="673"/>
      <c r="H345" s="673"/>
      <c r="I345" s="673"/>
      <c r="J345" s="673"/>
      <c r="K345" s="673"/>
      <c r="L345" s="678"/>
      <c r="M345" s="679"/>
      <c r="N345" s="554"/>
      <c r="O345" s="554"/>
    </row>
    <row r="346" s="461" customFormat="1" ht="22.15" customHeight="1" spans="1:15">
      <c r="A346" s="670"/>
      <c r="B346" s="147"/>
      <c r="C346" s="503" t="s">
        <v>794</v>
      </c>
      <c r="D346" s="504"/>
      <c r="E346" s="504"/>
      <c r="F346" s="504"/>
      <c r="G346" s="504"/>
      <c r="H346" s="504"/>
      <c r="I346" s="504"/>
      <c r="J346" s="504"/>
      <c r="K346" s="504"/>
      <c r="L346" s="504"/>
      <c r="M346" s="545"/>
      <c r="N346" s="546"/>
      <c r="O346" s="546"/>
    </row>
    <row r="347" ht="21" customHeight="1" spans="1:15">
      <c r="A347" s="670"/>
      <c r="B347" s="147"/>
      <c r="C347" s="164">
        <v>1</v>
      </c>
      <c r="D347" s="505" t="s">
        <v>780</v>
      </c>
      <c r="E347" s="506"/>
      <c r="F347" s="219"/>
      <c r="G347" s="671">
        <v>42248</v>
      </c>
      <c r="H347" s="672" t="s">
        <v>781</v>
      </c>
      <c r="I347" s="672">
        <v>1</v>
      </c>
      <c r="J347" s="672">
        <v>2</v>
      </c>
      <c r="K347" s="672">
        <v>2</v>
      </c>
      <c r="L347" s="680" t="s">
        <v>795</v>
      </c>
      <c r="M347" s="572" t="s">
        <v>796</v>
      </c>
      <c r="N347" s="551"/>
      <c r="O347" s="551"/>
    </row>
    <row r="348" customHeight="1" spans="1:15">
      <c r="A348" s="670"/>
      <c r="B348" s="147"/>
      <c r="C348" s="164">
        <v>2</v>
      </c>
      <c r="D348" s="505" t="s">
        <v>784</v>
      </c>
      <c r="E348" s="506"/>
      <c r="F348" s="219"/>
      <c r="G348" s="673"/>
      <c r="H348" s="673"/>
      <c r="I348" s="673"/>
      <c r="J348" s="673"/>
      <c r="K348" s="673"/>
      <c r="L348" s="681"/>
      <c r="M348" s="679"/>
      <c r="N348" s="554"/>
      <c r="O348" s="554"/>
    </row>
    <row r="349" customHeight="1" spans="1:15">
      <c r="A349" s="670"/>
      <c r="B349" s="147"/>
      <c r="C349" s="164">
        <v>3</v>
      </c>
      <c r="D349" s="505" t="s">
        <v>797</v>
      </c>
      <c r="E349" s="506"/>
      <c r="F349" s="219"/>
      <c r="G349" s="674"/>
      <c r="H349" s="674"/>
      <c r="I349" s="674"/>
      <c r="J349" s="674"/>
      <c r="K349" s="674"/>
      <c r="L349" s="682"/>
      <c r="M349" s="683"/>
      <c r="N349" s="554"/>
      <c r="O349" s="554"/>
    </row>
    <row r="350" customHeight="1" spans="1:15">
      <c r="A350" s="670"/>
      <c r="B350" s="147"/>
      <c r="C350" s="503" t="s">
        <v>798</v>
      </c>
      <c r="D350" s="504"/>
      <c r="E350" s="504"/>
      <c r="F350" s="504"/>
      <c r="G350" s="504"/>
      <c r="H350" s="504"/>
      <c r="I350" s="504"/>
      <c r="J350" s="504"/>
      <c r="K350" s="504"/>
      <c r="L350" s="504"/>
      <c r="M350" s="545"/>
      <c r="N350" s="546"/>
      <c r="O350" s="546"/>
    </row>
    <row r="351" customHeight="1" spans="1:15">
      <c r="A351" s="670"/>
      <c r="B351" s="147"/>
      <c r="C351" s="164">
        <v>1</v>
      </c>
      <c r="D351" s="505" t="s">
        <v>799</v>
      </c>
      <c r="E351" s="506"/>
      <c r="F351" s="219"/>
      <c r="G351" s="671">
        <v>43272</v>
      </c>
      <c r="H351" s="672" t="s">
        <v>781</v>
      </c>
      <c r="I351" s="672">
        <v>1</v>
      </c>
      <c r="J351" s="672">
        <v>2</v>
      </c>
      <c r="K351" s="672">
        <v>2</v>
      </c>
      <c r="L351" s="571" t="s">
        <v>800</v>
      </c>
      <c r="M351" s="572" t="s">
        <v>801</v>
      </c>
      <c r="N351" s="551"/>
      <c r="O351" s="551"/>
    </row>
    <row r="352" customHeight="1" spans="1:15">
      <c r="A352" s="670"/>
      <c r="B352" s="147"/>
      <c r="C352" s="164">
        <v>2</v>
      </c>
      <c r="D352" s="505" t="s">
        <v>797</v>
      </c>
      <c r="E352" s="506"/>
      <c r="F352" s="219"/>
      <c r="G352" s="673"/>
      <c r="H352" s="673"/>
      <c r="I352" s="673"/>
      <c r="J352" s="673"/>
      <c r="K352" s="673"/>
      <c r="L352" s="678"/>
      <c r="M352" s="679"/>
      <c r="N352" s="554"/>
      <c r="O352" s="554"/>
    </row>
    <row r="353" customHeight="1" spans="1:15">
      <c r="A353" s="670"/>
      <c r="B353" s="147"/>
      <c r="C353" s="503" t="s">
        <v>802</v>
      </c>
      <c r="D353" s="504"/>
      <c r="E353" s="504"/>
      <c r="F353" s="504"/>
      <c r="G353" s="504"/>
      <c r="H353" s="504"/>
      <c r="I353" s="504"/>
      <c r="J353" s="504"/>
      <c r="K353" s="504"/>
      <c r="L353" s="504"/>
      <c r="M353" s="545"/>
      <c r="N353" s="546"/>
      <c r="O353" s="546"/>
    </row>
    <row r="354" ht="20.25" customHeight="1" spans="1:15">
      <c r="A354" s="670"/>
      <c r="B354" s="147"/>
      <c r="C354" s="164">
        <v>1</v>
      </c>
      <c r="D354" s="505" t="s">
        <v>803</v>
      </c>
      <c r="E354" s="506"/>
      <c r="F354" s="219"/>
      <c r="G354" s="671">
        <v>43678</v>
      </c>
      <c r="H354" s="672" t="s">
        <v>781</v>
      </c>
      <c r="I354" s="672">
        <v>1</v>
      </c>
      <c r="J354" s="672">
        <v>2</v>
      </c>
      <c r="K354" s="672">
        <v>2</v>
      </c>
      <c r="L354" s="549" t="s">
        <v>804</v>
      </c>
      <c r="M354" s="550" t="s">
        <v>805</v>
      </c>
      <c r="N354" s="551"/>
      <c r="O354" s="551"/>
    </row>
    <row r="355" ht="20.25" customHeight="1" spans="1:15">
      <c r="A355" s="670"/>
      <c r="B355" s="147"/>
      <c r="C355" s="164">
        <v>2</v>
      </c>
      <c r="D355" s="140" t="s">
        <v>806</v>
      </c>
      <c r="E355" s="141"/>
      <c r="F355" s="142"/>
      <c r="G355" s="675"/>
      <c r="H355" s="673"/>
      <c r="I355" s="673"/>
      <c r="J355" s="673"/>
      <c r="K355" s="673"/>
      <c r="L355" s="552"/>
      <c r="M355" s="579"/>
      <c r="N355" s="554"/>
      <c r="O355" s="554"/>
    </row>
    <row r="356" ht="20.25" customHeight="1" spans="1:15">
      <c r="A356" s="670"/>
      <c r="B356" s="147"/>
      <c r="C356" s="164">
        <v>3</v>
      </c>
      <c r="D356" s="658" t="s">
        <v>807</v>
      </c>
      <c r="E356" s="453"/>
      <c r="F356" s="659"/>
      <c r="G356" s="675"/>
      <c r="H356" s="673"/>
      <c r="I356" s="673"/>
      <c r="J356" s="673"/>
      <c r="K356" s="673"/>
      <c r="L356" s="552"/>
      <c r="M356" s="579"/>
      <c r="N356" s="554"/>
      <c r="O356" s="554"/>
    </row>
    <row r="357" ht="20.25" customHeight="1" spans="1:15">
      <c r="A357" s="670"/>
      <c r="B357" s="147"/>
      <c r="C357" s="164">
        <v>4</v>
      </c>
      <c r="D357" s="140" t="s">
        <v>808</v>
      </c>
      <c r="E357" s="141"/>
      <c r="F357" s="142"/>
      <c r="G357" s="675"/>
      <c r="H357" s="673"/>
      <c r="I357" s="673"/>
      <c r="J357" s="673"/>
      <c r="K357" s="673"/>
      <c r="L357" s="552"/>
      <c r="M357" s="579"/>
      <c r="N357" s="554"/>
      <c r="O357" s="554"/>
    </row>
    <row r="358" ht="20.25" customHeight="1" spans="1:15">
      <c r="A358" s="670"/>
      <c r="B358" s="147"/>
      <c r="C358" s="164">
        <v>5</v>
      </c>
      <c r="D358" s="140" t="s">
        <v>809</v>
      </c>
      <c r="E358" s="141"/>
      <c r="F358" s="142"/>
      <c r="G358" s="675"/>
      <c r="H358" s="673"/>
      <c r="I358" s="673"/>
      <c r="J358" s="673"/>
      <c r="K358" s="673"/>
      <c r="L358" s="552"/>
      <c r="M358" s="579"/>
      <c r="N358" s="554"/>
      <c r="O358" s="554"/>
    </row>
    <row r="359" ht="20.25" customHeight="1" spans="1:15">
      <c r="A359" s="670"/>
      <c r="B359" s="147"/>
      <c r="C359" s="164">
        <v>6</v>
      </c>
      <c r="D359" s="140" t="s">
        <v>810</v>
      </c>
      <c r="E359" s="141"/>
      <c r="F359" s="142"/>
      <c r="G359" s="675"/>
      <c r="H359" s="673"/>
      <c r="I359" s="673"/>
      <c r="J359" s="673"/>
      <c r="K359" s="673"/>
      <c r="L359" s="552"/>
      <c r="M359" s="579"/>
      <c r="N359" s="554"/>
      <c r="O359" s="554"/>
    </row>
    <row r="360" ht="20.25" customHeight="1" spans="1:15">
      <c r="A360" s="670"/>
      <c r="B360" s="147"/>
      <c r="C360" s="164">
        <v>7</v>
      </c>
      <c r="D360" s="140" t="s">
        <v>811</v>
      </c>
      <c r="E360" s="141"/>
      <c r="F360" s="142"/>
      <c r="G360" s="675"/>
      <c r="H360" s="673"/>
      <c r="I360" s="673"/>
      <c r="J360" s="673"/>
      <c r="K360" s="673"/>
      <c r="L360" s="552"/>
      <c r="M360" s="579"/>
      <c r="N360" s="554"/>
      <c r="O360" s="554"/>
    </row>
    <row r="361" ht="20.25" customHeight="1" spans="1:15">
      <c r="A361" s="670"/>
      <c r="B361" s="147"/>
      <c r="C361" s="164">
        <v>8</v>
      </c>
      <c r="D361" s="140" t="s">
        <v>812</v>
      </c>
      <c r="E361" s="141"/>
      <c r="F361" s="142"/>
      <c r="G361" s="675"/>
      <c r="H361" s="673"/>
      <c r="I361" s="673"/>
      <c r="J361" s="673"/>
      <c r="K361" s="673"/>
      <c r="L361" s="552"/>
      <c r="M361" s="579"/>
      <c r="N361" s="554"/>
      <c r="O361" s="554"/>
    </row>
    <row r="362" ht="20.25" customHeight="1" spans="1:15">
      <c r="A362" s="670"/>
      <c r="B362" s="147"/>
      <c r="C362" s="164">
        <v>9</v>
      </c>
      <c r="D362" s="140" t="s">
        <v>813</v>
      </c>
      <c r="E362" s="141"/>
      <c r="F362" s="142"/>
      <c r="G362" s="675"/>
      <c r="H362" s="673"/>
      <c r="I362" s="673"/>
      <c r="J362" s="673"/>
      <c r="K362" s="673"/>
      <c r="L362" s="552"/>
      <c r="M362" s="579"/>
      <c r="N362" s="554"/>
      <c r="O362" s="554"/>
    </row>
    <row r="363" ht="20.25" customHeight="1" spans="1:15">
      <c r="A363" s="670"/>
      <c r="B363" s="147"/>
      <c r="C363" s="164">
        <v>10</v>
      </c>
      <c r="D363" s="140" t="s">
        <v>814</v>
      </c>
      <c r="E363" s="141"/>
      <c r="F363" s="142"/>
      <c r="G363" s="675"/>
      <c r="H363" s="673"/>
      <c r="I363" s="673"/>
      <c r="J363" s="673"/>
      <c r="K363" s="673"/>
      <c r="L363" s="552"/>
      <c r="M363" s="579"/>
      <c r="N363" s="554"/>
      <c r="O363" s="554"/>
    </row>
    <row r="364" ht="20.25" customHeight="1" spans="1:15">
      <c r="A364" s="670"/>
      <c r="B364" s="147"/>
      <c r="C364" s="164">
        <v>11</v>
      </c>
      <c r="D364" s="140" t="s">
        <v>815</v>
      </c>
      <c r="E364" s="141"/>
      <c r="F364" s="142"/>
      <c r="G364" s="675"/>
      <c r="H364" s="673"/>
      <c r="I364" s="673"/>
      <c r="J364" s="673"/>
      <c r="K364" s="673"/>
      <c r="L364" s="552"/>
      <c r="M364" s="579"/>
      <c r="N364" s="554"/>
      <c r="O364" s="554"/>
    </row>
    <row r="365" ht="31.5" customHeight="1" spans="1:15">
      <c r="A365" s="670"/>
      <c r="B365" s="147"/>
      <c r="C365" s="164">
        <v>12</v>
      </c>
      <c r="D365" s="140" t="s">
        <v>816</v>
      </c>
      <c r="E365" s="141"/>
      <c r="F365" s="142"/>
      <c r="G365" s="675"/>
      <c r="H365" s="673"/>
      <c r="I365" s="673"/>
      <c r="J365" s="673"/>
      <c r="K365" s="673"/>
      <c r="L365" s="552"/>
      <c r="M365" s="579"/>
      <c r="N365" s="554"/>
      <c r="O365" s="554"/>
    </row>
    <row r="366" ht="20.25" customHeight="1" spans="1:15">
      <c r="A366" s="670"/>
      <c r="B366" s="147"/>
      <c r="C366" s="164">
        <v>13</v>
      </c>
      <c r="D366" s="140" t="s">
        <v>817</v>
      </c>
      <c r="E366" s="141"/>
      <c r="F366" s="142"/>
      <c r="G366" s="675"/>
      <c r="H366" s="673"/>
      <c r="I366" s="673"/>
      <c r="J366" s="673"/>
      <c r="K366" s="673"/>
      <c r="L366" s="552"/>
      <c r="M366" s="579"/>
      <c r="N366" s="554"/>
      <c r="O366" s="554"/>
    </row>
    <row r="367" ht="20.25" customHeight="1" spans="1:15">
      <c r="A367" s="670"/>
      <c r="B367" s="147"/>
      <c r="C367" s="164">
        <v>14</v>
      </c>
      <c r="D367" s="140" t="s">
        <v>818</v>
      </c>
      <c r="E367" s="141"/>
      <c r="F367" s="142"/>
      <c r="G367" s="675"/>
      <c r="H367" s="673"/>
      <c r="I367" s="673"/>
      <c r="J367" s="673"/>
      <c r="K367" s="673"/>
      <c r="L367" s="552"/>
      <c r="M367" s="579"/>
      <c r="N367" s="554"/>
      <c r="O367" s="554"/>
    </row>
    <row r="368" ht="20.25" customHeight="1" spans="1:15">
      <c r="A368" s="670"/>
      <c r="B368" s="147"/>
      <c r="C368" s="164">
        <v>15</v>
      </c>
      <c r="D368" s="140" t="s">
        <v>819</v>
      </c>
      <c r="E368" s="141"/>
      <c r="F368" s="142"/>
      <c r="G368" s="676"/>
      <c r="H368" s="674"/>
      <c r="I368" s="674"/>
      <c r="J368" s="674"/>
      <c r="K368" s="674"/>
      <c r="L368" s="555"/>
      <c r="M368" s="581"/>
      <c r="N368" s="554"/>
      <c r="O368" s="554"/>
    </row>
    <row r="369" customHeight="1" spans="1:15">
      <c r="A369" s="670"/>
      <c r="B369" s="147"/>
      <c r="C369" s="503" t="s">
        <v>820</v>
      </c>
      <c r="D369" s="504"/>
      <c r="E369" s="504"/>
      <c r="F369" s="504"/>
      <c r="G369" s="504"/>
      <c r="H369" s="504"/>
      <c r="I369" s="504"/>
      <c r="J369" s="504"/>
      <c r="K369" s="504"/>
      <c r="L369" s="504"/>
      <c r="M369" s="545"/>
      <c r="N369" s="546"/>
      <c r="O369" s="546"/>
    </row>
    <row r="370" ht="20.25" customHeight="1" spans="1:15">
      <c r="A370" s="670"/>
      <c r="B370" s="147"/>
      <c r="C370" s="164">
        <v>1</v>
      </c>
      <c r="D370" s="505" t="s">
        <v>821</v>
      </c>
      <c r="E370" s="506"/>
      <c r="F370" s="219"/>
      <c r="G370" s="671">
        <v>44061</v>
      </c>
      <c r="H370" s="672" t="s">
        <v>781</v>
      </c>
      <c r="I370" s="672">
        <v>1</v>
      </c>
      <c r="J370" s="672">
        <v>2</v>
      </c>
      <c r="K370" s="672">
        <v>2</v>
      </c>
      <c r="L370" s="549" t="s">
        <v>822</v>
      </c>
      <c r="M370" s="550" t="s">
        <v>823</v>
      </c>
      <c r="N370" s="551"/>
      <c r="O370" s="551"/>
    </row>
    <row r="371" ht="20.25" customHeight="1" spans="1:15">
      <c r="A371" s="670"/>
      <c r="B371" s="147"/>
      <c r="C371" s="164">
        <v>2</v>
      </c>
      <c r="D371" s="140" t="s">
        <v>824</v>
      </c>
      <c r="E371" s="141"/>
      <c r="F371" s="142"/>
      <c r="G371" s="675"/>
      <c r="H371" s="673"/>
      <c r="I371" s="673"/>
      <c r="J371" s="673"/>
      <c r="K371" s="673"/>
      <c r="L371" s="552"/>
      <c r="M371" s="579"/>
      <c r="N371" s="554"/>
      <c r="O371" s="554"/>
    </row>
    <row r="372" ht="20.25" customHeight="1" spans="1:15">
      <c r="A372" s="670"/>
      <c r="B372" s="147"/>
      <c r="C372" s="164">
        <v>3</v>
      </c>
      <c r="D372" s="140" t="s">
        <v>825</v>
      </c>
      <c r="E372" s="141"/>
      <c r="F372" s="142"/>
      <c r="G372" s="675"/>
      <c r="H372" s="673"/>
      <c r="I372" s="673"/>
      <c r="J372" s="673"/>
      <c r="K372" s="673"/>
      <c r="L372" s="552"/>
      <c r="M372" s="579"/>
      <c r="N372" s="554"/>
      <c r="O372" s="554"/>
    </row>
    <row r="373" ht="34.5" customHeight="1" spans="1:15">
      <c r="A373" s="670"/>
      <c r="B373" s="147"/>
      <c r="C373" s="164">
        <v>4</v>
      </c>
      <c r="D373" s="140" t="s">
        <v>826</v>
      </c>
      <c r="E373" s="141"/>
      <c r="F373" s="142"/>
      <c r="G373" s="675"/>
      <c r="H373" s="673"/>
      <c r="I373" s="673"/>
      <c r="J373" s="673"/>
      <c r="K373" s="673"/>
      <c r="L373" s="552"/>
      <c r="M373" s="579"/>
      <c r="N373" s="554"/>
      <c r="O373" s="554"/>
    </row>
    <row r="374" ht="34.5" customHeight="1" spans="1:15">
      <c r="A374" s="670"/>
      <c r="B374" s="147"/>
      <c r="C374" s="164">
        <v>5</v>
      </c>
      <c r="D374" s="140" t="s">
        <v>827</v>
      </c>
      <c r="E374" s="141"/>
      <c r="F374" s="142"/>
      <c r="G374" s="675"/>
      <c r="H374" s="673"/>
      <c r="I374" s="673"/>
      <c r="J374" s="673"/>
      <c r="K374" s="673"/>
      <c r="L374" s="552"/>
      <c r="M374" s="579"/>
      <c r="N374" s="554"/>
      <c r="O374" s="554"/>
    </row>
    <row r="375" ht="20.25" customHeight="1" spans="1:15">
      <c r="A375" s="670"/>
      <c r="B375" s="147"/>
      <c r="C375" s="164">
        <v>6</v>
      </c>
      <c r="D375" s="140" t="s">
        <v>828</v>
      </c>
      <c r="E375" s="141"/>
      <c r="F375" s="142"/>
      <c r="G375" s="675"/>
      <c r="H375" s="673"/>
      <c r="I375" s="673"/>
      <c r="J375" s="673"/>
      <c r="K375" s="673"/>
      <c r="L375" s="552"/>
      <c r="M375" s="579"/>
      <c r="N375" s="554"/>
      <c r="O375" s="554"/>
    </row>
    <row r="376" ht="20.25" customHeight="1" spans="1:15">
      <c r="A376" s="670"/>
      <c r="B376" s="147"/>
      <c r="C376" s="164">
        <v>7</v>
      </c>
      <c r="D376" s="658" t="s">
        <v>807</v>
      </c>
      <c r="E376" s="453"/>
      <c r="F376" s="659"/>
      <c r="G376" s="675"/>
      <c r="H376" s="673"/>
      <c r="I376" s="673"/>
      <c r="J376" s="673"/>
      <c r="K376" s="673"/>
      <c r="L376" s="552"/>
      <c r="M376" s="579"/>
      <c r="N376" s="554"/>
      <c r="O376" s="554"/>
    </row>
    <row r="377" ht="20.25" customHeight="1" spans="1:15">
      <c r="A377" s="670"/>
      <c r="B377" s="147"/>
      <c r="C377" s="164">
        <v>8</v>
      </c>
      <c r="D377" s="140" t="s">
        <v>809</v>
      </c>
      <c r="E377" s="141"/>
      <c r="F377" s="142"/>
      <c r="G377" s="675"/>
      <c r="H377" s="673"/>
      <c r="I377" s="673"/>
      <c r="J377" s="673"/>
      <c r="K377" s="673"/>
      <c r="L377" s="552"/>
      <c r="M377" s="579"/>
      <c r="N377" s="554"/>
      <c r="O377" s="554"/>
    </row>
    <row r="378" ht="20.25" customHeight="1" spans="1:15">
      <c r="A378" s="670"/>
      <c r="B378" s="147"/>
      <c r="C378" s="164">
        <v>9</v>
      </c>
      <c r="D378" s="140" t="s">
        <v>814</v>
      </c>
      <c r="E378" s="141"/>
      <c r="F378" s="142"/>
      <c r="G378" s="675"/>
      <c r="H378" s="673"/>
      <c r="I378" s="673"/>
      <c r="J378" s="673"/>
      <c r="K378" s="673"/>
      <c r="L378" s="552"/>
      <c r="M378" s="579"/>
      <c r="N378" s="554"/>
      <c r="O378" s="554"/>
    </row>
    <row r="379" ht="20.25" customHeight="1" spans="1:15">
      <c r="A379" s="670"/>
      <c r="B379" s="147"/>
      <c r="C379" s="164">
        <v>10</v>
      </c>
      <c r="D379" s="140" t="s">
        <v>815</v>
      </c>
      <c r="E379" s="141"/>
      <c r="F379" s="142"/>
      <c r="G379" s="675"/>
      <c r="H379" s="673"/>
      <c r="I379" s="673"/>
      <c r="J379" s="673"/>
      <c r="K379" s="673"/>
      <c r="L379" s="552"/>
      <c r="M379" s="579"/>
      <c r="N379" s="554"/>
      <c r="O379" s="554"/>
    </row>
    <row r="380" ht="31.5" customHeight="1" spans="1:15">
      <c r="A380" s="670"/>
      <c r="B380" s="147"/>
      <c r="C380" s="164">
        <v>11</v>
      </c>
      <c r="D380" s="140" t="s">
        <v>816</v>
      </c>
      <c r="E380" s="141"/>
      <c r="F380" s="142"/>
      <c r="G380" s="675"/>
      <c r="H380" s="673"/>
      <c r="I380" s="673"/>
      <c r="J380" s="673"/>
      <c r="K380" s="673"/>
      <c r="L380" s="552"/>
      <c r="M380" s="579"/>
      <c r="N380" s="554"/>
      <c r="O380" s="554"/>
    </row>
    <row r="381" ht="31.5" customHeight="1" spans="1:15">
      <c r="A381" s="670"/>
      <c r="B381" s="147"/>
      <c r="C381" s="164">
        <v>12</v>
      </c>
      <c r="D381" s="140" t="s">
        <v>817</v>
      </c>
      <c r="E381" s="141"/>
      <c r="F381" s="142"/>
      <c r="G381" s="675"/>
      <c r="H381" s="673"/>
      <c r="I381" s="673"/>
      <c r="J381" s="673"/>
      <c r="K381" s="673"/>
      <c r="L381" s="552"/>
      <c r="M381" s="579"/>
      <c r="N381" s="554"/>
      <c r="O381" s="554"/>
    </row>
    <row r="382" ht="20.25" customHeight="1" spans="1:15">
      <c r="A382" s="670"/>
      <c r="B382" s="147"/>
      <c r="C382" s="164">
        <v>13</v>
      </c>
      <c r="D382" s="140" t="s">
        <v>819</v>
      </c>
      <c r="E382" s="141"/>
      <c r="F382" s="142"/>
      <c r="G382" s="675"/>
      <c r="H382" s="673"/>
      <c r="I382" s="673"/>
      <c r="J382" s="673"/>
      <c r="K382" s="673"/>
      <c r="L382" s="552"/>
      <c r="M382" s="579"/>
      <c r="N382" s="554"/>
      <c r="O382" s="554"/>
    </row>
    <row r="383" ht="20.25" customHeight="1" spans="1:15">
      <c r="A383" s="670"/>
      <c r="B383" s="147"/>
      <c r="C383" s="164">
        <v>14</v>
      </c>
      <c r="D383" s="140" t="s">
        <v>812</v>
      </c>
      <c r="E383" s="141"/>
      <c r="F383" s="142"/>
      <c r="G383" s="675"/>
      <c r="H383" s="673"/>
      <c r="I383" s="673"/>
      <c r="J383" s="673"/>
      <c r="K383" s="673"/>
      <c r="L383" s="552"/>
      <c r="M383" s="579"/>
      <c r="N383" s="554"/>
      <c r="O383" s="554"/>
    </row>
    <row r="384" ht="20.25" customHeight="1" spans="1:15">
      <c r="A384" s="670"/>
      <c r="B384" s="147"/>
      <c r="C384" s="164">
        <v>15</v>
      </c>
      <c r="D384" s="140" t="s">
        <v>813</v>
      </c>
      <c r="E384" s="141"/>
      <c r="F384" s="142"/>
      <c r="G384" s="675"/>
      <c r="H384" s="673"/>
      <c r="I384" s="673"/>
      <c r="J384" s="673"/>
      <c r="K384" s="673"/>
      <c r="L384" s="552"/>
      <c r="M384" s="579"/>
      <c r="N384" s="554"/>
      <c r="O384" s="554"/>
    </row>
    <row r="385" ht="31.5" customHeight="1" spans="1:15">
      <c r="A385" s="670"/>
      <c r="B385" s="147"/>
      <c r="C385" s="164">
        <v>16</v>
      </c>
      <c r="D385" s="140" t="s">
        <v>829</v>
      </c>
      <c r="E385" s="141"/>
      <c r="F385" s="142"/>
      <c r="G385" s="676"/>
      <c r="H385" s="674"/>
      <c r="I385" s="674"/>
      <c r="J385" s="674"/>
      <c r="K385" s="674"/>
      <c r="L385" s="555"/>
      <c r="M385" s="581"/>
      <c r="N385" s="554"/>
      <c r="O385" s="554"/>
    </row>
    <row r="386" customHeight="1" spans="1:15">
      <c r="A386" s="668"/>
      <c r="B386" s="684" t="s">
        <v>214</v>
      </c>
      <c r="C386" s="591" t="s">
        <v>215</v>
      </c>
      <c r="D386" s="592"/>
      <c r="E386" s="592"/>
      <c r="F386" s="592"/>
      <c r="G386" s="592"/>
      <c r="H386" s="592"/>
      <c r="I386" s="592"/>
      <c r="J386" s="600"/>
      <c r="K386" s="373">
        <v>0</v>
      </c>
      <c r="L386" s="647"/>
      <c r="M386" s="648"/>
      <c r="N386" s="346"/>
      <c r="O386" s="539" t="s">
        <v>420</v>
      </c>
    </row>
    <row r="387" ht="37.15" customHeight="1" spans="1:15">
      <c r="A387" s="670"/>
      <c r="B387" s="162"/>
      <c r="C387" s="140" t="s">
        <v>216</v>
      </c>
      <c r="D387" s="141"/>
      <c r="E387" s="141"/>
      <c r="F387" s="142"/>
      <c r="G387" s="685"/>
      <c r="H387" s="542"/>
      <c r="I387" s="535"/>
      <c r="J387" s="710"/>
      <c r="K387" s="710"/>
      <c r="L387" s="540"/>
      <c r="M387" s="541"/>
      <c r="N387" s="538"/>
      <c r="O387" s="538"/>
    </row>
    <row r="388" customHeight="1" spans="1:15">
      <c r="A388" s="668"/>
      <c r="B388" s="327" t="s">
        <v>217</v>
      </c>
      <c r="C388" s="591" t="s">
        <v>218</v>
      </c>
      <c r="D388" s="592"/>
      <c r="E388" s="592"/>
      <c r="F388" s="592"/>
      <c r="G388" s="592"/>
      <c r="H388" s="592"/>
      <c r="I388" s="592"/>
      <c r="J388" s="600"/>
      <c r="K388" s="373">
        <v>0</v>
      </c>
      <c r="L388" s="711"/>
      <c r="M388" s="712"/>
      <c r="N388" s="713"/>
      <c r="O388" s="539" t="s">
        <v>420</v>
      </c>
    </row>
    <row r="389" customHeight="1" spans="1:15">
      <c r="A389" s="670"/>
      <c r="B389" s="147"/>
      <c r="C389" s="659">
        <v>1</v>
      </c>
      <c r="D389" s="140" t="s">
        <v>219</v>
      </c>
      <c r="E389" s="141"/>
      <c r="F389" s="142"/>
      <c r="G389" s="685"/>
      <c r="H389" s="542"/>
      <c r="I389" s="535"/>
      <c r="J389" s="710"/>
      <c r="K389" s="710"/>
      <c r="L389" s="540"/>
      <c r="M389" s="541"/>
      <c r="N389" s="538"/>
      <c r="O389" s="538"/>
    </row>
    <row r="390" ht="45.6" customHeight="1" spans="1:15">
      <c r="A390" s="686"/>
      <c r="B390" s="687"/>
      <c r="C390" s="659">
        <v>2</v>
      </c>
      <c r="D390" s="140" t="s">
        <v>220</v>
      </c>
      <c r="E390" s="141"/>
      <c r="F390" s="142"/>
      <c r="G390" s="685"/>
      <c r="H390" s="542"/>
      <c r="I390" s="535"/>
      <c r="J390" s="710"/>
      <c r="K390" s="710"/>
      <c r="L390" s="540"/>
      <c r="M390" s="541"/>
      <c r="N390" s="538"/>
      <c r="O390" s="538"/>
    </row>
    <row r="391" customHeight="1" spans="1:15">
      <c r="A391" s="688"/>
      <c r="B391" s="327" t="s">
        <v>181</v>
      </c>
      <c r="C391" s="591" t="s">
        <v>221</v>
      </c>
      <c r="D391" s="592"/>
      <c r="E391" s="592"/>
      <c r="F391" s="592"/>
      <c r="G391" s="592"/>
      <c r="H391" s="592"/>
      <c r="I391" s="592"/>
      <c r="J391" s="600"/>
      <c r="K391" s="373">
        <v>0</v>
      </c>
      <c r="L391" s="540"/>
      <c r="M391" s="541"/>
      <c r="N391" s="538"/>
      <c r="O391" s="539" t="s">
        <v>420</v>
      </c>
    </row>
    <row r="392" ht="37.9" customHeight="1" spans="1:15">
      <c r="A392" s="670"/>
      <c r="B392" s="162"/>
      <c r="C392" s="142">
        <v>1</v>
      </c>
      <c r="D392" s="140" t="s">
        <v>222</v>
      </c>
      <c r="E392" s="141"/>
      <c r="F392" s="142"/>
      <c r="G392" s="685"/>
      <c r="H392" s="542"/>
      <c r="I392" s="535"/>
      <c r="J392" s="710"/>
      <c r="K392" s="710"/>
      <c r="L392" s="540"/>
      <c r="M392" s="541"/>
      <c r="N392" s="538"/>
      <c r="O392" s="538"/>
    </row>
    <row r="393" ht="15.75" spans="1:15">
      <c r="A393" s="688"/>
      <c r="B393" s="248" t="s">
        <v>223</v>
      </c>
      <c r="C393" s="591" t="s">
        <v>224</v>
      </c>
      <c r="D393" s="592"/>
      <c r="E393" s="592"/>
      <c r="F393" s="592"/>
      <c r="G393" s="592"/>
      <c r="H393" s="592"/>
      <c r="I393" s="592"/>
      <c r="J393" s="600"/>
      <c r="K393" s="373">
        <v>0</v>
      </c>
      <c r="L393" s="647"/>
      <c r="M393" s="648"/>
      <c r="N393" s="346"/>
      <c r="O393" s="539" t="s">
        <v>420</v>
      </c>
    </row>
    <row r="394" customHeight="1" spans="1:15">
      <c r="A394" s="686"/>
      <c r="B394" s="147"/>
      <c r="C394" s="155">
        <v>1</v>
      </c>
      <c r="D394" s="140" t="s">
        <v>225</v>
      </c>
      <c r="E394" s="141"/>
      <c r="F394" s="142"/>
      <c r="G394" s="685"/>
      <c r="H394" s="542"/>
      <c r="I394" s="535"/>
      <c r="J394" s="710"/>
      <c r="K394" s="710"/>
      <c r="L394" s="540"/>
      <c r="M394" s="541"/>
      <c r="N394" s="538"/>
      <c r="O394" s="538"/>
    </row>
    <row r="395" ht="31.5" customHeight="1" spans="1:15">
      <c r="A395" s="686"/>
      <c r="B395" s="689"/>
      <c r="C395" s="659">
        <v>2</v>
      </c>
      <c r="D395" s="140" t="s">
        <v>226</v>
      </c>
      <c r="E395" s="141"/>
      <c r="F395" s="142"/>
      <c r="G395" s="685"/>
      <c r="H395" s="542"/>
      <c r="I395" s="535"/>
      <c r="J395" s="710"/>
      <c r="K395" s="710"/>
      <c r="L395" s="540"/>
      <c r="M395" s="541"/>
      <c r="N395" s="538"/>
      <c r="O395" s="538"/>
    </row>
    <row r="396" ht="29.45" customHeight="1" spans="1:15">
      <c r="A396" s="690"/>
      <c r="B396" s="147"/>
      <c r="C396" s="659">
        <v>3</v>
      </c>
      <c r="D396" s="140" t="s">
        <v>227</v>
      </c>
      <c r="E396" s="141"/>
      <c r="F396" s="142"/>
      <c r="G396" s="685"/>
      <c r="H396" s="542"/>
      <c r="I396" s="535"/>
      <c r="J396" s="710"/>
      <c r="K396" s="710"/>
      <c r="L396" s="540"/>
      <c r="M396" s="541"/>
      <c r="N396" s="538"/>
      <c r="O396" s="538"/>
    </row>
    <row r="397" ht="35.45" customHeight="1" spans="1:15">
      <c r="A397" s="670"/>
      <c r="B397" s="147"/>
      <c r="C397" s="155">
        <v>4</v>
      </c>
      <c r="D397" s="140" t="s">
        <v>228</v>
      </c>
      <c r="E397" s="141"/>
      <c r="F397" s="142"/>
      <c r="G397" s="685"/>
      <c r="H397" s="542"/>
      <c r="I397" s="535"/>
      <c r="J397" s="710"/>
      <c r="K397" s="710"/>
      <c r="L397" s="540"/>
      <c r="M397" s="541"/>
      <c r="N397" s="538"/>
      <c r="O397" s="538"/>
    </row>
    <row r="398" customHeight="1" spans="1:15">
      <c r="A398" s="670"/>
      <c r="B398" s="673"/>
      <c r="C398" s="155">
        <v>5</v>
      </c>
      <c r="D398" s="140" t="s">
        <v>229</v>
      </c>
      <c r="E398" s="141"/>
      <c r="F398" s="142"/>
      <c r="G398" s="685"/>
      <c r="H398" s="542"/>
      <c r="I398" s="535"/>
      <c r="J398" s="710"/>
      <c r="K398" s="710"/>
      <c r="L398" s="540"/>
      <c r="M398" s="541"/>
      <c r="N398" s="538"/>
      <c r="O398" s="538"/>
    </row>
    <row r="399" ht="44.45" customHeight="1" spans="1:15">
      <c r="A399" s="690"/>
      <c r="B399" s="147"/>
      <c r="C399" s="155">
        <v>6</v>
      </c>
      <c r="D399" s="140" t="s">
        <v>230</v>
      </c>
      <c r="E399" s="141"/>
      <c r="F399" s="142"/>
      <c r="G399" s="685"/>
      <c r="H399" s="542"/>
      <c r="I399" s="535"/>
      <c r="J399" s="710"/>
      <c r="K399" s="710"/>
      <c r="L399" s="540"/>
      <c r="M399" s="541"/>
      <c r="N399" s="538"/>
      <c r="O399" s="538"/>
    </row>
    <row r="400" ht="59.45" customHeight="1" spans="1:15">
      <c r="A400" s="691"/>
      <c r="B400" s="162"/>
      <c r="C400" s="632">
        <v>7</v>
      </c>
      <c r="D400" s="692" t="s">
        <v>830</v>
      </c>
      <c r="E400" s="693"/>
      <c r="F400" s="694"/>
      <c r="G400" s="695"/>
      <c r="H400" s="696"/>
      <c r="I400" s="714"/>
      <c r="J400" s="715"/>
      <c r="K400" s="716"/>
      <c r="L400" s="717"/>
      <c r="M400" s="718"/>
      <c r="N400" s="719"/>
      <c r="O400" s="719"/>
    </row>
    <row r="401" ht="45.75" customHeight="1" spans="1:15">
      <c r="A401" s="697"/>
      <c r="B401" s="162"/>
      <c r="C401" s="162">
        <v>8</v>
      </c>
      <c r="D401" s="140" t="s">
        <v>232</v>
      </c>
      <c r="E401" s="141"/>
      <c r="F401" s="142"/>
      <c r="G401" s="698"/>
      <c r="H401" s="598"/>
      <c r="I401" s="608"/>
      <c r="J401" s="705"/>
      <c r="K401" s="710"/>
      <c r="L401" s="540"/>
      <c r="M401" s="541"/>
      <c r="N401" s="538"/>
      <c r="O401" s="538"/>
    </row>
    <row r="402" ht="21.6" customHeight="1" spans="1:15">
      <c r="A402" s="699"/>
      <c r="B402" s="327" t="s">
        <v>233</v>
      </c>
      <c r="C402" s="591" t="s">
        <v>234</v>
      </c>
      <c r="D402" s="592"/>
      <c r="E402" s="592"/>
      <c r="F402" s="592"/>
      <c r="G402" s="592"/>
      <c r="H402" s="592"/>
      <c r="I402" s="592"/>
      <c r="J402" s="600"/>
      <c r="K402" s="373">
        <v>0</v>
      </c>
      <c r="L402" s="540"/>
      <c r="M402" s="541"/>
      <c r="N402" s="538"/>
      <c r="O402" s="539" t="s">
        <v>420</v>
      </c>
    </row>
    <row r="403" customHeight="1" spans="1:15">
      <c r="A403" s="700"/>
      <c r="B403" s="147"/>
      <c r="C403" s="659">
        <v>1</v>
      </c>
      <c r="D403" s="140" t="s">
        <v>235</v>
      </c>
      <c r="E403" s="141"/>
      <c r="F403" s="142"/>
      <c r="G403" s="685"/>
      <c r="H403" s="542"/>
      <c r="I403" s="535"/>
      <c r="J403" s="710"/>
      <c r="K403" s="710"/>
      <c r="L403" s="540"/>
      <c r="M403" s="541"/>
      <c r="N403" s="538"/>
      <c r="O403" s="538"/>
    </row>
    <row r="404" customHeight="1" spans="1:15">
      <c r="A404" s="489"/>
      <c r="B404" s="687"/>
      <c r="C404" s="155">
        <v>2</v>
      </c>
      <c r="D404" s="140" t="s">
        <v>236</v>
      </c>
      <c r="E404" s="141"/>
      <c r="F404" s="142"/>
      <c r="G404" s="685"/>
      <c r="H404" s="542"/>
      <c r="I404" s="535"/>
      <c r="J404" s="710"/>
      <c r="K404" s="720"/>
      <c r="L404" s="721"/>
      <c r="M404" s="722"/>
      <c r="N404" s="723"/>
      <c r="O404" s="723"/>
    </row>
    <row r="405" customHeight="1" spans="1:15">
      <c r="A405" s="701"/>
      <c r="B405" s="327" t="s">
        <v>237</v>
      </c>
      <c r="C405" s="591" t="s">
        <v>238</v>
      </c>
      <c r="D405" s="592"/>
      <c r="E405" s="592"/>
      <c r="F405" s="592"/>
      <c r="G405" s="592"/>
      <c r="H405" s="592"/>
      <c r="I405" s="592"/>
      <c r="J405" s="600"/>
      <c r="K405" s="373">
        <v>0</v>
      </c>
      <c r="L405" s="540"/>
      <c r="M405" s="541"/>
      <c r="N405" s="538"/>
      <c r="O405" s="539" t="s">
        <v>420</v>
      </c>
    </row>
    <row r="406" customHeight="1" spans="1:15">
      <c r="A406" s="461"/>
      <c r="B406" s="147"/>
      <c r="C406" s="155">
        <v>1</v>
      </c>
      <c r="D406" s="140" t="s">
        <v>239</v>
      </c>
      <c r="E406" s="141"/>
      <c r="F406" s="142"/>
      <c r="G406" s="137"/>
      <c r="H406" s="542"/>
      <c r="I406" s="535"/>
      <c r="J406" s="710"/>
      <c r="K406" s="710"/>
      <c r="L406" s="540"/>
      <c r="M406" s="541"/>
      <c r="N406" s="538"/>
      <c r="O406" s="538"/>
    </row>
    <row r="407" customHeight="1" spans="1:15">
      <c r="A407" s="461"/>
      <c r="B407" s="687"/>
      <c r="C407" s="659">
        <v>2</v>
      </c>
      <c r="D407" s="140" t="s">
        <v>240</v>
      </c>
      <c r="E407" s="141"/>
      <c r="F407" s="142"/>
      <c r="G407" s="137"/>
      <c r="H407" s="542"/>
      <c r="I407" s="535"/>
      <c r="J407" s="710"/>
      <c r="K407" s="724"/>
      <c r="L407" s="725"/>
      <c r="M407" s="726"/>
      <c r="N407" s="727"/>
      <c r="O407" s="727"/>
    </row>
    <row r="408" customHeight="1" spans="1:15">
      <c r="A408" s="701"/>
      <c r="B408" s="327" t="s">
        <v>241</v>
      </c>
      <c r="C408" s="501" t="s">
        <v>242</v>
      </c>
      <c r="D408" s="502"/>
      <c r="E408" s="502"/>
      <c r="F408" s="502"/>
      <c r="G408" s="502"/>
      <c r="H408" s="502"/>
      <c r="I408" s="502"/>
      <c r="J408" s="543"/>
      <c r="K408" s="373">
        <v>0</v>
      </c>
      <c r="L408" s="725"/>
      <c r="M408" s="726"/>
      <c r="N408" s="727"/>
      <c r="O408" s="539" t="s">
        <v>420</v>
      </c>
    </row>
    <row r="409" customHeight="1" spans="1:15">
      <c r="A409" s="461"/>
      <c r="B409" s="147"/>
      <c r="C409" s="1158" t="s">
        <v>156</v>
      </c>
      <c r="D409" s="702" t="s">
        <v>243</v>
      </c>
      <c r="E409" s="703"/>
      <c r="F409" s="704"/>
      <c r="G409" s="214"/>
      <c r="H409" s="598"/>
      <c r="I409" s="608"/>
      <c r="J409" s="724"/>
      <c r="K409" s="724"/>
      <c r="L409" s="725"/>
      <c r="M409" s="726"/>
      <c r="N409" s="727"/>
      <c r="O409" s="727"/>
    </row>
    <row r="410" customHeight="1" spans="1:15">
      <c r="A410" s="461"/>
      <c r="B410" s="327"/>
      <c r="C410" s="1158" t="s">
        <v>158</v>
      </c>
      <c r="D410" s="702" t="s">
        <v>244</v>
      </c>
      <c r="E410" s="703"/>
      <c r="F410" s="704"/>
      <c r="G410" s="214"/>
      <c r="H410" s="598"/>
      <c r="I410" s="608"/>
      <c r="J410" s="724"/>
      <c r="K410" s="728"/>
      <c r="L410" s="729"/>
      <c r="M410" s="730"/>
      <c r="N410" s="713"/>
      <c r="O410" s="713"/>
    </row>
    <row r="411" customHeight="1" spans="1:15">
      <c r="A411" s="461"/>
      <c r="B411" s="147"/>
      <c r="C411" s="1159" t="s">
        <v>160</v>
      </c>
      <c r="D411" s="702" t="s">
        <v>245</v>
      </c>
      <c r="E411" s="703"/>
      <c r="F411" s="704"/>
      <c r="G411" s="685"/>
      <c r="H411" s="542"/>
      <c r="I411" s="535"/>
      <c r="J411" s="728"/>
      <c r="K411" s="728"/>
      <c r="L411" s="729"/>
      <c r="M411" s="730"/>
      <c r="N411" s="713"/>
      <c r="O411" s="713"/>
    </row>
    <row r="412" customHeight="1" spans="1:15">
      <c r="A412" s="461"/>
      <c r="B412" s="147"/>
      <c r="C412" s="1160" t="s">
        <v>162</v>
      </c>
      <c r="D412" s="702" t="s">
        <v>246</v>
      </c>
      <c r="E412" s="703"/>
      <c r="F412" s="704"/>
      <c r="G412" s="685"/>
      <c r="H412" s="542"/>
      <c r="I412" s="535"/>
      <c r="J412" s="728"/>
      <c r="K412" s="728"/>
      <c r="L412" s="729"/>
      <c r="M412" s="730"/>
      <c r="N412" s="713"/>
      <c r="O412" s="713"/>
    </row>
    <row r="413" customHeight="1" spans="1:15">
      <c r="A413" s="461"/>
      <c r="B413" s="697"/>
      <c r="C413" s="1160" t="s">
        <v>164</v>
      </c>
      <c r="D413" s="702" t="s">
        <v>247</v>
      </c>
      <c r="E413" s="703"/>
      <c r="F413" s="704"/>
      <c r="G413" s="685"/>
      <c r="H413" s="542"/>
      <c r="I413" s="535"/>
      <c r="J413" s="728"/>
      <c r="K413" s="728"/>
      <c r="L413" s="729"/>
      <c r="M413" s="730"/>
      <c r="N413" s="713"/>
      <c r="O413" s="713"/>
    </row>
    <row r="414" customHeight="1" spans="1:15">
      <c r="A414" s="461"/>
      <c r="B414" s="670"/>
      <c r="C414" s="1160" t="s">
        <v>166</v>
      </c>
      <c r="D414" s="702" t="s">
        <v>248</v>
      </c>
      <c r="E414" s="703"/>
      <c r="F414" s="704"/>
      <c r="G414" s="685"/>
      <c r="H414" s="542"/>
      <c r="I414" s="535"/>
      <c r="J414" s="728"/>
      <c r="K414" s="728"/>
      <c r="L414" s="729"/>
      <c r="M414" s="730"/>
      <c r="N414" s="713"/>
      <c r="O414" s="713"/>
    </row>
    <row r="415" customHeight="1" spans="2:15">
      <c r="B415" s="670"/>
      <c r="C415" s="1160" t="s">
        <v>168</v>
      </c>
      <c r="D415" s="702" t="s">
        <v>249</v>
      </c>
      <c r="E415" s="703"/>
      <c r="F415" s="704"/>
      <c r="G415" s="685"/>
      <c r="H415" s="542"/>
      <c r="I415" s="535"/>
      <c r="J415" s="728"/>
      <c r="K415" s="231"/>
      <c r="L415" s="540"/>
      <c r="M415" s="541"/>
      <c r="N415" s="538"/>
      <c r="O415" s="538"/>
    </row>
    <row r="416" customHeight="1" spans="2:15">
      <c r="B416" s="705"/>
      <c r="C416" s="131" t="s">
        <v>831</v>
      </c>
      <c r="D416" s="132"/>
      <c r="E416" s="132"/>
      <c r="F416" s="132"/>
      <c r="G416" s="132"/>
      <c r="H416" s="132"/>
      <c r="I416" s="132"/>
      <c r="J416" s="455"/>
      <c r="K416" s="348">
        <f>K27</f>
        <v>216.833333333333</v>
      </c>
      <c r="L416" s="540"/>
      <c r="M416" s="541"/>
      <c r="N416" s="538">
        <f>SUM(N22:N415)</f>
        <v>0</v>
      </c>
      <c r="O416" s="538"/>
    </row>
    <row r="417" customHeight="1" spans="2:15">
      <c r="B417" s="706"/>
      <c r="C417" s="707"/>
      <c r="D417" s="707"/>
      <c r="E417" s="461"/>
      <c r="F417" s="461"/>
      <c r="G417" s="472"/>
      <c r="H417" s="473"/>
      <c r="I417" s="731"/>
      <c r="J417" s="472"/>
      <c r="K417" s="235"/>
      <c r="L417" s="732"/>
      <c r="M417" s="732"/>
      <c r="N417" s="733"/>
      <c r="O417" s="733"/>
    </row>
    <row r="418" customHeight="1" spans="2:15">
      <c r="B418" s="489"/>
      <c r="C418" s="489" t="s">
        <v>832</v>
      </c>
      <c r="D418" s="708"/>
      <c r="E418" s="708"/>
      <c r="F418" s="708"/>
      <c r="G418" s="709"/>
      <c r="H418" s="473"/>
      <c r="I418" s="235"/>
      <c r="J418" s="235"/>
      <c r="K418" s="472"/>
      <c r="L418" s="519"/>
      <c r="M418" s="519"/>
      <c r="N418" s="520"/>
      <c r="O418" s="520"/>
    </row>
    <row r="419" customHeight="1" spans="2:15">
      <c r="B419" s="489"/>
      <c r="C419" s="708"/>
      <c r="D419" s="708"/>
      <c r="E419" s="708"/>
      <c r="F419" s="708"/>
      <c r="G419" s="709"/>
      <c r="H419" s="473"/>
      <c r="I419" s="467" t="s">
        <v>362</v>
      </c>
      <c r="J419" s="472"/>
      <c r="K419" s="472"/>
      <c r="L419" s="519"/>
      <c r="M419" s="519"/>
      <c r="N419" s="520"/>
      <c r="O419" s="520"/>
    </row>
    <row r="420" customHeight="1" spans="2:15">
      <c r="B420" s="461"/>
      <c r="C420" s="707"/>
      <c r="D420" s="707"/>
      <c r="E420" s="461"/>
      <c r="F420" s="461"/>
      <c r="G420" s="472"/>
      <c r="H420" s="473"/>
      <c r="I420" s="467" t="s">
        <v>363</v>
      </c>
      <c r="J420" s="472"/>
      <c r="K420" s="123"/>
      <c r="L420" s="734"/>
      <c r="M420" s="734"/>
      <c r="N420" s="518"/>
      <c r="O420" s="518"/>
    </row>
    <row r="421" customHeight="1" spans="2:15">
      <c r="B421" s="461"/>
      <c r="C421" s="707"/>
      <c r="D421" s="707"/>
      <c r="E421" s="461"/>
      <c r="F421" s="461"/>
      <c r="G421" s="472"/>
      <c r="H421" s="473"/>
      <c r="I421" s="467" t="s">
        <v>833</v>
      </c>
      <c r="J421" s="123"/>
      <c r="K421" s="123"/>
      <c r="L421" s="734"/>
      <c r="M421" s="734"/>
      <c r="N421" s="518"/>
      <c r="O421" s="518"/>
    </row>
    <row r="422" customHeight="1" spans="2:15">
      <c r="B422" s="461"/>
      <c r="C422" s="707"/>
      <c r="D422" s="707"/>
      <c r="E422" s="461"/>
      <c r="F422" s="461"/>
      <c r="G422" s="472"/>
      <c r="H422" s="473"/>
      <c r="J422" s="123"/>
      <c r="K422" s="472"/>
      <c r="L422" s="519"/>
      <c r="M422" s="519"/>
      <c r="N422" s="520"/>
      <c r="O422" s="520"/>
    </row>
    <row r="423" customHeight="1" spans="2:15">
      <c r="B423" s="461"/>
      <c r="C423" s="707"/>
      <c r="D423" s="707"/>
      <c r="E423" s="461"/>
      <c r="F423" s="461"/>
      <c r="G423" s="472"/>
      <c r="H423" s="473"/>
      <c r="J423" s="123"/>
      <c r="K423" s="472"/>
      <c r="L423" s="519"/>
      <c r="M423" s="519"/>
      <c r="N423" s="520"/>
      <c r="O423" s="520"/>
    </row>
    <row r="424" customHeight="1" spans="2:15">
      <c r="B424" s="461"/>
      <c r="C424" s="707"/>
      <c r="D424" s="707"/>
      <c r="E424" s="461"/>
      <c r="F424" s="461"/>
      <c r="G424" s="472"/>
      <c r="H424" s="473"/>
      <c r="J424" s="472"/>
      <c r="K424" s="122"/>
      <c r="L424" s="735"/>
      <c r="M424" s="735"/>
      <c r="N424" s="518"/>
      <c r="O424" s="518"/>
    </row>
    <row r="425" customHeight="1" spans="2:15">
      <c r="B425" s="461"/>
      <c r="C425" s="707"/>
      <c r="D425" s="707"/>
      <c r="E425" s="461"/>
      <c r="F425" s="461"/>
      <c r="G425" s="472"/>
      <c r="H425" s="473"/>
      <c r="I425" s="736" t="s">
        <v>364</v>
      </c>
      <c r="J425" s="122"/>
      <c r="M425" s="469"/>
      <c r="N425" s="737"/>
      <c r="O425" s="737"/>
    </row>
    <row r="426" customHeight="1" spans="2:15">
      <c r="B426" s="461"/>
      <c r="I426" s="467" t="s">
        <v>834</v>
      </c>
      <c r="M426" s="469"/>
      <c r="N426" s="737"/>
      <c r="O426" s="737"/>
    </row>
    <row r="427" customHeight="1" spans="2:15">
      <c r="B427" s="461"/>
      <c r="M427" s="469"/>
      <c r="N427" s="737"/>
      <c r="O427" s="737"/>
    </row>
    <row r="428" customHeight="1" spans="2:15">
      <c r="B428" s="461"/>
      <c r="M428" s="469"/>
      <c r="N428" s="737"/>
      <c r="O428" s="737"/>
    </row>
    <row r="429" customHeight="1" spans="2:15">
      <c r="B429" s="461"/>
      <c r="M429" s="469"/>
      <c r="N429" s="737"/>
      <c r="O429" s="737"/>
    </row>
    <row r="430" customHeight="1" spans="2:15">
      <c r="B430" s="461"/>
      <c r="M430" s="469"/>
      <c r="N430" s="737"/>
      <c r="O430" s="737"/>
    </row>
    <row r="431" customHeight="1" spans="13:15">
      <c r="M431" s="469"/>
      <c r="N431" s="737"/>
      <c r="O431" s="737"/>
    </row>
    <row r="432" customHeight="1" spans="13:15">
      <c r="M432" s="469"/>
      <c r="N432" s="737"/>
      <c r="O432" s="737"/>
    </row>
    <row r="433" customHeight="1" spans="13:15">
      <c r="M433" s="469"/>
      <c r="N433" s="737"/>
      <c r="O433" s="737"/>
    </row>
    <row r="434" customHeight="1" spans="13:15">
      <c r="M434" s="469"/>
      <c r="N434" s="737"/>
      <c r="O434" s="737"/>
    </row>
    <row r="435" customHeight="1" spans="13:15">
      <c r="M435" s="469"/>
      <c r="N435" s="737"/>
      <c r="O435" s="737"/>
    </row>
    <row r="436" customHeight="1" spans="13:15">
      <c r="M436" s="469"/>
      <c r="N436" s="737"/>
      <c r="O436" s="737"/>
    </row>
    <row r="437" customHeight="1" spans="13:15">
      <c r="M437" s="469"/>
      <c r="N437" s="737"/>
      <c r="O437" s="737"/>
    </row>
    <row r="438" customHeight="1" spans="13:15">
      <c r="M438" s="469"/>
      <c r="N438" s="737"/>
      <c r="O438" s="737"/>
    </row>
    <row r="439" customHeight="1" spans="13:15">
      <c r="M439" s="469"/>
      <c r="N439" s="737"/>
      <c r="O439" s="737"/>
    </row>
    <row r="440" customHeight="1" spans="13:15">
      <c r="M440" s="469"/>
      <c r="N440" s="737"/>
      <c r="O440" s="737"/>
    </row>
    <row r="441" customHeight="1" spans="13:15">
      <c r="M441" s="469"/>
      <c r="N441" s="737"/>
      <c r="O441" s="737"/>
    </row>
    <row r="442" customHeight="1" spans="13:15">
      <c r="M442" s="469"/>
      <c r="N442" s="737"/>
      <c r="O442" s="737"/>
    </row>
    <row r="443" customHeight="1" spans="13:15">
      <c r="M443" s="469"/>
      <c r="N443" s="737"/>
      <c r="O443" s="737"/>
    </row>
    <row r="444" customHeight="1" spans="13:15">
      <c r="M444" s="469"/>
      <c r="N444" s="737"/>
      <c r="O444" s="737"/>
    </row>
    <row r="445" customHeight="1" spans="13:15">
      <c r="M445" s="469"/>
      <c r="N445" s="737"/>
      <c r="O445" s="737"/>
    </row>
    <row r="446" customHeight="1" spans="13:15">
      <c r="M446" s="469"/>
      <c r="N446" s="737"/>
      <c r="O446" s="737"/>
    </row>
    <row r="447" customHeight="1" spans="13:15">
      <c r="M447" s="469"/>
      <c r="N447" s="737"/>
      <c r="O447" s="737"/>
    </row>
    <row r="448" customHeight="1" spans="13:15">
      <c r="M448" s="469"/>
      <c r="N448" s="737"/>
      <c r="O448" s="737"/>
    </row>
    <row r="449" customHeight="1" spans="13:15">
      <c r="M449" s="469"/>
      <c r="N449" s="737"/>
      <c r="O449" s="737"/>
    </row>
    <row r="450" customHeight="1" spans="13:15">
      <c r="M450" s="469"/>
      <c r="N450" s="737"/>
      <c r="O450" s="737"/>
    </row>
    <row r="451" customHeight="1" spans="13:15">
      <c r="M451" s="469"/>
      <c r="N451" s="737"/>
      <c r="O451" s="737"/>
    </row>
    <row r="452" customHeight="1" spans="13:15">
      <c r="M452" s="469"/>
      <c r="N452" s="737"/>
      <c r="O452" s="737"/>
    </row>
    <row r="453" customHeight="1" spans="13:15">
      <c r="M453" s="469"/>
      <c r="N453" s="737"/>
      <c r="O453" s="737"/>
    </row>
    <row r="454" customHeight="1" spans="13:15">
      <c r="M454" s="469"/>
      <c r="N454" s="737"/>
      <c r="O454" s="737"/>
    </row>
    <row r="455" customHeight="1" spans="13:15">
      <c r="M455" s="469"/>
      <c r="N455" s="737"/>
      <c r="O455" s="737"/>
    </row>
    <row r="456" customHeight="1" spans="13:15">
      <c r="M456" s="469"/>
      <c r="N456" s="737"/>
      <c r="O456" s="737"/>
    </row>
    <row r="457" customHeight="1" spans="13:15">
      <c r="M457" s="469"/>
      <c r="N457" s="737"/>
      <c r="O457" s="737"/>
    </row>
    <row r="458" customHeight="1" spans="13:15">
      <c r="M458" s="469"/>
      <c r="N458" s="737"/>
      <c r="O458" s="737"/>
    </row>
    <row r="459" customHeight="1" spans="13:15">
      <c r="M459" s="469"/>
      <c r="N459" s="737"/>
      <c r="O459" s="737"/>
    </row>
    <row r="460" customHeight="1" spans="13:15">
      <c r="M460" s="469"/>
      <c r="N460" s="737"/>
      <c r="O460" s="737"/>
    </row>
    <row r="461" customHeight="1" spans="13:15">
      <c r="M461" s="469"/>
      <c r="N461" s="737"/>
      <c r="O461" s="737"/>
    </row>
    <row r="462" customHeight="1" spans="13:15">
      <c r="M462" s="469"/>
      <c r="N462" s="737"/>
      <c r="O462" s="737"/>
    </row>
    <row r="463" customHeight="1" spans="13:15">
      <c r="M463" s="469"/>
      <c r="N463" s="737"/>
      <c r="O463" s="737"/>
    </row>
    <row r="464" customHeight="1" spans="13:15">
      <c r="M464" s="469"/>
      <c r="N464" s="737"/>
      <c r="O464" s="737"/>
    </row>
    <row r="465" customHeight="1" spans="13:15">
      <c r="M465" s="469"/>
      <c r="N465" s="737"/>
      <c r="O465" s="737"/>
    </row>
    <row r="466" customHeight="1" spans="13:15">
      <c r="M466" s="469"/>
      <c r="N466" s="737"/>
      <c r="O466" s="737"/>
    </row>
    <row r="467" customHeight="1" spans="13:15">
      <c r="M467" s="469"/>
      <c r="N467" s="737"/>
      <c r="O467" s="737"/>
    </row>
    <row r="468" customHeight="1" spans="13:15">
      <c r="M468" s="469"/>
      <c r="N468" s="737"/>
      <c r="O468" s="737"/>
    </row>
    <row r="469" customHeight="1" spans="13:15">
      <c r="M469" s="469"/>
      <c r="N469" s="737"/>
      <c r="O469" s="737"/>
    </row>
    <row r="470" customHeight="1" spans="13:15">
      <c r="M470" s="469"/>
      <c r="N470" s="737"/>
      <c r="O470" s="737"/>
    </row>
    <row r="471" customHeight="1" spans="13:15">
      <c r="M471" s="469"/>
      <c r="N471" s="737"/>
      <c r="O471" s="737"/>
    </row>
    <row r="472" customHeight="1" spans="13:15">
      <c r="M472" s="469"/>
      <c r="N472" s="737"/>
      <c r="O472" s="737"/>
    </row>
    <row r="473" customHeight="1" spans="13:15">
      <c r="M473" s="469"/>
      <c r="N473" s="737"/>
      <c r="O473" s="737"/>
    </row>
    <row r="474" customHeight="1" spans="13:15">
      <c r="M474" s="469"/>
      <c r="N474" s="737"/>
      <c r="O474" s="737"/>
    </row>
    <row r="475" customHeight="1" spans="13:15">
      <c r="M475" s="469"/>
      <c r="N475" s="737"/>
      <c r="O475" s="737"/>
    </row>
    <row r="476" customHeight="1" spans="13:15">
      <c r="M476" s="469"/>
      <c r="N476" s="737"/>
      <c r="O476" s="737"/>
    </row>
    <row r="477" customHeight="1" spans="13:15">
      <c r="M477" s="469"/>
      <c r="N477" s="737"/>
      <c r="O477" s="737"/>
    </row>
    <row r="478" customHeight="1" spans="13:15">
      <c r="M478" s="469"/>
      <c r="N478" s="737"/>
      <c r="O478" s="737"/>
    </row>
    <row r="479" customHeight="1" spans="13:15">
      <c r="M479" s="469"/>
      <c r="N479" s="737"/>
      <c r="O479" s="737"/>
    </row>
    <row r="480" customHeight="1" spans="13:15">
      <c r="M480" s="469"/>
      <c r="N480" s="737"/>
      <c r="O480" s="737"/>
    </row>
    <row r="481" customHeight="1" spans="13:15">
      <c r="M481" s="469"/>
      <c r="N481" s="737"/>
      <c r="O481" s="737"/>
    </row>
    <row r="482" customHeight="1" spans="13:15">
      <c r="M482" s="469"/>
      <c r="N482" s="737"/>
      <c r="O482" s="737"/>
    </row>
    <row r="483" customHeight="1" spans="13:15">
      <c r="M483" s="469"/>
      <c r="N483" s="737"/>
      <c r="O483" s="737"/>
    </row>
    <row r="484" customHeight="1" spans="13:15">
      <c r="M484" s="469"/>
      <c r="N484" s="737"/>
      <c r="O484" s="737"/>
    </row>
    <row r="485" customHeight="1" spans="13:15">
      <c r="M485" s="469"/>
      <c r="N485" s="737"/>
      <c r="O485" s="737"/>
    </row>
    <row r="486" customHeight="1" spans="13:15">
      <c r="M486" s="469"/>
      <c r="N486" s="737"/>
      <c r="O486" s="737"/>
    </row>
    <row r="487" customHeight="1" spans="13:15">
      <c r="M487" s="469"/>
      <c r="N487" s="737"/>
      <c r="O487" s="737"/>
    </row>
    <row r="488" customHeight="1" spans="13:15">
      <c r="M488" s="469"/>
      <c r="N488" s="737"/>
      <c r="O488" s="737"/>
    </row>
    <row r="489" customHeight="1" spans="13:15">
      <c r="M489" s="469"/>
      <c r="N489" s="737"/>
      <c r="O489" s="737"/>
    </row>
    <row r="490" customHeight="1" spans="13:15">
      <c r="M490" s="469"/>
      <c r="N490" s="737"/>
      <c r="O490" s="737"/>
    </row>
    <row r="491" customHeight="1" spans="13:15">
      <c r="M491" s="469"/>
      <c r="N491" s="737"/>
      <c r="O491" s="737"/>
    </row>
    <row r="492" customHeight="1" spans="13:15">
      <c r="M492" s="469"/>
      <c r="N492" s="737"/>
      <c r="O492" s="737"/>
    </row>
    <row r="493" customHeight="1" spans="13:15">
      <c r="M493" s="469"/>
      <c r="N493" s="737"/>
      <c r="O493" s="737"/>
    </row>
    <row r="494" customHeight="1" spans="13:15">
      <c r="M494" s="469"/>
      <c r="N494" s="737"/>
      <c r="O494" s="737"/>
    </row>
    <row r="495" customHeight="1" spans="13:15">
      <c r="M495" s="469"/>
      <c r="N495" s="737"/>
      <c r="O495" s="737"/>
    </row>
    <row r="496" customHeight="1" spans="13:15">
      <c r="M496" s="469"/>
      <c r="N496" s="737"/>
      <c r="O496" s="737"/>
    </row>
    <row r="497" customHeight="1" spans="13:15">
      <c r="M497" s="469"/>
      <c r="N497" s="737"/>
      <c r="O497" s="737"/>
    </row>
    <row r="498" customHeight="1" spans="13:15">
      <c r="M498" s="469"/>
      <c r="N498" s="737"/>
      <c r="O498" s="737"/>
    </row>
    <row r="499" customHeight="1" spans="13:15">
      <c r="M499" s="469"/>
      <c r="N499" s="737"/>
      <c r="O499" s="737"/>
    </row>
    <row r="500" customHeight="1" spans="13:15">
      <c r="M500" s="469"/>
      <c r="N500" s="737"/>
      <c r="O500" s="737"/>
    </row>
    <row r="501" customHeight="1" spans="13:15">
      <c r="M501" s="469"/>
      <c r="N501" s="737"/>
      <c r="O501" s="737"/>
    </row>
    <row r="502" customHeight="1" spans="13:15">
      <c r="M502" s="469"/>
      <c r="N502" s="737"/>
      <c r="O502" s="737"/>
    </row>
    <row r="503" customHeight="1" spans="13:15">
      <c r="M503" s="469"/>
      <c r="N503" s="737"/>
      <c r="O503" s="737"/>
    </row>
    <row r="504" customHeight="1" spans="13:15">
      <c r="M504" s="469"/>
      <c r="N504" s="737"/>
      <c r="O504" s="737"/>
    </row>
    <row r="505" customHeight="1" spans="13:15">
      <c r="M505" s="469"/>
      <c r="N505" s="737"/>
      <c r="O505" s="737"/>
    </row>
    <row r="506" customHeight="1" spans="13:15">
      <c r="M506" s="469"/>
      <c r="N506" s="737"/>
      <c r="O506" s="737"/>
    </row>
    <row r="507" customHeight="1" spans="13:15">
      <c r="M507" s="469"/>
      <c r="N507" s="737"/>
      <c r="O507" s="737"/>
    </row>
    <row r="508" customHeight="1" spans="13:15">
      <c r="M508" s="469"/>
      <c r="N508" s="737"/>
      <c r="O508" s="737"/>
    </row>
    <row r="509" customHeight="1" spans="13:15">
      <c r="M509" s="469"/>
      <c r="N509" s="737"/>
      <c r="O509" s="737"/>
    </row>
    <row r="510" customHeight="1" spans="13:15">
      <c r="M510" s="469"/>
      <c r="N510" s="737"/>
      <c r="O510" s="737"/>
    </row>
    <row r="511" customHeight="1" spans="13:15">
      <c r="M511" s="469"/>
      <c r="N511" s="737"/>
      <c r="O511" s="737"/>
    </row>
    <row r="512" customHeight="1" spans="13:15">
      <c r="M512" s="469"/>
      <c r="N512" s="737"/>
      <c r="O512" s="737"/>
    </row>
    <row r="513" customHeight="1" spans="13:15">
      <c r="M513" s="469"/>
      <c r="N513" s="737"/>
      <c r="O513" s="737"/>
    </row>
    <row r="514" customHeight="1" spans="13:15">
      <c r="M514" s="469"/>
      <c r="N514" s="737"/>
      <c r="O514" s="737"/>
    </row>
    <row r="515" customHeight="1" spans="13:15">
      <c r="M515" s="469"/>
      <c r="N515" s="737"/>
      <c r="O515" s="737"/>
    </row>
    <row r="516" customHeight="1" spans="13:15">
      <c r="M516" s="469"/>
      <c r="N516" s="737"/>
      <c r="O516" s="737"/>
    </row>
    <row r="517" customHeight="1" spans="13:15">
      <c r="M517" s="469"/>
      <c r="N517" s="737"/>
      <c r="O517" s="737"/>
    </row>
    <row r="518" customHeight="1" spans="13:15">
      <c r="M518" s="469"/>
      <c r="N518" s="737"/>
      <c r="O518" s="737"/>
    </row>
    <row r="519" customHeight="1" spans="13:15">
      <c r="M519" s="469"/>
      <c r="N519" s="737"/>
      <c r="O519" s="737"/>
    </row>
    <row r="520" customHeight="1" spans="13:15">
      <c r="M520" s="469"/>
      <c r="N520" s="737"/>
      <c r="O520" s="737"/>
    </row>
    <row r="521" customHeight="1" spans="13:15">
      <c r="M521" s="469"/>
      <c r="N521" s="737"/>
      <c r="O521" s="737"/>
    </row>
    <row r="522" customHeight="1" spans="13:15">
      <c r="M522" s="469"/>
      <c r="N522" s="737"/>
      <c r="O522" s="737"/>
    </row>
    <row r="523" customHeight="1" spans="13:15">
      <c r="M523" s="469"/>
      <c r="N523" s="737"/>
      <c r="O523" s="737"/>
    </row>
    <row r="524" customHeight="1" spans="13:15">
      <c r="M524" s="469"/>
      <c r="N524" s="737"/>
      <c r="O524" s="737"/>
    </row>
    <row r="525" customHeight="1" spans="13:15">
      <c r="M525" s="469"/>
      <c r="N525" s="737"/>
      <c r="O525" s="737"/>
    </row>
    <row r="526" customHeight="1" spans="13:15">
      <c r="M526" s="469"/>
      <c r="N526" s="737"/>
      <c r="O526" s="737"/>
    </row>
    <row r="527" customHeight="1" spans="13:15">
      <c r="M527" s="469"/>
      <c r="N527" s="737"/>
      <c r="O527" s="737"/>
    </row>
    <row r="528" customHeight="1" spans="13:15">
      <c r="M528" s="469"/>
      <c r="N528" s="737"/>
      <c r="O528" s="737"/>
    </row>
    <row r="529" customHeight="1" spans="13:15">
      <c r="M529" s="469"/>
      <c r="N529" s="737"/>
      <c r="O529" s="737"/>
    </row>
    <row r="530" customHeight="1" spans="13:15">
      <c r="M530" s="469"/>
      <c r="N530" s="737"/>
      <c r="O530" s="737"/>
    </row>
    <row r="531" customHeight="1" spans="13:15">
      <c r="M531" s="469"/>
      <c r="N531" s="737"/>
      <c r="O531" s="737"/>
    </row>
    <row r="532" customHeight="1" spans="13:15">
      <c r="M532" s="469"/>
      <c r="N532" s="737"/>
      <c r="O532" s="737"/>
    </row>
    <row r="533" customHeight="1" spans="13:15">
      <c r="M533" s="469"/>
      <c r="N533" s="737"/>
      <c r="O533" s="737"/>
    </row>
    <row r="534" customHeight="1" spans="13:15">
      <c r="M534" s="469"/>
      <c r="N534" s="737"/>
      <c r="O534" s="737"/>
    </row>
    <row r="535" customHeight="1" spans="13:15">
      <c r="M535" s="469"/>
      <c r="N535" s="737"/>
      <c r="O535" s="737"/>
    </row>
    <row r="536" customHeight="1" spans="13:15">
      <c r="M536" s="469"/>
      <c r="N536" s="737"/>
      <c r="O536" s="737"/>
    </row>
    <row r="537" customHeight="1" spans="13:15">
      <c r="M537" s="469"/>
      <c r="N537" s="737"/>
      <c r="O537" s="737"/>
    </row>
    <row r="538" customHeight="1" spans="13:15">
      <c r="M538" s="469"/>
      <c r="N538" s="737"/>
      <c r="O538" s="737"/>
    </row>
    <row r="539" customHeight="1" spans="13:15">
      <c r="M539" s="469"/>
      <c r="N539" s="737"/>
      <c r="O539" s="737"/>
    </row>
    <row r="540" customHeight="1" spans="13:15">
      <c r="M540" s="469"/>
      <c r="N540" s="737"/>
      <c r="O540" s="737"/>
    </row>
    <row r="541" customHeight="1" spans="13:15">
      <c r="M541" s="469"/>
      <c r="N541" s="737"/>
      <c r="O541" s="737"/>
    </row>
    <row r="542" customHeight="1" spans="13:15">
      <c r="M542" s="469"/>
      <c r="N542" s="737"/>
      <c r="O542" s="737"/>
    </row>
    <row r="543" customHeight="1" spans="13:15">
      <c r="M543" s="469"/>
      <c r="N543" s="737"/>
      <c r="O543" s="737"/>
    </row>
    <row r="544" customHeight="1" spans="13:15">
      <c r="M544" s="469"/>
      <c r="N544" s="737"/>
      <c r="O544" s="737"/>
    </row>
    <row r="545" customHeight="1" spans="13:15">
      <c r="M545" s="469"/>
      <c r="N545" s="737"/>
      <c r="O545" s="737"/>
    </row>
    <row r="546" customHeight="1" spans="13:15">
      <c r="M546" s="469"/>
      <c r="N546" s="737"/>
      <c r="O546" s="737"/>
    </row>
    <row r="547" customHeight="1" spans="13:15">
      <c r="M547" s="469"/>
      <c r="N547" s="737"/>
      <c r="O547" s="737"/>
    </row>
    <row r="548" customHeight="1" spans="13:15">
      <c r="M548" s="469"/>
      <c r="N548" s="737"/>
      <c r="O548" s="737"/>
    </row>
    <row r="549" customHeight="1" spans="13:15">
      <c r="M549" s="469"/>
      <c r="N549" s="737"/>
      <c r="O549" s="737"/>
    </row>
    <row r="550" customHeight="1" spans="13:15">
      <c r="M550" s="469"/>
      <c r="N550" s="737"/>
      <c r="O550" s="737"/>
    </row>
    <row r="551" customHeight="1" spans="13:15">
      <c r="M551" s="469"/>
      <c r="N551" s="737"/>
      <c r="O551" s="737"/>
    </row>
    <row r="552" customHeight="1" spans="13:15">
      <c r="M552" s="469"/>
      <c r="N552" s="737"/>
      <c r="O552" s="737"/>
    </row>
    <row r="553" customHeight="1" spans="13:15">
      <c r="M553" s="469"/>
      <c r="N553" s="737"/>
      <c r="O553" s="737"/>
    </row>
    <row r="554" customHeight="1" spans="13:15">
      <c r="M554" s="469"/>
      <c r="N554" s="737"/>
      <c r="O554" s="737"/>
    </row>
    <row r="555" customHeight="1" spans="13:15">
      <c r="M555" s="469"/>
      <c r="N555" s="737"/>
      <c r="O555" s="737"/>
    </row>
    <row r="556" customHeight="1" spans="13:15">
      <c r="M556" s="469"/>
      <c r="N556" s="737"/>
      <c r="O556" s="737"/>
    </row>
    <row r="557" customHeight="1" spans="13:15">
      <c r="M557" s="469"/>
      <c r="N557" s="737"/>
      <c r="O557" s="737"/>
    </row>
    <row r="558" customHeight="1" spans="13:15">
      <c r="M558" s="469"/>
      <c r="N558" s="737"/>
      <c r="O558" s="737"/>
    </row>
    <row r="559" customHeight="1" spans="13:15">
      <c r="M559" s="469"/>
      <c r="N559" s="737"/>
      <c r="O559" s="737"/>
    </row>
    <row r="560" customHeight="1" spans="13:15">
      <c r="M560" s="469"/>
      <c r="N560" s="737"/>
      <c r="O560" s="737"/>
    </row>
    <row r="561" customHeight="1" spans="13:15">
      <c r="M561" s="469"/>
      <c r="N561" s="737"/>
      <c r="O561" s="737"/>
    </row>
    <row r="562" customHeight="1" spans="13:15">
      <c r="M562" s="469"/>
      <c r="N562" s="737"/>
      <c r="O562" s="737"/>
    </row>
    <row r="563" customHeight="1" spans="13:15">
      <c r="M563" s="469"/>
      <c r="N563" s="737"/>
      <c r="O563" s="737"/>
    </row>
    <row r="564" customHeight="1" spans="13:15">
      <c r="M564" s="469"/>
      <c r="N564" s="737"/>
      <c r="O564" s="737"/>
    </row>
    <row r="565" customHeight="1" spans="13:15">
      <c r="M565" s="469"/>
      <c r="N565" s="737"/>
      <c r="O565" s="737"/>
    </row>
    <row r="566" customHeight="1" spans="13:15">
      <c r="M566" s="469"/>
      <c r="N566" s="737"/>
      <c r="O566" s="737"/>
    </row>
    <row r="567" customHeight="1" spans="13:15">
      <c r="M567" s="469"/>
      <c r="N567" s="737"/>
      <c r="O567" s="737"/>
    </row>
    <row r="568" customHeight="1" spans="13:15">
      <c r="M568" s="469"/>
      <c r="N568" s="737"/>
      <c r="O568" s="737"/>
    </row>
    <row r="569" customHeight="1" spans="13:15">
      <c r="M569" s="469"/>
      <c r="N569" s="737"/>
      <c r="O569" s="737"/>
    </row>
    <row r="570" customHeight="1" spans="13:15">
      <c r="M570" s="469"/>
      <c r="N570" s="737"/>
      <c r="O570" s="737"/>
    </row>
    <row r="571" customHeight="1" spans="13:15">
      <c r="M571" s="469"/>
      <c r="N571" s="737"/>
      <c r="O571" s="737"/>
    </row>
    <row r="572" customHeight="1" spans="13:15">
      <c r="M572" s="469"/>
      <c r="N572" s="737"/>
      <c r="O572" s="737"/>
    </row>
    <row r="573" customHeight="1" spans="13:15">
      <c r="M573" s="469"/>
      <c r="N573" s="737"/>
      <c r="O573" s="737"/>
    </row>
    <row r="574" customHeight="1" spans="13:15">
      <c r="M574" s="469"/>
      <c r="N574" s="737"/>
      <c r="O574" s="737"/>
    </row>
    <row r="575" customHeight="1" spans="13:15">
      <c r="M575" s="469"/>
      <c r="N575" s="737"/>
      <c r="O575" s="737"/>
    </row>
    <row r="576" customHeight="1" spans="13:15">
      <c r="M576" s="469"/>
      <c r="N576" s="737"/>
      <c r="O576" s="737"/>
    </row>
    <row r="577" customHeight="1" spans="13:15">
      <c r="M577" s="469"/>
      <c r="N577" s="737"/>
      <c r="O577" s="737"/>
    </row>
    <row r="578" customHeight="1" spans="13:15">
      <c r="M578" s="469"/>
      <c r="N578" s="737"/>
      <c r="O578" s="737"/>
    </row>
    <row r="579" customHeight="1" spans="13:15">
      <c r="M579" s="469"/>
      <c r="N579" s="737"/>
      <c r="O579" s="737"/>
    </row>
    <row r="580" customHeight="1" spans="13:15">
      <c r="M580" s="469"/>
      <c r="N580" s="737"/>
      <c r="O580" s="737"/>
    </row>
    <row r="581" customHeight="1" spans="13:15">
      <c r="M581" s="469"/>
      <c r="N581" s="737"/>
      <c r="O581" s="737"/>
    </row>
    <row r="582" customHeight="1" spans="13:15">
      <c r="M582" s="469"/>
      <c r="N582" s="737"/>
      <c r="O582" s="737"/>
    </row>
    <row r="583" customHeight="1" spans="13:15">
      <c r="M583" s="469"/>
      <c r="N583" s="737"/>
      <c r="O583" s="737"/>
    </row>
    <row r="584" customHeight="1" spans="13:15">
      <c r="M584" s="469"/>
      <c r="N584" s="737"/>
      <c r="O584" s="737"/>
    </row>
    <row r="585" customHeight="1" spans="13:15">
      <c r="M585" s="469"/>
      <c r="N585" s="737"/>
      <c r="O585" s="737"/>
    </row>
    <row r="586" customHeight="1" spans="13:15">
      <c r="M586" s="469"/>
      <c r="N586" s="737"/>
      <c r="O586" s="737"/>
    </row>
    <row r="587" customHeight="1" spans="13:15">
      <c r="M587" s="469"/>
      <c r="N587" s="737"/>
      <c r="O587" s="737"/>
    </row>
    <row r="588" customHeight="1" spans="13:15">
      <c r="M588" s="469"/>
      <c r="N588" s="737"/>
      <c r="O588" s="737"/>
    </row>
    <row r="589" customHeight="1" spans="13:15">
      <c r="M589" s="469"/>
      <c r="N589" s="737"/>
      <c r="O589" s="737"/>
    </row>
    <row r="590" customHeight="1" spans="13:15">
      <c r="M590" s="469"/>
      <c r="N590" s="737"/>
      <c r="O590" s="737"/>
    </row>
    <row r="591" customHeight="1" spans="13:15">
      <c r="M591" s="469"/>
      <c r="N591" s="737"/>
      <c r="O591" s="737"/>
    </row>
    <row r="592" customHeight="1" spans="13:15">
      <c r="M592" s="469"/>
      <c r="N592" s="737"/>
      <c r="O592" s="737"/>
    </row>
    <row r="593" customHeight="1" spans="13:15">
      <c r="M593" s="469"/>
      <c r="N593" s="737"/>
      <c r="O593" s="737"/>
    </row>
    <row r="594" customHeight="1" spans="13:15">
      <c r="M594" s="469"/>
      <c r="N594" s="737"/>
      <c r="O594" s="737"/>
    </row>
    <row r="595" customHeight="1" spans="13:15">
      <c r="M595" s="469"/>
      <c r="N595" s="737"/>
      <c r="O595" s="737"/>
    </row>
    <row r="596" customHeight="1" spans="13:15">
      <c r="M596" s="469"/>
      <c r="N596" s="737"/>
      <c r="O596" s="737"/>
    </row>
    <row r="597" customHeight="1" spans="13:15">
      <c r="M597" s="469"/>
      <c r="N597" s="737"/>
      <c r="O597" s="737"/>
    </row>
    <row r="598" customHeight="1" spans="13:15">
      <c r="M598" s="469"/>
      <c r="N598" s="737"/>
      <c r="O598" s="737"/>
    </row>
    <row r="599" customHeight="1" spans="13:15">
      <c r="M599" s="469"/>
      <c r="N599" s="737"/>
      <c r="O599" s="737"/>
    </row>
    <row r="600" customHeight="1" spans="13:15">
      <c r="M600" s="469"/>
      <c r="N600" s="737"/>
      <c r="O600" s="737"/>
    </row>
    <row r="601" customHeight="1" spans="13:15">
      <c r="M601" s="469"/>
      <c r="N601" s="737"/>
      <c r="O601" s="737"/>
    </row>
    <row r="602" customHeight="1" spans="13:15">
      <c r="M602" s="469"/>
      <c r="N602" s="737"/>
      <c r="O602" s="737"/>
    </row>
    <row r="603" customHeight="1" spans="13:15">
      <c r="M603" s="469"/>
      <c r="N603" s="737"/>
      <c r="O603" s="737"/>
    </row>
    <row r="604" customHeight="1" spans="13:15">
      <c r="M604" s="469"/>
      <c r="N604" s="737"/>
      <c r="O604" s="737"/>
    </row>
    <row r="605" customHeight="1" spans="13:15">
      <c r="M605" s="469"/>
      <c r="N605" s="737"/>
      <c r="O605" s="737"/>
    </row>
    <row r="606" customHeight="1" spans="13:15">
      <c r="M606" s="469"/>
      <c r="N606" s="737"/>
      <c r="O606" s="737"/>
    </row>
    <row r="607" customHeight="1" spans="13:15">
      <c r="M607" s="469"/>
      <c r="N607" s="737"/>
      <c r="O607" s="737"/>
    </row>
    <row r="608" customHeight="1" spans="13:15">
      <c r="M608" s="469"/>
      <c r="N608" s="737"/>
      <c r="O608" s="737"/>
    </row>
    <row r="609" customHeight="1" spans="13:15">
      <c r="M609" s="469"/>
      <c r="N609" s="737"/>
      <c r="O609" s="737"/>
    </row>
    <row r="610" customHeight="1" spans="13:15">
      <c r="M610" s="469"/>
      <c r="N610" s="737"/>
      <c r="O610" s="737"/>
    </row>
    <row r="611" customHeight="1" spans="13:15">
      <c r="M611" s="469"/>
      <c r="N611" s="737"/>
      <c r="O611" s="737"/>
    </row>
    <row r="612" customHeight="1" spans="13:15">
      <c r="M612" s="469"/>
      <c r="N612" s="737"/>
      <c r="O612" s="737"/>
    </row>
    <row r="613" customHeight="1" spans="13:15">
      <c r="M613" s="469"/>
      <c r="N613" s="737"/>
      <c r="O613" s="737"/>
    </row>
    <row r="614" customHeight="1" spans="13:15">
      <c r="M614" s="469"/>
      <c r="N614" s="737"/>
      <c r="O614" s="737"/>
    </row>
    <row r="615" customHeight="1" spans="13:15">
      <c r="M615" s="469"/>
      <c r="N615" s="737"/>
      <c r="O615" s="737"/>
    </row>
    <row r="616" customHeight="1" spans="13:15">
      <c r="M616" s="469"/>
      <c r="N616" s="737"/>
      <c r="O616" s="737"/>
    </row>
    <row r="617" customHeight="1" spans="13:15">
      <c r="M617" s="469"/>
      <c r="N617" s="737"/>
      <c r="O617" s="737"/>
    </row>
    <row r="618" customHeight="1" spans="13:15">
      <c r="M618" s="469"/>
      <c r="N618" s="737"/>
      <c r="O618" s="737"/>
    </row>
    <row r="619" customHeight="1" spans="13:15">
      <c r="M619" s="469"/>
      <c r="N619" s="737"/>
      <c r="O619" s="737"/>
    </row>
    <row r="620" customHeight="1" spans="13:15">
      <c r="M620" s="469"/>
      <c r="N620" s="737"/>
      <c r="O620" s="737"/>
    </row>
    <row r="621" customHeight="1" spans="13:15">
      <c r="M621" s="469"/>
      <c r="N621" s="737"/>
      <c r="O621" s="737"/>
    </row>
    <row r="622" customHeight="1" spans="13:15">
      <c r="M622" s="469"/>
      <c r="N622" s="737"/>
      <c r="O622" s="737"/>
    </row>
    <row r="623" customHeight="1" spans="13:15">
      <c r="M623" s="469"/>
      <c r="N623" s="737"/>
      <c r="O623" s="737"/>
    </row>
    <row r="624" customHeight="1" spans="13:15">
      <c r="M624" s="469"/>
      <c r="N624" s="737"/>
      <c r="O624" s="737"/>
    </row>
    <row r="625" customHeight="1" spans="13:15">
      <c r="M625" s="469"/>
      <c r="N625" s="737"/>
      <c r="O625" s="737"/>
    </row>
    <row r="626" customHeight="1" spans="13:15">
      <c r="M626" s="469"/>
      <c r="N626" s="737"/>
      <c r="O626" s="737"/>
    </row>
    <row r="627" customHeight="1" spans="13:15">
      <c r="M627" s="469"/>
      <c r="N627" s="737"/>
      <c r="O627" s="737"/>
    </row>
    <row r="628" customHeight="1" spans="13:15">
      <c r="M628" s="469"/>
      <c r="N628" s="737"/>
      <c r="O628" s="737"/>
    </row>
    <row r="629" customHeight="1" spans="13:15">
      <c r="M629" s="469"/>
      <c r="N629" s="737"/>
      <c r="O629" s="737"/>
    </row>
    <row r="630" customHeight="1" spans="13:15">
      <c r="M630" s="469"/>
      <c r="N630" s="737"/>
      <c r="O630" s="737"/>
    </row>
    <row r="631" customHeight="1" spans="13:15">
      <c r="M631" s="469"/>
      <c r="N631" s="737"/>
      <c r="O631" s="737"/>
    </row>
    <row r="632" customHeight="1" spans="13:15">
      <c r="M632" s="469"/>
      <c r="N632" s="737"/>
      <c r="O632" s="737"/>
    </row>
    <row r="633" customHeight="1" spans="13:15">
      <c r="M633" s="469"/>
      <c r="N633" s="737"/>
      <c r="O633" s="737"/>
    </row>
    <row r="634" customHeight="1" spans="13:15">
      <c r="M634" s="469"/>
      <c r="N634" s="737"/>
      <c r="O634" s="737"/>
    </row>
    <row r="635" customHeight="1" spans="13:15">
      <c r="M635" s="469"/>
      <c r="N635" s="737"/>
      <c r="O635" s="737"/>
    </row>
    <row r="636" customHeight="1" spans="13:15">
      <c r="M636" s="469"/>
      <c r="N636" s="737"/>
      <c r="O636" s="737"/>
    </row>
    <row r="637" customHeight="1" spans="13:15">
      <c r="M637" s="469"/>
      <c r="N637" s="737"/>
      <c r="O637" s="737"/>
    </row>
    <row r="638" customHeight="1" spans="13:15">
      <c r="M638" s="469"/>
      <c r="N638" s="737"/>
      <c r="O638" s="737"/>
    </row>
    <row r="639" customHeight="1" spans="13:15">
      <c r="M639" s="469"/>
      <c r="N639" s="737"/>
      <c r="O639" s="737"/>
    </row>
    <row r="640" customHeight="1" spans="13:15">
      <c r="M640" s="469"/>
      <c r="N640" s="737"/>
      <c r="O640" s="737"/>
    </row>
    <row r="641" customHeight="1" spans="13:15">
      <c r="M641" s="469"/>
      <c r="N641" s="737"/>
      <c r="O641" s="737"/>
    </row>
    <row r="642" customHeight="1" spans="13:15">
      <c r="M642" s="469"/>
      <c r="N642" s="737"/>
      <c r="O642" s="737"/>
    </row>
    <row r="643" customHeight="1" spans="13:15">
      <c r="M643" s="469"/>
      <c r="N643" s="737"/>
      <c r="O643" s="737"/>
    </row>
    <row r="644" customHeight="1" spans="13:15">
      <c r="M644" s="469"/>
      <c r="N644" s="737"/>
      <c r="O644" s="737"/>
    </row>
    <row r="645" customHeight="1" spans="13:15">
      <c r="M645" s="469"/>
      <c r="N645" s="737"/>
      <c r="O645" s="737"/>
    </row>
    <row r="646" customHeight="1" spans="13:15">
      <c r="M646" s="469"/>
      <c r="N646" s="737"/>
      <c r="O646" s="737"/>
    </row>
    <row r="647" customHeight="1" spans="13:15">
      <c r="M647" s="469"/>
      <c r="N647" s="737"/>
      <c r="O647" s="737"/>
    </row>
    <row r="648" customHeight="1" spans="13:15">
      <c r="M648" s="469"/>
      <c r="N648" s="737"/>
      <c r="O648" s="737"/>
    </row>
    <row r="649" customHeight="1" spans="13:15">
      <c r="M649" s="469"/>
      <c r="N649" s="737"/>
      <c r="O649" s="737"/>
    </row>
    <row r="650" customHeight="1" spans="13:15">
      <c r="M650" s="469"/>
      <c r="N650" s="737"/>
      <c r="O650" s="737"/>
    </row>
    <row r="651" customHeight="1" spans="13:15">
      <c r="M651" s="469"/>
      <c r="N651" s="737"/>
      <c r="O651" s="737"/>
    </row>
    <row r="652" customHeight="1" spans="13:15">
      <c r="M652" s="469"/>
      <c r="N652" s="737"/>
      <c r="O652" s="737"/>
    </row>
    <row r="653" customHeight="1" spans="13:15">
      <c r="M653" s="469"/>
      <c r="N653" s="737"/>
      <c r="O653" s="737"/>
    </row>
    <row r="654" customHeight="1" spans="13:15">
      <c r="M654" s="469"/>
      <c r="N654" s="737"/>
      <c r="O654" s="737"/>
    </row>
    <row r="655" customHeight="1" spans="13:15">
      <c r="M655" s="469"/>
      <c r="N655" s="737"/>
      <c r="O655" s="737"/>
    </row>
    <row r="656" customHeight="1" spans="13:15">
      <c r="M656" s="469"/>
      <c r="N656" s="737"/>
      <c r="O656" s="737"/>
    </row>
    <row r="657" customHeight="1" spans="13:15">
      <c r="M657" s="469"/>
      <c r="N657" s="737"/>
      <c r="O657" s="737"/>
    </row>
    <row r="658" customHeight="1" spans="13:15">
      <c r="M658" s="469"/>
      <c r="N658" s="737"/>
      <c r="O658" s="737"/>
    </row>
    <row r="659" customHeight="1" spans="13:15">
      <c r="M659" s="469"/>
      <c r="N659" s="737"/>
      <c r="O659" s="737"/>
    </row>
    <row r="660" customHeight="1" spans="13:15">
      <c r="M660" s="469"/>
      <c r="N660" s="737"/>
      <c r="O660" s="737"/>
    </row>
    <row r="661" customHeight="1" spans="13:15">
      <c r="M661" s="469"/>
      <c r="N661" s="737"/>
      <c r="O661" s="737"/>
    </row>
    <row r="662" customHeight="1" spans="13:15">
      <c r="M662" s="469"/>
      <c r="N662" s="737"/>
      <c r="O662" s="737"/>
    </row>
    <row r="663" customHeight="1" spans="13:15">
      <c r="M663" s="469"/>
      <c r="N663" s="737"/>
      <c r="O663" s="737"/>
    </row>
    <row r="664" customHeight="1" spans="13:15">
      <c r="M664" s="469"/>
      <c r="N664" s="737"/>
      <c r="O664" s="737"/>
    </row>
    <row r="665" customHeight="1" spans="13:15">
      <c r="M665" s="469"/>
      <c r="N665" s="737"/>
      <c r="O665" s="737"/>
    </row>
    <row r="666" customHeight="1" spans="13:15">
      <c r="M666" s="469"/>
      <c r="N666" s="737"/>
      <c r="O666" s="737"/>
    </row>
    <row r="667" customHeight="1" spans="13:15">
      <c r="M667" s="469"/>
      <c r="N667" s="737"/>
      <c r="O667" s="737"/>
    </row>
    <row r="668" customHeight="1" spans="13:15">
      <c r="M668" s="469"/>
      <c r="N668" s="737"/>
      <c r="O668" s="737"/>
    </row>
    <row r="669" customHeight="1" spans="13:15">
      <c r="M669" s="469"/>
      <c r="N669" s="737"/>
      <c r="O669" s="737"/>
    </row>
    <row r="670" customHeight="1" spans="13:15">
      <c r="M670" s="469"/>
      <c r="N670" s="737"/>
      <c r="O670" s="737"/>
    </row>
    <row r="671" customHeight="1" spans="13:15">
      <c r="M671" s="469"/>
      <c r="N671" s="737"/>
      <c r="O671" s="737"/>
    </row>
    <row r="672" customHeight="1" spans="13:15">
      <c r="M672" s="469"/>
      <c r="N672" s="737"/>
      <c r="O672" s="737"/>
    </row>
    <row r="673" customHeight="1" spans="13:15">
      <c r="M673" s="469"/>
      <c r="N673" s="737"/>
      <c r="O673" s="737"/>
    </row>
    <row r="674" customHeight="1" spans="13:15">
      <c r="M674" s="469"/>
      <c r="N674" s="737"/>
      <c r="O674" s="737"/>
    </row>
    <row r="675" customHeight="1" spans="13:15">
      <c r="M675" s="469"/>
      <c r="N675" s="737"/>
      <c r="O675" s="737"/>
    </row>
    <row r="676" customHeight="1" spans="13:15">
      <c r="M676" s="469"/>
      <c r="N676" s="737"/>
      <c r="O676" s="737"/>
    </row>
    <row r="677" customHeight="1" spans="13:15">
      <c r="M677" s="469"/>
      <c r="N677" s="737"/>
      <c r="O677" s="737"/>
    </row>
    <row r="678" customHeight="1" spans="13:15">
      <c r="M678" s="469"/>
      <c r="N678" s="737"/>
      <c r="O678" s="737"/>
    </row>
    <row r="679" customHeight="1" spans="13:15">
      <c r="M679" s="469"/>
      <c r="N679" s="737"/>
      <c r="O679" s="737"/>
    </row>
    <row r="680" customHeight="1" spans="13:15">
      <c r="M680" s="469"/>
      <c r="N680" s="737"/>
      <c r="O680" s="737"/>
    </row>
    <row r="681" customHeight="1" spans="13:15">
      <c r="M681" s="469"/>
      <c r="N681" s="737"/>
      <c r="O681" s="737"/>
    </row>
    <row r="682" customHeight="1" spans="13:15">
      <c r="M682" s="469"/>
      <c r="N682" s="737"/>
      <c r="O682" s="737"/>
    </row>
    <row r="683" customHeight="1" spans="13:15">
      <c r="M683" s="469"/>
      <c r="N683" s="737"/>
      <c r="O683" s="737"/>
    </row>
    <row r="684" customHeight="1" spans="13:15">
      <c r="M684" s="469"/>
      <c r="N684" s="737"/>
      <c r="O684" s="737"/>
    </row>
    <row r="685" customHeight="1" spans="13:15">
      <c r="M685" s="469"/>
      <c r="N685" s="737"/>
      <c r="O685" s="737"/>
    </row>
    <row r="686" customHeight="1" spans="13:15">
      <c r="M686" s="469"/>
      <c r="N686" s="737"/>
      <c r="O686" s="737"/>
    </row>
    <row r="687" customHeight="1" spans="13:15">
      <c r="M687" s="469"/>
      <c r="N687" s="737"/>
      <c r="O687" s="737"/>
    </row>
    <row r="688" customHeight="1" spans="13:15">
      <c r="M688" s="469"/>
      <c r="N688" s="737"/>
      <c r="O688" s="737"/>
    </row>
    <row r="689" customHeight="1" spans="13:15">
      <c r="M689" s="469"/>
      <c r="N689" s="737"/>
      <c r="O689" s="737"/>
    </row>
    <row r="690" customHeight="1" spans="13:15">
      <c r="M690" s="469"/>
      <c r="N690" s="737"/>
      <c r="O690" s="737"/>
    </row>
    <row r="691" customHeight="1" spans="13:15">
      <c r="M691" s="469"/>
      <c r="N691" s="737"/>
      <c r="O691" s="737"/>
    </row>
    <row r="692" customHeight="1" spans="13:15">
      <c r="M692" s="469"/>
      <c r="N692" s="737"/>
      <c r="O692" s="737"/>
    </row>
    <row r="693" customHeight="1" spans="13:15">
      <c r="M693" s="469"/>
      <c r="N693" s="737"/>
      <c r="O693" s="737"/>
    </row>
    <row r="694" customHeight="1" spans="13:15">
      <c r="M694" s="469"/>
      <c r="N694" s="737"/>
      <c r="O694" s="737"/>
    </row>
    <row r="695" customHeight="1" spans="13:15">
      <c r="M695" s="469"/>
      <c r="N695" s="737"/>
      <c r="O695" s="737"/>
    </row>
    <row r="696" customHeight="1" spans="13:15">
      <c r="M696" s="469"/>
      <c r="N696" s="737"/>
      <c r="O696" s="737"/>
    </row>
    <row r="697" customHeight="1" spans="13:15">
      <c r="M697" s="469"/>
      <c r="N697" s="737"/>
      <c r="O697" s="737"/>
    </row>
    <row r="698" customHeight="1" spans="13:15">
      <c r="M698" s="469"/>
      <c r="N698" s="737"/>
      <c r="O698" s="737"/>
    </row>
    <row r="699" customHeight="1" spans="13:15">
      <c r="M699" s="469"/>
      <c r="N699" s="737"/>
      <c r="O699" s="737"/>
    </row>
    <row r="700" customHeight="1" spans="13:15">
      <c r="M700" s="469"/>
      <c r="N700" s="737"/>
      <c r="O700" s="737"/>
    </row>
    <row r="701" customHeight="1" spans="13:15">
      <c r="M701" s="469"/>
      <c r="N701" s="737"/>
      <c r="O701" s="737"/>
    </row>
    <row r="702" customHeight="1" spans="13:15">
      <c r="M702" s="469"/>
      <c r="N702" s="737"/>
      <c r="O702" s="737"/>
    </row>
    <row r="703" customHeight="1" spans="13:15">
      <c r="M703" s="469"/>
      <c r="N703" s="737"/>
      <c r="O703" s="737"/>
    </row>
    <row r="704" customHeight="1" spans="13:15">
      <c r="M704" s="469"/>
      <c r="N704" s="737"/>
      <c r="O704" s="737"/>
    </row>
    <row r="705" customHeight="1" spans="13:15">
      <c r="M705" s="469"/>
      <c r="N705" s="737"/>
      <c r="O705" s="737"/>
    </row>
    <row r="706" customHeight="1" spans="13:15">
      <c r="M706" s="469"/>
      <c r="N706" s="737"/>
      <c r="O706" s="737"/>
    </row>
    <row r="707" customHeight="1" spans="13:15">
      <c r="M707" s="469"/>
      <c r="N707" s="737"/>
      <c r="O707" s="737"/>
    </row>
    <row r="708" customHeight="1" spans="13:15">
      <c r="M708" s="469"/>
      <c r="N708" s="737"/>
      <c r="O708" s="737"/>
    </row>
    <row r="709" customHeight="1" spans="13:15">
      <c r="M709" s="469"/>
      <c r="N709" s="737"/>
      <c r="O709" s="737"/>
    </row>
    <row r="710" customHeight="1" spans="13:15">
      <c r="M710" s="469"/>
      <c r="N710" s="737"/>
      <c r="O710" s="737"/>
    </row>
    <row r="711" customHeight="1" spans="13:15">
      <c r="M711" s="469"/>
      <c r="N711" s="737"/>
      <c r="O711" s="737"/>
    </row>
    <row r="712" customHeight="1" spans="13:15">
      <c r="M712" s="469"/>
      <c r="N712" s="737"/>
      <c r="O712" s="737"/>
    </row>
    <row r="713" customHeight="1" spans="13:15">
      <c r="M713" s="469"/>
      <c r="N713" s="737"/>
      <c r="O713" s="737"/>
    </row>
    <row r="714" customHeight="1" spans="13:15">
      <c r="M714" s="469"/>
      <c r="N714" s="737"/>
      <c r="O714" s="737"/>
    </row>
    <row r="715" customHeight="1" spans="13:15">
      <c r="M715" s="469"/>
      <c r="N715" s="737"/>
      <c r="O715" s="737"/>
    </row>
    <row r="716" customHeight="1" spans="13:15">
      <c r="M716" s="469"/>
      <c r="N716" s="737"/>
      <c r="O716" s="737"/>
    </row>
    <row r="717" customHeight="1" spans="13:15">
      <c r="M717" s="469"/>
      <c r="N717" s="737"/>
      <c r="O717" s="737"/>
    </row>
    <row r="718" customHeight="1" spans="13:15">
      <c r="M718" s="469"/>
      <c r="N718" s="737"/>
      <c r="O718" s="737"/>
    </row>
    <row r="719" customHeight="1" spans="13:15">
      <c r="M719" s="469"/>
      <c r="N719" s="737"/>
      <c r="O719" s="737"/>
    </row>
    <row r="720" customHeight="1" spans="13:15">
      <c r="M720" s="469"/>
      <c r="N720" s="737"/>
      <c r="O720" s="737"/>
    </row>
    <row r="721" customHeight="1" spans="13:15">
      <c r="M721" s="469"/>
      <c r="N721" s="737"/>
      <c r="O721" s="737"/>
    </row>
    <row r="722" customHeight="1" spans="13:15">
      <c r="M722" s="469"/>
      <c r="N722" s="737"/>
      <c r="O722" s="737"/>
    </row>
    <row r="723" customHeight="1" spans="13:15">
      <c r="M723" s="469"/>
      <c r="N723" s="737"/>
      <c r="O723" s="737"/>
    </row>
    <row r="724" customHeight="1" spans="13:15">
      <c r="M724" s="469"/>
      <c r="N724" s="737"/>
      <c r="O724" s="737"/>
    </row>
    <row r="725" customHeight="1" spans="13:15">
      <c r="M725" s="469"/>
      <c r="N725" s="737"/>
      <c r="O725" s="737"/>
    </row>
    <row r="726" customHeight="1" spans="13:15">
      <c r="M726" s="469"/>
      <c r="N726" s="737"/>
      <c r="O726" s="737"/>
    </row>
    <row r="727" customHeight="1" spans="13:15">
      <c r="M727" s="469"/>
      <c r="N727" s="737"/>
      <c r="O727" s="737"/>
    </row>
    <row r="728" customHeight="1" spans="13:15">
      <c r="M728" s="469"/>
      <c r="N728" s="737"/>
      <c r="O728" s="737"/>
    </row>
    <row r="729" customHeight="1" spans="13:15">
      <c r="M729" s="469"/>
      <c r="N729" s="737"/>
      <c r="O729" s="737"/>
    </row>
    <row r="730" customHeight="1" spans="13:15">
      <c r="M730" s="469"/>
      <c r="N730" s="737"/>
      <c r="O730" s="737"/>
    </row>
    <row r="731" customHeight="1" spans="13:15">
      <c r="M731" s="469"/>
      <c r="N731" s="737"/>
      <c r="O731" s="737"/>
    </row>
    <row r="732" customHeight="1" spans="13:15">
      <c r="M732" s="469"/>
      <c r="N732" s="737"/>
      <c r="O732" s="737"/>
    </row>
    <row r="733" customHeight="1" spans="13:15">
      <c r="M733" s="469"/>
      <c r="N733" s="737"/>
      <c r="O733" s="737"/>
    </row>
    <row r="734" customHeight="1" spans="13:15">
      <c r="M734" s="469"/>
      <c r="N734" s="737"/>
      <c r="O734" s="737"/>
    </row>
    <row r="735" customHeight="1" spans="13:15">
      <c r="M735" s="469"/>
      <c r="N735" s="737"/>
      <c r="O735" s="737"/>
    </row>
    <row r="736" customHeight="1" spans="13:15">
      <c r="M736" s="469"/>
      <c r="N736" s="737"/>
      <c r="O736" s="737"/>
    </row>
    <row r="737" customHeight="1" spans="13:15">
      <c r="M737" s="469"/>
      <c r="N737" s="737"/>
      <c r="O737" s="737"/>
    </row>
    <row r="738" customHeight="1" spans="13:15">
      <c r="M738" s="469"/>
      <c r="N738" s="737"/>
      <c r="O738" s="737"/>
    </row>
    <row r="739" customHeight="1" spans="13:15">
      <c r="M739" s="469"/>
      <c r="N739" s="737"/>
      <c r="O739" s="737"/>
    </row>
    <row r="740" customHeight="1" spans="13:15">
      <c r="M740" s="469"/>
      <c r="N740" s="737"/>
      <c r="O740" s="737"/>
    </row>
    <row r="741" customHeight="1" spans="13:15">
      <c r="M741" s="469"/>
      <c r="N741" s="737"/>
      <c r="O741" s="737"/>
    </row>
    <row r="742" customHeight="1" spans="13:15">
      <c r="M742" s="469"/>
      <c r="N742" s="737"/>
      <c r="O742" s="737"/>
    </row>
    <row r="743" customHeight="1" spans="13:15">
      <c r="M743" s="469"/>
      <c r="N743" s="737"/>
      <c r="O743" s="737"/>
    </row>
    <row r="744" customHeight="1" spans="13:15">
      <c r="M744" s="469"/>
      <c r="N744" s="737"/>
      <c r="O744" s="737"/>
    </row>
    <row r="745" customHeight="1" spans="13:15">
      <c r="M745" s="469"/>
      <c r="N745" s="737"/>
      <c r="O745" s="737"/>
    </row>
    <row r="746" customHeight="1" spans="13:15">
      <c r="M746" s="469"/>
      <c r="N746" s="737"/>
      <c r="O746" s="737"/>
    </row>
    <row r="747" customHeight="1" spans="13:15">
      <c r="M747" s="469"/>
      <c r="N747" s="737"/>
      <c r="O747" s="737"/>
    </row>
    <row r="748" customHeight="1" spans="13:15">
      <c r="M748" s="469"/>
      <c r="N748" s="737"/>
      <c r="O748" s="737"/>
    </row>
    <row r="749" customHeight="1" spans="13:15">
      <c r="M749" s="469"/>
      <c r="N749" s="737"/>
      <c r="O749" s="737"/>
    </row>
    <row r="750" customHeight="1" spans="13:15">
      <c r="M750" s="469"/>
      <c r="N750" s="737"/>
      <c r="O750" s="737"/>
    </row>
    <row r="751" customHeight="1" spans="13:15">
      <c r="M751" s="469"/>
      <c r="N751" s="737"/>
      <c r="O751" s="737"/>
    </row>
    <row r="752" customHeight="1" spans="13:15">
      <c r="M752" s="469"/>
      <c r="N752" s="737"/>
      <c r="O752" s="737"/>
    </row>
    <row r="753" customHeight="1" spans="13:15">
      <c r="M753" s="469"/>
      <c r="N753" s="737"/>
      <c r="O753" s="737"/>
    </row>
    <row r="754" customHeight="1" spans="13:15">
      <c r="M754" s="469"/>
      <c r="N754" s="737"/>
      <c r="O754" s="737"/>
    </row>
    <row r="755" customHeight="1" spans="13:15">
      <c r="M755" s="469"/>
      <c r="N755" s="737"/>
      <c r="O755" s="737"/>
    </row>
    <row r="756" customHeight="1" spans="13:15">
      <c r="M756" s="469"/>
      <c r="N756" s="737"/>
      <c r="O756" s="737"/>
    </row>
    <row r="757" customHeight="1" spans="13:15">
      <c r="M757" s="469"/>
      <c r="N757" s="737"/>
      <c r="O757" s="737"/>
    </row>
    <row r="758" customHeight="1" spans="13:15">
      <c r="M758" s="469"/>
      <c r="N758" s="737"/>
      <c r="O758" s="737"/>
    </row>
    <row r="759" customHeight="1" spans="13:15">
      <c r="M759" s="469"/>
      <c r="N759" s="737"/>
      <c r="O759" s="737"/>
    </row>
    <row r="760" customHeight="1" spans="13:15">
      <c r="M760" s="469"/>
      <c r="N760" s="737"/>
      <c r="O760" s="737"/>
    </row>
    <row r="761" customHeight="1" spans="13:15">
      <c r="M761" s="469"/>
      <c r="N761" s="737"/>
      <c r="O761" s="737"/>
    </row>
    <row r="762" customHeight="1" spans="13:15">
      <c r="M762" s="469"/>
      <c r="N762" s="737"/>
      <c r="O762" s="737"/>
    </row>
    <row r="763" customHeight="1" spans="13:15">
      <c r="M763" s="469"/>
      <c r="N763" s="737"/>
      <c r="O763" s="737"/>
    </row>
    <row r="764" customHeight="1" spans="13:15">
      <c r="M764" s="469"/>
      <c r="N764" s="737"/>
      <c r="O764" s="737"/>
    </row>
    <row r="765" customHeight="1" spans="13:15">
      <c r="M765" s="469"/>
      <c r="N765" s="737"/>
      <c r="O765" s="737"/>
    </row>
    <row r="766" customHeight="1" spans="13:15">
      <c r="M766" s="469"/>
      <c r="N766" s="737"/>
      <c r="O766" s="737"/>
    </row>
    <row r="767" customHeight="1" spans="13:15">
      <c r="M767" s="469"/>
      <c r="N767" s="737"/>
      <c r="O767" s="737"/>
    </row>
    <row r="768" customHeight="1" spans="13:15">
      <c r="M768" s="469"/>
      <c r="N768" s="737"/>
      <c r="O768" s="737"/>
    </row>
    <row r="769" customHeight="1" spans="13:15">
      <c r="M769" s="469"/>
      <c r="N769" s="737"/>
      <c r="O769" s="737"/>
    </row>
    <row r="770" customHeight="1" spans="13:15">
      <c r="M770" s="469"/>
      <c r="N770" s="737"/>
      <c r="O770" s="737"/>
    </row>
    <row r="771" customHeight="1" spans="13:15">
      <c r="M771" s="469"/>
      <c r="N771" s="737"/>
      <c r="O771" s="737"/>
    </row>
    <row r="772" customHeight="1" spans="13:15">
      <c r="M772" s="469"/>
      <c r="N772" s="737"/>
      <c r="O772" s="737"/>
    </row>
    <row r="773" customHeight="1" spans="13:15">
      <c r="M773" s="469"/>
      <c r="N773" s="737"/>
      <c r="O773" s="737"/>
    </row>
    <row r="774" customHeight="1" spans="13:15">
      <c r="M774" s="469"/>
      <c r="N774" s="737"/>
      <c r="O774" s="737"/>
    </row>
    <row r="775" customHeight="1" spans="13:15">
      <c r="M775" s="469"/>
      <c r="N775" s="737"/>
      <c r="O775" s="737"/>
    </row>
    <row r="776" customHeight="1" spans="13:15">
      <c r="M776" s="469"/>
      <c r="N776" s="737"/>
      <c r="O776" s="737"/>
    </row>
    <row r="777" customHeight="1" spans="13:15">
      <c r="M777" s="469"/>
      <c r="N777" s="737"/>
      <c r="O777" s="737"/>
    </row>
    <row r="778" customHeight="1" spans="13:15">
      <c r="M778" s="469"/>
      <c r="N778" s="737"/>
      <c r="O778" s="737"/>
    </row>
    <row r="779" customHeight="1" spans="13:15">
      <c r="M779" s="469"/>
      <c r="N779" s="737"/>
      <c r="O779" s="737"/>
    </row>
    <row r="780" customHeight="1" spans="13:15">
      <c r="M780" s="469"/>
      <c r="N780" s="737"/>
      <c r="O780" s="737"/>
    </row>
    <row r="781" customHeight="1" spans="13:15">
      <c r="M781" s="469"/>
      <c r="N781" s="737"/>
      <c r="O781" s="737"/>
    </row>
    <row r="782" customHeight="1" spans="13:15">
      <c r="M782" s="469"/>
      <c r="N782" s="737"/>
      <c r="O782" s="737"/>
    </row>
    <row r="783" customHeight="1" spans="13:15">
      <c r="M783" s="469"/>
      <c r="N783" s="737"/>
      <c r="O783" s="737"/>
    </row>
    <row r="784" customHeight="1" spans="13:15">
      <c r="M784" s="469"/>
      <c r="N784" s="737"/>
      <c r="O784" s="737"/>
    </row>
    <row r="785" customHeight="1" spans="13:15">
      <c r="M785" s="469"/>
      <c r="N785" s="737"/>
      <c r="O785" s="737"/>
    </row>
    <row r="786" customHeight="1" spans="13:15">
      <c r="M786" s="469"/>
      <c r="N786" s="737"/>
      <c r="O786" s="737"/>
    </row>
    <row r="787" customHeight="1" spans="13:15">
      <c r="M787" s="469"/>
      <c r="N787" s="737"/>
      <c r="O787" s="737"/>
    </row>
    <row r="788" customHeight="1" spans="13:15">
      <c r="M788" s="469"/>
      <c r="N788" s="737"/>
      <c r="O788" s="737"/>
    </row>
    <row r="789" customHeight="1" spans="13:15">
      <c r="M789" s="469"/>
      <c r="N789" s="737"/>
      <c r="O789" s="737"/>
    </row>
    <row r="790" customHeight="1" spans="13:15">
      <c r="M790" s="469"/>
      <c r="N790" s="737"/>
      <c r="O790" s="737"/>
    </row>
    <row r="791" customHeight="1" spans="13:15">
      <c r="M791" s="469"/>
      <c r="N791" s="737"/>
      <c r="O791" s="737"/>
    </row>
    <row r="792" customHeight="1" spans="13:15">
      <c r="M792" s="469"/>
      <c r="N792" s="737"/>
      <c r="O792" s="737"/>
    </row>
    <row r="793" customHeight="1" spans="13:15">
      <c r="M793" s="469"/>
      <c r="N793" s="737"/>
      <c r="O793" s="737"/>
    </row>
    <row r="794" customHeight="1" spans="13:15">
      <c r="M794" s="469"/>
      <c r="N794" s="737"/>
      <c r="O794" s="737"/>
    </row>
    <row r="795" customHeight="1" spans="13:15">
      <c r="M795" s="469"/>
      <c r="N795" s="737"/>
      <c r="O795" s="737"/>
    </row>
    <row r="796" customHeight="1" spans="13:15">
      <c r="M796" s="469"/>
      <c r="N796" s="737"/>
      <c r="O796" s="737"/>
    </row>
    <row r="797" customHeight="1" spans="13:15">
      <c r="M797" s="469"/>
      <c r="N797" s="737"/>
      <c r="O797" s="737"/>
    </row>
    <row r="798" customHeight="1" spans="13:15">
      <c r="M798" s="469"/>
      <c r="N798" s="737"/>
      <c r="O798" s="737"/>
    </row>
    <row r="799" customHeight="1" spans="13:15">
      <c r="M799" s="469"/>
      <c r="N799" s="737"/>
      <c r="O799" s="737"/>
    </row>
    <row r="800" customHeight="1" spans="13:15">
      <c r="M800" s="469"/>
      <c r="N800" s="737"/>
      <c r="O800" s="737"/>
    </row>
    <row r="801" customHeight="1" spans="13:15">
      <c r="M801" s="469"/>
      <c r="N801" s="737"/>
      <c r="O801" s="737"/>
    </row>
    <row r="802" customHeight="1" spans="13:15">
      <c r="M802" s="469"/>
      <c r="N802" s="737"/>
      <c r="O802" s="737"/>
    </row>
    <row r="803" customHeight="1" spans="13:15">
      <c r="M803" s="469"/>
      <c r="N803" s="737"/>
      <c r="O803" s="737"/>
    </row>
    <row r="804" customHeight="1" spans="13:15">
      <c r="M804" s="469"/>
      <c r="N804" s="737"/>
      <c r="O804" s="737"/>
    </row>
    <row r="805" customHeight="1" spans="13:15">
      <c r="M805" s="469"/>
      <c r="N805" s="737"/>
      <c r="O805" s="737"/>
    </row>
    <row r="806" customHeight="1" spans="13:15">
      <c r="M806" s="469"/>
      <c r="N806" s="737"/>
      <c r="O806" s="737"/>
    </row>
    <row r="807" customHeight="1" spans="13:15">
      <c r="M807" s="469"/>
      <c r="N807" s="737"/>
      <c r="O807" s="737"/>
    </row>
    <row r="808" customHeight="1" spans="13:15">
      <c r="M808" s="469"/>
      <c r="N808" s="737"/>
      <c r="O808" s="737"/>
    </row>
    <row r="809" customHeight="1" spans="13:15">
      <c r="M809" s="469"/>
      <c r="N809" s="737"/>
      <c r="O809" s="737"/>
    </row>
    <row r="810" customHeight="1" spans="13:15">
      <c r="M810" s="469"/>
      <c r="N810" s="737"/>
      <c r="O810" s="737"/>
    </row>
    <row r="811" customHeight="1" spans="13:15">
      <c r="M811" s="469"/>
      <c r="N811" s="737"/>
      <c r="O811" s="737"/>
    </row>
    <row r="812" customHeight="1" spans="13:15">
      <c r="M812" s="469"/>
      <c r="N812" s="737"/>
      <c r="O812" s="737"/>
    </row>
    <row r="813" customHeight="1" spans="13:15">
      <c r="M813" s="469"/>
      <c r="N813" s="737"/>
      <c r="O813" s="737"/>
    </row>
    <row r="814" customHeight="1" spans="13:15">
      <c r="M814" s="469"/>
      <c r="N814" s="737"/>
      <c r="O814" s="737"/>
    </row>
    <row r="815" customHeight="1" spans="13:15">
      <c r="M815" s="469"/>
      <c r="N815" s="737"/>
      <c r="O815" s="737"/>
    </row>
    <row r="816" customHeight="1" spans="13:15">
      <c r="M816" s="469"/>
      <c r="N816" s="737"/>
      <c r="O816" s="737"/>
    </row>
    <row r="817" customHeight="1" spans="13:15">
      <c r="M817" s="469"/>
      <c r="N817" s="737"/>
      <c r="O817" s="737"/>
    </row>
    <row r="818" customHeight="1" spans="13:15">
      <c r="M818" s="469"/>
      <c r="N818" s="737"/>
      <c r="O818" s="737"/>
    </row>
    <row r="819" customHeight="1" spans="13:15">
      <c r="M819" s="469"/>
      <c r="N819" s="737"/>
      <c r="O819" s="737"/>
    </row>
    <row r="820" customHeight="1" spans="13:15">
      <c r="M820" s="469"/>
      <c r="N820" s="737"/>
      <c r="O820" s="737"/>
    </row>
    <row r="821" customHeight="1" spans="13:15">
      <c r="M821" s="469"/>
      <c r="N821" s="737"/>
      <c r="O821" s="737"/>
    </row>
    <row r="822" customHeight="1" spans="13:15">
      <c r="M822" s="469"/>
      <c r="N822" s="737"/>
      <c r="O822" s="737"/>
    </row>
    <row r="823" customHeight="1" spans="13:15">
      <c r="M823" s="469"/>
      <c r="N823" s="737"/>
      <c r="O823" s="737"/>
    </row>
    <row r="824" customHeight="1" spans="13:15">
      <c r="M824" s="469"/>
      <c r="N824" s="737"/>
      <c r="O824" s="737"/>
    </row>
    <row r="825" customHeight="1" spans="13:15">
      <c r="M825" s="469"/>
      <c r="N825" s="737"/>
      <c r="O825" s="737"/>
    </row>
    <row r="826" customHeight="1" spans="13:15">
      <c r="M826" s="469"/>
      <c r="N826" s="737"/>
      <c r="O826" s="737"/>
    </row>
    <row r="827" customHeight="1" spans="13:15">
      <c r="M827" s="469"/>
      <c r="N827" s="737"/>
      <c r="O827" s="737"/>
    </row>
    <row r="828" customHeight="1" spans="13:15">
      <c r="M828" s="469"/>
      <c r="N828" s="737"/>
      <c r="O828" s="737"/>
    </row>
    <row r="829" customHeight="1" spans="13:15">
      <c r="M829" s="469"/>
      <c r="N829" s="737"/>
      <c r="O829" s="737"/>
    </row>
    <row r="830" customHeight="1" spans="13:15">
      <c r="M830" s="469"/>
      <c r="N830" s="737"/>
      <c r="O830" s="737"/>
    </row>
    <row r="831" customHeight="1" spans="13:15">
      <c r="M831" s="469"/>
      <c r="N831" s="737"/>
      <c r="O831" s="737"/>
    </row>
    <row r="832" customHeight="1" spans="13:15">
      <c r="M832" s="469"/>
      <c r="N832" s="737"/>
      <c r="O832" s="737"/>
    </row>
    <row r="833" customHeight="1" spans="13:15">
      <c r="M833" s="469"/>
      <c r="N833" s="737"/>
      <c r="O833" s="737"/>
    </row>
    <row r="834" customHeight="1" spans="13:15">
      <c r="M834" s="469"/>
      <c r="N834" s="737"/>
      <c r="O834" s="737"/>
    </row>
    <row r="835" customHeight="1" spans="13:15">
      <c r="M835" s="469"/>
      <c r="N835" s="737"/>
      <c r="O835" s="737"/>
    </row>
    <row r="836" customHeight="1" spans="13:15">
      <c r="M836" s="469"/>
      <c r="N836" s="737"/>
      <c r="O836" s="737"/>
    </row>
    <row r="837" customHeight="1" spans="13:15">
      <c r="M837" s="469"/>
      <c r="N837" s="737"/>
      <c r="O837" s="737"/>
    </row>
    <row r="838" customHeight="1" spans="13:15">
      <c r="M838" s="469"/>
      <c r="N838" s="737"/>
      <c r="O838" s="737"/>
    </row>
    <row r="839" customHeight="1" spans="13:15">
      <c r="M839" s="469"/>
      <c r="N839" s="737"/>
      <c r="O839" s="737"/>
    </row>
    <row r="840" customHeight="1" spans="13:15">
      <c r="M840" s="469"/>
      <c r="N840" s="737"/>
      <c r="O840" s="737"/>
    </row>
    <row r="841" customHeight="1" spans="13:15">
      <c r="M841" s="469"/>
      <c r="N841" s="737"/>
      <c r="O841" s="737"/>
    </row>
    <row r="842" customHeight="1" spans="13:15">
      <c r="M842" s="469"/>
      <c r="N842" s="737"/>
      <c r="O842" s="737"/>
    </row>
    <row r="843" customHeight="1" spans="13:15">
      <c r="M843" s="469"/>
      <c r="N843" s="737"/>
      <c r="O843" s="737"/>
    </row>
    <row r="844" customHeight="1" spans="13:15">
      <c r="M844" s="469"/>
      <c r="N844" s="737"/>
      <c r="O844" s="737"/>
    </row>
    <row r="845" customHeight="1" spans="13:15">
      <c r="M845" s="469"/>
      <c r="N845" s="737"/>
      <c r="O845" s="737"/>
    </row>
    <row r="846" customHeight="1" spans="13:15">
      <c r="M846" s="469"/>
      <c r="N846" s="737"/>
      <c r="O846" s="737"/>
    </row>
    <row r="847" customHeight="1" spans="13:15">
      <c r="M847" s="469"/>
      <c r="N847" s="737"/>
      <c r="O847" s="737"/>
    </row>
    <row r="848" customHeight="1" spans="13:15">
      <c r="M848" s="469"/>
      <c r="N848" s="737"/>
      <c r="O848" s="737"/>
    </row>
    <row r="849" customHeight="1" spans="13:15">
      <c r="M849" s="469"/>
      <c r="N849" s="737"/>
      <c r="O849" s="737"/>
    </row>
    <row r="850" customHeight="1" spans="13:15">
      <c r="M850" s="469"/>
      <c r="N850" s="737"/>
      <c r="O850" s="737"/>
    </row>
    <row r="851" customHeight="1" spans="13:15">
      <c r="M851" s="469"/>
      <c r="N851" s="737"/>
      <c r="O851" s="737"/>
    </row>
    <row r="852" customHeight="1" spans="13:15">
      <c r="M852" s="469"/>
      <c r="N852" s="737"/>
      <c r="O852" s="737"/>
    </row>
    <row r="853" customHeight="1" spans="13:15">
      <c r="M853" s="469"/>
      <c r="N853" s="737"/>
      <c r="O853" s="737"/>
    </row>
    <row r="854" customHeight="1" spans="13:15">
      <c r="M854" s="469"/>
      <c r="N854" s="737"/>
      <c r="O854" s="737"/>
    </row>
    <row r="855" customHeight="1" spans="13:15">
      <c r="M855" s="469"/>
      <c r="N855" s="737"/>
      <c r="O855" s="737"/>
    </row>
    <row r="856" customHeight="1" spans="13:15">
      <c r="M856" s="469"/>
      <c r="N856" s="737"/>
      <c r="O856" s="737"/>
    </row>
    <row r="857" customHeight="1" spans="13:15">
      <c r="M857" s="469"/>
      <c r="N857" s="737"/>
      <c r="O857" s="737"/>
    </row>
    <row r="858" customHeight="1" spans="13:15">
      <c r="M858" s="469"/>
      <c r="N858" s="737"/>
      <c r="O858" s="737"/>
    </row>
    <row r="859" customHeight="1" spans="13:15">
      <c r="M859" s="469"/>
      <c r="N859" s="737"/>
      <c r="O859" s="737"/>
    </row>
    <row r="860" customHeight="1" spans="13:15">
      <c r="M860" s="469"/>
      <c r="N860" s="737"/>
      <c r="O860" s="737"/>
    </row>
    <row r="861" customHeight="1" spans="13:15">
      <c r="M861" s="469"/>
      <c r="N861" s="737"/>
      <c r="O861" s="737"/>
    </row>
    <row r="862" customHeight="1" spans="13:15">
      <c r="M862" s="469"/>
      <c r="N862" s="737"/>
      <c r="O862" s="737"/>
    </row>
    <row r="863" customHeight="1" spans="13:15">
      <c r="M863" s="469"/>
      <c r="N863" s="737"/>
      <c r="O863" s="737"/>
    </row>
    <row r="864" customHeight="1" spans="13:15">
      <c r="M864" s="469"/>
      <c r="N864" s="737"/>
      <c r="O864" s="737"/>
    </row>
    <row r="865" customHeight="1" spans="13:15">
      <c r="M865" s="469"/>
      <c r="N865" s="737"/>
      <c r="O865" s="737"/>
    </row>
    <row r="866" customHeight="1" spans="13:15">
      <c r="M866" s="469"/>
      <c r="N866" s="737"/>
      <c r="O866" s="737"/>
    </row>
    <row r="867" customHeight="1" spans="13:15">
      <c r="M867" s="469"/>
      <c r="N867" s="737"/>
      <c r="O867" s="737"/>
    </row>
    <row r="868" customHeight="1" spans="13:15">
      <c r="M868" s="469"/>
      <c r="N868" s="737"/>
      <c r="O868" s="737"/>
    </row>
    <row r="869" customHeight="1" spans="13:15">
      <c r="M869" s="469"/>
      <c r="N869" s="737"/>
      <c r="O869" s="737"/>
    </row>
    <row r="870" customHeight="1" spans="13:15">
      <c r="M870" s="469"/>
      <c r="N870" s="737"/>
      <c r="O870" s="737"/>
    </row>
    <row r="871" customHeight="1" spans="13:15">
      <c r="M871" s="469"/>
      <c r="N871" s="737"/>
      <c r="O871" s="737"/>
    </row>
    <row r="872" customHeight="1" spans="13:15">
      <c r="M872" s="469"/>
      <c r="N872" s="737"/>
      <c r="O872" s="737"/>
    </row>
    <row r="873" customHeight="1" spans="13:15">
      <c r="M873" s="469"/>
      <c r="N873" s="737"/>
      <c r="O873" s="737"/>
    </row>
    <row r="874" customHeight="1" spans="13:15">
      <c r="M874" s="469"/>
      <c r="N874" s="737"/>
      <c r="O874" s="737"/>
    </row>
    <row r="875" customHeight="1" spans="13:15">
      <c r="M875" s="469"/>
      <c r="N875" s="737"/>
      <c r="O875" s="737"/>
    </row>
    <row r="876" customHeight="1" spans="13:15">
      <c r="M876" s="469"/>
      <c r="N876" s="737"/>
      <c r="O876" s="737"/>
    </row>
    <row r="877" customHeight="1" spans="13:15">
      <c r="M877" s="469"/>
      <c r="N877" s="737"/>
      <c r="O877" s="737"/>
    </row>
    <row r="878" customHeight="1" spans="13:15">
      <c r="M878" s="469"/>
      <c r="N878" s="737"/>
      <c r="O878" s="737"/>
    </row>
    <row r="879" customHeight="1" spans="13:15">
      <c r="M879" s="469"/>
      <c r="N879" s="737"/>
      <c r="O879" s="737"/>
    </row>
    <row r="880" customHeight="1" spans="13:15">
      <c r="M880" s="469"/>
      <c r="N880" s="737"/>
      <c r="O880" s="737"/>
    </row>
    <row r="881" customHeight="1" spans="13:15">
      <c r="M881" s="469"/>
      <c r="N881" s="737"/>
      <c r="O881" s="737"/>
    </row>
    <row r="882" customHeight="1" spans="13:15">
      <c r="M882" s="469"/>
      <c r="N882" s="737"/>
      <c r="O882" s="737"/>
    </row>
    <row r="883" customHeight="1" spans="13:15">
      <c r="M883" s="469"/>
      <c r="N883" s="737"/>
      <c r="O883" s="737"/>
    </row>
    <row r="884" customHeight="1" spans="13:15">
      <c r="M884" s="469"/>
      <c r="N884" s="737"/>
      <c r="O884" s="737"/>
    </row>
    <row r="885" customHeight="1" spans="13:15">
      <c r="M885" s="469"/>
      <c r="N885" s="737"/>
      <c r="O885" s="737"/>
    </row>
    <row r="886" customHeight="1" spans="13:15">
      <c r="M886" s="469"/>
      <c r="N886" s="737"/>
      <c r="O886" s="737"/>
    </row>
    <row r="887" customHeight="1" spans="13:15">
      <c r="M887" s="469"/>
      <c r="N887" s="737"/>
      <c r="O887" s="737"/>
    </row>
    <row r="888" customHeight="1" spans="13:15">
      <c r="M888" s="469"/>
      <c r="N888" s="737"/>
      <c r="O888" s="737"/>
    </row>
    <row r="889" customHeight="1" spans="13:15">
      <c r="M889" s="469"/>
      <c r="N889" s="737"/>
      <c r="O889" s="737"/>
    </row>
    <row r="890" customHeight="1" spans="13:15">
      <c r="M890" s="469"/>
      <c r="N890" s="737"/>
      <c r="O890" s="737"/>
    </row>
    <row r="891" customHeight="1" spans="13:15">
      <c r="M891" s="469"/>
      <c r="N891" s="737"/>
      <c r="O891" s="737"/>
    </row>
    <row r="892" customHeight="1" spans="13:15">
      <c r="M892" s="469"/>
      <c r="N892" s="737"/>
      <c r="O892" s="737"/>
    </row>
    <row r="893" customHeight="1" spans="13:15">
      <c r="M893" s="469"/>
      <c r="N893" s="737"/>
      <c r="O893" s="737"/>
    </row>
    <row r="894" customHeight="1" spans="13:15">
      <c r="M894" s="469"/>
      <c r="N894" s="737"/>
      <c r="O894" s="737"/>
    </row>
    <row r="895" customHeight="1" spans="13:15">
      <c r="M895" s="469"/>
      <c r="N895" s="737"/>
      <c r="O895" s="737"/>
    </row>
    <row r="896" customHeight="1" spans="13:15">
      <c r="M896" s="469"/>
      <c r="N896" s="737"/>
      <c r="O896" s="737"/>
    </row>
    <row r="897" customHeight="1" spans="13:15">
      <c r="M897" s="469"/>
      <c r="N897" s="737"/>
      <c r="O897" s="737"/>
    </row>
    <row r="898" customHeight="1" spans="13:15">
      <c r="M898" s="469"/>
      <c r="N898" s="737"/>
      <c r="O898" s="737"/>
    </row>
    <row r="899" customHeight="1" spans="13:15">
      <c r="M899" s="469"/>
      <c r="N899" s="737"/>
      <c r="O899" s="737"/>
    </row>
    <row r="900" customHeight="1" spans="13:15">
      <c r="M900" s="469"/>
      <c r="N900" s="737"/>
      <c r="O900" s="737"/>
    </row>
    <row r="901" customHeight="1" spans="13:15">
      <c r="M901" s="469"/>
      <c r="N901" s="737"/>
      <c r="O901" s="737"/>
    </row>
    <row r="902" customHeight="1" spans="13:15">
      <c r="M902" s="469"/>
      <c r="N902" s="737"/>
      <c r="O902" s="737"/>
    </row>
    <row r="903" customHeight="1" spans="13:15">
      <c r="M903" s="469"/>
      <c r="N903" s="737"/>
      <c r="O903" s="737"/>
    </row>
    <row r="904" customHeight="1" spans="13:15">
      <c r="M904" s="469"/>
      <c r="N904" s="737"/>
      <c r="O904" s="737"/>
    </row>
    <row r="905" customHeight="1" spans="13:15">
      <c r="M905" s="469"/>
      <c r="N905" s="737"/>
      <c r="O905" s="737"/>
    </row>
    <row r="906" customHeight="1" spans="13:15">
      <c r="M906" s="469"/>
      <c r="N906" s="737"/>
      <c r="O906" s="737"/>
    </row>
    <row r="907" customHeight="1" spans="13:15">
      <c r="M907" s="469"/>
      <c r="N907" s="737"/>
      <c r="O907" s="737"/>
    </row>
    <row r="908" customHeight="1" spans="13:15">
      <c r="M908" s="469"/>
      <c r="N908" s="737"/>
      <c r="O908" s="737"/>
    </row>
    <row r="909" customHeight="1" spans="13:15">
      <c r="M909" s="469"/>
      <c r="N909" s="737"/>
      <c r="O909" s="737"/>
    </row>
    <row r="910" customHeight="1" spans="13:15">
      <c r="M910" s="469"/>
      <c r="N910" s="737"/>
      <c r="O910" s="737"/>
    </row>
    <row r="911" customHeight="1" spans="13:15">
      <c r="M911" s="469"/>
      <c r="N911" s="737"/>
      <c r="O911" s="737"/>
    </row>
    <row r="912" customHeight="1" spans="13:15">
      <c r="M912" s="469"/>
      <c r="N912" s="737"/>
      <c r="O912" s="737"/>
    </row>
    <row r="913" customHeight="1" spans="13:15">
      <c r="M913" s="469"/>
      <c r="N913" s="737"/>
      <c r="O913" s="737"/>
    </row>
    <row r="914" customHeight="1" spans="13:15">
      <c r="M914" s="469"/>
      <c r="N914" s="737"/>
      <c r="O914" s="737"/>
    </row>
    <row r="915" customHeight="1" spans="13:15">
      <c r="M915" s="469"/>
      <c r="N915" s="737"/>
      <c r="O915" s="737"/>
    </row>
    <row r="916" customHeight="1" spans="13:15">
      <c r="M916" s="469"/>
      <c r="N916" s="737"/>
      <c r="O916" s="737"/>
    </row>
    <row r="917" customHeight="1" spans="13:15">
      <c r="M917" s="469"/>
      <c r="N917" s="737"/>
      <c r="O917" s="737"/>
    </row>
    <row r="918" customHeight="1" spans="13:15">
      <c r="M918" s="469"/>
      <c r="N918" s="737"/>
      <c r="O918" s="737"/>
    </row>
    <row r="919" customHeight="1" spans="13:15">
      <c r="M919" s="469"/>
      <c r="N919" s="737"/>
      <c r="O919" s="737"/>
    </row>
    <row r="920" customHeight="1" spans="13:15">
      <c r="M920" s="469"/>
      <c r="N920" s="737"/>
      <c r="O920" s="737"/>
    </row>
    <row r="921" customHeight="1" spans="13:15">
      <c r="M921" s="469"/>
      <c r="N921" s="737"/>
      <c r="O921" s="737"/>
    </row>
    <row r="922" customHeight="1" spans="13:15">
      <c r="M922" s="469"/>
      <c r="N922" s="737"/>
      <c r="O922" s="737"/>
    </row>
    <row r="923" customHeight="1" spans="13:15">
      <c r="M923" s="469"/>
      <c r="N923" s="737"/>
      <c r="O923" s="737"/>
    </row>
    <row r="924" customHeight="1" spans="13:15">
      <c r="M924" s="469"/>
      <c r="N924" s="737"/>
      <c r="O924" s="737"/>
    </row>
    <row r="925" customHeight="1" spans="13:15">
      <c r="M925" s="469"/>
      <c r="N925" s="737"/>
      <c r="O925" s="737"/>
    </row>
    <row r="926" customHeight="1" spans="13:15">
      <c r="M926" s="469"/>
      <c r="N926" s="737"/>
      <c r="O926" s="737"/>
    </row>
    <row r="927" customHeight="1" spans="13:15">
      <c r="M927" s="469"/>
      <c r="N927" s="737"/>
      <c r="O927" s="737"/>
    </row>
    <row r="928" customHeight="1" spans="13:15">
      <c r="M928" s="469"/>
      <c r="N928" s="737"/>
      <c r="O928" s="737"/>
    </row>
    <row r="929" customHeight="1" spans="13:15">
      <c r="M929" s="469"/>
      <c r="N929" s="737"/>
      <c r="O929" s="737"/>
    </row>
    <row r="930" customHeight="1" spans="13:15">
      <c r="M930" s="469"/>
      <c r="N930" s="737"/>
      <c r="O930" s="737"/>
    </row>
    <row r="931" customHeight="1" spans="13:15">
      <c r="M931" s="469"/>
      <c r="N931" s="737"/>
      <c r="O931" s="737"/>
    </row>
    <row r="932" customHeight="1" spans="13:15">
      <c r="M932" s="469"/>
      <c r="N932" s="737"/>
      <c r="O932" s="737"/>
    </row>
    <row r="933" customHeight="1" spans="13:15">
      <c r="M933" s="469"/>
      <c r="N933" s="737"/>
      <c r="O933" s="737"/>
    </row>
    <row r="934" customHeight="1" spans="13:15">
      <c r="M934" s="469"/>
      <c r="N934" s="737"/>
      <c r="O934" s="737"/>
    </row>
    <row r="935" customHeight="1" spans="13:15">
      <c r="M935" s="469"/>
      <c r="N935" s="737"/>
      <c r="O935" s="737"/>
    </row>
    <row r="936" customHeight="1" spans="13:15">
      <c r="M936" s="469"/>
      <c r="N936" s="737"/>
      <c r="O936" s="737"/>
    </row>
    <row r="937" customHeight="1" spans="13:15">
      <c r="M937" s="469"/>
      <c r="N937" s="737"/>
      <c r="O937" s="737"/>
    </row>
    <row r="938" customHeight="1" spans="13:15">
      <c r="M938" s="469"/>
      <c r="N938" s="737"/>
      <c r="O938" s="737"/>
    </row>
    <row r="939" customHeight="1" spans="13:15">
      <c r="M939" s="469"/>
      <c r="N939" s="737"/>
      <c r="O939" s="737"/>
    </row>
    <row r="940" customHeight="1" spans="13:15">
      <c r="M940" s="469"/>
      <c r="N940" s="737"/>
      <c r="O940" s="737"/>
    </row>
    <row r="941" customHeight="1" spans="13:15">
      <c r="M941" s="469"/>
      <c r="N941" s="737"/>
      <c r="O941" s="737"/>
    </row>
    <row r="942" customHeight="1" spans="13:15">
      <c r="M942" s="469"/>
      <c r="N942" s="737"/>
      <c r="O942" s="737"/>
    </row>
    <row r="943" customHeight="1" spans="13:15">
      <c r="M943" s="469"/>
      <c r="N943" s="737"/>
      <c r="O943" s="737"/>
    </row>
    <row r="944" customHeight="1" spans="13:15">
      <c r="M944" s="469"/>
      <c r="N944" s="737"/>
      <c r="O944" s="737"/>
    </row>
    <row r="945" customHeight="1" spans="13:15">
      <c r="M945" s="469"/>
      <c r="N945" s="737"/>
      <c r="O945" s="737"/>
    </row>
    <row r="946" customHeight="1" spans="13:15">
      <c r="M946" s="469"/>
      <c r="N946" s="737"/>
      <c r="O946" s="737"/>
    </row>
    <row r="947" customHeight="1" spans="13:15">
      <c r="M947" s="469"/>
      <c r="N947" s="737"/>
      <c r="O947" s="737"/>
    </row>
    <row r="948" customHeight="1" spans="13:15">
      <c r="M948" s="469"/>
      <c r="N948" s="737"/>
      <c r="O948" s="737"/>
    </row>
    <row r="949" customHeight="1" spans="13:15">
      <c r="M949" s="469"/>
      <c r="N949" s="737"/>
      <c r="O949" s="737"/>
    </row>
    <row r="950" customHeight="1" spans="13:15">
      <c r="M950" s="469"/>
      <c r="N950" s="737"/>
      <c r="O950" s="737"/>
    </row>
    <row r="951" customHeight="1" spans="13:15">
      <c r="M951" s="469"/>
      <c r="N951" s="737"/>
      <c r="O951" s="737"/>
    </row>
    <row r="952" customHeight="1" spans="13:15">
      <c r="M952" s="469"/>
      <c r="N952" s="737"/>
      <c r="O952" s="737"/>
    </row>
  </sheetData>
  <mergeCells count="622">
    <mergeCell ref="A1:M1"/>
    <mergeCell ref="A2:M2"/>
    <mergeCell ref="E6:H6"/>
    <mergeCell ref="E7:H7"/>
    <mergeCell ref="E8:K8"/>
    <mergeCell ref="B20:F20"/>
    <mergeCell ref="B21:F21"/>
    <mergeCell ref="D24:F24"/>
    <mergeCell ref="D25:F25"/>
    <mergeCell ref="B27:F27"/>
    <mergeCell ref="C28:J28"/>
    <mergeCell ref="C29:M29"/>
    <mergeCell ref="D30:F30"/>
    <mergeCell ref="D31:F31"/>
    <mergeCell ref="D32:F32"/>
    <mergeCell ref="C33:H33"/>
    <mergeCell ref="C34:M34"/>
    <mergeCell ref="D35:F35"/>
    <mergeCell ref="D36:F36"/>
    <mergeCell ref="D37:F37"/>
    <mergeCell ref="D38:F38"/>
    <mergeCell ref="D39:F39"/>
    <mergeCell ref="D40:F40"/>
    <mergeCell ref="C41:H41"/>
    <mergeCell ref="C42:M42"/>
    <mergeCell ref="D43:F43"/>
    <mergeCell ref="D44:F44"/>
    <mergeCell ref="D45:F45"/>
    <mergeCell ref="D46:F46"/>
    <mergeCell ref="C47:H47"/>
    <mergeCell ref="C48:M48"/>
    <mergeCell ref="D49:F49"/>
    <mergeCell ref="D50:F50"/>
    <mergeCell ref="D51:F51"/>
    <mergeCell ref="D52:F52"/>
    <mergeCell ref="C53:H53"/>
    <mergeCell ref="C54:M54"/>
    <mergeCell ref="D55:F55"/>
    <mergeCell ref="D56:F56"/>
    <mergeCell ref="D57:F57"/>
    <mergeCell ref="D58:F58"/>
    <mergeCell ref="C59:H59"/>
    <mergeCell ref="C60:M60"/>
    <mergeCell ref="D61:F61"/>
    <mergeCell ref="D62:F62"/>
    <mergeCell ref="D63:F63"/>
    <mergeCell ref="C64:H64"/>
    <mergeCell ref="C65:M65"/>
    <mergeCell ref="D66:F66"/>
    <mergeCell ref="D67:F67"/>
    <mergeCell ref="D68:F68"/>
    <mergeCell ref="D69:F69"/>
    <mergeCell ref="D70:F70"/>
    <mergeCell ref="D71:F71"/>
    <mergeCell ref="C72:H72"/>
    <mergeCell ref="C73:M73"/>
    <mergeCell ref="D74:F74"/>
    <mergeCell ref="D75:F75"/>
    <mergeCell ref="D76:F76"/>
    <mergeCell ref="D77:F77"/>
    <mergeCell ref="C78:H78"/>
    <mergeCell ref="C79:M79"/>
    <mergeCell ref="D80:F80"/>
    <mergeCell ref="D81:F81"/>
    <mergeCell ref="D82:F82"/>
    <mergeCell ref="D83:F83"/>
    <mergeCell ref="D84:F84"/>
    <mergeCell ref="D85:F85"/>
    <mergeCell ref="C86:H86"/>
    <mergeCell ref="C87:M87"/>
    <mergeCell ref="D88:F88"/>
    <mergeCell ref="D89:F89"/>
    <mergeCell ref="D90:F90"/>
    <mergeCell ref="D91:F91"/>
    <mergeCell ref="C92:H92"/>
    <mergeCell ref="C93:M93"/>
    <mergeCell ref="D94:F94"/>
    <mergeCell ref="D95:F95"/>
    <mergeCell ref="C96:H96"/>
    <mergeCell ref="C97:M97"/>
    <mergeCell ref="D98:F98"/>
    <mergeCell ref="D99:F99"/>
    <mergeCell ref="D100:F100"/>
    <mergeCell ref="C101:H101"/>
    <mergeCell ref="C102:M102"/>
    <mergeCell ref="D103:F103"/>
    <mergeCell ref="D104:F104"/>
    <mergeCell ref="D105:F105"/>
    <mergeCell ref="D106:F106"/>
    <mergeCell ref="D107:F107"/>
    <mergeCell ref="C108:H108"/>
    <mergeCell ref="C109:M109"/>
    <mergeCell ref="D110:F110"/>
    <mergeCell ref="D111:F111"/>
    <mergeCell ref="D112:F112"/>
    <mergeCell ref="D113:F113"/>
    <mergeCell ref="D114:F114"/>
    <mergeCell ref="D115:F115"/>
    <mergeCell ref="D116:F116"/>
    <mergeCell ref="D117:F117"/>
    <mergeCell ref="C118:H118"/>
    <mergeCell ref="C119:M119"/>
    <mergeCell ref="D120:F120"/>
    <mergeCell ref="D121:F121"/>
    <mergeCell ref="D122:F122"/>
    <mergeCell ref="D123:F123"/>
    <mergeCell ref="D124:F124"/>
    <mergeCell ref="C125:H125"/>
    <mergeCell ref="C126:M126"/>
    <mergeCell ref="D127:F127"/>
    <mergeCell ref="D128:F128"/>
    <mergeCell ref="D129:F129"/>
    <mergeCell ref="D130:F130"/>
    <mergeCell ref="D131:F131"/>
    <mergeCell ref="D132:F132"/>
    <mergeCell ref="D133:F133"/>
    <mergeCell ref="D134:F134"/>
    <mergeCell ref="C135:H135"/>
    <mergeCell ref="C136:M136"/>
    <mergeCell ref="D137:F137"/>
    <mergeCell ref="D138:F138"/>
    <mergeCell ref="D139:F139"/>
    <mergeCell ref="D140:F140"/>
    <mergeCell ref="D141:F141"/>
    <mergeCell ref="D142:F142"/>
    <mergeCell ref="D143:F143"/>
    <mergeCell ref="D144:F144"/>
    <mergeCell ref="C145:H145"/>
    <mergeCell ref="C146:M146"/>
    <mergeCell ref="D147:F147"/>
    <mergeCell ref="D148:F148"/>
    <mergeCell ref="D149:F149"/>
    <mergeCell ref="D150:F150"/>
    <mergeCell ref="D151:F151"/>
    <mergeCell ref="D152:F152"/>
    <mergeCell ref="D153:F153"/>
    <mergeCell ref="D154:F154"/>
    <mergeCell ref="D155:F155"/>
    <mergeCell ref="C156:H156"/>
    <mergeCell ref="C157:M157"/>
    <mergeCell ref="D158:F158"/>
    <mergeCell ref="D159:F159"/>
    <mergeCell ref="D160:F160"/>
    <mergeCell ref="D161:F161"/>
    <mergeCell ref="D162:F162"/>
    <mergeCell ref="D163:F163"/>
    <mergeCell ref="D164:F164"/>
    <mergeCell ref="C165:H165"/>
    <mergeCell ref="O165:Q165"/>
    <mergeCell ref="C166:M166"/>
    <mergeCell ref="O166:Q166"/>
    <mergeCell ref="D167:F167"/>
    <mergeCell ref="D168:F168"/>
    <mergeCell ref="D169:F169"/>
    <mergeCell ref="D170:F170"/>
    <mergeCell ref="D171:F171"/>
    <mergeCell ref="D174:F174"/>
    <mergeCell ref="D175:F175"/>
    <mergeCell ref="C176:H176"/>
    <mergeCell ref="C177:J177"/>
    <mergeCell ref="C178:K178"/>
    <mergeCell ref="D179:F179"/>
    <mergeCell ref="D180:F180"/>
    <mergeCell ref="D181:F181"/>
    <mergeCell ref="C182:K182"/>
    <mergeCell ref="D183:F183"/>
    <mergeCell ref="C184:K184"/>
    <mergeCell ref="D185:F185"/>
    <mergeCell ref="D186:F186"/>
    <mergeCell ref="D187:F187"/>
    <mergeCell ref="C188:K188"/>
    <mergeCell ref="D189:F189"/>
    <mergeCell ref="C190:K190"/>
    <mergeCell ref="D191:F191"/>
    <mergeCell ref="D192:F192"/>
    <mergeCell ref="C194:J194"/>
    <mergeCell ref="C195:J195"/>
    <mergeCell ref="C196:F196"/>
    <mergeCell ref="C197:K197"/>
    <mergeCell ref="D198:F198"/>
    <mergeCell ref="D199:F199"/>
    <mergeCell ref="C200:F200"/>
    <mergeCell ref="C201:K201"/>
    <mergeCell ref="D202:F202"/>
    <mergeCell ref="D203:F203"/>
    <mergeCell ref="C204:K204"/>
    <mergeCell ref="D205:F205"/>
    <mergeCell ref="D206:F206"/>
    <mergeCell ref="C207:K207"/>
    <mergeCell ref="D208:F208"/>
    <mergeCell ref="D209:F209"/>
    <mergeCell ref="C210:K210"/>
    <mergeCell ref="D211:F211"/>
    <mergeCell ref="D212:F212"/>
    <mergeCell ref="D213:F213"/>
    <mergeCell ref="C214:K214"/>
    <mergeCell ref="D215:F215"/>
    <mergeCell ref="D216:F216"/>
    <mergeCell ref="C217:K217"/>
    <mergeCell ref="D218:F218"/>
    <mergeCell ref="D219:F219"/>
    <mergeCell ref="D220:F220"/>
    <mergeCell ref="C221:K221"/>
    <mergeCell ref="D222:F222"/>
    <mergeCell ref="D223:F223"/>
    <mergeCell ref="D224:F224"/>
    <mergeCell ref="C225:J225"/>
    <mergeCell ref="C226:J226"/>
    <mergeCell ref="D227:F227"/>
    <mergeCell ref="D228:F228"/>
    <mergeCell ref="D229:F229"/>
    <mergeCell ref="G229:H229"/>
    <mergeCell ref="C230:J230"/>
    <mergeCell ref="C231:J231"/>
    <mergeCell ref="D232:F232"/>
    <mergeCell ref="D233:F233"/>
    <mergeCell ref="G233:H233"/>
    <mergeCell ref="C234:J234"/>
    <mergeCell ref="D235:F235"/>
    <mergeCell ref="D236:F236"/>
    <mergeCell ref="D237:F237"/>
    <mergeCell ref="G237:H237"/>
    <mergeCell ref="C238:J238"/>
    <mergeCell ref="D239:F239"/>
    <mergeCell ref="D240:F240"/>
    <mergeCell ref="G240:H240"/>
    <mergeCell ref="C241:J241"/>
    <mergeCell ref="D242:F242"/>
    <mergeCell ref="D243:F243"/>
    <mergeCell ref="D244:F244"/>
    <mergeCell ref="G244:H244"/>
    <mergeCell ref="C245:J245"/>
    <mergeCell ref="C246:J246"/>
    <mergeCell ref="D247:F247"/>
    <mergeCell ref="D248:F248"/>
    <mergeCell ref="G248:H248"/>
    <mergeCell ref="C249:J249"/>
    <mergeCell ref="D250:F250"/>
    <mergeCell ref="D251:F251"/>
    <mergeCell ref="G251:H251"/>
    <mergeCell ref="C252:J252"/>
    <mergeCell ref="D253:F253"/>
    <mergeCell ref="D254:F254"/>
    <mergeCell ref="D255:F255"/>
    <mergeCell ref="G255:H255"/>
    <mergeCell ref="C256:J256"/>
    <mergeCell ref="D257:F257"/>
    <mergeCell ref="D258:F258"/>
    <mergeCell ref="G258:H258"/>
    <mergeCell ref="C259:J259"/>
    <mergeCell ref="D260:F260"/>
    <mergeCell ref="D261:F261"/>
    <mergeCell ref="D262:F262"/>
    <mergeCell ref="G262:H262"/>
    <mergeCell ref="C263:J263"/>
    <mergeCell ref="D264:F264"/>
    <mergeCell ref="D265:F265"/>
    <mergeCell ref="G265:H265"/>
    <mergeCell ref="C266:J266"/>
    <mergeCell ref="D267:F267"/>
    <mergeCell ref="D268:F268"/>
    <mergeCell ref="G268:H268"/>
    <mergeCell ref="C269:J269"/>
    <mergeCell ref="C270:J270"/>
    <mergeCell ref="C271:I271"/>
    <mergeCell ref="D272:F272"/>
    <mergeCell ref="D273:F273"/>
    <mergeCell ref="D274:F274"/>
    <mergeCell ref="G274:H274"/>
    <mergeCell ref="C275:M275"/>
    <mergeCell ref="D276:F276"/>
    <mergeCell ref="D277:F277"/>
    <mergeCell ref="G277:H277"/>
    <mergeCell ref="C278:M278"/>
    <mergeCell ref="D279:F279"/>
    <mergeCell ref="D280:F280"/>
    <mergeCell ref="D281:F281"/>
    <mergeCell ref="G281:H281"/>
    <mergeCell ref="C282:M282"/>
    <mergeCell ref="D283:F283"/>
    <mergeCell ref="D284:F284"/>
    <mergeCell ref="D285:F285"/>
    <mergeCell ref="G285:H285"/>
    <mergeCell ref="C286:J286"/>
    <mergeCell ref="C287:K287"/>
    <mergeCell ref="D288:F288"/>
    <mergeCell ref="D289:F289"/>
    <mergeCell ref="D290:F290"/>
    <mergeCell ref="D291:F291"/>
    <mergeCell ref="D292:F292"/>
    <mergeCell ref="G292:H292"/>
    <mergeCell ref="C293:M293"/>
    <mergeCell ref="D294:F294"/>
    <mergeCell ref="D295:F295"/>
    <mergeCell ref="D296:F296"/>
    <mergeCell ref="G296:H296"/>
    <mergeCell ref="C297:M297"/>
    <mergeCell ref="D298:F298"/>
    <mergeCell ref="D299:F299"/>
    <mergeCell ref="D300:F300"/>
    <mergeCell ref="D301:F301"/>
    <mergeCell ref="D302:F302"/>
    <mergeCell ref="G302:H302"/>
    <mergeCell ref="C303:M303"/>
    <mergeCell ref="D304:F304"/>
    <mergeCell ref="D305:F305"/>
    <mergeCell ref="D306:F306"/>
    <mergeCell ref="G306:H306"/>
    <mergeCell ref="C307:M307"/>
    <mergeCell ref="D308:F308"/>
    <mergeCell ref="D309:F309"/>
    <mergeCell ref="G309:H309"/>
    <mergeCell ref="C310:M310"/>
    <mergeCell ref="D311:F311"/>
    <mergeCell ref="D312:F312"/>
    <mergeCell ref="G312:H312"/>
    <mergeCell ref="C313:M313"/>
    <mergeCell ref="D314:F314"/>
    <mergeCell ref="D315:F315"/>
    <mergeCell ref="D316:F316"/>
    <mergeCell ref="G316:H316"/>
    <mergeCell ref="C317:M317"/>
    <mergeCell ref="D318:F318"/>
    <mergeCell ref="D319:F319"/>
    <mergeCell ref="G319:H319"/>
    <mergeCell ref="C320:M320"/>
    <mergeCell ref="D321:F321"/>
    <mergeCell ref="D322:F322"/>
    <mergeCell ref="D323:F323"/>
    <mergeCell ref="D324:F324"/>
    <mergeCell ref="D325:F325"/>
    <mergeCell ref="D326:F326"/>
    <mergeCell ref="G326:H326"/>
    <mergeCell ref="C327:M327"/>
    <mergeCell ref="D328:F328"/>
    <mergeCell ref="D329:F329"/>
    <mergeCell ref="D330:F330"/>
    <mergeCell ref="D331:F331"/>
    <mergeCell ref="G331:H331"/>
    <mergeCell ref="C332:J332"/>
    <mergeCell ref="C333:F333"/>
    <mergeCell ref="C334:M334"/>
    <mergeCell ref="D335:F335"/>
    <mergeCell ref="D336:F336"/>
    <mergeCell ref="C337:M337"/>
    <mergeCell ref="D338:F338"/>
    <mergeCell ref="D339:F339"/>
    <mergeCell ref="C340:M340"/>
    <mergeCell ref="D341:F341"/>
    <mergeCell ref="D342:F342"/>
    <mergeCell ref="C343:M343"/>
    <mergeCell ref="D344:F344"/>
    <mergeCell ref="D345:F345"/>
    <mergeCell ref="C346:M346"/>
    <mergeCell ref="D347:F347"/>
    <mergeCell ref="D348:F348"/>
    <mergeCell ref="D349:F349"/>
    <mergeCell ref="C350:M350"/>
    <mergeCell ref="D351:F351"/>
    <mergeCell ref="D352:F352"/>
    <mergeCell ref="C353:M353"/>
    <mergeCell ref="D354:F354"/>
    <mergeCell ref="D355:F355"/>
    <mergeCell ref="D356:F356"/>
    <mergeCell ref="D357:F357"/>
    <mergeCell ref="D358:F358"/>
    <mergeCell ref="D359:F359"/>
    <mergeCell ref="D360:F360"/>
    <mergeCell ref="D361:F361"/>
    <mergeCell ref="D362:F362"/>
    <mergeCell ref="D363:F363"/>
    <mergeCell ref="D364:F364"/>
    <mergeCell ref="D365:F365"/>
    <mergeCell ref="D366:F366"/>
    <mergeCell ref="D367:F367"/>
    <mergeCell ref="D368:F368"/>
    <mergeCell ref="C369:M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C386:J386"/>
    <mergeCell ref="C387:F387"/>
    <mergeCell ref="C388:J388"/>
    <mergeCell ref="D389:F389"/>
    <mergeCell ref="D390:F390"/>
    <mergeCell ref="C391:J391"/>
    <mergeCell ref="D392:F392"/>
    <mergeCell ref="C393:J393"/>
    <mergeCell ref="D394:F394"/>
    <mergeCell ref="D395:F395"/>
    <mergeCell ref="D396:F396"/>
    <mergeCell ref="D397:F397"/>
    <mergeCell ref="D398:F398"/>
    <mergeCell ref="D399:F399"/>
    <mergeCell ref="D400:F400"/>
    <mergeCell ref="D401:F401"/>
    <mergeCell ref="C402:J402"/>
    <mergeCell ref="D403:F403"/>
    <mergeCell ref="D404:F404"/>
    <mergeCell ref="C405:J405"/>
    <mergeCell ref="D406:F406"/>
    <mergeCell ref="D407:F407"/>
    <mergeCell ref="C408:J408"/>
    <mergeCell ref="D409:F409"/>
    <mergeCell ref="D410:F410"/>
    <mergeCell ref="D411:F411"/>
    <mergeCell ref="D412:F412"/>
    <mergeCell ref="D413:F413"/>
    <mergeCell ref="D414:F414"/>
    <mergeCell ref="D415:F415"/>
    <mergeCell ref="C416:J416"/>
    <mergeCell ref="G30:G32"/>
    <mergeCell ref="G35:G40"/>
    <mergeCell ref="G43:G46"/>
    <mergeCell ref="G49:G52"/>
    <mergeCell ref="G55:G58"/>
    <mergeCell ref="G61:G63"/>
    <mergeCell ref="G66:G71"/>
    <mergeCell ref="G74:G77"/>
    <mergeCell ref="G80:G85"/>
    <mergeCell ref="G88:G91"/>
    <mergeCell ref="G94:G95"/>
    <mergeCell ref="G98:G100"/>
    <mergeCell ref="G103:G107"/>
    <mergeCell ref="G110:G115"/>
    <mergeCell ref="G120:G124"/>
    <mergeCell ref="G127:G129"/>
    <mergeCell ref="G130:G134"/>
    <mergeCell ref="G137:G144"/>
    <mergeCell ref="G147:G155"/>
    <mergeCell ref="G158:G164"/>
    <mergeCell ref="G167:G175"/>
    <mergeCell ref="G335:G336"/>
    <mergeCell ref="G338:G339"/>
    <mergeCell ref="G341:G342"/>
    <mergeCell ref="G344:G345"/>
    <mergeCell ref="G347:G348"/>
    <mergeCell ref="G351:G352"/>
    <mergeCell ref="G354:G368"/>
    <mergeCell ref="G370:G385"/>
    <mergeCell ref="H179:H181"/>
    <mergeCell ref="H185:H187"/>
    <mergeCell ref="H191:H192"/>
    <mergeCell ref="H335:H336"/>
    <mergeCell ref="H338:H339"/>
    <mergeCell ref="H341:H342"/>
    <mergeCell ref="H344:H345"/>
    <mergeCell ref="H347:H348"/>
    <mergeCell ref="H351:H352"/>
    <mergeCell ref="H354:H368"/>
    <mergeCell ref="H370:H385"/>
    <mergeCell ref="I179:I181"/>
    <mergeCell ref="I185:I187"/>
    <mergeCell ref="I191:I192"/>
    <mergeCell ref="I335:I336"/>
    <mergeCell ref="I338:I339"/>
    <mergeCell ref="I341:I342"/>
    <mergeCell ref="I344:I345"/>
    <mergeCell ref="I347:I348"/>
    <mergeCell ref="I351:I352"/>
    <mergeCell ref="I354:I368"/>
    <mergeCell ref="I370:I385"/>
    <mergeCell ref="J179:J181"/>
    <mergeCell ref="J185:J187"/>
    <mergeCell ref="J191:J192"/>
    <mergeCell ref="J335:J336"/>
    <mergeCell ref="J338:J339"/>
    <mergeCell ref="J341:J342"/>
    <mergeCell ref="J344:J345"/>
    <mergeCell ref="J347:J348"/>
    <mergeCell ref="J351:J352"/>
    <mergeCell ref="J354:J368"/>
    <mergeCell ref="J370:J385"/>
    <mergeCell ref="K179:K181"/>
    <mergeCell ref="K185:K187"/>
    <mergeCell ref="K191:K192"/>
    <mergeCell ref="K335:K336"/>
    <mergeCell ref="K338:K339"/>
    <mergeCell ref="K341:K342"/>
    <mergeCell ref="K344:K345"/>
    <mergeCell ref="K347:K348"/>
    <mergeCell ref="K351:K352"/>
    <mergeCell ref="K354:K368"/>
    <mergeCell ref="K370:K385"/>
    <mergeCell ref="L30:L32"/>
    <mergeCell ref="L35:L39"/>
    <mergeCell ref="L43:L45"/>
    <mergeCell ref="L49:L51"/>
    <mergeCell ref="L55:L57"/>
    <mergeCell ref="L61:L63"/>
    <mergeCell ref="L66:L70"/>
    <mergeCell ref="L74:L77"/>
    <mergeCell ref="L80:L85"/>
    <mergeCell ref="L88:L91"/>
    <mergeCell ref="L94:L95"/>
    <mergeCell ref="L98:L100"/>
    <mergeCell ref="L103:L106"/>
    <mergeCell ref="L110:L117"/>
    <mergeCell ref="L120:L124"/>
    <mergeCell ref="L127:L134"/>
    <mergeCell ref="L137:L144"/>
    <mergeCell ref="L147:L155"/>
    <mergeCell ref="L158:L164"/>
    <mergeCell ref="L167:L175"/>
    <mergeCell ref="L335:L336"/>
    <mergeCell ref="L338:L339"/>
    <mergeCell ref="L341:L342"/>
    <mergeCell ref="L344:L345"/>
    <mergeCell ref="L347:L348"/>
    <mergeCell ref="L351:L352"/>
    <mergeCell ref="L354:L368"/>
    <mergeCell ref="L370:L385"/>
    <mergeCell ref="M30:M32"/>
    <mergeCell ref="M35:M39"/>
    <mergeCell ref="M43:M45"/>
    <mergeCell ref="M49:M51"/>
    <mergeCell ref="M55:M57"/>
    <mergeCell ref="M61:M63"/>
    <mergeCell ref="M66:M70"/>
    <mergeCell ref="M74:M77"/>
    <mergeCell ref="M80:M85"/>
    <mergeCell ref="M88:M91"/>
    <mergeCell ref="M94:M95"/>
    <mergeCell ref="M98:M100"/>
    <mergeCell ref="M103:M106"/>
    <mergeCell ref="M110:M117"/>
    <mergeCell ref="M120:M124"/>
    <mergeCell ref="M127:M134"/>
    <mergeCell ref="M137:M144"/>
    <mergeCell ref="M147:M154"/>
    <mergeCell ref="M158:M163"/>
    <mergeCell ref="M167:M173"/>
    <mergeCell ref="M174:M175"/>
    <mergeCell ref="M335:M336"/>
    <mergeCell ref="M338:M339"/>
    <mergeCell ref="M341:M342"/>
    <mergeCell ref="M344:M345"/>
    <mergeCell ref="M347:M348"/>
    <mergeCell ref="M351:M352"/>
    <mergeCell ref="M354:M368"/>
    <mergeCell ref="M370:M385"/>
    <mergeCell ref="N30:N32"/>
    <mergeCell ref="N35:N39"/>
    <mergeCell ref="N43:N46"/>
    <mergeCell ref="N49:N52"/>
    <mergeCell ref="N55:N58"/>
    <mergeCell ref="N61:N63"/>
    <mergeCell ref="N66:N71"/>
    <mergeCell ref="N74:N77"/>
    <mergeCell ref="N80:N85"/>
    <mergeCell ref="N88:N91"/>
    <mergeCell ref="N94:N95"/>
    <mergeCell ref="N98:N100"/>
    <mergeCell ref="N103:N107"/>
    <mergeCell ref="N110:N115"/>
    <mergeCell ref="N120:N122"/>
    <mergeCell ref="N123:N124"/>
    <mergeCell ref="N127:N129"/>
    <mergeCell ref="N130:N134"/>
    <mergeCell ref="N137:N139"/>
    <mergeCell ref="N140:N142"/>
    <mergeCell ref="N147:N149"/>
    <mergeCell ref="N150:N155"/>
    <mergeCell ref="N158:N160"/>
    <mergeCell ref="N161:N163"/>
    <mergeCell ref="N167:N169"/>
    <mergeCell ref="N170:N175"/>
    <mergeCell ref="N335:N336"/>
    <mergeCell ref="N338:N339"/>
    <mergeCell ref="N341:N342"/>
    <mergeCell ref="N344:N345"/>
    <mergeCell ref="N347:N348"/>
    <mergeCell ref="N351:N352"/>
    <mergeCell ref="N354:N360"/>
    <mergeCell ref="N370:N376"/>
    <mergeCell ref="O30:O32"/>
    <mergeCell ref="O35:O39"/>
    <mergeCell ref="O43:O46"/>
    <mergeCell ref="O49:O52"/>
    <mergeCell ref="O55:O58"/>
    <mergeCell ref="O61:O63"/>
    <mergeCell ref="O66:O71"/>
    <mergeCell ref="O74:O77"/>
    <mergeCell ref="O80:O85"/>
    <mergeCell ref="O88:O91"/>
    <mergeCell ref="O94:O95"/>
    <mergeCell ref="O98:O100"/>
    <mergeCell ref="O103:O107"/>
    <mergeCell ref="O110:O115"/>
    <mergeCell ref="O120:O122"/>
    <mergeCell ref="O123:O124"/>
    <mergeCell ref="O127:O129"/>
    <mergeCell ref="O130:O134"/>
    <mergeCell ref="O137:O139"/>
    <mergeCell ref="O140:O142"/>
    <mergeCell ref="O147:O149"/>
    <mergeCell ref="O150:O155"/>
    <mergeCell ref="O158:O160"/>
    <mergeCell ref="O161:O163"/>
    <mergeCell ref="O167:O169"/>
    <mergeCell ref="O170:O175"/>
    <mergeCell ref="O335:O336"/>
    <mergeCell ref="O338:O339"/>
    <mergeCell ref="O341:O342"/>
    <mergeCell ref="O344:O345"/>
    <mergeCell ref="O347:O348"/>
    <mergeCell ref="O351:O352"/>
    <mergeCell ref="O354:O360"/>
    <mergeCell ref="O370:O376"/>
  </mergeCells>
  <hyperlinks>
    <hyperlink ref="M24" r:id="rId1" display="https://drive.google.com/file/d/1zAmHfZTuSbHE2BhsY8QGeDFniWCJ0ngQ/view?usp=sharing"/>
    <hyperlink ref="M30" r:id="rId2" display="https://drive.google.com/file/d/1ct9ndk5fo7TcUC8_KU1KKmbNLJVUsAic/view?usp=sharing"/>
    <hyperlink ref="M43" r:id="rId3" display="https://drive.google.com/file/d/1juVMGm5eHzJiWF1H7JYLIo-IQR7MKrIG/view?usp=sharing"/>
    <hyperlink ref="M46" r:id="rId4" display="https://drive.google.com/file/d/1G4a7I32sv-FSOMcDxgCfZbNzHLp3t-Yo/view?usp=sharing"/>
    <hyperlink ref="M55" r:id="rId5" display="https://drive.google.com/file/d/1Y-BUcnwa0gIpr7NI2VEU-EKIyJI0IvwA/view?usp=sharing"/>
    <hyperlink ref="M58" r:id="rId6" display="https://drive.google.com/file/d/1CK_cKD4_TU3sF1T5_-wcVzCgmxIrujDg/view?usp=sharing"/>
    <hyperlink ref="M66" r:id="rId7" display="https://drive.google.com/file/d/1f4tMLjd35mfvIrJ8V5CY9-Idav6n1msa/view?usp=sharing"/>
    <hyperlink ref="M71" r:id="rId8" display="https://drive.google.com/file/d/1NWjDEfHB4PDUdiZ0hxf39Q1PI68VCQX4/view?usp=sharing"/>
    <hyperlink ref="M80" r:id="rId9" display="https://drive.google.com/file/d/1ZnJyQQ64snOQJL5yCdcy0njCBWqWG083/view?usp=sharing"/>
    <hyperlink ref="M94" r:id="rId10" display="https://drive.google.com/file/d/14vBvqK4JIcZ1RK-MoLrEfWecsuLGO-sb/view?usp=sharing"/>
    <hyperlink ref="M103" r:id="rId11" display="https://drive.google.com/file/d/1MpOOgxitRrbWijv4VgJJ3OVsbsAvLoYX/view?usp=sharing"/>
    <hyperlink ref="M107" r:id="rId12" display="https://drive.google.com/file/d/1iNdfG8_wWyyRynaoxcMSqNlv2k2oX49a/view?usp=sharing"/>
    <hyperlink ref="M120" r:id="rId13" display="https://drive.google.com/file/d/1dfnXrBT8PxK35in6W-LcbP1U6cCyP7cw/view?usp=sharing"/>
    <hyperlink ref="M137" r:id="rId14" display="https://drive.google.com/file/d/1Vumn1Yz74afXX2-Az3Smf7-aPdS0AUj4/view?usp=sharing"/>
    <hyperlink ref="M158" r:id="rId15" display="https://drive.google.com/file/d/1vfY3BviHTQ7NtFIClM9dWV2dCSDWnKsn/view?usp=sharing"/>
    <hyperlink ref="M164" r:id="rId16" display="https://drive.google.com/file/d/1zH3iutF4Hydtkm4vOS6LLt6jY-Vq3_vr/view?usp=sharing"/>
    <hyperlink ref="M35" r:id="rId17" display="https://drive.google.com/file/d/1rInFBaHdePGMs8MtIaqv49nxmwgBerv8/view?usp=sharing"/>
    <hyperlink ref="M40" r:id="rId18" display="https://drive.google.com/file/d/1NCDIDiL1dRB_juMHlbVFpzxIU_mSWKUy/view?usp=sharing"/>
    <hyperlink ref="M49" r:id="rId19" display="https://drive.google.com/file/d/1dXsd-cQS6fafGEK2sIS68AbgxJIQCx0q/view?usp=sharing"/>
    <hyperlink ref="M52" r:id="rId20" display="https://drive.google.com/file/d/1RQ1QwALvBmo2-CVK0uCwFU4SNeLuXGvs/view?usp=sharing"/>
    <hyperlink ref="M61" r:id="rId21" display="https://drive.google.com/file/d/1DeFzrunTYKvEDZwyb7GaNvALq8PnKt-D/view?usp=sharing"/>
    <hyperlink ref="M74" r:id="rId22" display="https://drive.google.com/file/d/1-GcJxTrptHrA0qJZUKkvJhPuZFsk21g8/view?usp=sharing"/>
    <hyperlink ref="M88" r:id="rId23" display="https://drive.google.com/file/d/1GeOqCFNgbcZwG6sBHmvoVff_5_OEGu3N/view?usp=sharing"/>
    <hyperlink ref="M98" r:id="rId24" display="https://drive.google.com/file/d/1U1ltp_YDK9cWohAA0NSRItL5Ah4bkO6r/view?usp=sharing"/>
    <hyperlink ref="M110" r:id="rId25" display="https://drive.google.com/file/d/1QcldipTMxhJ824l_gsV9W9eXT2tNB1f8/view?usp=sharing"/>
    <hyperlink ref="M127" r:id="rId26" display="https://drive.google.com/file/d/1wyAk2-79wFdgcQGbFl8viMydsXC5Tba0/view?usp=sharing"/>
    <hyperlink ref="M147" r:id="rId27" display="https://drive.google.com/file/d/1dO757d8SnDcY0DMzXmCs2hFXJAIr_7Ef/view?usp=sharing"/>
    <hyperlink ref="M155" r:id="rId28" display="https://drive.google.com/file/d/1tDFDEYAnYOWWL7AsYuUz1jaZVmzrM4DG/view?usp=sharing"/>
    <hyperlink ref="M167" r:id="rId29" display="https://drive.google.com/file/d/1bw6ZWz_SXbEMUVlYqKDv1lh-ZjMsfWc1/view?usp=sharing"/>
    <hyperlink ref="M174" r:id="rId30" display="https://drive.google.com/file/d/1ErWBXdRamzL1oJq2u_d0V1FrdUusdVn6/view?usp=sharing"/>
    <hyperlink ref="M179" r:id="rId31" display="https://drive.google.com/file/d/1sDoS-TKtdlQTGHRXEkb4FogvkJ20bakY/view?usp=sharing"/>
    <hyperlink ref="M180" r:id="rId32" display="https://drive.google.com/file/d/1Al0J2vWj55b-VVZ_oSD3-CsNL_6W1XF5/view?usp=sharing"/>
    <hyperlink ref="M181" r:id="rId33" display="https://drive.google.com/file/d/1OMn1TAnmICQshiuhzFQ8cXd6PHLKMaJS/view?usp=sharing"/>
    <hyperlink ref="M183" r:id="rId34" display="https://drive.google.com/file/d/1xSQL5g5GvTxsA-R7ernYczJCtUCeMWGF/view?usp=sharing"/>
    <hyperlink ref="M185" r:id="rId35" display="https://drive.google.com/file/d/1am7bR_QLiiJPf2q8R_9669128mtZj-Oa/view?usp=sharing"/>
    <hyperlink ref="M186" r:id="rId36" display="https://drive.google.com/file/d/19bAMOu_tuA0qvzg-r6V50wP-2J-AbzxG/view?usp=sharing"/>
    <hyperlink ref="M187" r:id="rId37" display="https://drive.google.com/file/d/12ESKBaQ_OprO0H7BoXx27IMGGHu6vrdo/view?usp=sharing"/>
    <hyperlink ref="M189" r:id="rId38" display="https://drive.google.com/file/d/1-RVlsASClMud638KFExo0wd5ROHG5Z2O/view?usp=sharing"/>
    <hyperlink ref="M191" r:id="rId39" display="https://drive.google.com/file/d/1EwdeugDfmzB0XCsfHWNfIgAoRGXOotoh/view?usp=sharing"/>
    <hyperlink ref="M192" r:id="rId40" display="https://drive.google.com/file/d/1aHg8CfMSpce6Aos9bPDaIDXD85ouGoJ9/view?usp=sharing"/>
    <hyperlink ref="M198" r:id="rId41" display="https://drive.google.com/file/d/1DpOcpH1G8cApP2748jIas0lppFlmfg4F/view?usp=sharing"/>
    <hyperlink ref="M202" r:id="rId42" display="https://drive.google.com/file/d/1IOl-5kjb6tV2ujlG6tkQWzPW653eianr/view?usp=sharing"/>
    <hyperlink ref="M205" r:id="rId43" display="https://drive.google.com/file/d/1U3dldSsK1TDwCrP8ARJA0pk1kkf_p4SF/view?usp=sharing"/>
    <hyperlink ref="M208" r:id="rId44" display="https://drive.google.com/file/d/13fIX3Jt_YpFd_AXS7NKyKq8cTOJ4y9rb/view?usp=sharing"/>
    <hyperlink ref="M211" r:id="rId45" display="https://drive.google.com/file/d/1NKycGhYIhFArmFC-HnCtWGZfLvCABBKz/view?usp=sharing"/>
    <hyperlink ref="M212" r:id="rId46" display="https://drive.google.com/file/d/1E5NsQrMw3p272KjdYVuIHM5UbY557mYL/view?usp=sharing"/>
    <hyperlink ref="M215" r:id="rId47" display="https://drive.google.com/file/d/1kcK6YwrO0shL0YicNX4QkrsvEe6e03F6/view?usp=sharing"/>
    <hyperlink ref="M218" r:id="rId48" display="https://drive.google.com/file/d/1FUIaR04NcoUKvD1YiEjz-7_c-Lovz3TO/view?usp=sharing"/>
    <hyperlink ref="M219" r:id="rId49" display="https://drive.google.com/file/d/1fIKM0zuJD0IMfXLa9cHLoQrhh1jAU9WA/view?usp=sharing"/>
    <hyperlink ref="M222" r:id="rId50" display="https://drive.google.com/file/d/1oJBeSbghe3S7DjmYfRNhi4wa11a05ABD/view?usp=sharing"/>
    <hyperlink ref="M223" r:id="rId51" display="https://drive.google.com/file/d/1gaIqiS2R3zkZImijBrC-KA72u13Y-UF7/view?usp=sharing"/>
    <hyperlink ref="M227" r:id="rId52" display="https://drive.google.com/file/d/1YD2Edo2p4RNoY_q_351qSL8w-5EdG8_E/view?usp=sharing"/>
    <hyperlink ref="M228" r:id="rId53" display="https://drive.google.com/file/d/1H81Fn5NmRCMLD3pFwX-GmYKO3IEuNjHJ/view?usp=sharing"/>
    <hyperlink ref="M232" r:id="rId54" display="https://drive.google.com/file/d/1E6kgpLawXS_ujm_7fHvHDzsqkuU59MiS/view?usp=sharing"/>
    <hyperlink ref="M235" r:id="rId55" display="https://drive.google.com/file/d/1K1HvB6OWXfC2XdLrJefPpEQlxMUDq_eQ/view?usp=sharing"/>
    <hyperlink ref="M236" r:id="rId56" display="https://drive.google.com/file/d/1O0K_R8CwovFL879V1sqbGLVctsGgyZD8/view?usp=sharing"/>
    <hyperlink ref="M239" r:id="rId57" display="https://drive.google.com/file/d/13kQkt2kUXnEtEtMVRXNnfNWoUnr_5xn_/view?usp=sharing"/>
    <hyperlink ref="M242" r:id="rId58" display="https://drive.google.com/file/d/1UvEU2B6Nx3PPs7TCcRFotEHF83-Fv6JJ/view?usp=sharing"/>
    <hyperlink ref="M243" r:id="rId59" display="https://drive.google.com/file/d/1QS71P3iICwNAEE4UiKJXOseP5bnk0BH0/view?usp=sharing"/>
    <hyperlink ref="M247" r:id="rId60" display="https://drive.google.com/file/d/1qjAaYXN_02bqxHRrZAYLER7Ue_bu77KU/view?usp=sharing"/>
    <hyperlink ref="M250" r:id="rId61" display="https://drive.google.com/file/d/1wnhM6ZR0pgKct920_fKG2jddE9puO4OI/view?usp=sharing"/>
    <hyperlink ref="M253" r:id="rId62" display="https://drive.google.com/file/d/1YBUkW0jnOlEq1P003BrIdHm82ubGrzF-/view?usp=sharing"/>
    <hyperlink ref="M254" r:id="rId63" display="https://drive.google.com/file/d/1ZruuuzFvBgIueT2ADhczrDU8ipXEn3d4/view?usp=sharing"/>
    <hyperlink ref="M257" r:id="rId64" display="https://drive.google.com/file/d/1O9PZpUj2E83-fAY_qQ9oUoOpLirbhTT9/view?usp=sharing"/>
    <hyperlink ref="M260" r:id="rId65" display="https://drive.google.com/file/d/1bZSCU7Y_IVaOD_EA0PfDZxfzvrYXIK2b/view?usp=sharing"/>
    <hyperlink ref="M261" r:id="rId66" display="https://drive.google.com/file/d/1l8ykMWhTE1QvuPt2aYqhLhooPJuEXbQ1/view?usp=sharing"/>
    <hyperlink ref="M264" r:id="rId67" display="https://drive.google.com/file/d/1msNWHA2cqMvGPwkqs2K0WQCCO0Lhwozl/view?usp=sharing"/>
    <hyperlink ref="M267" r:id="rId68" display="https://drive.google.com/file/d/1sIuSR_JKgWhP9--p-KSUKLM18n6STQAO/view?usp=sharing"/>
    <hyperlink ref="M272" r:id="rId69" display="https://drive.google.com/file/d/1rGaW-b5OQDfWhPWLDJZEIw2xjlrZ_QYG/view?usp=sharing"/>
    <hyperlink ref="M273" r:id="rId70" display="https://drive.google.com/file/d/1F16zWF_avRwdmBlZys9HAc7UIKOnozk5/view?usp=sharing"/>
    <hyperlink ref="M276" r:id="rId71" display="https://drive.google.com/file/d/1ui2gyeBesf6Oafait_asp74Gds4QioSF/view?usp=sharing"/>
    <hyperlink ref="M279" r:id="rId72" display="https://drive.google.com/file/d/1iaRvdF0OfX6a1K3DpnEIg8TUOH9FfpU5/view?usp=sharing"/>
    <hyperlink ref="M280" r:id="rId73" display="https://drive.google.com/file/d/1Mvzri-ldtbv8R6AfIqxLJHWzoKcseq1D/view?usp=sharing"/>
    <hyperlink ref="M283" r:id="rId74" display="https://drive.google.com/file/d/1V4hDka5Q2Y8T0OwanwE9YH5nTg2RWiW_/view?usp=sharing"/>
    <hyperlink ref="M284" r:id="rId75" display="https://drive.google.com/file/d/1TaHKIDSac6yiJD6i2TzhByzHdoPSFIv2/view?usp=sharing"/>
    <hyperlink ref="M288" r:id="rId76" display="https://drive.google.com/file/d/1nP4_A7BU--U8wDPb_zKRWb_L5n5t10nh/view?usp=sharing"/>
    <hyperlink ref="M289" r:id="rId77" display="https://drive.google.com/file/d/10MttGAi4jogqPtftylPYN-mLy3nns7fo/view?usp=sharing"/>
    <hyperlink ref="M290" r:id="rId78" display="https://drive.google.com/file/d/1DgZCSXbVICT5STMRWqh47aB-4Z29d0kk/view?usp=sharing"/>
    <hyperlink ref="M291" r:id="rId79" display="https://drive.google.com/file/d/1YR61225wfv-0Wk7G0bnIFSmco3SPsOZC/view?usp=sharing"/>
    <hyperlink ref="M294" r:id="rId80" display="https://drive.google.com/file/d/1n5qXMsksG5uyQsEGxk6M4b2PCKJNTOak/view?usp=sharing"/>
    <hyperlink ref="M295" r:id="rId81" display="https://drive.google.com/file/d/1yU6-VgTcU_PYnK-k63o_9cBXYZgE1GnR/view?usp=sharing"/>
    <hyperlink ref="M298" r:id="rId82" display="https://drive.google.com/file/d/1PdTVgmKIr7UYE7riowzNP3Jeab_JZkZ2/view?usp=sharing"/>
    <hyperlink ref="M299" r:id="rId83" display="https://drive.google.com/file/d/1x16zdc-xif73iEweuQv9peV2p631_Ruk/view?usp=sharing"/>
    <hyperlink ref="M300" r:id="rId84" display="https://drive.google.com/file/d/1KZzcaqnqK_hGWFTcU-Yfi29od-xQjFWp/view?usp=sharing"/>
    <hyperlink ref="M301" r:id="rId85" display="https://drive.google.com/file/d/1rx0CXXSCjLhDXZJlV1z7Va87ebj4Eg2i/view?usp=sharing"/>
    <hyperlink ref="M304" r:id="rId86" display="https://drive.google.com/file/d/1MI7PlefIIMRdIB0Dc028kbktEAas0j3r/view?usp=sharing"/>
    <hyperlink ref="M305" r:id="rId87" display="https://drive.google.com/file/d/1JuGZ7FJgWQdF7Yb6zJZZOCs6WkmgskxE/view?usp=sharing"/>
    <hyperlink ref="M308" r:id="rId88" display="https://drive.google.com/file/d/1zP-gt5R9Ojdr8d9oiLSgvpzaaSAVpTUA/view?usp=sharing"/>
    <hyperlink ref="M311" r:id="rId89" display="https://drive.google.com/file/d/1BGsRHjDveo-OWilnfrxurIsqimgXCBRX/view?usp=sharing"/>
    <hyperlink ref="M314" r:id="rId90" display="https://drive.google.com/file/d/1u9Yc4L6lufKayxbRZyToEaVLiy-BGQkF/view?usp=sharing"/>
    <hyperlink ref="M315" r:id="rId91" display="https://drive.google.com/file/d/1NL85ctCGzfYFiG_vSWFlpQdaUJgP957U/view?usp=sharing"/>
    <hyperlink ref="M318" r:id="rId92" display="https://drive.google.com/file/d/1S9Vbz8ID7Ghm2Dwj4KctrbsJHhy7W-MT/view?usp=sharing"/>
    <hyperlink ref="M321" r:id="rId93" display="https://drive.google.com/file/d/1iS3cArnkDMhu7RcJk-rvR-SPA_qXokrY/view?usp=sharing"/>
    <hyperlink ref="M322" r:id="rId94" display="https://drive.google.com/file/d/1NdobPM7C4JZwzovIhBZJX3U5besxAbY6/view?usp=sharing"/>
    <hyperlink ref="M323" r:id="rId95" display="https://drive.google.com/file/d/1Iq39JITqzQ3gLPRL11APiVsP2XXUwLFn/view?usp=sharing"/>
    <hyperlink ref="M324" r:id="rId96" display="https://drive.google.com/file/d/1YEgmqceWs_QDq6h2Y_raM6E4lhkH4DtV/view?usp=sharing"/>
    <hyperlink ref="M325" r:id="rId97" display="https://drive.google.com/file/d/19W1pWU3YoWmxSaW_VY22rIEOlpj1wBH3/view?usp=sharing"/>
    <hyperlink ref="M328" r:id="rId98" display="https://drive.google.com/file/d/1TVThed42rVbF7uuIws1-eriTyR7G2znD/view?usp=sharing"/>
    <hyperlink ref="M329" r:id="rId99" display="https://drive.google.com/file/d/1fnmXzxpMqBvQ3hoYp6eJ8mDtqPRK7121/view?usp=sharing"/>
    <hyperlink ref="M330" r:id="rId100" display="https://drive.google.com/file/d/12neeqQxdvKVl83TesNqsgudlfPd1K8Yp/view?usp=sharing"/>
    <hyperlink ref="M335" r:id="rId101" display="https://drive.google.com/file/d/1Dq2EeyKOgpSUtt9ghJVwQ1cBGYSxMREa/view?usp=sharing"/>
    <hyperlink ref="M338" r:id="rId102" display="https://drive.google.com/file/d/1KSsL7baZ2_MMkJDm8E4ngbT8ELNIrjtY/view?usp=sharing"/>
    <hyperlink ref="M341" r:id="rId103" display="https://drive.google.com/file/d/1bMIl7Cd1_BGmGLs-Hmv0pX_R4mO9nxnD/view?usp=sharing"/>
    <hyperlink ref="M344" r:id="rId104" display="https://drive.google.com/file/d/12sH_GKrkYmu5XRRIAXdlDY2JmE_7vBqH/view?usp=sharing"/>
    <hyperlink ref="M347" r:id="rId105" display="https://drive.google.com/file/d/1REo72__nEdHLJ5gAqo5k5KvJ_EbdzMI_/view?usp=sharing"/>
    <hyperlink ref="M351" r:id="rId106" display="https://drive.google.com/file/d/1SQ7tlmZvzdA1E-7ap2pr8QJrppbWZ9iK/view?usp=sharing"/>
    <hyperlink ref="M354" r:id="rId107" display="https://drive.google.com/file/d/14nFM-Fkd9DUJJkq6xmAfronFf6-3BWtJ/view?usp=sharing"/>
    <hyperlink ref="M370" r:id="rId108" display="https://drive.google.com/file/d/1EUdxJRRLfpbH-ETGS4e4n8YxlqROcCpS/view?usp=sharing"/>
  </hyperlinks>
  <pageMargins left="0.393700787401575" right="0.196850393700787" top="0.393700787401575" bottom="0.196850393700787" header="0.31496062992126" footer="0.31496062992126"/>
  <pageSetup paperSize="9" scale="49" firstPageNumber="65" orientation="portrait" useFirstPageNumber="1" verticalDpi="300"/>
  <headerFooter>
    <oddFooter>&amp;C&amp;"+,Regular"&amp;12&amp;P</oddFooter>
  </headerFooter>
  <rowBreaks count="1" manualBreakCount="1">
    <brk id="385"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Q846"/>
  <sheetViews>
    <sheetView showGridLines="0" view="pageBreakPreview" zoomScale="90" zoomScaleNormal="100" topLeftCell="A826" workbookViewId="0">
      <selection activeCell="N33" sqref="N33:N52"/>
    </sheetView>
  </sheetViews>
  <sheetFormatPr defaultColWidth="9" defaultRowHeight="15" customHeight="1"/>
  <cols>
    <col min="1" max="1" width="4.42857142857143" style="117" customWidth="1"/>
    <col min="2" max="3" width="3.14285714285714" style="117" customWidth="1"/>
    <col min="4" max="4" width="3.85714285714286" style="311" customWidth="1"/>
    <col min="5" max="5" width="4.42857142857143" style="117" customWidth="1"/>
    <col min="6" max="6" width="23" style="117" customWidth="1"/>
    <col min="7" max="7" width="3.14285714285714" style="117" customWidth="1"/>
    <col min="8" max="8" width="2.57142857142857" style="117" customWidth="1"/>
    <col min="9" max="9" width="65.7142857142857" style="117" customWidth="1"/>
    <col min="10" max="10" width="10.5714285714286" style="117" customWidth="1"/>
    <col min="11" max="11" width="13" style="117" customWidth="1"/>
    <col min="12" max="12" width="11.1428571428571" style="117" customWidth="1"/>
    <col min="13" max="13" width="8.28571428571429" style="312" customWidth="1"/>
    <col min="14" max="15" width="11" style="117" customWidth="1"/>
    <col min="16" max="16" width="246.285714285714" style="115" customWidth="1"/>
    <col min="17" max="17" width="254" style="117" customWidth="1"/>
    <col min="18" max="16384" width="9.14285714285714" style="117"/>
  </cols>
  <sheetData>
    <row r="1" customHeight="1" spans="1:16">
      <c r="A1" s="119" t="s">
        <v>385</v>
      </c>
      <c r="B1" s="119"/>
      <c r="C1" s="119"/>
      <c r="D1" s="119"/>
      <c r="E1" s="119"/>
      <c r="F1" s="119"/>
      <c r="G1" s="119"/>
      <c r="H1" s="119"/>
      <c r="I1" s="119"/>
      <c r="J1" s="119"/>
      <c r="K1" s="119"/>
      <c r="L1" s="119"/>
      <c r="M1" s="119"/>
      <c r="N1" s="119"/>
      <c r="O1" s="119"/>
      <c r="P1" s="341"/>
    </row>
    <row r="2" customHeight="1" spans="1:16">
      <c r="A2" s="119" t="s">
        <v>835</v>
      </c>
      <c r="B2" s="119"/>
      <c r="C2" s="119"/>
      <c r="D2" s="119"/>
      <c r="E2" s="119"/>
      <c r="F2" s="119"/>
      <c r="G2" s="119"/>
      <c r="H2" s="119"/>
      <c r="I2" s="119"/>
      <c r="J2" s="119"/>
      <c r="K2" s="119"/>
      <c r="L2" s="119"/>
      <c r="M2" s="119"/>
      <c r="N2" s="119"/>
      <c r="O2" s="119"/>
      <c r="P2" s="341"/>
    </row>
    <row r="3" customHeight="1" spans="1:15">
      <c r="A3" s="115"/>
      <c r="B3" s="115"/>
      <c r="C3" s="115"/>
      <c r="D3" s="313"/>
      <c r="E3" s="115"/>
      <c r="F3" s="115"/>
      <c r="G3" s="115"/>
      <c r="H3" s="115"/>
      <c r="I3" s="115"/>
      <c r="J3" s="115"/>
      <c r="K3" s="178"/>
      <c r="L3" s="115"/>
      <c r="M3" s="342"/>
      <c r="N3" s="179"/>
      <c r="O3" s="179"/>
    </row>
    <row r="4" customHeight="1" spans="1:15">
      <c r="A4" s="120" t="s">
        <v>387</v>
      </c>
      <c r="B4" s="120"/>
      <c r="C4" s="115"/>
      <c r="D4" s="313"/>
      <c r="E4" s="121"/>
      <c r="F4" s="121"/>
      <c r="G4" s="121"/>
      <c r="H4" s="121"/>
      <c r="I4" s="115"/>
      <c r="J4" s="115"/>
      <c r="K4" s="178"/>
      <c r="L4" s="115"/>
      <c r="M4" s="342"/>
      <c r="N4" s="179"/>
      <c r="O4" s="179"/>
    </row>
    <row r="5" customHeight="1" spans="1:16">
      <c r="A5" s="115"/>
      <c r="B5" s="115"/>
      <c r="C5" s="115" t="s">
        <v>388</v>
      </c>
      <c r="D5" s="313"/>
      <c r="E5" s="115"/>
      <c r="H5" s="186" t="str">
        <f>PENDIDIKAN!E5</f>
        <v>: Dr. Mai Efdi</v>
      </c>
      <c r="I5" s="341"/>
      <c r="J5" s="341"/>
      <c r="K5" s="341"/>
      <c r="L5" s="341"/>
      <c r="M5" s="343"/>
      <c r="N5" s="341"/>
      <c r="O5" s="341"/>
      <c r="P5" s="341"/>
    </row>
    <row r="6" customHeight="1" spans="1:16">
      <c r="A6" s="115"/>
      <c r="B6" s="115"/>
      <c r="C6" s="115" t="s">
        <v>390</v>
      </c>
      <c r="D6" s="313"/>
      <c r="E6" s="115"/>
      <c r="H6" s="115" t="str">
        <f>PENDIDIKAN!E6</f>
        <v>: 197205301999031003</v>
      </c>
      <c r="I6" s="341"/>
      <c r="J6" s="341"/>
      <c r="K6" s="341"/>
      <c r="L6" s="341"/>
      <c r="M6" s="343"/>
      <c r="N6" s="341"/>
      <c r="O6" s="341"/>
      <c r="P6" s="341"/>
    </row>
    <row r="7" customHeight="1" spans="1:16">
      <c r="A7" s="115"/>
      <c r="B7" s="115"/>
      <c r="C7" s="115" t="s">
        <v>392</v>
      </c>
      <c r="D7" s="313"/>
      <c r="E7" s="115"/>
      <c r="H7" s="115" t="str">
        <f>PENDIDIKAN!E7</f>
        <v>: Penata Tk. I (Gol. III/d)</v>
      </c>
      <c r="I7" s="341"/>
      <c r="J7" s="341"/>
      <c r="K7" s="341"/>
      <c r="L7" s="341"/>
      <c r="M7" s="343"/>
      <c r="N7" s="341"/>
      <c r="O7" s="341"/>
      <c r="P7" s="341"/>
    </row>
    <row r="8" customHeight="1" spans="1:16">
      <c r="A8" s="115"/>
      <c r="B8" s="115"/>
      <c r="C8" s="115" t="s">
        <v>394</v>
      </c>
      <c r="D8" s="313"/>
      <c r="E8" s="115"/>
      <c r="H8" s="115" t="str">
        <f>PENDIDIKAN!E8</f>
        <v>: Ketua Jurusan Kimia Fakultas MIPA</v>
      </c>
      <c r="I8" s="341"/>
      <c r="J8" s="341"/>
      <c r="K8" s="341"/>
      <c r="L8" s="341"/>
      <c r="M8" s="343"/>
      <c r="N8" s="341"/>
      <c r="O8" s="341"/>
      <c r="P8" s="341"/>
    </row>
    <row r="9" customHeight="1" spans="1:16">
      <c r="A9" s="115"/>
      <c r="B9" s="115"/>
      <c r="C9" s="115" t="s">
        <v>96</v>
      </c>
      <c r="D9" s="313"/>
      <c r="E9" s="115"/>
      <c r="H9" s="115" t="str">
        <f>PENDIDIKAN!E9</f>
        <v>: Universitas Andalas</v>
      </c>
      <c r="I9" s="341"/>
      <c r="J9" s="341"/>
      <c r="K9" s="341"/>
      <c r="L9" s="341"/>
      <c r="M9" s="343"/>
      <c r="N9" s="341"/>
      <c r="O9" s="341"/>
      <c r="P9" s="341"/>
    </row>
    <row r="10" customHeight="1" spans="1:15">
      <c r="A10" s="115"/>
      <c r="B10" s="115"/>
      <c r="C10" s="115"/>
      <c r="D10" s="313"/>
      <c r="E10" s="115"/>
      <c r="H10" s="115"/>
      <c r="I10" s="120"/>
      <c r="J10" s="120"/>
      <c r="K10" s="120"/>
      <c r="L10" s="120"/>
      <c r="M10" s="342"/>
      <c r="N10" s="179"/>
      <c r="O10" s="179"/>
    </row>
    <row r="11" customHeight="1" spans="1:15">
      <c r="A11" s="120" t="s">
        <v>397</v>
      </c>
      <c r="B11" s="120"/>
      <c r="C11" s="115"/>
      <c r="D11" s="313"/>
      <c r="E11" s="121"/>
      <c r="H11" s="121"/>
      <c r="I11" s="115"/>
      <c r="J11" s="115"/>
      <c r="K11" s="178"/>
      <c r="L11" s="115"/>
      <c r="M11" s="342"/>
      <c r="N11" s="179"/>
      <c r="O11" s="179"/>
    </row>
    <row r="12" customHeight="1" spans="1:15">
      <c r="A12" s="115"/>
      <c r="B12" s="115"/>
      <c r="C12" s="115" t="s">
        <v>68</v>
      </c>
      <c r="D12" s="313"/>
      <c r="E12" s="115"/>
      <c r="H12" s="186" t="str">
        <f>PENDIDIKAN!E12</f>
        <v>: Dr. Zilfa</v>
      </c>
      <c r="I12" s="122"/>
      <c r="J12" s="341"/>
      <c r="K12" s="341"/>
      <c r="L12" s="341"/>
      <c r="M12" s="342"/>
      <c r="N12" s="179"/>
      <c r="O12" s="179"/>
    </row>
    <row r="13" customHeight="1" spans="1:15">
      <c r="A13" s="115"/>
      <c r="B13" s="115"/>
      <c r="C13" s="115" t="s">
        <v>400</v>
      </c>
      <c r="D13" s="313"/>
      <c r="E13" s="115"/>
      <c r="H13" s="115" t="str">
        <f>PENDIDIKAN!E13</f>
        <v>: 195807181986032001</v>
      </c>
      <c r="I13" s="120"/>
      <c r="J13" s="120"/>
      <c r="K13" s="120"/>
      <c r="L13" s="120"/>
      <c r="M13" s="342"/>
      <c r="N13" s="179"/>
      <c r="O13" s="179"/>
    </row>
    <row r="14" customHeight="1" spans="1:15">
      <c r="A14" s="115"/>
      <c r="B14" s="115"/>
      <c r="C14" s="115" t="s">
        <v>392</v>
      </c>
      <c r="D14" s="313"/>
      <c r="E14" s="115"/>
      <c r="H14" s="115" t="str">
        <f>PENDIDIKAN!E14</f>
        <v>: Pembina Tk. I (Gol. IV/b)</v>
      </c>
      <c r="I14" s="120"/>
      <c r="J14" s="120"/>
      <c r="K14" s="120"/>
      <c r="L14" s="120"/>
      <c r="M14" s="342"/>
      <c r="N14" s="179"/>
      <c r="O14" s="179"/>
    </row>
    <row r="15" customHeight="1" spans="1:15">
      <c r="A15" s="115"/>
      <c r="B15" s="115"/>
      <c r="C15" s="115" t="s">
        <v>403</v>
      </c>
      <c r="D15" s="313"/>
      <c r="E15" s="115"/>
      <c r="H15" s="115" t="str">
        <f>PENDIDIKAN!E15</f>
        <v>: Lektor Kepala</v>
      </c>
      <c r="I15" s="120"/>
      <c r="J15" s="120"/>
      <c r="K15" s="120"/>
      <c r="L15" s="120"/>
      <c r="M15" s="342"/>
      <c r="N15" s="179"/>
      <c r="O15" s="179"/>
    </row>
    <row r="16" customHeight="1" spans="1:15">
      <c r="A16" s="115"/>
      <c r="B16" s="115"/>
      <c r="C16" s="115" t="s">
        <v>96</v>
      </c>
      <c r="D16" s="313"/>
      <c r="E16" s="115"/>
      <c r="H16" s="115" t="str">
        <f>PENDIDIKAN!E16</f>
        <v>: Jurusan Kimia Fakultas MIPA Universitas Andalas</v>
      </c>
      <c r="I16" s="123"/>
      <c r="J16" s="123"/>
      <c r="K16" s="123"/>
      <c r="L16" s="123"/>
      <c r="M16" s="344"/>
      <c r="N16" s="121"/>
      <c r="O16" s="121"/>
    </row>
    <row r="17" customHeight="1" spans="1:15">
      <c r="A17" s="115"/>
      <c r="B17" s="115"/>
      <c r="C17" s="115"/>
      <c r="D17" s="313"/>
      <c r="E17" s="115"/>
      <c r="F17" s="115"/>
      <c r="G17" s="115"/>
      <c r="H17" s="115"/>
      <c r="I17" s="115"/>
      <c r="J17" s="115"/>
      <c r="K17" s="178"/>
      <c r="L17" s="115"/>
      <c r="M17" s="342"/>
      <c r="N17" s="179"/>
      <c r="O17" s="179"/>
    </row>
    <row r="18" customHeight="1" spans="1:15">
      <c r="A18" s="123" t="s">
        <v>836</v>
      </c>
      <c r="B18" s="123"/>
      <c r="C18" s="121"/>
      <c r="D18" s="313"/>
      <c r="E18" s="121"/>
      <c r="F18" s="121"/>
      <c r="G18" s="121"/>
      <c r="H18" s="121"/>
      <c r="I18" s="121"/>
      <c r="J18" s="121"/>
      <c r="K18" s="121"/>
      <c r="L18" s="121"/>
      <c r="M18" s="342"/>
      <c r="N18" s="179"/>
      <c r="O18" s="179"/>
    </row>
    <row r="19" customHeight="1" spans="1:15">
      <c r="A19" s="122"/>
      <c r="B19" s="122"/>
      <c r="C19" s="126"/>
      <c r="D19" s="314"/>
      <c r="E19" s="126"/>
      <c r="F19" s="126"/>
      <c r="G19" s="126"/>
      <c r="H19" s="126"/>
      <c r="I19" s="126"/>
      <c r="J19" s="126"/>
      <c r="K19" s="185"/>
      <c r="L19" s="186"/>
      <c r="M19" s="342"/>
      <c r="N19" s="179"/>
      <c r="O19" s="179"/>
    </row>
    <row r="20" ht="63" spans="1:16">
      <c r="A20" s="127" t="s">
        <v>2</v>
      </c>
      <c r="B20" s="128" t="s">
        <v>407</v>
      </c>
      <c r="C20" s="129"/>
      <c r="D20" s="129"/>
      <c r="E20" s="129"/>
      <c r="F20" s="129"/>
      <c r="G20" s="129"/>
      <c r="H20" s="129"/>
      <c r="I20" s="129"/>
      <c r="J20" s="127" t="s">
        <v>837</v>
      </c>
      <c r="K20" s="127" t="s">
        <v>409</v>
      </c>
      <c r="L20" s="127" t="s">
        <v>410</v>
      </c>
      <c r="M20" s="345" t="s">
        <v>411</v>
      </c>
      <c r="N20" s="127" t="s">
        <v>412</v>
      </c>
      <c r="O20" s="346" t="s">
        <v>415</v>
      </c>
      <c r="P20" s="347" t="s">
        <v>838</v>
      </c>
    </row>
    <row r="21" customHeight="1" spans="1:16">
      <c r="A21" s="130">
        <v>1</v>
      </c>
      <c r="B21" s="131">
        <v>2</v>
      </c>
      <c r="C21" s="132"/>
      <c r="D21" s="132"/>
      <c r="E21" s="132"/>
      <c r="F21" s="132"/>
      <c r="G21" s="132"/>
      <c r="H21" s="132"/>
      <c r="I21" s="132"/>
      <c r="J21" s="130">
        <v>3</v>
      </c>
      <c r="K21" s="127">
        <v>4</v>
      </c>
      <c r="L21" s="130">
        <v>5</v>
      </c>
      <c r="M21" s="348">
        <v>6</v>
      </c>
      <c r="N21" s="130">
        <v>7</v>
      </c>
      <c r="O21" s="130">
        <v>8</v>
      </c>
      <c r="P21" s="130">
        <v>9</v>
      </c>
    </row>
    <row r="22" ht="24.95" customHeight="1" spans="1:16">
      <c r="A22" s="246" t="s">
        <v>120</v>
      </c>
      <c r="B22" s="134" t="s">
        <v>250</v>
      </c>
      <c r="C22" s="135"/>
      <c r="D22" s="135"/>
      <c r="E22" s="135"/>
      <c r="F22" s="135"/>
      <c r="G22" s="135"/>
      <c r="H22" s="135"/>
      <c r="I22" s="136"/>
      <c r="J22" s="137"/>
      <c r="K22" s="155"/>
      <c r="L22" s="144"/>
      <c r="M22" s="349"/>
      <c r="N22" s="348">
        <f>N23+N819+N821+N823+N830</f>
        <v>268.245</v>
      </c>
      <c r="O22" s="350"/>
      <c r="P22" s="189"/>
    </row>
    <row r="23" s="237" customFormat="1" ht="30" customHeight="1" spans="1:16">
      <c r="A23" s="315"/>
      <c r="B23" s="316" t="s">
        <v>183</v>
      </c>
      <c r="C23" s="317" t="s">
        <v>839</v>
      </c>
      <c r="D23" s="318"/>
      <c r="E23" s="318"/>
      <c r="F23" s="318"/>
      <c r="G23" s="318"/>
      <c r="H23" s="318"/>
      <c r="I23" s="351"/>
      <c r="J23" s="352"/>
      <c r="K23" s="353"/>
      <c r="L23" s="354"/>
      <c r="M23" s="355"/>
      <c r="N23" s="356">
        <f>N24+N693+N818</f>
        <v>268.245</v>
      </c>
      <c r="O23" s="357"/>
      <c r="P23" s="292"/>
    </row>
    <row r="24" s="237" customFormat="1" ht="30" customHeight="1" spans="1:16">
      <c r="A24" s="315"/>
      <c r="B24" s="133"/>
      <c r="C24" s="319">
        <v>1</v>
      </c>
      <c r="D24" s="320" t="s">
        <v>251</v>
      </c>
      <c r="E24" s="321"/>
      <c r="F24" s="321"/>
      <c r="G24" s="321"/>
      <c r="H24" s="321"/>
      <c r="I24" s="358"/>
      <c r="J24" s="359"/>
      <c r="K24" s="360"/>
      <c r="L24" s="361"/>
      <c r="M24" s="362"/>
      <c r="N24" s="363">
        <f>N25+N28+N31</f>
        <v>217.215</v>
      </c>
      <c r="O24" s="364"/>
      <c r="P24" s="292"/>
    </row>
    <row r="25" s="237" customFormat="1" ht="30" customHeight="1" spans="1:16">
      <c r="A25" s="315"/>
      <c r="B25" s="133"/>
      <c r="C25" s="322"/>
      <c r="D25" s="323" t="s">
        <v>38</v>
      </c>
      <c r="E25" s="324" t="s">
        <v>840</v>
      </c>
      <c r="F25" s="325"/>
      <c r="G25" s="325"/>
      <c r="H25" s="325"/>
      <c r="I25" s="365"/>
      <c r="J25" s="366"/>
      <c r="K25" s="187"/>
      <c r="L25" s="188"/>
      <c r="M25" s="367"/>
      <c r="N25" s="368">
        <f>N26+N27</f>
        <v>0</v>
      </c>
      <c r="O25" s="368"/>
      <c r="P25" s="292" t="s">
        <v>841</v>
      </c>
    </row>
    <row r="26" s="186" customFormat="1" ht="30" customHeight="1" spans="1:16">
      <c r="A26" s="326"/>
      <c r="B26" s="327"/>
      <c r="C26" s="322"/>
      <c r="D26" s="328"/>
      <c r="E26" s="329" t="s">
        <v>255</v>
      </c>
      <c r="F26" s="330" t="s">
        <v>256</v>
      </c>
      <c r="G26" s="330"/>
      <c r="H26" s="330"/>
      <c r="I26" s="330"/>
      <c r="J26" s="369"/>
      <c r="K26" s="370"/>
      <c r="L26" s="329"/>
      <c r="M26" s="371"/>
      <c r="N26" s="372">
        <v>0</v>
      </c>
      <c r="O26" s="372"/>
      <c r="P26" s="292" t="s">
        <v>842</v>
      </c>
    </row>
    <row r="27" s="186" customFormat="1" ht="30" customHeight="1" spans="1:16">
      <c r="A27" s="326"/>
      <c r="B27" s="327"/>
      <c r="C27" s="322"/>
      <c r="D27" s="328"/>
      <c r="E27" s="329" t="s">
        <v>257</v>
      </c>
      <c r="F27" s="330" t="s">
        <v>258</v>
      </c>
      <c r="G27" s="330"/>
      <c r="H27" s="330"/>
      <c r="I27" s="330"/>
      <c r="J27" s="369"/>
      <c r="K27" s="373"/>
      <c r="L27" s="329"/>
      <c r="M27" s="371"/>
      <c r="N27" s="372">
        <v>0</v>
      </c>
      <c r="O27" s="372"/>
      <c r="P27" s="292" t="s">
        <v>843</v>
      </c>
    </row>
    <row r="28" s="237" customFormat="1" ht="30" customHeight="1" spans="1:16">
      <c r="A28" s="315"/>
      <c r="B28" s="133"/>
      <c r="C28" s="322"/>
      <c r="D28" s="323" t="s">
        <v>41</v>
      </c>
      <c r="E28" s="324" t="s">
        <v>844</v>
      </c>
      <c r="F28" s="325"/>
      <c r="G28" s="325"/>
      <c r="H28" s="325"/>
      <c r="I28" s="365"/>
      <c r="J28" s="366"/>
      <c r="K28" s="187"/>
      <c r="L28" s="188"/>
      <c r="M28" s="367"/>
      <c r="N28" s="368">
        <f>N29+N30</f>
        <v>0</v>
      </c>
      <c r="O28" s="368"/>
      <c r="P28" s="292" t="s">
        <v>841</v>
      </c>
    </row>
    <row r="29" s="186" customFormat="1" ht="30" customHeight="1" spans="1:16">
      <c r="A29" s="326"/>
      <c r="B29" s="327"/>
      <c r="C29" s="322"/>
      <c r="D29" s="328"/>
      <c r="E29" s="331" t="s">
        <v>255</v>
      </c>
      <c r="F29" s="330" t="s">
        <v>261</v>
      </c>
      <c r="G29" s="330"/>
      <c r="H29" s="330"/>
      <c r="I29" s="330"/>
      <c r="J29" s="369"/>
      <c r="K29" s="373"/>
      <c r="L29" s="329"/>
      <c r="M29" s="371"/>
      <c r="N29" s="372">
        <v>0</v>
      </c>
      <c r="O29" s="372"/>
      <c r="P29" s="292" t="s">
        <v>845</v>
      </c>
    </row>
    <row r="30" s="186" customFormat="1" ht="30" customHeight="1" spans="1:16">
      <c r="A30" s="326"/>
      <c r="B30" s="327"/>
      <c r="C30" s="322"/>
      <c r="D30" s="328"/>
      <c r="E30" s="329" t="s">
        <v>257</v>
      </c>
      <c r="F30" s="330" t="s">
        <v>262</v>
      </c>
      <c r="G30" s="330"/>
      <c r="H30" s="330"/>
      <c r="I30" s="330"/>
      <c r="J30" s="369"/>
      <c r="K30" s="373"/>
      <c r="L30" s="329"/>
      <c r="M30" s="371"/>
      <c r="N30" s="372">
        <v>0</v>
      </c>
      <c r="O30" s="372"/>
      <c r="P30" s="292" t="s">
        <v>846</v>
      </c>
    </row>
    <row r="31" s="237" customFormat="1" ht="30" customHeight="1" spans="1:16">
      <c r="A31" s="315"/>
      <c r="B31" s="327"/>
      <c r="C31" s="322"/>
      <c r="D31" s="323" t="s">
        <v>44</v>
      </c>
      <c r="E31" s="332" t="s">
        <v>847</v>
      </c>
      <c r="F31" s="332"/>
      <c r="G31" s="332"/>
      <c r="H31" s="332"/>
      <c r="I31" s="332"/>
      <c r="J31" s="366"/>
      <c r="K31" s="187"/>
      <c r="L31" s="188"/>
      <c r="M31" s="374"/>
      <c r="N31" s="375">
        <f>N32+N393+N426+N507+N556+N557</f>
        <v>217.215</v>
      </c>
      <c r="O31" s="368"/>
      <c r="P31" s="292" t="s">
        <v>848</v>
      </c>
    </row>
    <row r="32" s="186" customFormat="1" ht="30" customHeight="1" spans="1:16">
      <c r="A32" s="326"/>
      <c r="B32" s="327"/>
      <c r="C32" s="333"/>
      <c r="D32" s="334"/>
      <c r="E32" s="329" t="s">
        <v>255</v>
      </c>
      <c r="F32" s="330" t="s">
        <v>849</v>
      </c>
      <c r="G32" s="330"/>
      <c r="H32" s="330"/>
      <c r="I32" s="330"/>
      <c r="J32" s="369"/>
      <c r="K32" s="373"/>
      <c r="L32" s="329"/>
      <c r="M32" s="371"/>
      <c r="N32" s="376">
        <f>SUM(N33:N392)</f>
        <v>125.98</v>
      </c>
      <c r="O32" s="372"/>
      <c r="P32" s="292" t="s">
        <v>850</v>
      </c>
    </row>
    <row r="33" ht="50.25" customHeight="1" spans="1:16">
      <c r="A33" s="247"/>
      <c r="B33" s="147"/>
      <c r="C33" s="335"/>
      <c r="D33" s="336"/>
      <c r="E33" s="337" t="s">
        <v>255</v>
      </c>
      <c r="F33" s="140" t="s">
        <v>851</v>
      </c>
      <c r="G33" s="141" t="s">
        <v>129</v>
      </c>
      <c r="H33" s="135" t="s">
        <v>852</v>
      </c>
      <c r="I33" s="136"/>
      <c r="J33" s="163">
        <v>2021</v>
      </c>
      <c r="K33" s="163" t="s">
        <v>853</v>
      </c>
      <c r="L33" s="163">
        <v>1</v>
      </c>
      <c r="M33" s="377">
        <f>(20.82+21)/2</f>
        <v>20.91</v>
      </c>
      <c r="N33" s="378">
        <f>L33*M33</f>
        <v>20.91</v>
      </c>
      <c r="O33" s="163"/>
      <c r="P33" s="189" t="s">
        <v>76</v>
      </c>
    </row>
    <row r="34" ht="21" customHeight="1" spans="1:16">
      <c r="A34" s="247"/>
      <c r="B34" s="147"/>
      <c r="C34" s="335"/>
      <c r="D34" s="336"/>
      <c r="E34" s="338"/>
      <c r="F34" s="140" t="s">
        <v>854</v>
      </c>
      <c r="G34" s="141" t="s">
        <v>129</v>
      </c>
      <c r="H34" s="141" t="s">
        <v>855</v>
      </c>
      <c r="I34" s="142"/>
      <c r="J34" s="147"/>
      <c r="K34" s="147"/>
      <c r="L34" s="147"/>
      <c r="M34" s="379"/>
      <c r="N34" s="380"/>
      <c r="O34" s="147"/>
      <c r="P34" s="189" t="s">
        <v>76</v>
      </c>
    </row>
    <row r="35" ht="21" customHeight="1" spans="1:16">
      <c r="A35" s="247"/>
      <c r="B35" s="147"/>
      <c r="C35" s="335"/>
      <c r="D35" s="336"/>
      <c r="E35" s="338"/>
      <c r="F35" s="140" t="s">
        <v>856</v>
      </c>
      <c r="G35" s="141" t="s">
        <v>129</v>
      </c>
      <c r="H35" s="141" t="s">
        <v>857</v>
      </c>
      <c r="I35" s="142"/>
      <c r="J35" s="147"/>
      <c r="K35" s="147"/>
      <c r="L35" s="147"/>
      <c r="M35" s="379"/>
      <c r="N35" s="380"/>
      <c r="O35" s="147"/>
      <c r="P35" s="189" t="s">
        <v>76</v>
      </c>
    </row>
    <row r="36" ht="21" customHeight="1" spans="1:16">
      <c r="A36" s="247"/>
      <c r="B36" s="147"/>
      <c r="C36" s="335"/>
      <c r="D36" s="336"/>
      <c r="E36" s="338"/>
      <c r="F36" s="140" t="s">
        <v>858</v>
      </c>
      <c r="G36" s="141" t="s">
        <v>129</v>
      </c>
      <c r="H36" s="141">
        <v>14</v>
      </c>
      <c r="I36" s="142"/>
      <c r="J36" s="147"/>
      <c r="K36" s="147"/>
      <c r="L36" s="147"/>
      <c r="M36" s="379"/>
      <c r="N36" s="380"/>
      <c r="O36" s="147"/>
      <c r="P36" s="189" t="s">
        <v>76</v>
      </c>
    </row>
    <row r="37" ht="21" customHeight="1" spans="1:16">
      <c r="A37" s="247"/>
      <c r="B37" s="147"/>
      <c r="C37" s="335"/>
      <c r="D37" s="336"/>
      <c r="E37" s="338"/>
      <c r="F37" s="140" t="s">
        <v>859</v>
      </c>
      <c r="G37" s="141" t="s">
        <v>129</v>
      </c>
      <c r="H37" s="141">
        <v>2</v>
      </c>
      <c r="I37" s="142"/>
      <c r="J37" s="147"/>
      <c r="K37" s="147"/>
      <c r="L37" s="147"/>
      <c r="M37" s="379"/>
      <c r="N37" s="380"/>
      <c r="O37" s="147"/>
      <c r="P37" s="189" t="s">
        <v>860</v>
      </c>
    </row>
    <row r="38" ht="21" customHeight="1" spans="1:16">
      <c r="A38" s="247"/>
      <c r="B38" s="147"/>
      <c r="C38" s="335"/>
      <c r="D38" s="336"/>
      <c r="E38" s="338"/>
      <c r="F38" s="140" t="s">
        <v>861</v>
      </c>
      <c r="G38" s="141" t="s">
        <v>129</v>
      </c>
      <c r="H38" s="141">
        <v>2021</v>
      </c>
      <c r="I38" s="142"/>
      <c r="J38" s="147"/>
      <c r="K38" s="147"/>
      <c r="L38" s="147"/>
      <c r="M38" s="379"/>
      <c r="N38" s="380"/>
      <c r="O38" s="147"/>
      <c r="P38" s="189" t="s">
        <v>76</v>
      </c>
    </row>
    <row r="39" ht="21" customHeight="1" spans="1:16">
      <c r="A39" s="247"/>
      <c r="B39" s="147"/>
      <c r="C39" s="335"/>
      <c r="D39" s="336"/>
      <c r="E39" s="338"/>
      <c r="F39" s="140" t="s">
        <v>862</v>
      </c>
      <c r="G39" s="141" t="s">
        <v>129</v>
      </c>
      <c r="H39" s="141" t="s">
        <v>863</v>
      </c>
      <c r="I39" s="142"/>
      <c r="J39" s="147"/>
      <c r="K39" s="147"/>
      <c r="L39" s="147"/>
      <c r="M39" s="379"/>
      <c r="N39" s="380"/>
      <c r="O39" s="147"/>
      <c r="P39" s="189" t="s">
        <v>76</v>
      </c>
    </row>
    <row r="40" ht="21" customHeight="1" spans="1:16">
      <c r="A40" s="247"/>
      <c r="B40" s="147"/>
      <c r="C40" s="335"/>
      <c r="D40" s="336"/>
      <c r="E40" s="338"/>
      <c r="F40" s="140" t="s">
        <v>864</v>
      </c>
      <c r="G40" s="141" t="s">
        <v>129</v>
      </c>
      <c r="H40" s="141" t="s">
        <v>865</v>
      </c>
      <c r="I40" s="142"/>
      <c r="J40" s="147"/>
      <c r="K40" s="147"/>
      <c r="L40" s="147"/>
      <c r="M40" s="379"/>
      <c r="N40" s="380"/>
      <c r="O40" s="147"/>
      <c r="P40" s="189" t="s">
        <v>76</v>
      </c>
    </row>
    <row r="41" ht="21" customHeight="1" spans="1:16">
      <c r="A41" s="247"/>
      <c r="B41" s="147"/>
      <c r="C41" s="335"/>
      <c r="D41" s="336"/>
      <c r="E41" s="338"/>
      <c r="F41" s="140" t="s">
        <v>866</v>
      </c>
      <c r="G41" s="141" t="s">
        <v>129</v>
      </c>
      <c r="H41" s="141" t="s">
        <v>867</v>
      </c>
      <c r="I41" s="142"/>
      <c r="J41" s="147"/>
      <c r="K41" s="147"/>
      <c r="L41" s="147"/>
      <c r="M41" s="379"/>
      <c r="N41" s="380"/>
      <c r="O41" s="147"/>
      <c r="P41" s="189" t="s">
        <v>76</v>
      </c>
    </row>
    <row r="42" ht="21" customHeight="1" spans="1:16">
      <c r="A42" s="247"/>
      <c r="B42" s="147"/>
      <c r="C42" s="335"/>
      <c r="D42" s="336"/>
      <c r="E42" s="338"/>
      <c r="F42" s="140" t="s">
        <v>868</v>
      </c>
      <c r="G42" s="141" t="s">
        <v>129</v>
      </c>
      <c r="H42" s="339" t="s">
        <v>869</v>
      </c>
      <c r="I42" s="142"/>
      <c r="J42" s="147"/>
      <c r="K42" s="147"/>
      <c r="L42" s="147"/>
      <c r="M42" s="379"/>
      <c r="N42" s="380"/>
      <c r="O42" s="147"/>
      <c r="P42" s="189" t="s">
        <v>870</v>
      </c>
    </row>
    <row r="43" ht="21" customHeight="1" spans="1:16">
      <c r="A43" s="247"/>
      <c r="B43" s="147"/>
      <c r="C43" s="335"/>
      <c r="D43" s="336"/>
      <c r="E43" s="338"/>
      <c r="F43" s="140" t="s">
        <v>871</v>
      </c>
      <c r="G43" s="141" t="s">
        <v>129</v>
      </c>
      <c r="H43" s="339" t="s">
        <v>872</v>
      </c>
      <c r="I43" s="142"/>
      <c r="J43" s="147"/>
      <c r="K43" s="147"/>
      <c r="L43" s="147"/>
      <c r="M43" s="379"/>
      <c r="N43" s="380"/>
      <c r="O43" s="147"/>
      <c r="P43" s="189" t="s">
        <v>873</v>
      </c>
    </row>
    <row r="44" ht="30.75" customHeight="1" spans="1:16">
      <c r="A44" s="247"/>
      <c r="B44" s="147"/>
      <c r="C44" s="335"/>
      <c r="D44" s="336"/>
      <c r="E44" s="338"/>
      <c r="F44" s="140" t="s">
        <v>4</v>
      </c>
      <c r="G44" s="141" t="s">
        <v>129</v>
      </c>
      <c r="H44" s="339" t="s">
        <v>874</v>
      </c>
      <c r="I44" s="142"/>
      <c r="J44" s="147"/>
      <c r="K44" s="147"/>
      <c r="L44" s="147"/>
      <c r="M44" s="379"/>
      <c r="N44" s="380"/>
      <c r="O44" s="147"/>
      <c r="P44" s="189" t="s">
        <v>875</v>
      </c>
    </row>
    <row r="45" ht="21" customHeight="1" spans="1:16">
      <c r="A45" s="247"/>
      <c r="B45" s="147"/>
      <c r="C45" s="335"/>
      <c r="D45" s="336"/>
      <c r="E45" s="338"/>
      <c r="F45" s="140" t="s">
        <v>876</v>
      </c>
      <c r="G45" s="141" t="s">
        <v>129</v>
      </c>
      <c r="H45" s="141" t="s">
        <v>877</v>
      </c>
      <c r="I45" s="142"/>
      <c r="J45" s="147"/>
      <c r="K45" s="147"/>
      <c r="L45" s="147"/>
      <c r="M45" s="379"/>
      <c r="N45" s="380"/>
      <c r="O45" s="147"/>
      <c r="P45" s="189" t="s">
        <v>878</v>
      </c>
    </row>
    <row r="46" ht="31.5" spans="1:16">
      <c r="A46" s="247"/>
      <c r="B46" s="147"/>
      <c r="C46" s="335"/>
      <c r="D46" s="336"/>
      <c r="E46" s="338"/>
      <c r="F46" s="140" t="s">
        <v>879</v>
      </c>
      <c r="G46" s="141" t="s">
        <v>129</v>
      </c>
      <c r="H46" s="1161" t="s">
        <v>880</v>
      </c>
      <c r="I46" s="142"/>
      <c r="J46" s="147"/>
      <c r="K46" s="147"/>
      <c r="L46" s="147"/>
      <c r="M46" s="379"/>
      <c r="N46" s="380"/>
      <c r="O46" s="147"/>
      <c r="P46" s="189" t="s">
        <v>881</v>
      </c>
    </row>
    <row r="47" ht="33" customHeight="1" spans="1:16">
      <c r="A47" s="247"/>
      <c r="B47" s="147"/>
      <c r="C47" s="335"/>
      <c r="D47" s="336"/>
      <c r="E47" s="338"/>
      <c r="F47" s="140" t="s">
        <v>882</v>
      </c>
      <c r="G47" s="141" t="s">
        <v>129</v>
      </c>
      <c r="H47" s="339" t="s">
        <v>883</v>
      </c>
      <c r="I47" s="142"/>
      <c r="J47" s="147"/>
      <c r="K47" s="147"/>
      <c r="L47" s="147"/>
      <c r="M47" s="379"/>
      <c r="N47" s="380"/>
      <c r="O47" s="147"/>
      <c r="P47" s="189" t="s">
        <v>884</v>
      </c>
    </row>
    <row r="48" ht="36.75" customHeight="1" spans="1:17">
      <c r="A48" s="247"/>
      <c r="B48" s="147"/>
      <c r="C48" s="335"/>
      <c r="D48" s="336"/>
      <c r="E48" s="338"/>
      <c r="F48" s="140" t="s">
        <v>885</v>
      </c>
      <c r="G48" s="141"/>
      <c r="H48" s="339" t="s">
        <v>886</v>
      </c>
      <c r="I48" s="142"/>
      <c r="J48" s="147"/>
      <c r="K48" s="147"/>
      <c r="L48" s="147"/>
      <c r="M48" s="379"/>
      <c r="N48" s="380"/>
      <c r="O48" s="147"/>
      <c r="P48" s="189" t="s">
        <v>887</v>
      </c>
      <c r="Q48" s="242" t="s">
        <v>888</v>
      </c>
    </row>
    <row r="49" ht="38.25" customHeight="1" spans="1:16">
      <c r="A49" s="247"/>
      <c r="B49" s="147"/>
      <c r="C49" s="335"/>
      <c r="D49" s="336"/>
      <c r="E49" s="338"/>
      <c r="F49" s="140" t="s">
        <v>889</v>
      </c>
      <c r="G49" s="141" t="s">
        <v>129</v>
      </c>
      <c r="H49" s="339" t="s">
        <v>890</v>
      </c>
      <c r="I49" s="142"/>
      <c r="J49" s="147"/>
      <c r="K49" s="147"/>
      <c r="L49" s="147"/>
      <c r="M49" s="379"/>
      <c r="N49" s="380"/>
      <c r="O49" s="147"/>
      <c r="P49" s="189" t="s">
        <v>891</v>
      </c>
    </row>
    <row r="50" ht="47.25" spans="1:16">
      <c r="A50" s="247"/>
      <c r="B50" s="147"/>
      <c r="C50" s="335"/>
      <c r="D50" s="336"/>
      <c r="E50" s="338"/>
      <c r="F50" s="140" t="s">
        <v>892</v>
      </c>
      <c r="G50" s="141" t="s">
        <v>129</v>
      </c>
      <c r="H50" s="1161" t="s">
        <v>880</v>
      </c>
      <c r="I50" s="142"/>
      <c r="J50" s="147"/>
      <c r="K50" s="147"/>
      <c r="L50" s="147"/>
      <c r="M50" s="379"/>
      <c r="N50" s="380"/>
      <c r="O50" s="147"/>
      <c r="P50" s="189" t="s">
        <v>893</v>
      </c>
    </row>
    <row r="51" ht="31.5" spans="1:16">
      <c r="A51" s="247"/>
      <c r="B51" s="147"/>
      <c r="C51" s="335"/>
      <c r="D51" s="336"/>
      <c r="E51" s="338"/>
      <c r="F51" s="140" t="s">
        <v>894</v>
      </c>
      <c r="G51" s="141" t="s">
        <v>129</v>
      </c>
      <c r="H51" s="141" t="s">
        <v>895</v>
      </c>
      <c r="I51" s="142"/>
      <c r="J51" s="147"/>
      <c r="K51" s="147"/>
      <c r="L51" s="147"/>
      <c r="M51" s="379"/>
      <c r="N51" s="380"/>
      <c r="O51" s="147"/>
      <c r="P51" s="189" t="s">
        <v>896</v>
      </c>
    </row>
    <row r="52" ht="31.5" spans="1:16">
      <c r="A52" s="247"/>
      <c r="B52" s="147"/>
      <c r="C52" s="335"/>
      <c r="D52" s="336"/>
      <c r="E52" s="340"/>
      <c r="F52" s="140" t="s">
        <v>897</v>
      </c>
      <c r="G52" s="141" t="s">
        <v>129</v>
      </c>
      <c r="H52" s="1161" t="s">
        <v>880</v>
      </c>
      <c r="I52" s="142"/>
      <c r="J52" s="162"/>
      <c r="K52" s="162"/>
      <c r="L52" s="162"/>
      <c r="M52" s="381"/>
      <c r="N52" s="382"/>
      <c r="O52" s="162"/>
      <c r="P52" s="189" t="s">
        <v>898</v>
      </c>
    </row>
    <row r="53" ht="50.25" customHeight="1" spans="1:16">
      <c r="A53" s="247"/>
      <c r="B53" s="147"/>
      <c r="C53" s="335"/>
      <c r="D53" s="336"/>
      <c r="E53" s="337" t="s">
        <v>257</v>
      </c>
      <c r="F53" s="140" t="s">
        <v>851</v>
      </c>
      <c r="G53" s="141" t="s">
        <v>129</v>
      </c>
      <c r="H53" s="135" t="s">
        <v>899</v>
      </c>
      <c r="I53" s="136"/>
      <c r="J53" s="163">
        <v>2021</v>
      </c>
      <c r="K53" s="163" t="s">
        <v>853</v>
      </c>
      <c r="L53" s="163">
        <v>1</v>
      </c>
      <c r="M53" s="377">
        <f>(20.94+21)/2</f>
        <v>20.97</v>
      </c>
      <c r="N53" s="163">
        <f>L53*M53</f>
        <v>20.97</v>
      </c>
      <c r="O53" s="163"/>
      <c r="P53" s="189" t="s">
        <v>76</v>
      </c>
    </row>
    <row r="54" ht="37.5" customHeight="1" spans="1:16">
      <c r="A54" s="247"/>
      <c r="B54" s="147"/>
      <c r="C54" s="335"/>
      <c r="D54" s="336"/>
      <c r="E54" s="338"/>
      <c r="F54" s="140" t="s">
        <v>854</v>
      </c>
      <c r="G54" s="141" t="s">
        <v>129</v>
      </c>
      <c r="H54" s="141" t="s">
        <v>900</v>
      </c>
      <c r="I54" s="142"/>
      <c r="J54" s="147"/>
      <c r="K54" s="147"/>
      <c r="L54" s="147"/>
      <c r="M54" s="379"/>
      <c r="N54" s="147"/>
      <c r="O54" s="147"/>
      <c r="P54" s="189" t="s">
        <v>76</v>
      </c>
    </row>
    <row r="55" ht="21" customHeight="1" spans="1:16">
      <c r="A55" s="247"/>
      <c r="B55" s="147"/>
      <c r="C55" s="335"/>
      <c r="D55" s="336"/>
      <c r="E55" s="338"/>
      <c r="F55" s="140" t="s">
        <v>856</v>
      </c>
      <c r="G55" s="141" t="s">
        <v>129</v>
      </c>
      <c r="H55" s="141" t="s">
        <v>901</v>
      </c>
      <c r="I55" s="142"/>
      <c r="J55" s="147"/>
      <c r="K55" s="147"/>
      <c r="L55" s="147"/>
      <c r="M55" s="379"/>
      <c r="N55" s="147"/>
      <c r="O55" s="147"/>
      <c r="P55" s="189" t="s">
        <v>76</v>
      </c>
    </row>
    <row r="56" ht="21" customHeight="1" spans="1:16">
      <c r="A56" s="247"/>
      <c r="B56" s="147"/>
      <c r="C56" s="335"/>
      <c r="D56" s="336"/>
      <c r="E56" s="338"/>
      <c r="F56" s="140" t="s">
        <v>858</v>
      </c>
      <c r="G56" s="141" t="s">
        <v>129</v>
      </c>
      <c r="H56" s="141">
        <v>226</v>
      </c>
      <c r="I56" s="142"/>
      <c r="J56" s="147"/>
      <c r="K56" s="147"/>
      <c r="L56" s="147"/>
      <c r="M56" s="379"/>
      <c r="N56" s="147"/>
      <c r="O56" s="147"/>
      <c r="P56" s="189" t="s">
        <v>76</v>
      </c>
    </row>
    <row r="57" ht="21" customHeight="1" spans="1:16">
      <c r="A57" s="247"/>
      <c r="B57" s="147"/>
      <c r="C57" s="335"/>
      <c r="D57" s="336"/>
      <c r="E57" s="338"/>
      <c r="F57" s="140" t="s">
        <v>859</v>
      </c>
      <c r="G57" s="141" t="s">
        <v>129</v>
      </c>
      <c r="H57" s="1161" t="s">
        <v>880</v>
      </c>
      <c r="I57" s="142"/>
      <c r="J57" s="147"/>
      <c r="K57" s="147"/>
      <c r="L57" s="147"/>
      <c r="M57" s="379"/>
      <c r="N57" s="147"/>
      <c r="O57" s="147"/>
      <c r="P57" s="189" t="s">
        <v>860</v>
      </c>
    </row>
    <row r="58" ht="21" customHeight="1" spans="1:16">
      <c r="A58" s="247"/>
      <c r="B58" s="147"/>
      <c r="C58" s="335"/>
      <c r="D58" s="336"/>
      <c r="E58" s="338"/>
      <c r="F58" s="140" t="s">
        <v>861</v>
      </c>
      <c r="G58" s="141" t="s">
        <v>129</v>
      </c>
      <c r="H58" s="141">
        <v>2021</v>
      </c>
      <c r="I58" s="142"/>
      <c r="J58" s="147"/>
      <c r="K58" s="147"/>
      <c r="L58" s="147"/>
      <c r="M58" s="379"/>
      <c r="N58" s="147"/>
      <c r="O58" s="147"/>
      <c r="P58" s="189" t="s">
        <v>76</v>
      </c>
    </row>
    <row r="59" ht="21" customHeight="1" spans="1:16">
      <c r="A59" s="247"/>
      <c r="B59" s="147"/>
      <c r="C59" s="335"/>
      <c r="D59" s="336"/>
      <c r="E59" s="338"/>
      <c r="F59" s="140" t="s">
        <v>862</v>
      </c>
      <c r="G59" s="141" t="s">
        <v>129</v>
      </c>
      <c r="H59" s="141" t="s">
        <v>902</v>
      </c>
      <c r="I59" s="142"/>
      <c r="J59" s="147"/>
      <c r="K59" s="147"/>
      <c r="L59" s="147"/>
      <c r="M59" s="379"/>
      <c r="N59" s="147"/>
      <c r="O59" s="147"/>
      <c r="P59" s="189" t="s">
        <v>76</v>
      </c>
    </row>
    <row r="60" ht="21" customHeight="1" spans="1:16">
      <c r="A60" s="247"/>
      <c r="B60" s="147"/>
      <c r="C60" s="335"/>
      <c r="D60" s="336"/>
      <c r="E60" s="338"/>
      <c r="F60" s="140" t="s">
        <v>864</v>
      </c>
      <c r="G60" s="141" t="s">
        <v>129</v>
      </c>
      <c r="H60" s="141" t="s">
        <v>903</v>
      </c>
      <c r="I60" s="142"/>
      <c r="J60" s="147"/>
      <c r="K60" s="147"/>
      <c r="L60" s="147"/>
      <c r="M60" s="379"/>
      <c r="N60" s="147"/>
      <c r="O60" s="147"/>
      <c r="P60" s="189" t="s">
        <v>76</v>
      </c>
    </row>
    <row r="61" ht="21" customHeight="1" spans="1:16">
      <c r="A61" s="247"/>
      <c r="B61" s="147"/>
      <c r="C61" s="335"/>
      <c r="D61" s="336"/>
      <c r="E61" s="338"/>
      <c r="F61" s="140" t="s">
        <v>866</v>
      </c>
      <c r="G61" s="141" t="s">
        <v>129</v>
      </c>
      <c r="H61" s="141" t="s">
        <v>904</v>
      </c>
      <c r="I61" s="142"/>
      <c r="J61" s="147"/>
      <c r="K61" s="147"/>
      <c r="L61" s="147"/>
      <c r="M61" s="379"/>
      <c r="N61" s="147"/>
      <c r="O61" s="147"/>
      <c r="P61" s="189" t="s">
        <v>76</v>
      </c>
    </row>
    <row r="62" ht="21" customHeight="1" spans="1:16">
      <c r="A62" s="247"/>
      <c r="B62" s="147"/>
      <c r="C62" s="335"/>
      <c r="D62" s="336"/>
      <c r="E62" s="338"/>
      <c r="F62" s="140" t="s">
        <v>868</v>
      </c>
      <c r="G62" s="141" t="s">
        <v>129</v>
      </c>
      <c r="H62" s="339" t="s">
        <v>905</v>
      </c>
      <c r="I62" s="142"/>
      <c r="J62" s="147"/>
      <c r="K62" s="147"/>
      <c r="L62" s="147"/>
      <c r="M62" s="379"/>
      <c r="N62" s="147"/>
      <c r="O62" s="147"/>
      <c r="P62" s="189" t="s">
        <v>870</v>
      </c>
    </row>
    <row r="63" ht="33" customHeight="1" spans="1:16">
      <c r="A63" s="247"/>
      <c r="B63" s="147"/>
      <c r="C63" s="335"/>
      <c r="D63" s="336"/>
      <c r="E63" s="338"/>
      <c r="F63" s="140" t="s">
        <v>871</v>
      </c>
      <c r="G63" s="141" t="s">
        <v>129</v>
      </c>
      <c r="H63" s="339" t="s">
        <v>906</v>
      </c>
      <c r="I63" s="142"/>
      <c r="J63" s="147"/>
      <c r="K63" s="147"/>
      <c r="L63" s="147"/>
      <c r="M63" s="379"/>
      <c r="N63" s="147"/>
      <c r="O63" s="147"/>
      <c r="P63" s="189" t="s">
        <v>873</v>
      </c>
    </row>
    <row r="64" ht="35.25" customHeight="1" spans="1:16">
      <c r="A64" s="247"/>
      <c r="B64" s="147"/>
      <c r="C64" s="335"/>
      <c r="D64" s="336"/>
      <c r="E64" s="338"/>
      <c r="F64" s="140" t="s">
        <v>4</v>
      </c>
      <c r="G64" s="141" t="s">
        <v>129</v>
      </c>
      <c r="H64" s="339" t="s">
        <v>907</v>
      </c>
      <c r="I64" s="142"/>
      <c r="J64" s="147"/>
      <c r="K64" s="147"/>
      <c r="L64" s="147"/>
      <c r="M64" s="379"/>
      <c r="N64" s="147"/>
      <c r="O64" s="147"/>
      <c r="P64" s="189" t="s">
        <v>875</v>
      </c>
    </row>
    <row r="65" ht="21" customHeight="1" spans="1:16">
      <c r="A65" s="247"/>
      <c r="B65" s="147"/>
      <c r="C65" s="335"/>
      <c r="D65" s="336"/>
      <c r="E65" s="338"/>
      <c r="F65" s="140" t="s">
        <v>876</v>
      </c>
      <c r="G65" s="141" t="s">
        <v>129</v>
      </c>
      <c r="H65" s="141" t="s">
        <v>908</v>
      </c>
      <c r="I65" s="142"/>
      <c r="J65" s="147"/>
      <c r="K65" s="147"/>
      <c r="L65" s="147"/>
      <c r="M65" s="379"/>
      <c r="N65" s="147"/>
      <c r="O65" s="147"/>
      <c r="P65" s="189" t="s">
        <v>878</v>
      </c>
    </row>
    <row r="66" ht="31.5" spans="1:16">
      <c r="A66" s="247"/>
      <c r="B66" s="147"/>
      <c r="C66" s="335"/>
      <c r="D66" s="336"/>
      <c r="E66" s="338"/>
      <c r="F66" s="140" t="s">
        <v>879</v>
      </c>
      <c r="G66" s="141" t="s">
        <v>129</v>
      </c>
      <c r="H66" s="1161" t="s">
        <v>909</v>
      </c>
      <c r="I66" s="142"/>
      <c r="J66" s="147"/>
      <c r="K66" s="147"/>
      <c r="L66" s="147"/>
      <c r="M66" s="379"/>
      <c r="N66" s="147"/>
      <c r="O66" s="147"/>
      <c r="P66" s="189" t="s">
        <v>881</v>
      </c>
    </row>
    <row r="67" ht="33" customHeight="1" spans="1:16">
      <c r="A67" s="247"/>
      <c r="B67" s="147"/>
      <c r="C67" s="335"/>
      <c r="D67" s="336"/>
      <c r="E67" s="338"/>
      <c r="F67" s="140" t="s">
        <v>882</v>
      </c>
      <c r="G67" s="141" t="s">
        <v>129</v>
      </c>
      <c r="H67" s="339" t="s">
        <v>910</v>
      </c>
      <c r="I67" s="142"/>
      <c r="J67" s="147"/>
      <c r="K67" s="147"/>
      <c r="L67" s="147"/>
      <c r="M67" s="379"/>
      <c r="N67" s="147"/>
      <c r="O67" s="147"/>
      <c r="P67" s="189" t="s">
        <v>884</v>
      </c>
    </row>
    <row r="68" ht="36.75" customHeight="1" spans="1:17">
      <c r="A68" s="247"/>
      <c r="B68" s="147"/>
      <c r="C68" s="335"/>
      <c r="D68" s="336"/>
      <c r="E68" s="338"/>
      <c r="F68" s="140" t="s">
        <v>885</v>
      </c>
      <c r="G68" s="141"/>
      <c r="H68" s="339" t="s">
        <v>911</v>
      </c>
      <c r="I68" s="142"/>
      <c r="J68" s="147"/>
      <c r="K68" s="147"/>
      <c r="L68" s="147"/>
      <c r="M68" s="379"/>
      <c r="N68" s="147"/>
      <c r="O68" s="147"/>
      <c r="P68" s="189" t="s">
        <v>887</v>
      </c>
      <c r="Q68" s="242" t="s">
        <v>888</v>
      </c>
    </row>
    <row r="69" ht="38.25" customHeight="1" spans="1:16">
      <c r="A69" s="247"/>
      <c r="B69" s="147"/>
      <c r="C69" s="335"/>
      <c r="D69" s="336"/>
      <c r="E69" s="338"/>
      <c r="F69" s="140" t="s">
        <v>889</v>
      </c>
      <c r="G69" s="141" t="s">
        <v>129</v>
      </c>
      <c r="H69" s="339" t="s">
        <v>912</v>
      </c>
      <c r="I69" s="142"/>
      <c r="J69" s="147"/>
      <c r="K69" s="147"/>
      <c r="L69" s="147"/>
      <c r="M69" s="379"/>
      <c r="N69" s="147"/>
      <c r="O69" s="147"/>
      <c r="P69" s="189" t="s">
        <v>891</v>
      </c>
    </row>
    <row r="70" ht="47.25" spans="1:16">
      <c r="A70" s="247"/>
      <c r="B70" s="147"/>
      <c r="C70" s="335"/>
      <c r="D70" s="336"/>
      <c r="E70" s="338"/>
      <c r="F70" s="140" t="s">
        <v>892</v>
      </c>
      <c r="G70" s="141" t="s">
        <v>129</v>
      </c>
      <c r="H70" s="1161" t="s">
        <v>880</v>
      </c>
      <c r="I70" s="142"/>
      <c r="J70" s="147"/>
      <c r="K70" s="147"/>
      <c r="L70" s="147"/>
      <c r="M70" s="379"/>
      <c r="N70" s="147"/>
      <c r="O70" s="147"/>
      <c r="P70" s="189" t="s">
        <v>893</v>
      </c>
    </row>
    <row r="71" ht="31.5" spans="1:16">
      <c r="A71" s="247"/>
      <c r="B71" s="147"/>
      <c r="C71" s="335"/>
      <c r="D71" s="336"/>
      <c r="E71" s="338"/>
      <c r="F71" s="140" t="s">
        <v>894</v>
      </c>
      <c r="G71" s="141" t="s">
        <v>129</v>
      </c>
      <c r="H71" s="141" t="s">
        <v>895</v>
      </c>
      <c r="I71" s="142"/>
      <c r="J71" s="147"/>
      <c r="K71" s="147"/>
      <c r="L71" s="147"/>
      <c r="M71" s="379"/>
      <c r="N71" s="147"/>
      <c r="O71" s="147"/>
      <c r="P71" s="189" t="s">
        <v>896</v>
      </c>
    </row>
    <row r="72" ht="31.5" spans="1:16">
      <c r="A72" s="247"/>
      <c r="B72" s="147"/>
      <c r="C72" s="335"/>
      <c r="D72" s="336"/>
      <c r="E72" s="340"/>
      <c r="F72" s="140" t="s">
        <v>897</v>
      </c>
      <c r="G72" s="141" t="s">
        <v>129</v>
      </c>
      <c r="H72" s="1161" t="s">
        <v>880</v>
      </c>
      <c r="I72" s="142"/>
      <c r="J72" s="162"/>
      <c r="K72" s="162"/>
      <c r="L72" s="162"/>
      <c r="M72" s="381"/>
      <c r="N72" s="162"/>
      <c r="O72" s="162"/>
      <c r="P72" s="189" t="s">
        <v>898</v>
      </c>
    </row>
    <row r="73" ht="50.25" customHeight="1" spans="1:16">
      <c r="A73" s="247"/>
      <c r="B73" s="147"/>
      <c r="C73" s="335"/>
      <c r="D73" s="336"/>
      <c r="E73" s="337" t="s">
        <v>267</v>
      </c>
      <c r="F73" s="140" t="s">
        <v>851</v>
      </c>
      <c r="G73" s="141" t="s">
        <v>129</v>
      </c>
      <c r="H73" s="135" t="s">
        <v>913</v>
      </c>
      <c r="I73" s="136"/>
      <c r="J73" s="163">
        <v>2018</v>
      </c>
      <c r="K73" s="163" t="s">
        <v>853</v>
      </c>
      <c r="L73" s="163">
        <v>1</v>
      </c>
      <c r="M73" s="377">
        <f>(19.26+19.5)/2</f>
        <v>19.38</v>
      </c>
      <c r="N73" s="163">
        <f>L73*M73</f>
        <v>19.38</v>
      </c>
      <c r="O73" s="163"/>
      <c r="P73" s="189" t="s">
        <v>76</v>
      </c>
    </row>
    <row r="74" ht="21" customHeight="1" spans="1:16">
      <c r="A74" s="247"/>
      <c r="B74" s="147"/>
      <c r="C74" s="335"/>
      <c r="D74" s="336"/>
      <c r="E74" s="338"/>
      <c r="F74" s="140" t="s">
        <v>854</v>
      </c>
      <c r="G74" s="141" t="s">
        <v>129</v>
      </c>
      <c r="H74" s="141" t="s">
        <v>914</v>
      </c>
      <c r="I74" s="142"/>
      <c r="J74" s="147"/>
      <c r="K74" s="147"/>
      <c r="L74" s="147"/>
      <c r="M74" s="379"/>
      <c r="N74" s="147"/>
      <c r="O74" s="147"/>
      <c r="P74" s="189" t="s">
        <v>76</v>
      </c>
    </row>
    <row r="75" ht="21" customHeight="1" spans="1:16">
      <c r="A75" s="247"/>
      <c r="B75" s="147"/>
      <c r="C75" s="335"/>
      <c r="D75" s="336"/>
      <c r="E75" s="338"/>
      <c r="F75" s="140" t="s">
        <v>856</v>
      </c>
      <c r="G75" s="141" t="s">
        <v>129</v>
      </c>
      <c r="H75" s="141" t="s">
        <v>915</v>
      </c>
      <c r="I75" s="142"/>
      <c r="J75" s="147"/>
      <c r="K75" s="147"/>
      <c r="L75" s="147"/>
      <c r="M75" s="379"/>
      <c r="N75" s="147"/>
      <c r="O75" s="147"/>
      <c r="P75" s="189" t="s">
        <v>76</v>
      </c>
    </row>
    <row r="76" ht="21" customHeight="1" spans="1:16">
      <c r="A76" s="247"/>
      <c r="B76" s="147"/>
      <c r="C76" s="335"/>
      <c r="D76" s="336"/>
      <c r="E76" s="338"/>
      <c r="F76" s="140" t="s">
        <v>858</v>
      </c>
      <c r="G76" s="141" t="s">
        <v>129</v>
      </c>
      <c r="H76" s="141">
        <v>34</v>
      </c>
      <c r="I76" s="142"/>
      <c r="J76" s="147"/>
      <c r="K76" s="147"/>
      <c r="L76" s="147"/>
      <c r="M76" s="379"/>
      <c r="N76" s="147"/>
      <c r="O76" s="147"/>
      <c r="P76" s="189" t="s">
        <v>76</v>
      </c>
    </row>
    <row r="77" ht="21" customHeight="1" spans="1:16">
      <c r="A77" s="247"/>
      <c r="B77" s="147"/>
      <c r="C77" s="335"/>
      <c r="D77" s="336"/>
      <c r="E77" s="338"/>
      <c r="F77" s="140" t="s">
        <v>859</v>
      </c>
      <c r="G77" s="141" t="s">
        <v>129</v>
      </c>
      <c r="H77" s="141">
        <v>2</v>
      </c>
      <c r="I77" s="142"/>
      <c r="J77" s="147"/>
      <c r="K77" s="147"/>
      <c r="L77" s="147"/>
      <c r="M77" s="379"/>
      <c r="N77" s="147"/>
      <c r="O77" s="147"/>
      <c r="P77" s="189" t="s">
        <v>860</v>
      </c>
    </row>
    <row r="78" ht="21" customHeight="1" spans="1:16">
      <c r="A78" s="247"/>
      <c r="B78" s="147"/>
      <c r="C78" s="335"/>
      <c r="D78" s="336"/>
      <c r="E78" s="338"/>
      <c r="F78" s="140" t="s">
        <v>861</v>
      </c>
      <c r="G78" s="141" t="s">
        <v>129</v>
      </c>
      <c r="H78" s="141">
        <v>2018</v>
      </c>
      <c r="I78" s="142"/>
      <c r="J78" s="147"/>
      <c r="K78" s="147"/>
      <c r="L78" s="147"/>
      <c r="M78" s="379"/>
      <c r="N78" s="147"/>
      <c r="O78" s="147"/>
      <c r="P78" s="189" t="s">
        <v>76</v>
      </c>
    </row>
    <row r="79" ht="21" customHeight="1" spans="1:16">
      <c r="A79" s="247"/>
      <c r="B79" s="147"/>
      <c r="C79" s="335"/>
      <c r="D79" s="336"/>
      <c r="E79" s="338"/>
      <c r="F79" s="140" t="s">
        <v>862</v>
      </c>
      <c r="G79" s="141" t="s">
        <v>129</v>
      </c>
      <c r="H79" s="141" t="s">
        <v>916</v>
      </c>
      <c r="I79" s="142"/>
      <c r="J79" s="147"/>
      <c r="K79" s="147"/>
      <c r="L79" s="147"/>
      <c r="M79" s="379"/>
      <c r="N79" s="147"/>
      <c r="O79" s="147"/>
      <c r="P79" s="189" t="s">
        <v>76</v>
      </c>
    </row>
    <row r="80" ht="21" customHeight="1" spans="1:16">
      <c r="A80" s="247"/>
      <c r="B80" s="147"/>
      <c r="C80" s="335"/>
      <c r="D80" s="336"/>
      <c r="E80" s="338"/>
      <c r="F80" s="140" t="s">
        <v>864</v>
      </c>
      <c r="G80" s="141" t="s">
        <v>129</v>
      </c>
      <c r="H80" s="141" t="s">
        <v>917</v>
      </c>
      <c r="I80" s="142"/>
      <c r="J80" s="147"/>
      <c r="K80" s="147"/>
      <c r="L80" s="147"/>
      <c r="M80" s="379"/>
      <c r="N80" s="147"/>
      <c r="O80" s="147"/>
      <c r="P80" s="189" t="s">
        <v>76</v>
      </c>
    </row>
    <row r="81" ht="21" customHeight="1" spans="1:16">
      <c r="A81" s="247"/>
      <c r="B81" s="147"/>
      <c r="C81" s="335"/>
      <c r="D81" s="336"/>
      <c r="E81" s="338"/>
      <c r="F81" s="140" t="s">
        <v>866</v>
      </c>
      <c r="G81" s="141" t="s">
        <v>129</v>
      </c>
      <c r="H81" s="141" t="s">
        <v>918</v>
      </c>
      <c r="I81" s="142"/>
      <c r="J81" s="147"/>
      <c r="K81" s="147"/>
      <c r="L81" s="147"/>
      <c r="M81" s="379"/>
      <c r="N81" s="147"/>
      <c r="O81" s="147"/>
      <c r="P81" s="189" t="s">
        <v>76</v>
      </c>
    </row>
    <row r="82" ht="21" customHeight="1" spans="1:16">
      <c r="A82" s="247"/>
      <c r="B82" s="147"/>
      <c r="C82" s="335"/>
      <c r="D82" s="336"/>
      <c r="E82" s="338"/>
      <c r="F82" s="140" t="s">
        <v>868</v>
      </c>
      <c r="G82" s="141" t="s">
        <v>129</v>
      </c>
      <c r="H82" s="141" t="s">
        <v>919</v>
      </c>
      <c r="I82" s="142"/>
      <c r="J82" s="147"/>
      <c r="K82" s="147"/>
      <c r="L82" s="147"/>
      <c r="M82" s="379"/>
      <c r="N82" s="147"/>
      <c r="O82" s="147"/>
      <c r="P82" s="189" t="s">
        <v>870</v>
      </c>
    </row>
    <row r="83" ht="21" customHeight="1" spans="1:16">
      <c r="A83" s="247"/>
      <c r="B83" s="147"/>
      <c r="C83" s="335"/>
      <c r="D83" s="336"/>
      <c r="E83" s="338"/>
      <c r="F83" s="140" t="s">
        <v>871</v>
      </c>
      <c r="G83" s="141" t="s">
        <v>129</v>
      </c>
      <c r="H83" s="339" t="s">
        <v>920</v>
      </c>
      <c r="I83" s="142"/>
      <c r="J83" s="147"/>
      <c r="K83" s="147"/>
      <c r="L83" s="147"/>
      <c r="M83" s="379"/>
      <c r="N83" s="147"/>
      <c r="O83" s="147"/>
      <c r="P83" s="189" t="s">
        <v>873</v>
      </c>
    </row>
    <row r="84" ht="21" customHeight="1" spans="1:16">
      <c r="A84" s="247"/>
      <c r="B84" s="147"/>
      <c r="C84" s="335"/>
      <c r="D84" s="336"/>
      <c r="E84" s="338"/>
      <c r="F84" s="140" t="s">
        <v>4</v>
      </c>
      <c r="G84" s="141" t="s">
        <v>129</v>
      </c>
      <c r="H84" s="339" t="s">
        <v>921</v>
      </c>
      <c r="I84" s="142"/>
      <c r="J84" s="147"/>
      <c r="K84" s="147"/>
      <c r="L84" s="147"/>
      <c r="M84" s="379"/>
      <c r="N84" s="147"/>
      <c r="O84" s="147"/>
      <c r="P84" s="189" t="s">
        <v>875</v>
      </c>
    </row>
    <row r="85" ht="21" customHeight="1" spans="1:16">
      <c r="A85" s="247"/>
      <c r="B85" s="147"/>
      <c r="C85" s="335"/>
      <c r="D85" s="336"/>
      <c r="E85" s="338"/>
      <c r="F85" s="140" t="s">
        <v>876</v>
      </c>
      <c r="G85" s="141" t="s">
        <v>129</v>
      </c>
      <c r="H85" s="141" t="s">
        <v>922</v>
      </c>
      <c r="I85" s="142"/>
      <c r="J85" s="147"/>
      <c r="K85" s="147"/>
      <c r="L85" s="147"/>
      <c r="M85" s="379"/>
      <c r="N85" s="147"/>
      <c r="O85" s="147"/>
      <c r="P85" s="189" t="s">
        <v>878</v>
      </c>
    </row>
    <row r="86" ht="31.5" spans="1:16">
      <c r="A86" s="247"/>
      <c r="B86" s="147"/>
      <c r="C86" s="335"/>
      <c r="D86" s="336"/>
      <c r="E86" s="338"/>
      <c r="F86" s="140" t="s">
        <v>879</v>
      </c>
      <c r="G86" s="141" t="s">
        <v>129</v>
      </c>
      <c r="H86" s="1161" t="s">
        <v>880</v>
      </c>
      <c r="I86" s="142"/>
      <c r="J86" s="147"/>
      <c r="K86" s="147"/>
      <c r="L86" s="147"/>
      <c r="M86" s="379"/>
      <c r="N86" s="147"/>
      <c r="O86" s="147"/>
      <c r="P86" s="189" t="s">
        <v>881</v>
      </c>
    </row>
    <row r="87" ht="34.5" customHeight="1" spans="1:16">
      <c r="A87" s="247"/>
      <c r="B87" s="147"/>
      <c r="C87" s="335"/>
      <c r="D87" s="336"/>
      <c r="E87" s="338"/>
      <c r="F87" s="140" t="s">
        <v>882</v>
      </c>
      <c r="G87" s="141" t="s">
        <v>129</v>
      </c>
      <c r="H87" s="339" t="s">
        <v>923</v>
      </c>
      <c r="I87" s="142"/>
      <c r="J87" s="147"/>
      <c r="K87" s="147"/>
      <c r="L87" s="147"/>
      <c r="M87" s="379"/>
      <c r="N87" s="147"/>
      <c r="O87" s="147"/>
      <c r="P87" s="189" t="s">
        <v>884</v>
      </c>
    </row>
    <row r="88" ht="36.75" customHeight="1" spans="1:17">
      <c r="A88" s="247"/>
      <c r="B88" s="147"/>
      <c r="C88" s="335"/>
      <c r="D88" s="336"/>
      <c r="E88" s="338"/>
      <c r="F88" s="140" t="s">
        <v>885</v>
      </c>
      <c r="G88" s="141"/>
      <c r="H88" s="339" t="s">
        <v>924</v>
      </c>
      <c r="I88" s="142"/>
      <c r="J88" s="147"/>
      <c r="K88" s="147"/>
      <c r="L88" s="147"/>
      <c r="M88" s="379"/>
      <c r="N88" s="147"/>
      <c r="O88" s="147"/>
      <c r="P88" s="189" t="s">
        <v>887</v>
      </c>
      <c r="Q88" s="242" t="s">
        <v>888</v>
      </c>
    </row>
    <row r="89" ht="38.25" customHeight="1" spans="1:16">
      <c r="A89" s="247"/>
      <c r="B89" s="147"/>
      <c r="C89" s="335"/>
      <c r="D89" s="336"/>
      <c r="E89" s="338"/>
      <c r="F89" s="140" t="s">
        <v>889</v>
      </c>
      <c r="G89" s="141" t="s">
        <v>129</v>
      </c>
      <c r="H89" s="339" t="s">
        <v>925</v>
      </c>
      <c r="I89" s="142"/>
      <c r="J89" s="147"/>
      <c r="K89" s="147"/>
      <c r="L89" s="147"/>
      <c r="M89" s="379"/>
      <c r="N89" s="147"/>
      <c r="O89" s="147"/>
      <c r="P89" s="189" t="s">
        <v>891</v>
      </c>
    </row>
    <row r="90" ht="47.25" spans="1:16">
      <c r="A90" s="247"/>
      <c r="B90" s="147"/>
      <c r="C90" s="335"/>
      <c r="D90" s="336"/>
      <c r="E90" s="338"/>
      <c r="F90" s="140" t="s">
        <v>892</v>
      </c>
      <c r="G90" s="141" t="s">
        <v>129</v>
      </c>
      <c r="H90" s="1161" t="s">
        <v>880</v>
      </c>
      <c r="I90" s="142"/>
      <c r="J90" s="147"/>
      <c r="K90" s="147"/>
      <c r="L90" s="147"/>
      <c r="M90" s="379"/>
      <c r="N90" s="147"/>
      <c r="O90" s="147"/>
      <c r="P90" s="189" t="s">
        <v>893</v>
      </c>
    </row>
    <row r="91" ht="31.5" spans="1:16">
      <c r="A91" s="247"/>
      <c r="B91" s="147"/>
      <c r="C91" s="335"/>
      <c r="D91" s="336"/>
      <c r="E91" s="338"/>
      <c r="F91" s="140" t="s">
        <v>894</v>
      </c>
      <c r="G91" s="141" t="s">
        <v>129</v>
      </c>
      <c r="H91" s="141" t="s">
        <v>926</v>
      </c>
      <c r="I91" s="142"/>
      <c r="J91" s="147"/>
      <c r="K91" s="147"/>
      <c r="L91" s="147"/>
      <c r="M91" s="379"/>
      <c r="N91" s="147"/>
      <c r="O91" s="147"/>
      <c r="P91" s="189" t="s">
        <v>896</v>
      </c>
    </row>
    <row r="92" ht="31.5" spans="1:16">
      <c r="A92" s="247"/>
      <c r="B92" s="147"/>
      <c r="C92" s="335"/>
      <c r="D92" s="336"/>
      <c r="E92" s="340"/>
      <c r="F92" s="140" t="s">
        <v>897</v>
      </c>
      <c r="G92" s="141" t="s">
        <v>129</v>
      </c>
      <c r="H92" s="1161" t="s">
        <v>880</v>
      </c>
      <c r="I92" s="142"/>
      <c r="J92" s="162"/>
      <c r="K92" s="162"/>
      <c r="L92" s="162"/>
      <c r="M92" s="381"/>
      <c r="N92" s="162"/>
      <c r="O92" s="162"/>
      <c r="P92" s="189" t="s">
        <v>898</v>
      </c>
    </row>
    <row r="93" ht="50.25" customHeight="1" spans="1:16">
      <c r="A93" s="247"/>
      <c r="B93" s="147"/>
      <c r="C93" s="335"/>
      <c r="D93" s="336"/>
      <c r="E93" s="337" t="s">
        <v>269</v>
      </c>
      <c r="F93" s="140" t="s">
        <v>851</v>
      </c>
      <c r="G93" s="141" t="s">
        <v>129</v>
      </c>
      <c r="H93" s="135" t="s">
        <v>927</v>
      </c>
      <c r="I93" s="136"/>
      <c r="J93" s="163">
        <v>2017</v>
      </c>
      <c r="K93" s="163" t="s">
        <v>853</v>
      </c>
      <c r="L93" s="163">
        <v>1</v>
      </c>
      <c r="M93" s="377">
        <f>(13.96+14)/2</f>
        <v>13.98</v>
      </c>
      <c r="N93" s="163">
        <f>L93*M93</f>
        <v>13.98</v>
      </c>
      <c r="O93" s="163"/>
      <c r="P93" s="189" t="s">
        <v>76</v>
      </c>
    </row>
    <row r="94" ht="37.5" customHeight="1" spans="1:16">
      <c r="A94" s="247"/>
      <c r="B94" s="147"/>
      <c r="C94" s="335"/>
      <c r="D94" s="336"/>
      <c r="E94" s="338"/>
      <c r="F94" s="140" t="s">
        <v>854</v>
      </c>
      <c r="G94" s="141" t="s">
        <v>129</v>
      </c>
      <c r="H94" s="141" t="s">
        <v>928</v>
      </c>
      <c r="I94" s="142"/>
      <c r="J94" s="147"/>
      <c r="K94" s="147"/>
      <c r="L94" s="147"/>
      <c r="M94" s="379"/>
      <c r="N94" s="147"/>
      <c r="O94" s="147"/>
      <c r="P94" s="189" t="s">
        <v>76</v>
      </c>
    </row>
    <row r="95" ht="21" customHeight="1" spans="1:16">
      <c r="A95" s="247"/>
      <c r="B95" s="147"/>
      <c r="C95" s="335"/>
      <c r="D95" s="336"/>
      <c r="E95" s="338"/>
      <c r="F95" s="140" t="s">
        <v>856</v>
      </c>
      <c r="G95" s="141" t="s">
        <v>129</v>
      </c>
      <c r="H95" s="141" t="s">
        <v>929</v>
      </c>
      <c r="I95" s="142"/>
      <c r="J95" s="147"/>
      <c r="K95" s="147"/>
      <c r="L95" s="147"/>
      <c r="M95" s="379"/>
      <c r="N95" s="147"/>
      <c r="O95" s="147"/>
      <c r="P95" s="189" t="s">
        <v>76</v>
      </c>
    </row>
    <row r="96" ht="21" customHeight="1" spans="1:16">
      <c r="A96" s="247"/>
      <c r="B96" s="147"/>
      <c r="C96" s="335"/>
      <c r="D96" s="336"/>
      <c r="E96" s="338"/>
      <c r="F96" s="140" t="s">
        <v>858</v>
      </c>
      <c r="G96" s="141" t="s">
        <v>129</v>
      </c>
      <c r="H96" s="141">
        <v>9</v>
      </c>
      <c r="I96" s="142"/>
      <c r="J96" s="147"/>
      <c r="K96" s="147"/>
      <c r="L96" s="147"/>
      <c r="M96" s="379"/>
      <c r="N96" s="147"/>
      <c r="O96" s="147"/>
      <c r="P96" s="189" t="s">
        <v>76</v>
      </c>
    </row>
    <row r="97" ht="21" customHeight="1" spans="1:16">
      <c r="A97" s="247"/>
      <c r="B97" s="147"/>
      <c r="C97" s="335"/>
      <c r="D97" s="336"/>
      <c r="E97" s="338"/>
      <c r="F97" s="140" t="s">
        <v>859</v>
      </c>
      <c r="G97" s="141" t="s">
        <v>129</v>
      </c>
      <c r="H97" s="141">
        <v>5</v>
      </c>
      <c r="I97" s="142"/>
      <c r="J97" s="147"/>
      <c r="K97" s="147"/>
      <c r="L97" s="147"/>
      <c r="M97" s="379"/>
      <c r="N97" s="147"/>
      <c r="O97" s="147"/>
      <c r="P97" s="189" t="s">
        <v>860</v>
      </c>
    </row>
    <row r="98" ht="21" customHeight="1" spans="1:16">
      <c r="A98" s="247"/>
      <c r="B98" s="147"/>
      <c r="C98" s="335"/>
      <c r="D98" s="336"/>
      <c r="E98" s="338"/>
      <c r="F98" s="140" t="s">
        <v>861</v>
      </c>
      <c r="G98" s="141" t="s">
        <v>129</v>
      </c>
      <c r="H98" s="141">
        <v>2017</v>
      </c>
      <c r="I98" s="142"/>
      <c r="J98" s="147"/>
      <c r="K98" s="147"/>
      <c r="L98" s="147"/>
      <c r="M98" s="379"/>
      <c r="N98" s="147"/>
      <c r="O98" s="147"/>
      <c r="P98" s="189" t="s">
        <v>76</v>
      </c>
    </row>
    <row r="99" ht="21" customHeight="1" spans="1:16">
      <c r="A99" s="247"/>
      <c r="B99" s="147"/>
      <c r="C99" s="335"/>
      <c r="D99" s="336"/>
      <c r="E99" s="338"/>
      <c r="F99" s="140" t="s">
        <v>862</v>
      </c>
      <c r="G99" s="141" t="s">
        <v>129</v>
      </c>
      <c r="H99" s="1162" t="s">
        <v>930</v>
      </c>
      <c r="I99" s="142"/>
      <c r="J99" s="147"/>
      <c r="K99" s="147"/>
      <c r="L99" s="147"/>
      <c r="M99" s="379"/>
      <c r="N99" s="147"/>
      <c r="O99" s="147"/>
      <c r="P99" s="189" t="s">
        <v>76</v>
      </c>
    </row>
    <row r="100" ht="21" customHeight="1" spans="1:16">
      <c r="A100" s="247"/>
      <c r="B100" s="147"/>
      <c r="C100" s="335"/>
      <c r="D100" s="336"/>
      <c r="E100" s="338"/>
      <c r="F100" s="140" t="s">
        <v>864</v>
      </c>
      <c r="G100" s="141" t="s">
        <v>129</v>
      </c>
      <c r="H100" s="141" t="s">
        <v>931</v>
      </c>
      <c r="I100" s="142"/>
      <c r="J100" s="147"/>
      <c r="K100" s="147"/>
      <c r="L100" s="147"/>
      <c r="M100" s="379"/>
      <c r="N100" s="147"/>
      <c r="O100" s="147"/>
      <c r="P100" s="189" t="s">
        <v>76</v>
      </c>
    </row>
    <row r="101" ht="21" customHeight="1" spans="1:16">
      <c r="A101" s="247"/>
      <c r="B101" s="147"/>
      <c r="C101" s="335"/>
      <c r="D101" s="336"/>
      <c r="E101" s="338"/>
      <c r="F101" s="140" t="s">
        <v>866</v>
      </c>
      <c r="G101" s="141" t="s">
        <v>129</v>
      </c>
      <c r="H101" s="141" t="s">
        <v>932</v>
      </c>
      <c r="I101" s="142"/>
      <c r="J101" s="147"/>
      <c r="K101" s="147"/>
      <c r="L101" s="147"/>
      <c r="M101" s="379"/>
      <c r="N101" s="147"/>
      <c r="O101" s="147"/>
      <c r="P101" s="189" t="s">
        <v>76</v>
      </c>
    </row>
    <row r="102" ht="21" customHeight="1" spans="1:16">
      <c r="A102" s="247"/>
      <c r="B102" s="147"/>
      <c r="C102" s="335"/>
      <c r="D102" s="336"/>
      <c r="E102" s="338"/>
      <c r="F102" s="140" t="s">
        <v>868</v>
      </c>
      <c r="G102" s="141" t="s">
        <v>129</v>
      </c>
      <c r="H102" s="1161" t="s">
        <v>880</v>
      </c>
      <c r="I102" s="142"/>
      <c r="J102" s="147"/>
      <c r="K102" s="147"/>
      <c r="L102" s="147"/>
      <c r="M102" s="379"/>
      <c r="N102" s="147"/>
      <c r="O102" s="147"/>
      <c r="P102" s="189" t="s">
        <v>870</v>
      </c>
    </row>
    <row r="103" ht="35.25" customHeight="1" spans="1:16">
      <c r="A103" s="247"/>
      <c r="B103" s="147"/>
      <c r="C103" s="335"/>
      <c r="D103" s="336"/>
      <c r="E103" s="338"/>
      <c r="F103" s="140" t="s">
        <v>871</v>
      </c>
      <c r="G103" s="141" t="s">
        <v>129</v>
      </c>
      <c r="H103" s="339" t="s">
        <v>933</v>
      </c>
      <c r="I103" s="142"/>
      <c r="J103" s="147"/>
      <c r="K103" s="147"/>
      <c r="L103" s="147"/>
      <c r="M103" s="379"/>
      <c r="N103" s="147"/>
      <c r="O103" s="147"/>
      <c r="P103" s="189" t="s">
        <v>873</v>
      </c>
    </row>
    <row r="104" ht="66.75" customHeight="1" spans="1:16">
      <c r="A104" s="247"/>
      <c r="B104" s="147"/>
      <c r="C104" s="335"/>
      <c r="D104" s="336"/>
      <c r="E104" s="338"/>
      <c r="F104" s="140" t="s">
        <v>4</v>
      </c>
      <c r="G104" s="141" t="s">
        <v>129</v>
      </c>
      <c r="H104" s="339" t="s">
        <v>934</v>
      </c>
      <c r="I104" s="142"/>
      <c r="J104" s="147"/>
      <c r="K104" s="147"/>
      <c r="L104" s="147"/>
      <c r="M104" s="379"/>
      <c r="N104" s="147"/>
      <c r="O104" s="147"/>
      <c r="P104" s="189" t="s">
        <v>875</v>
      </c>
    </row>
    <row r="105" ht="21" customHeight="1" spans="1:16">
      <c r="A105" s="247"/>
      <c r="B105" s="147"/>
      <c r="C105" s="335"/>
      <c r="D105" s="336"/>
      <c r="E105" s="338"/>
      <c r="F105" s="140" t="s">
        <v>876</v>
      </c>
      <c r="G105" s="141" t="s">
        <v>129</v>
      </c>
      <c r="H105" s="141" t="s">
        <v>935</v>
      </c>
      <c r="I105" s="142"/>
      <c r="J105" s="147"/>
      <c r="K105" s="147"/>
      <c r="L105" s="147"/>
      <c r="M105" s="379"/>
      <c r="N105" s="147"/>
      <c r="O105" s="147"/>
      <c r="P105" s="189" t="s">
        <v>878</v>
      </c>
    </row>
    <row r="106" ht="31.5" spans="1:16">
      <c r="A106" s="247"/>
      <c r="B106" s="147"/>
      <c r="C106" s="335"/>
      <c r="D106" s="336"/>
      <c r="E106" s="338"/>
      <c r="F106" s="140" t="s">
        <v>879</v>
      </c>
      <c r="G106" s="141" t="s">
        <v>129</v>
      </c>
      <c r="H106" s="1161" t="s">
        <v>880</v>
      </c>
      <c r="I106" s="142"/>
      <c r="J106" s="147"/>
      <c r="K106" s="147"/>
      <c r="L106" s="147"/>
      <c r="M106" s="379"/>
      <c r="N106" s="147"/>
      <c r="O106" s="147"/>
      <c r="P106" s="189" t="s">
        <v>881</v>
      </c>
    </row>
    <row r="107" ht="36.75" customHeight="1" spans="1:16">
      <c r="A107" s="247"/>
      <c r="B107" s="147"/>
      <c r="C107" s="335"/>
      <c r="D107" s="336"/>
      <c r="E107" s="338"/>
      <c r="F107" s="140" t="s">
        <v>882</v>
      </c>
      <c r="G107" s="141" t="s">
        <v>129</v>
      </c>
      <c r="H107" s="339" t="s">
        <v>936</v>
      </c>
      <c r="I107" s="142"/>
      <c r="J107" s="147"/>
      <c r="K107" s="147"/>
      <c r="L107" s="147"/>
      <c r="M107" s="379"/>
      <c r="N107" s="147"/>
      <c r="O107" s="147"/>
      <c r="P107" s="189" t="s">
        <v>884</v>
      </c>
    </row>
    <row r="108" ht="36.75" customHeight="1" spans="1:17">
      <c r="A108" s="247"/>
      <c r="B108" s="147"/>
      <c r="C108" s="335"/>
      <c r="D108" s="336"/>
      <c r="E108" s="338"/>
      <c r="F108" s="140" t="s">
        <v>885</v>
      </c>
      <c r="G108" s="141"/>
      <c r="H108" s="339" t="s">
        <v>937</v>
      </c>
      <c r="I108" s="142"/>
      <c r="J108" s="147"/>
      <c r="K108" s="147"/>
      <c r="L108" s="147"/>
      <c r="M108" s="379"/>
      <c r="N108" s="147"/>
      <c r="O108" s="147"/>
      <c r="P108" s="189" t="s">
        <v>887</v>
      </c>
      <c r="Q108" s="242" t="s">
        <v>888</v>
      </c>
    </row>
    <row r="109" ht="38.25" customHeight="1" spans="1:16">
      <c r="A109" s="247"/>
      <c r="B109" s="147"/>
      <c r="C109" s="335"/>
      <c r="D109" s="336"/>
      <c r="E109" s="338"/>
      <c r="F109" s="140" t="s">
        <v>889</v>
      </c>
      <c r="G109" s="141" t="s">
        <v>129</v>
      </c>
      <c r="H109" s="339" t="s">
        <v>938</v>
      </c>
      <c r="I109" s="142"/>
      <c r="J109" s="147"/>
      <c r="K109" s="147"/>
      <c r="L109" s="147"/>
      <c r="M109" s="379"/>
      <c r="N109" s="147"/>
      <c r="O109" s="147"/>
      <c r="P109" s="189" t="s">
        <v>891</v>
      </c>
    </row>
    <row r="110" ht="47.25" spans="1:16">
      <c r="A110" s="247"/>
      <c r="B110" s="147"/>
      <c r="C110" s="335"/>
      <c r="D110" s="336"/>
      <c r="E110" s="338"/>
      <c r="F110" s="140" t="s">
        <v>892</v>
      </c>
      <c r="G110" s="141" t="s">
        <v>129</v>
      </c>
      <c r="H110" s="1161" t="s">
        <v>880</v>
      </c>
      <c r="I110" s="142"/>
      <c r="J110" s="147"/>
      <c r="K110" s="147"/>
      <c r="L110" s="147"/>
      <c r="M110" s="379"/>
      <c r="N110" s="147"/>
      <c r="O110" s="147"/>
      <c r="P110" s="189" t="s">
        <v>893</v>
      </c>
    </row>
    <row r="111" ht="31.5" spans="1:16">
      <c r="A111" s="247"/>
      <c r="B111" s="147"/>
      <c r="C111" s="335"/>
      <c r="D111" s="336"/>
      <c r="E111" s="338"/>
      <c r="F111" s="140" t="s">
        <v>894</v>
      </c>
      <c r="G111" s="141" t="s">
        <v>129</v>
      </c>
      <c r="H111" s="141" t="s">
        <v>926</v>
      </c>
      <c r="I111" s="142"/>
      <c r="J111" s="147"/>
      <c r="K111" s="147"/>
      <c r="L111" s="147"/>
      <c r="M111" s="379"/>
      <c r="N111" s="147"/>
      <c r="O111" s="147"/>
      <c r="P111" s="189" t="s">
        <v>896</v>
      </c>
    </row>
    <row r="112" ht="31.5" spans="1:16">
      <c r="A112" s="247"/>
      <c r="B112" s="147"/>
      <c r="C112" s="335"/>
      <c r="D112" s="336"/>
      <c r="E112" s="340"/>
      <c r="F112" s="140" t="s">
        <v>897</v>
      </c>
      <c r="G112" s="141" t="s">
        <v>129</v>
      </c>
      <c r="H112" s="1161" t="s">
        <v>880</v>
      </c>
      <c r="I112" s="142"/>
      <c r="J112" s="162"/>
      <c r="K112" s="162"/>
      <c r="L112" s="162"/>
      <c r="M112" s="381"/>
      <c r="N112" s="162"/>
      <c r="O112" s="162"/>
      <c r="P112" s="189" t="s">
        <v>898</v>
      </c>
    </row>
    <row r="113" ht="50.25" customHeight="1" spans="1:16">
      <c r="A113" s="247"/>
      <c r="B113" s="147"/>
      <c r="C113" s="335"/>
      <c r="D113" s="336"/>
      <c r="E113" s="337" t="s">
        <v>271</v>
      </c>
      <c r="F113" s="140" t="s">
        <v>851</v>
      </c>
      <c r="G113" s="141" t="s">
        <v>129</v>
      </c>
      <c r="H113" s="135" t="s">
        <v>939</v>
      </c>
      <c r="I113" s="136"/>
      <c r="J113" s="163">
        <v>2015</v>
      </c>
      <c r="K113" s="163" t="s">
        <v>853</v>
      </c>
      <c r="L113" s="163">
        <v>1</v>
      </c>
      <c r="M113" s="377">
        <f>(7.12+6.8)/2</f>
        <v>6.96</v>
      </c>
      <c r="N113" s="378">
        <f>L113*M113</f>
        <v>6.96</v>
      </c>
      <c r="O113" s="163"/>
      <c r="P113" s="189" t="s">
        <v>76</v>
      </c>
    </row>
    <row r="114" ht="21" customHeight="1" spans="1:16">
      <c r="A114" s="247"/>
      <c r="B114" s="147"/>
      <c r="C114" s="335"/>
      <c r="D114" s="336"/>
      <c r="E114" s="338"/>
      <c r="F114" s="140" t="s">
        <v>854</v>
      </c>
      <c r="G114" s="141" t="s">
        <v>129</v>
      </c>
      <c r="H114" s="141" t="s">
        <v>940</v>
      </c>
      <c r="I114" s="142"/>
      <c r="J114" s="147"/>
      <c r="K114" s="147"/>
      <c r="L114" s="147"/>
      <c r="M114" s="379"/>
      <c r="N114" s="380"/>
      <c r="O114" s="147"/>
      <c r="P114" s="189" t="s">
        <v>76</v>
      </c>
    </row>
    <row r="115" ht="21" customHeight="1" spans="1:16">
      <c r="A115" s="247"/>
      <c r="B115" s="147"/>
      <c r="C115" s="335"/>
      <c r="D115" s="336"/>
      <c r="E115" s="338"/>
      <c r="F115" s="140" t="s">
        <v>856</v>
      </c>
      <c r="G115" s="141" t="s">
        <v>129</v>
      </c>
      <c r="H115" s="141" t="s">
        <v>941</v>
      </c>
      <c r="I115" s="142"/>
      <c r="J115" s="147"/>
      <c r="K115" s="147"/>
      <c r="L115" s="147"/>
      <c r="M115" s="379"/>
      <c r="N115" s="380"/>
      <c r="O115" s="147"/>
      <c r="P115" s="189" t="s">
        <v>76</v>
      </c>
    </row>
    <row r="116" ht="21" customHeight="1" spans="1:16">
      <c r="A116" s="247"/>
      <c r="B116" s="147"/>
      <c r="C116" s="335"/>
      <c r="D116" s="336"/>
      <c r="E116" s="338"/>
      <c r="F116" s="140" t="s">
        <v>858</v>
      </c>
      <c r="G116" s="141" t="s">
        <v>129</v>
      </c>
      <c r="H116" s="141">
        <v>7</v>
      </c>
      <c r="I116" s="142"/>
      <c r="J116" s="147"/>
      <c r="K116" s="147"/>
      <c r="L116" s="147"/>
      <c r="M116" s="379"/>
      <c r="N116" s="380"/>
      <c r="O116" s="147"/>
      <c r="P116" s="189" t="s">
        <v>76</v>
      </c>
    </row>
    <row r="117" ht="21" customHeight="1" spans="1:16">
      <c r="A117" s="247"/>
      <c r="B117" s="147"/>
      <c r="C117" s="335"/>
      <c r="D117" s="336"/>
      <c r="E117" s="338"/>
      <c r="F117" s="140" t="s">
        <v>859</v>
      </c>
      <c r="G117" s="141" t="s">
        <v>129</v>
      </c>
      <c r="H117" s="141">
        <v>9</v>
      </c>
      <c r="I117" s="142"/>
      <c r="J117" s="147"/>
      <c r="K117" s="147"/>
      <c r="L117" s="147"/>
      <c r="M117" s="379"/>
      <c r="N117" s="380"/>
      <c r="O117" s="147"/>
      <c r="P117" s="189" t="s">
        <v>860</v>
      </c>
    </row>
    <row r="118" ht="21" customHeight="1" spans="1:16">
      <c r="A118" s="247"/>
      <c r="B118" s="147"/>
      <c r="C118" s="335"/>
      <c r="D118" s="336"/>
      <c r="E118" s="338"/>
      <c r="F118" s="140" t="s">
        <v>861</v>
      </c>
      <c r="G118" s="141" t="s">
        <v>129</v>
      </c>
      <c r="H118" s="141">
        <v>2015</v>
      </c>
      <c r="I118" s="142"/>
      <c r="J118" s="147"/>
      <c r="K118" s="147"/>
      <c r="L118" s="147"/>
      <c r="M118" s="379"/>
      <c r="N118" s="380"/>
      <c r="O118" s="147"/>
      <c r="P118" s="189" t="s">
        <v>76</v>
      </c>
    </row>
    <row r="119" ht="21" customHeight="1" spans="1:16">
      <c r="A119" s="247"/>
      <c r="B119" s="147"/>
      <c r="C119" s="335"/>
      <c r="D119" s="336"/>
      <c r="E119" s="338"/>
      <c r="F119" s="140" t="s">
        <v>862</v>
      </c>
      <c r="G119" s="141" t="s">
        <v>129</v>
      </c>
      <c r="H119" s="141" t="s">
        <v>942</v>
      </c>
      <c r="I119" s="142"/>
      <c r="J119" s="147"/>
      <c r="K119" s="147"/>
      <c r="L119" s="147"/>
      <c r="M119" s="379"/>
      <c r="N119" s="380"/>
      <c r="O119" s="147"/>
      <c r="P119" s="189" t="s">
        <v>76</v>
      </c>
    </row>
    <row r="120" ht="21" customHeight="1" spans="1:16">
      <c r="A120" s="247"/>
      <c r="B120" s="147"/>
      <c r="C120" s="335"/>
      <c r="D120" s="336"/>
      <c r="E120" s="338"/>
      <c r="F120" s="140" t="s">
        <v>864</v>
      </c>
      <c r="G120" s="141" t="s">
        <v>129</v>
      </c>
      <c r="H120" s="141" t="s">
        <v>943</v>
      </c>
      <c r="I120" s="142"/>
      <c r="J120" s="147"/>
      <c r="K120" s="147"/>
      <c r="L120" s="147"/>
      <c r="M120" s="379"/>
      <c r="N120" s="380"/>
      <c r="O120" s="147"/>
      <c r="P120" s="189" t="s">
        <v>76</v>
      </c>
    </row>
    <row r="121" ht="21" customHeight="1" spans="1:16">
      <c r="A121" s="247"/>
      <c r="B121" s="147"/>
      <c r="C121" s="335"/>
      <c r="D121" s="336"/>
      <c r="E121" s="338"/>
      <c r="F121" s="140" t="s">
        <v>866</v>
      </c>
      <c r="G121" s="141" t="s">
        <v>129</v>
      </c>
      <c r="H121" s="141" t="s">
        <v>944</v>
      </c>
      <c r="I121" s="142"/>
      <c r="J121" s="147"/>
      <c r="K121" s="147"/>
      <c r="L121" s="147"/>
      <c r="M121" s="379"/>
      <c r="N121" s="380"/>
      <c r="O121" s="147"/>
      <c r="P121" s="189" t="s">
        <v>76</v>
      </c>
    </row>
    <row r="122" ht="21" customHeight="1" spans="1:16">
      <c r="A122" s="247"/>
      <c r="B122" s="147"/>
      <c r="C122" s="335"/>
      <c r="D122" s="336"/>
      <c r="E122" s="338"/>
      <c r="F122" s="140" t="s">
        <v>868</v>
      </c>
      <c r="G122" s="141" t="s">
        <v>129</v>
      </c>
      <c r="H122" s="1161" t="s">
        <v>880</v>
      </c>
      <c r="I122" s="142"/>
      <c r="J122" s="147"/>
      <c r="K122" s="147"/>
      <c r="L122" s="147"/>
      <c r="M122" s="379"/>
      <c r="N122" s="380"/>
      <c r="O122" s="147"/>
      <c r="P122" s="189" t="s">
        <v>870</v>
      </c>
    </row>
    <row r="123" ht="35.25" customHeight="1" spans="1:16">
      <c r="A123" s="247"/>
      <c r="B123" s="147"/>
      <c r="C123" s="335"/>
      <c r="D123" s="336"/>
      <c r="E123" s="338"/>
      <c r="F123" s="140" t="s">
        <v>871</v>
      </c>
      <c r="G123" s="141" t="s">
        <v>129</v>
      </c>
      <c r="H123" s="339" t="s">
        <v>945</v>
      </c>
      <c r="I123" s="142"/>
      <c r="J123" s="147"/>
      <c r="K123" s="147"/>
      <c r="L123" s="147"/>
      <c r="M123" s="379"/>
      <c r="N123" s="380"/>
      <c r="O123" s="147"/>
      <c r="P123" s="189" t="s">
        <v>873</v>
      </c>
    </row>
    <row r="124" ht="52.5" customHeight="1" spans="1:16">
      <c r="A124" s="247"/>
      <c r="B124" s="147"/>
      <c r="C124" s="335"/>
      <c r="D124" s="336"/>
      <c r="E124" s="338"/>
      <c r="F124" s="140" t="s">
        <v>4</v>
      </c>
      <c r="G124" s="141" t="s">
        <v>129</v>
      </c>
      <c r="H124" s="339" t="s">
        <v>946</v>
      </c>
      <c r="I124" s="142"/>
      <c r="J124" s="147"/>
      <c r="K124" s="147"/>
      <c r="L124" s="147"/>
      <c r="M124" s="379"/>
      <c r="N124" s="380"/>
      <c r="O124" s="147"/>
      <c r="P124" s="189" t="s">
        <v>875</v>
      </c>
    </row>
    <row r="125" ht="21" customHeight="1" spans="1:16">
      <c r="A125" s="247"/>
      <c r="B125" s="147"/>
      <c r="C125" s="335"/>
      <c r="D125" s="336"/>
      <c r="E125" s="338"/>
      <c r="F125" s="140" t="s">
        <v>876</v>
      </c>
      <c r="G125" s="141" t="s">
        <v>129</v>
      </c>
      <c r="H125" s="141" t="s">
        <v>947</v>
      </c>
      <c r="I125" s="142"/>
      <c r="J125" s="147"/>
      <c r="K125" s="147"/>
      <c r="L125" s="147"/>
      <c r="M125" s="379"/>
      <c r="N125" s="380"/>
      <c r="O125" s="147"/>
      <c r="P125" s="189" t="s">
        <v>878</v>
      </c>
    </row>
    <row r="126" ht="31.5" spans="1:16">
      <c r="A126" s="247"/>
      <c r="B126" s="147"/>
      <c r="C126" s="335"/>
      <c r="D126" s="336"/>
      <c r="E126" s="338"/>
      <c r="F126" s="140" t="s">
        <v>879</v>
      </c>
      <c r="G126" s="141" t="s">
        <v>129</v>
      </c>
      <c r="H126" s="1161" t="s">
        <v>880</v>
      </c>
      <c r="I126" s="142"/>
      <c r="J126" s="147"/>
      <c r="K126" s="147"/>
      <c r="L126" s="147"/>
      <c r="M126" s="379"/>
      <c r="N126" s="380"/>
      <c r="O126" s="147"/>
      <c r="P126" s="189" t="s">
        <v>881</v>
      </c>
    </row>
    <row r="127" ht="34.5" customHeight="1" spans="1:16">
      <c r="A127" s="247"/>
      <c r="B127" s="147"/>
      <c r="C127" s="335"/>
      <c r="D127" s="336"/>
      <c r="E127" s="338"/>
      <c r="F127" s="140" t="s">
        <v>882</v>
      </c>
      <c r="G127" s="141" t="s">
        <v>129</v>
      </c>
      <c r="H127" s="339" t="s">
        <v>948</v>
      </c>
      <c r="I127" s="142"/>
      <c r="J127" s="147"/>
      <c r="K127" s="147"/>
      <c r="L127" s="147"/>
      <c r="M127" s="379"/>
      <c r="N127" s="380"/>
      <c r="O127" s="147"/>
      <c r="P127" s="189" t="s">
        <v>884</v>
      </c>
    </row>
    <row r="128" ht="36.75" customHeight="1" spans="1:17">
      <c r="A128" s="247"/>
      <c r="B128" s="147"/>
      <c r="C128" s="335"/>
      <c r="D128" s="336"/>
      <c r="E128" s="338"/>
      <c r="F128" s="140" t="s">
        <v>885</v>
      </c>
      <c r="G128" s="141"/>
      <c r="H128" s="339" t="s">
        <v>949</v>
      </c>
      <c r="I128" s="142"/>
      <c r="J128" s="147"/>
      <c r="K128" s="147"/>
      <c r="L128" s="147"/>
      <c r="M128" s="379"/>
      <c r="N128" s="380"/>
      <c r="O128" s="147"/>
      <c r="P128" s="189" t="s">
        <v>887</v>
      </c>
      <c r="Q128" s="242" t="s">
        <v>888</v>
      </c>
    </row>
    <row r="129" ht="38.25" customHeight="1" spans="1:16">
      <c r="A129" s="247"/>
      <c r="B129" s="147"/>
      <c r="C129" s="335"/>
      <c r="D129" s="336"/>
      <c r="E129" s="338"/>
      <c r="F129" s="140" t="s">
        <v>889</v>
      </c>
      <c r="G129" s="141" t="s">
        <v>129</v>
      </c>
      <c r="H129" s="339" t="s">
        <v>950</v>
      </c>
      <c r="I129" s="142"/>
      <c r="J129" s="147"/>
      <c r="K129" s="147"/>
      <c r="L129" s="147"/>
      <c r="M129" s="379"/>
      <c r="N129" s="380"/>
      <c r="O129" s="147"/>
      <c r="P129" s="189" t="s">
        <v>891</v>
      </c>
    </row>
    <row r="130" ht="47.25" spans="1:16">
      <c r="A130" s="247"/>
      <c r="B130" s="147"/>
      <c r="C130" s="335"/>
      <c r="D130" s="336"/>
      <c r="E130" s="338"/>
      <c r="F130" s="140" t="s">
        <v>892</v>
      </c>
      <c r="G130" s="141" t="s">
        <v>129</v>
      </c>
      <c r="H130" s="1161" t="s">
        <v>880</v>
      </c>
      <c r="I130" s="142"/>
      <c r="J130" s="147"/>
      <c r="K130" s="147"/>
      <c r="L130" s="147"/>
      <c r="M130" s="379"/>
      <c r="N130" s="380"/>
      <c r="O130" s="147"/>
      <c r="P130" s="189" t="s">
        <v>893</v>
      </c>
    </row>
    <row r="131" ht="31.5" spans="1:16">
      <c r="A131" s="247"/>
      <c r="B131" s="147"/>
      <c r="C131" s="335"/>
      <c r="D131" s="336"/>
      <c r="E131" s="338"/>
      <c r="F131" s="140" t="s">
        <v>894</v>
      </c>
      <c r="G131" s="141" t="s">
        <v>129</v>
      </c>
      <c r="H131" s="141" t="s">
        <v>926</v>
      </c>
      <c r="I131" s="142"/>
      <c r="J131" s="147"/>
      <c r="K131" s="147"/>
      <c r="L131" s="147"/>
      <c r="M131" s="379"/>
      <c r="N131" s="380"/>
      <c r="O131" s="147"/>
      <c r="P131" s="189" t="s">
        <v>896</v>
      </c>
    </row>
    <row r="132" ht="31.5" spans="1:16">
      <c r="A132" s="247"/>
      <c r="B132" s="147"/>
      <c r="C132" s="335"/>
      <c r="D132" s="336"/>
      <c r="E132" s="340"/>
      <c r="F132" s="140" t="s">
        <v>897</v>
      </c>
      <c r="G132" s="141" t="s">
        <v>129</v>
      </c>
      <c r="H132" s="1161" t="s">
        <v>880</v>
      </c>
      <c r="I132" s="142"/>
      <c r="J132" s="162"/>
      <c r="K132" s="162"/>
      <c r="L132" s="162"/>
      <c r="M132" s="381"/>
      <c r="N132" s="382"/>
      <c r="O132" s="162"/>
      <c r="P132" s="189" t="s">
        <v>898</v>
      </c>
    </row>
    <row r="133" ht="39.75" customHeight="1" spans="1:16">
      <c r="A133" s="247"/>
      <c r="B133" s="147"/>
      <c r="C133" s="335"/>
      <c r="D133" s="336"/>
      <c r="E133" s="337" t="s">
        <v>274</v>
      </c>
      <c r="F133" s="140" t="s">
        <v>851</v>
      </c>
      <c r="G133" s="141" t="s">
        <v>129</v>
      </c>
      <c r="H133" s="135" t="s">
        <v>951</v>
      </c>
      <c r="I133" s="136"/>
      <c r="J133" s="163">
        <v>2015</v>
      </c>
      <c r="K133" s="163" t="s">
        <v>853</v>
      </c>
      <c r="L133" s="163">
        <v>1</v>
      </c>
      <c r="M133" s="377">
        <f>(7.04+6.9)/2</f>
        <v>6.97</v>
      </c>
      <c r="N133" s="378">
        <f>L133*M133</f>
        <v>6.97</v>
      </c>
      <c r="O133" s="163"/>
      <c r="P133" s="189" t="s">
        <v>76</v>
      </c>
    </row>
    <row r="134" ht="21" customHeight="1" spans="1:16">
      <c r="A134" s="247"/>
      <c r="B134" s="147"/>
      <c r="C134" s="335"/>
      <c r="D134" s="336"/>
      <c r="E134" s="338"/>
      <c r="F134" s="140" t="s">
        <v>854</v>
      </c>
      <c r="G134" s="141" t="s">
        <v>129</v>
      </c>
      <c r="H134" s="257" t="s">
        <v>952</v>
      </c>
      <c r="I134" s="258"/>
      <c r="J134" s="147"/>
      <c r="K134" s="147"/>
      <c r="L134" s="147"/>
      <c r="M134" s="379"/>
      <c r="N134" s="380"/>
      <c r="O134" s="147"/>
      <c r="P134" s="189" t="s">
        <v>76</v>
      </c>
    </row>
    <row r="135" ht="21" customHeight="1" spans="1:16">
      <c r="A135" s="247"/>
      <c r="B135" s="147"/>
      <c r="C135" s="335"/>
      <c r="D135" s="336"/>
      <c r="E135" s="338"/>
      <c r="F135" s="140" t="s">
        <v>856</v>
      </c>
      <c r="G135" s="141" t="s">
        <v>129</v>
      </c>
      <c r="H135" s="141" t="s">
        <v>941</v>
      </c>
      <c r="I135" s="142"/>
      <c r="J135" s="147"/>
      <c r="K135" s="147"/>
      <c r="L135" s="147"/>
      <c r="M135" s="379"/>
      <c r="N135" s="380"/>
      <c r="O135" s="147"/>
      <c r="P135" s="189" t="s">
        <v>76</v>
      </c>
    </row>
    <row r="136" ht="21" customHeight="1" spans="1:16">
      <c r="A136" s="247"/>
      <c r="B136" s="147"/>
      <c r="C136" s="335"/>
      <c r="D136" s="336"/>
      <c r="E136" s="338"/>
      <c r="F136" s="140" t="s">
        <v>858</v>
      </c>
      <c r="G136" s="141" t="s">
        <v>129</v>
      </c>
      <c r="H136" s="141">
        <v>7</v>
      </c>
      <c r="I136" s="142"/>
      <c r="J136" s="147"/>
      <c r="K136" s="147"/>
      <c r="L136" s="147"/>
      <c r="M136" s="379"/>
      <c r="N136" s="380"/>
      <c r="O136" s="147"/>
      <c r="P136" s="189" t="s">
        <v>76</v>
      </c>
    </row>
    <row r="137" ht="21" customHeight="1" spans="1:16">
      <c r="A137" s="247"/>
      <c r="B137" s="147"/>
      <c r="C137" s="335"/>
      <c r="D137" s="336"/>
      <c r="E137" s="338"/>
      <c r="F137" s="140" t="s">
        <v>859</v>
      </c>
      <c r="G137" s="141" t="s">
        <v>129</v>
      </c>
      <c r="H137" s="141">
        <v>9</v>
      </c>
      <c r="I137" s="142"/>
      <c r="J137" s="147"/>
      <c r="K137" s="147"/>
      <c r="L137" s="147"/>
      <c r="M137" s="379"/>
      <c r="N137" s="380"/>
      <c r="O137" s="147"/>
      <c r="P137" s="189" t="s">
        <v>860</v>
      </c>
    </row>
    <row r="138" ht="21" customHeight="1" spans="1:16">
      <c r="A138" s="247"/>
      <c r="B138" s="147"/>
      <c r="C138" s="335"/>
      <c r="D138" s="336"/>
      <c r="E138" s="338"/>
      <c r="F138" s="140" t="s">
        <v>861</v>
      </c>
      <c r="G138" s="141" t="s">
        <v>129</v>
      </c>
      <c r="H138" s="141">
        <v>2015</v>
      </c>
      <c r="I138" s="142"/>
      <c r="J138" s="147"/>
      <c r="K138" s="147"/>
      <c r="L138" s="147"/>
      <c r="M138" s="379"/>
      <c r="N138" s="380"/>
      <c r="O138" s="147"/>
      <c r="P138" s="189" t="s">
        <v>76</v>
      </c>
    </row>
    <row r="139" ht="21" customHeight="1" spans="1:16">
      <c r="A139" s="247"/>
      <c r="B139" s="147"/>
      <c r="C139" s="335"/>
      <c r="D139" s="336"/>
      <c r="E139" s="338"/>
      <c r="F139" s="140" t="s">
        <v>862</v>
      </c>
      <c r="G139" s="141" t="s">
        <v>129</v>
      </c>
      <c r="H139" s="141" t="s">
        <v>953</v>
      </c>
      <c r="I139" s="142"/>
      <c r="J139" s="147"/>
      <c r="K139" s="147"/>
      <c r="L139" s="147"/>
      <c r="M139" s="379"/>
      <c r="N139" s="380"/>
      <c r="O139" s="147"/>
      <c r="P139" s="189" t="s">
        <v>76</v>
      </c>
    </row>
    <row r="140" ht="21" customHeight="1" spans="1:16">
      <c r="A140" s="247"/>
      <c r="B140" s="147"/>
      <c r="C140" s="335"/>
      <c r="D140" s="336"/>
      <c r="E140" s="338"/>
      <c r="F140" s="140" t="s">
        <v>864</v>
      </c>
      <c r="G140" s="141" t="s">
        <v>129</v>
      </c>
      <c r="H140" s="141" t="s">
        <v>943</v>
      </c>
      <c r="I140" s="142"/>
      <c r="J140" s="147"/>
      <c r="K140" s="147"/>
      <c r="L140" s="147"/>
      <c r="M140" s="379"/>
      <c r="N140" s="380"/>
      <c r="O140" s="147"/>
      <c r="P140" s="189" t="s">
        <v>76</v>
      </c>
    </row>
    <row r="141" ht="21" customHeight="1" spans="1:16">
      <c r="A141" s="247"/>
      <c r="B141" s="147"/>
      <c r="C141" s="335"/>
      <c r="D141" s="336"/>
      <c r="E141" s="338"/>
      <c r="F141" s="140" t="s">
        <v>866</v>
      </c>
      <c r="G141" s="141" t="s">
        <v>129</v>
      </c>
      <c r="H141" s="141" t="s">
        <v>944</v>
      </c>
      <c r="I141" s="142"/>
      <c r="J141" s="147"/>
      <c r="K141" s="147"/>
      <c r="L141" s="147"/>
      <c r="M141" s="379"/>
      <c r="N141" s="380"/>
      <c r="O141" s="147"/>
      <c r="P141" s="189" t="s">
        <v>76</v>
      </c>
    </row>
    <row r="142" ht="21" customHeight="1" spans="1:16">
      <c r="A142" s="247"/>
      <c r="B142" s="147"/>
      <c r="C142" s="335"/>
      <c r="D142" s="336"/>
      <c r="E142" s="338"/>
      <c r="F142" s="140" t="s">
        <v>868</v>
      </c>
      <c r="G142" s="141" t="s">
        <v>129</v>
      </c>
      <c r="H142" s="1161" t="s">
        <v>880</v>
      </c>
      <c r="I142" s="142"/>
      <c r="J142" s="147"/>
      <c r="K142" s="147"/>
      <c r="L142" s="147"/>
      <c r="M142" s="379"/>
      <c r="N142" s="380"/>
      <c r="O142" s="147"/>
      <c r="P142" s="189" t="s">
        <v>870</v>
      </c>
    </row>
    <row r="143" ht="32.25" customHeight="1" spans="1:16">
      <c r="A143" s="247"/>
      <c r="B143" s="147"/>
      <c r="C143" s="335"/>
      <c r="D143" s="336"/>
      <c r="E143" s="338"/>
      <c r="F143" s="140" t="s">
        <v>871</v>
      </c>
      <c r="G143" s="141" t="s">
        <v>129</v>
      </c>
      <c r="H143" s="339" t="s">
        <v>945</v>
      </c>
      <c r="I143" s="142"/>
      <c r="J143" s="147"/>
      <c r="K143" s="147"/>
      <c r="L143" s="147"/>
      <c r="M143" s="379"/>
      <c r="N143" s="380"/>
      <c r="O143" s="147"/>
      <c r="P143" s="189" t="s">
        <v>873</v>
      </c>
    </row>
    <row r="144" ht="52.5" customHeight="1" spans="1:16">
      <c r="A144" s="247"/>
      <c r="B144" s="147"/>
      <c r="C144" s="335"/>
      <c r="D144" s="336"/>
      <c r="E144" s="338"/>
      <c r="F144" s="140" t="s">
        <v>4</v>
      </c>
      <c r="G144" s="141" t="s">
        <v>129</v>
      </c>
      <c r="H144" s="339" t="s">
        <v>954</v>
      </c>
      <c r="I144" s="142"/>
      <c r="J144" s="147"/>
      <c r="K144" s="147"/>
      <c r="L144" s="147"/>
      <c r="M144" s="379"/>
      <c r="N144" s="380"/>
      <c r="O144" s="147"/>
      <c r="P144" s="189" t="s">
        <v>875</v>
      </c>
    </row>
    <row r="145" ht="21" customHeight="1" spans="1:16">
      <c r="A145" s="247"/>
      <c r="B145" s="147"/>
      <c r="C145" s="335"/>
      <c r="D145" s="336"/>
      <c r="E145" s="338"/>
      <c r="F145" s="140" t="s">
        <v>876</v>
      </c>
      <c r="G145" s="141" t="s">
        <v>129</v>
      </c>
      <c r="H145" s="141" t="s">
        <v>947</v>
      </c>
      <c r="I145" s="142"/>
      <c r="J145" s="147"/>
      <c r="K145" s="147"/>
      <c r="L145" s="147"/>
      <c r="M145" s="379"/>
      <c r="N145" s="380"/>
      <c r="O145" s="147"/>
      <c r="P145" s="189" t="s">
        <v>878</v>
      </c>
    </row>
    <row r="146" ht="31.5" spans="1:16">
      <c r="A146" s="247"/>
      <c r="B146" s="147"/>
      <c r="C146" s="335"/>
      <c r="D146" s="336"/>
      <c r="E146" s="338"/>
      <c r="F146" s="140" t="s">
        <v>879</v>
      </c>
      <c r="G146" s="141" t="s">
        <v>129</v>
      </c>
      <c r="H146" s="1161" t="s">
        <v>880</v>
      </c>
      <c r="I146" s="142"/>
      <c r="J146" s="147"/>
      <c r="K146" s="147"/>
      <c r="L146" s="147"/>
      <c r="M146" s="379"/>
      <c r="N146" s="380"/>
      <c r="O146" s="147"/>
      <c r="P146" s="189" t="s">
        <v>881</v>
      </c>
    </row>
    <row r="147" ht="36.75" customHeight="1" spans="1:16">
      <c r="A147" s="247"/>
      <c r="B147" s="147"/>
      <c r="C147" s="335"/>
      <c r="D147" s="336"/>
      <c r="E147" s="338"/>
      <c r="F147" s="140" t="s">
        <v>882</v>
      </c>
      <c r="G147" s="141" t="s">
        <v>129</v>
      </c>
      <c r="H147" s="339" t="s">
        <v>955</v>
      </c>
      <c r="I147" s="142"/>
      <c r="J147" s="147"/>
      <c r="K147" s="147"/>
      <c r="L147" s="147"/>
      <c r="M147" s="379"/>
      <c r="N147" s="380"/>
      <c r="O147" s="147"/>
      <c r="P147" s="189" t="s">
        <v>884</v>
      </c>
    </row>
    <row r="148" ht="36.75" customHeight="1" spans="1:17">
      <c r="A148" s="247"/>
      <c r="B148" s="147"/>
      <c r="C148" s="335"/>
      <c r="D148" s="336"/>
      <c r="E148" s="338"/>
      <c r="F148" s="140" t="s">
        <v>885</v>
      </c>
      <c r="G148" s="141"/>
      <c r="H148" s="339" t="s">
        <v>956</v>
      </c>
      <c r="I148" s="142"/>
      <c r="J148" s="147"/>
      <c r="K148" s="147"/>
      <c r="L148" s="147"/>
      <c r="M148" s="379"/>
      <c r="N148" s="380"/>
      <c r="O148" s="147"/>
      <c r="P148" s="189" t="s">
        <v>887</v>
      </c>
      <c r="Q148" s="242" t="s">
        <v>888</v>
      </c>
    </row>
    <row r="149" ht="38.25" customHeight="1" spans="1:16">
      <c r="A149" s="247"/>
      <c r="B149" s="147"/>
      <c r="C149" s="335"/>
      <c r="D149" s="336"/>
      <c r="E149" s="338"/>
      <c r="F149" s="140" t="s">
        <v>889</v>
      </c>
      <c r="G149" s="141" t="s">
        <v>129</v>
      </c>
      <c r="H149" s="339" t="s">
        <v>957</v>
      </c>
      <c r="I149" s="142"/>
      <c r="J149" s="147"/>
      <c r="K149" s="147"/>
      <c r="L149" s="147"/>
      <c r="M149" s="379"/>
      <c r="N149" s="380"/>
      <c r="O149" s="147"/>
      <c r="P149" s="189" t="s">
        <v>891</v>
      </c>
    </row>
    <row r="150" ht="47.25" spans="1:16">
      <c r="A150" s="247"/>
      <c r="B150" s="147"/>
      <c r="C150" s="335"/>
      <c r="D150" s="336"/>
      <c r="E150" s="338"/>
      <c r="F150" s="140" t="s">
        <v>892</v>
      </c>
      <c r="G150" s="141" t="s">
        <v>129</v>
      </c>
      <c r="H150" s="1161" t="s">
        <v>880</v>
      </c>
      <c r="I150" s="142"/>
      <c r="J150" s="147"/>
      <c r="K150" s="147"/>
      <c r="L150" s="147"/>
      <c r="M150" s="379"/>
      <c r="N150" s="380"/>
      <c r="O150" s="147"/>
      <c r="P150" s="189" t="s">
        <v>893</v>
      </c>
    </row>
    <row r="151" ht="31.5" spans="1:16">
      <c r="A151" s="247"/>
      <c r="B151" s="147"/>
      <c r="C151" s="335"/>
      <c r="D151" s="336"/>
      <c r="E151" s="338"/>
      <c r="F151" s="140" t="s">
        <v>894</v>
      </c>
      <c r="G151" s="141" t="s">
        <v>129</v>
      </c>
      <c r="H151" s="141" t="s">
        <v>926</v>
      </c>
      <c r="I151" s="142"/>
      <c r="J151" s="147"/>
      <c r="K151" s="147"/>
      <c r="L151" s="147"/>
      <c r="M151" s="379"/>
      <c r="N151" s="380"/>
      <c r="O151" s="147"/>
      <c r="P151" s="189" t="s">
        <v>896</v>
      </c>
    </row>
    <row r="152" ht="31.5" spans="1:16">
      <c r="A152" s="247"/>
      <c r="B152" s="147"/>
      <c r="C152" s="335"/>
      <c r="D152" s="336"/>
      <c r="E152" s="340"/>
      <c r="F152" s="140" t="s">
        <v>897</v>
      </c>
      <c r="G152" s="141" t="s">
        <v>129</v>
      </c>
      <c r="H152" s="1161" t="s">
        <v>880</v>
      </c>
      <c r="I152" s="142"/>
      <c r="J152" s="162"/>
      <c r="K152" s="162"/>
      <c r="L152" s="162"/>
      <c r="M152" s="381"/>
      <c r="N152" s="382"/>
      <c r="O152" s="162"/>
      <c r="P152" s="189" t="s">
        <v>898</v>
      </c>
    </row>
    <row r="153" ht="44.25" customHeight="1" spans="1:16">
      <c r="A153" s="247"/>
      <c r="B153" s="147"/>
      <c r="C153" s="335"/>
      <c r="D153" s="336"/>
      <c r="E153" s="337" t="s">
        <v>276</v>
      </c>
      <c r="F153" s="140" t="s">
        <v>851</v>
      </c>
      <c r="G153" s="141" t="s">
        <v>129</v>
      </c>
      <c r="H153" s="135" t="s">
        <v>958</v>
      </c>
      <c r="I153" s="136"/>
      <c r="J153" s="163">
        <v>2016</v>
      </c>
      <c r="K153" s="163" t="s">
        <v>853</v>
      </c>
      <c r="L153" s="163">
        <v>1</v>
      </c>
      <c r="M153" s="377">
        <f>(2.33+2.3)/2</f>
        <v>2.315</v>
      </c>
      <c r="N153" s="378">
        <f>L153*M153</f>
        <v>2.315</v>
      </c>
      <c r="O153" s="163"/>
      <c r="P153" s="189" t="s">
        <v>76</v>
      </c>
    </row>
    <row r="154" ht="37.5" customHeight="1" spans="1:16">
      <c r="A154" s="247"/>
      <c r="B154" s="147"/>
      <c r="C154" s="335"/>
      <c r="D154" s="336"/>
      <c r="E154" s="338"/>
      <c r="F154" s="140" t="s">
        <v>854</v>
      </c>
      <c r="G154" s="141" t="s">
        <v>129</v>
      </c>
      <c r="H154" s="141" t="s">
        <v>959</v>
      </c>
      <c r="I154" s="142"/>
      <c r="J154" s="147"/>
      <c r="K154" s="147"/>
      <c r="L154" s="147"/>
      <c r="M154" s="379"/>
      <c r="N154" s="380"/>
      <c r="O154" s="147"/>
      <c r="P154" s="189" t="s">
        <v>76</v>
      </c>
    </row>
    <row r="155" ht="35.25" customHeight="1" spans="1:16">
      <c r="A155" s="247"/>
      <c r="B155" s="147"/>
      <c r="C155" s="335"/>
      <c r="D155" s="336"/>
      <c r="E155" s="338"/>
      <c r="F155" s="140" t="s">
        <v>856</v>
      </c>
      <c r="G155" s="141" t="s">
        <v>129</v>
      </c>
      <c r="H155" s="141" t="s">
        <v>960</v>
      </c>
      <c r="I155" s="142"/>
      <c r="J155" s="147"/>
      <c r="K155" s="147"/>
      <c r="L155" s="147"/>
      <c r="M155" s="379"/>
      <c r="N155" s="380"/>
      <c r="O155" s="147"/>
      <c r="P155" s="189" t="s">
        <v>76</v>
      </c>
    </row>
    <row r="156" ht="21" customHeight="1" spans="1:16">
      <c r="A156" s="247"/>
      <c r="B156" s="147"/>
      <c r="C156" s="335"/>
      <c r="D156" s="336"/>
      <c r="E156" s="338"/>
      <c r="F156" s="140" t="s">
        <v>858</v>
      </c>
      <c r="G156" s="141" t="s">
        <v>129</v>
      </c>
      <c r="H156" s="141">
        <v>7</v>
      </c>
      <c r="I156" s="142"/>
      <c r="J156" s="147"/>
      <c r="K156" s="147"/>
      <c r="L156" s="147"/>
      <c r="M156" s="379"/>
      <c r="N156" s="380"/>
      <c r="O156" s="147"/>
      <c r="P156" s="189" t="s">
        <v>76</v>
      </c>
    </row>
    <row r="157" ht="21" customHeight="1" spans="1:16">
      <c r="A157" s="247"/>
      <c r="B157" s="147"/>
      <c r="C157" s="335"/>
      <c r="D157" s="336"/>
      <c r="E157" s="338"/>
      <c r="F157" s="140" t="s">
        <v>859</v>
      </c>
      <c r="G157" s="141" t="s">
        <v>129</v>
      </c>
      <c r="H157" s="141">
        <v>6</v>
      </c>
      <c r="I157" s="142"/>
      <c r="J157" s="147"/>
      <c r="K157" s="147"/>
      <c r="L157" s="147"/>
      <c r="M157" s="379"/>
      <c r="N157" s="380"/>
      <c r="O157" s="147"/>
      <c r="P157" s="189" t="s">
        <v>860</v>
      </c>
    </row>
    <row r="158" ht="21" customHeight="1" spans="1:16">
      <c r="A158" s="247"/>
      <c r="B158" s="147"/>
      <c r="C158" s="335"/>
      <c r="D158" s="336"/>
      <c r="E158" s="338"/>
      <c r="F158" s="140" t="s">
        <v>861</v>
      </c>
      <c r="G158" s="141" t="s">
        <v>129</v>
      </c>
      <c r="H158" s="141">
        <v>2016</v>
      </c>
      <c r="I158" s="142"/>
      <c r="J158" s="147"/>
      <c r="K158" s="147"/>
      <c r="L158" s="147"/>
      <c r="M158" s="379"/>
      <c r="N158" s="380"/>
      <c r="O158" s="147"/>
      <c r="P158" s="189" t="s">
        <v>76</v>
      </c>
    </row>
    <row r="159" ht="21" customHeight="1" spans="1:16">
      <c r="A159" s="247"/>
      <c r="B159" s="147"/>
      <c r="C159" s="335"/>
      <c r="D159" s="336"/>
      <c r="E159" s="338"/>
      <c r="F159" s="140" t="s">
        <v>862</v>
      </c>
      <c r="G159" s="141" t="s">
        <v>129</v>
      </c>
      <c r="H159" s="1161" t="s">
        <v>961</v>
      </c>
      <c r="I159" s="142"/>
      <c r="J159" s="147"/>
      <c r="K159" s="147"/>
      <c r="L159" s="147"/>
      <c r="M159" s="379"/>
      <c r="N159" s="380"/>
      <c r="O159" s="147"/>
      <c r="P159" s="189" t="s">
        <v>76</v>
      </c>
    </row>
    <row r="160" ht="21" customHeight="1" spans="1:16">
      <c r="A160" s="247"/>
      <c r="B160" s="147"/>
      <c r="C160" s="335"/>
      <c r="D160" s="336"/>
      <c r="E160" s="338"/>
      <c r="F160" s="140" t="s">
        <v>864</v>
      </c>
      <c r="G160" s="141" t="s">
        <v>129</v>
      </c>
      <c r="H160" s="141" t="s">
        <v>962</v>
      </c>
      <c r="I160" s="142"/>
      <c r="J160" s="147"/>
      <c r="K160" s="147"/>
      <c r="L160" s="147"/>
      <c r="M160" s="379"/>
      <c r="N160" s="380"/>
      <c r="O160" s="147"/>
      <c r="P160" s="189" t="s">
        <v>76</v>
      </c>
    </row>
    <row r="161" ht="21" customHeight="1" spans="1:16">
      <c r="A161" s="247"/>
      <c r="B161" s="147"/>
      <c r="C161" s="335"/>
      <c r="D161" s="336"/>
      <c r="E161" s="338"/>
      <c r="F161" s="140" t="s">
        <v>866</v>
      </c>
      <c r="G161" s="141" t="s">
        <v>129</v>
      </c>
      <c r="H161" s="141" t="s">
        <v>963</v>
      </c>
      <c r="I161" s="142"/>
      <c r="J161" s="147"/>
      <c r="K161" s="147"/>
      <c r="L161" s="147"/>
      <c r="M161" s="379"/>
      <c r="N161" s="380"/>
      <c r="O161" s="147"/>
      <c r="P161" s="189" t="s">
        <v>76</v>
      </c>
    </row>
    <row r="162" ht="21" customHeight="1" spans="1:16">
      <c r="A162" s="247"/>
      <c r="B162" s="147"/>
      <c r="C162" s="335"/>
      <c r="D162" s="336"/>
      <c r="E162" s="338"/>
      <c r="F162" s="140" t="s">
        <v>868</v>
      </c>
      <c r="G162" s="141" t="s">
        <v>129</v>
      </c>
      <c r="H162" s="1161" t="s">
        <v>880</v>
      </c>
      <c r="I162" s="142"/>
      <c r="J162" s="147"/>
      <c r="K162" s="147"/>
      <c r="L162" s="147"/>
      <c r="M162" s="379"/>
      <c r="N162" s="380"/>
      <c r="O162" s="147"/>
      <c r="P162" s="189" t="s">
        <v>870</v>
      </c>
    </row>
    <row r="163" ht="21.75" customHeight="1" spans="1:16">
      <c r="A163" s="247"/>
      <c r="B163" s="147"/>
      <c r="C163" s="335"/>
      <c r="D163" s="336"/>
      <c r="E163" s="338"/>
      <c r="F163" s="140" t="s">
        <v>871</v>
      </c>
      <c r="G163" s="141" t="s">
        <v>129</v>
      </c>
      <c r="H163" s="339" t="s">
        <v>964</v>
      </c>
      <c r="I163" s="142"/>
      <c r="J163" s="147"/>
      <c r="K163" s="147"/>
      <c r="L163" s="147"/>
      <c r="M163" s="379"/>
      <c r="N163" s="380"/>
      <c r="O163" s="147"/>
      <c r="P163" s="189" t="s">
        <v>873</v>
      </c>
    </row>
    <row r="164" ht="21.75" customHeight="1" spans="1:16">
      <c r="A164" s="247"/>
      <c r="B164" s="147"/>
      <c r="C164" s="335"/>
      <c r="D164" s="336"/>
      <c r="E164" s="338"/>
      <c r="F164" s="140" t="s">
        <v>4</v>
      </c>
      <c r="G164" s="141" t="s">
        <v>129</v>
      </c>
      <c r="H164" s="339" t="s">
        <v>965</v>
      </c>
      <c r="I164" s="142"/>
      <c r="J164" s="147"/>
      <c r="K164" s="147"/>
      <c r="L164" s="147"/>
      <c r="M164" s="379"/>
      <c r="N164" s="380"/>
      <c r="O164" s="147"/>
      <c r="P164" s="189" t="s">
        <v>875</v>
      </c>
    </row>
    <row r="165" ht="21" customHeight="1" spans="1:16">
      <c r="A165" s="247"/>
      <c r="B165" s="147"/>
      <c r="C165" s="335"/>
      <c r="D165" s="336"/>
      <c r="E165" s="338"/>
      <c r="F165" s="140" t="s">
        <v>876</v>
      </c>
      <c r="G165" s="141" t="s">
        <v>129</v>
      </c>
      <c r="H165" s="141" t="s">
        <v>966</v>
      </c>
      <c r="I165" s="142"/>
      <c r="J165" s="147"/>
      <c r="K165" s="147"/>
      <c r="L165" s="147"/>
      <c r="M165" s="379"/>
      <c r="N165" s="380"/>
      <c r="O165" s="147"/>
      <c r="P165" s="189" t="s">
        <v>878</v>
      </c>
    </row>
    <row r="166" ht="31.5" spans="1:16">
      <c r="A166" s="247"/>
      <c r="B166" s="147"/>
      <c r="C166" s="335"/>
      <c r="D166" s="336"/>
      <c r="E166" s="338"/>
      <c r="F166" s="140" t="s">
        <v>879</v>
      </c>
      <c r="G166" s="141" t="s">
        <v>129</v>
      </c>
      <c r="H166" s="1161" t="s">
        <v>880</v>
      </c>
      <c r="I166" s="142"/>
      <c r="J166" s="147"/>
      <c r="K166" s="147"/>
      <c r="L166" s="147"/>
      <c r="M166" s="379"/>
      <c r="N166" s="380"/>
      <c r="O166" s="147"/>
      <c r="P166" s="189" t="s">
        <v>881</v>
      </c>
    </row>
    <row r="167" ht="34.5" customHeight="1" spans="1:16">
      <c r="A167" s="247"/>
      <c r="B167" s="147"/>
      <c r="C167" s="335"/>
      <c r="D167" s="336"/>
      <c r="E167" s="338"/>
      <c r="F167" s="140" t="s">
        <v>882</v>
      </c>
      <c r="G167" s="141" t="s">
        <v>129</v>
      </c>
      <c r="H167" s="339" t="s">
        <v>967</v>
      </c>
      <c r="I167" s="142"/>
      <c r="J167" s="147"/>
      <c r="K167" s="147"/>
      <c r="L167" s="147"/>
      <c r="M167" s="379"/>
      <c r="N167" s="380"/>
      <c r="O167" s="147"/>
      <c r="P167" s="189" t="s">
        <v>884</v>
      </c>
    </row>
    <row r="168" ht="36.75" customHeight="1" spans="1:17">
      <c r="A168" s="247"/>
      <c r="B168" s="147"/>
      <c r="C168" s="335"/>
      <c r="D168" s="336"/>
      <c r="E168" s="338"/>
      <c r="F168" s="140" t="s">
        <v>885</v>
      </c>
      <c r="G168" s="141"/>
      <c r="H168" s="339" t="s">
        <v>968</v>
      </c>
      <c r="I168" s="142"/>
      <c r="J168" s="147"/>
      <c r="K168" s="147"/>
      <c r="L168" s="147"/>
      <c r="M168" s="379"/>
      <c r="N168" s="380"/>
      <c r="O168" s="147"/>
      <c r="P168" s="189" t="s">
        <v>887</v>
      </c>
      <c r="Q168" s="242" t="s">
        <v>888</v>
      </c>
    </row>
    <row r="169" ht="38.25" customHeight="1" spans="1:16">
      <c r="A169" s="247"/>
      <c r="B169" s="147"/>
      <c r="C169" s="335"/>
      <c r="D169" s="336"/>
      <c r="E169" s="338"/>
      <c r="F169" s="140" t="s">
        <v>889</v>
      </c>
      <c r="G169" s="141" t="s">
        <v>129</v>
      </c>
      <c r="H169" s="339" t="s">
        <v>957</v>
      </c>
      <c r="I169" s="142"/>
      <c r="J169" s="147"/>
      <c r="K169" s="147"/>
      <c r="L169" s="147"/>
      <c r="M169" s="379"/>
      <c r="N169" s="380"/>
      <c r="O169" s="147"/>
      <c r="P169" s="189" t="s">
        <v>891</v>
      </c>
    </row>
    <row r="170" ht="47.25" spans="1:16">
      <c r="A170" s="247"/>
      <c r="B170" s="147"/>
      <c r="C170" s="335"/>
      <c r="D170" s="336"/>
      <c r="E170" s="338"/>
      <c r="F170" s="140" t="s">
        <v>892</v>
      </c>
      <c r="G170" s="141" t="s">
        <v>129</v>
      </c>
      <c r="H170" s="1161" t="s">
        <v>880</v>
      </c>
      <c r="I170" s="142"/>
      <c r="J170" s="147"/>
      <c r="K170" s="147"/>
      <c r="L170" s="147"/>
      <c r="M170" s="379"/>
      <c r="N170" s="380"/>
      <c r="O170" s="147"/>
      <c r="P170" s="189" t="s">
        <v>893</v>
      </c>
    </row>
    <row r="171" ht="31.5" spans="1:16">
      <c r="A171" s="247"/>
      <c r="B171" s="147"/>
      <c r="C171" s="335"/>
      <c r="D171" s="336"/>
      <c r="E171" s="338"/>
      <c r="F171" s="140" t="s">
        <v>894</v>
      </c>
      <c r="G171" s="141" t="s">
        <v>129</v>
      </c>
      <c r="H171" s="141" t="s">
        <v>926</v>
      </c>
      <c r="I171" s="142"/>
      <c r="J171" s="147"/>
      <c r="K171" s="147"/>
      <c r="L171" s="147"/>
      <c r="M171" s="379"/>
      <c r="N171" s="380"/>
      <c r="O171" s="147"/>
      <c r="P171" s="189" t="s">
        <v>896</v>
      </c>
    </row>
    <row r="172" ht="31.5" spans="1:16">
      <c r="A172" s="247"/>
      <c r="B172" s="147"/>
      <c r="C172" s="335"/>
      <c r="D172" s="336"/>
      <c r="E172" s="340"/>
      <c r="F172" s="140" t="s">
        <v>897</v>
      </c>
      <c r="G172" s="141" t="s">
        <v>129</v>
      </c>
      <c r="H172" s="1161" t="s">
        <v>880</v>
      </c>
      <c r="I172" s="142"/>
      <c r="J172" s="162"/>
      <c r="K172" s="162"/>
      <c r="L172" s="162"/>
      <c r="M172" s="381"/>
      <c r="N172" s="382"/>
      <c r="O172" s="162"/>
      <c r="P172" s="189" t="s">
        <v>898</v>
      </c>
    </row>
    <row r="173" ht="65.25" customHeight="1" spans="1:16">
      <c r="A173" s="247"/>
      <c r="B173" s="147"/>
      <c r="C173" s="335"/>
      <c r="D173" s="336"/>
      <c r="E173" s="337" t="s">
        <v>969</v>
      </c>
      <c r="F173" s="140" t="s">
        <v>851</v>
      </c>
      <c r="G173" s="141" t="s">
        <v>129</v>
      </c>
      <c r="H173" s="135" t="s">
        <v>970</v>
      </c>
      <c r="I173" s="136"/>
      <c r="J173" s="163">
        <v>2019</v>
      </c>
      <c r="K173" s="163" t="s">
        <v>853</v>
      </c>
      <c r="L173" s="163">
        <v>1</v>
      </c>
      <c r="M173" s="377">
        <f>(6.42+6.6)/2</f>
        <v>6.51</v>
      </c>
      <c r="N173" s="378">
        <f>L173*M173</f>
        <v>6.51</v>
      </c>
      <c r="O173" s="163"/>
      <c r="P173" s="189" t="s">
        <v>76</v>
      </c>
    </row>
    <row r="174" ht="21" customHeight="1" spans="1:16">
      <c r="A174" s="247"/>
      <c r="B174" s="147"/>
      <c r="C174" s="335"/>
      <c r="D174" s="336"/>
      <c r="E174" s="338"/>
      <c r="F174" s="140" t="s">
        <v>854</v>
      </c>
      <c r="G174" s="141" t="s">
        <v>129</v>
      </c>
      <c r="H174" s="141" t="s">
        <v>971</v>
      </c>
      <c r="I174" s="142"/>
      <c r="J174" s="147"/>
      <c r="K174" s="147"/>
      <c r="L174" s="147"/>
      <c r="M174" s="379"/>
      <c r="N174" s="380"/>
      <c r="O174" s="147"/>
      <c r="P174" s="189" t="s">
        <v>76</v>
      </c>
    </row>
    <row r="175" ht="21" customHeight="1" spans="1:16">
      <c r="A175" s="247"/>
      <c r="B175" s="147"/>
      <c r="C175" s="335"/>
      <c r="D175" s="336"/>
      <c r="E175" s="338"/>
      <c r="F175" s="140" t="s">
        <v>856</v>
      </c>
      <c r="G175" s="141" t="s">
        <v>129</v>
      </c>
      <c r="H175" s="141" t="s">
        <v>972</v>
      </c>
      <c r="I175" s="142"/>
      <c r="J175" s="147"/>
      <c r="K175" s="147"/>
      <c r="L175" s="147"/>
      <c r="M175" s="379"/>
      <c r="N175" s="380"/>
      <c r="O175" s="147"/>
      <c r="P175" s="189" t="s">
        <v>76</v>
      </c>
    </row>
    <row r="176" ht="21" customHeight="1" spans="1:16">
      <c r="A176" s="247"/>
      <c r="B176" s="147"/>
      <c r="C176" s="335"/>
      <c r="D176" s="336"/>
      <c r="E176" s="338"/>
      <c r="F176" s="140" t="s">
        <v>858</v>
      </c>
      <c r="G176" s="141" t="s">
        <v>129</v>
      </c>
      <c r="H176" s="141">
        <v>23</v>
      </c>
      <c r="I176" s="142"/>
      <c r="J176" s="147"/>
      <c r="K176" s="147"/>
      <c r="L176" s="147"/>
      <c r="M176" s="379"/>
      <c r="N176" s="380"/>
      <c r="O176" s="147"/>
      <c r="P176" s="189" t="s">
        <v>76</v>
      </c>
    </row>
    <row r="177" ht="21" customHeight="1" spans="1:16">
      <c r="A177" s="247"/>
      <c r="B177" s="147"/>
      <c r="C177" s="335"/>
      <c r="D177" s="336"/>
      <c r="E177" s="338"/>
      <c r="F177" s="140" t="s">
        <v>859</v>
      </c>
      <c r="G177" s="141" t="s">
        <v>129</v>
      </c>
      <c r="H177" s="141">
        <v>2</v>
      </c>
      <c r="I177" s="142"/>
      <c r="J177" s="147"/>
      <c r="K177" s="147"/>
      <c r="L177" s="147"/>
      <c r="M177" s="379"/>
      <c r="N177" s="380"/>
      <c r="O177" s="147"/>
      <c r="P177" s="189" t="s">
        <v>860</v>
      </c>
    </row>
    <row r="178" ht="21" customHeight="1" spans="1:16">
      <c r="A178" s="247"/>
      <c r="B178" s="147"/>
      <c r="C178" s="335"/>
      <c r="D178" s="336"/>
      <c r="E178" s="338"/>
      <c r="F178" s="140" t="s">
        <v>861</v>
      </c>
      <c r="G178" s="141" t="s">
        <v>129</v>
      </c>
      <c r="H178" s="141">
        <v>2019</v>
      </c>
      <c r="I178" s="142"/>
      <c r="J178" s="147"/>
      <c r="K178" s="147"/>
      <c r="L178" s="147"/>
      <c r="M178" s="379"/>
      <c r="N178" s="380"/>
      <c r="O178" s="147"/>
      <c r="P178" s="189" t="s">
        <v>76</v>
      </c>
    </row>
    <row r="179" ht="21" customHeight="1" spans="1:16">
      <c r="A179" s="247"/>
      <c r="B179" s="147"/>
      <c r="C179" s="335"/>
      <c r="D179" s="336"/>
      <c r="E179" s="338"/>
      <c r="F179" s="140" t="s">
        <v>862</v>
      </c>
      <c r="G179" s="141" t="s">
        <v>129</v>
      </c>
      <c r="H179" s="141" t="s">
        <v>973</v>
      </c>
      <c r="I179" s="142"/>
      <c r="J179" s="147"/>
      <c r="K179" s="147"/>
      <c r="L179" s="147"/>
      <c r="M179" s="379"/>
      <c r="N179" s="380"/>
      <c r="O179" s="147"/>
      <c r="P179" s="189" t="s">
        <v>76</v>
      </c>
    </row>
    <row r="180" ht="21" customHeight="1" spans="1:16">
      <c r="A180" s="247"/>
      <c r="B180" s="147"/>
      <c r="C180" s="335"/>
      <c r="D180" s="336"/>
      <c r="E180" s="338"/>
      <c r="F180" s="140" t="s">
        <v>864</v>
      </c>
      <c r="G180" s="141" t="s">
        <v>129</v>
      </c>
      <c r="H180" s="141" t="s">
        <v>974</v>
      </c>
      <c r="I180" s="142"/>
      <c r="J180" s="147"/>
      <c r="K180" s="147"/>
      <c r="L180" s="147"/>
      <c r="M180" s="379"/>
      <c r="N180" s="380"/>
      <c r="O180" s="147"/>
      <c r="P180" s="189" t="s">
        <v>76</v>
      </c>
    </row>
    <row r="181" ht="21" customHeight="1" spans="1:16">
      <c r="A181" s="247"/>
      <c r="B181" s="147"/>
      <c r="C181" s="335"/>
      <c r="D181" s="336"/>
      <c r="E181" s="338"/>
      <c r="F181" s="140" t="s">
        <v>866</v>
      </c>
      <c r="G181" s="141" t="s">
        <v>129</v>
      </c>
      <c r="H181" s="141" t="s">
        <v>975</v>
      </c>
      <c r="I181" s="142"/>
      <c r="J181" s="147"/>
      <c r="K181" s="147"/>
      <c r="L181" s="147"/>
      <c r="M181" s="379"/>
      <c r="N181" s="380"/>
      <c r="O181" s="147"/>
      <c r="P181" s="189" t="s">
        <v>76</v>
      </c>
    </row>
    <row r="182" ht="21" customHeight="1" spans="1:16">
      <c r="A182" s="247"/>
      <c r="B182" s="147"/>
      <c r="C182" s="335"/>
      <c r="D182" s="336"/>
      <c r="E182" s="338"/>
      <c r="F182" s="140" t="s">
        <v>868</v>
      </c>
      <c r="G182" s="141" t="s">
        <v>129</v>
      </c>
      <c r="H182" s="1161" t="s">
        <v>880</v>
      </c>
      <c r="I182" s="142"/>
      <c r="J182" s="147"/>
      <c r="K182" s="147"/>
      <c r="L182" s="147"/>
      <c r="M182" s="379"/>
      <c r="N182" s="380"/>
      <c r="O182" s="147"/>
      <c r="P182" s="189" t="s">
        <v>870</v>
      </c>
    </row>
    <row r="183" ht="35.25" customHeight="1" spans="1:16">
      <c r="A183" s="247"/>
      <c r="B183" s="147"/>
      <c r="C183" s="335"/>
      <c r="D183" s="336"/>
      <c r="E183" s="338"/>
      <c r="F183" s="140" t="s">
        <v>871</v>
      </c>
      <c r="G183" s="141" t="s">
        <v>129</v>
      </c>
      <c r="H183" s="339" t="s">
        <v>976</v>
      </c>
      <c r="I183" s="142"/>
      <c r="J183" s="147"/>
      <c r="K183" s="147"/>
      <c r="L183" s="147"/>
      <c r="M183" s="379"/>
      <c r="N183" s="380"/>
      <c r="O183" s="147"/>
      <c r="P183" s="189" t="s">
        <v>873</v>
      </c>
    </row>
    <row r="184" ht="33.75" customHeight="1" spans="1:16">
      <c r="A184" s="247"/>
      <c r="B184" s="147"/>
      <c r="C184" s="335"/>
      <c r="D184" s="336"/>
      <c r="E184" s="338"/>
      <c r="F184" s="140" t="s">
        <v>4</v>
      </c>
      <c r="G184" s="141" t="s">
        <v>129</v>
      </c>
      <c r="H184" s="1163" t="s">
        <v>977</v>
      </c>
      <c r="I184" s="152"/>
      <c r="J184" s="147"/>
      <c r="K184" s="147"/>
      <c r="L184" s="147"/>
      <c r="M184" s="379"/>
      <c r="N184" s="380"/>
      <c r="O184" s="147"/>
      <c r="P184" s="189" t="s">
        <v>875</v>
      </c>
    </row>
    <row r="185" ht="21" customHeight="1" spans="1:16">
      <c r="A185" s="247"/>
      <c r="B185" s="147"/>
      <c r="C185" s="335"/>
      <c r="D185" s="336"/>
      <c r="E185" s="338"/>
      <c r="F185" s="140" t="s">
        <v>876</v>
      </c>
      <c r="G185" s="141" t="s">
        <v>129</v>
      </c>
      <c r="H185" s="141" t="s">
        <v>978</v>
      </c>
      <c r="I185" s="142"/>
      <c r="J185" s="147"/>
      <c r="K185" s="147"/>
      <c r="L185" s="147"/>
      <c r="M185" s="379"/>
      <c r="N185" s="380"/>
      <c r="O185" s="147"/>
      <c r="P185" s="189" t="s">
        <v>878</v>
      </c>
    </row>
    <row r="186" ht="31.5" spans="1:16">
      <c r="A186" s="247"/>
      <c r="B186" s="147"/>
      <c r="C186" s="335"/>
      <c r="D186" s="336"/>
      <c r="E186" s="338"/>
      <c r="F186" s="140" t="s">
        <v>879</v>
      </c>
      <c r="G186" s="141" t="s">
        <v>129</v>
      </c>
      <c r="H186" s="1161" t="s">
        <v>880</v>
      </c>
      <c r="I186" s="142"/>
      <c r="J186" s="147"/>
      <c r="K186" s="147"/>
      <c r="L186" s="147"/>
      <c r="M186" s="379"/>
      <c r="N186" s="380"/>
      <c r="O186" s="147"/>
      <c r="P186" s="189" t="s">
        <v>881</v>
      </c>
    </row>
    <row r="187" ht="36" customHeight="1" spans="1:16">
      <c r="A187" s="247"/>
      <c r="B187" s="147"/>
      <c r="C187" s="335"/>
      <c r="D187" s="336"/>
      <c r="E187" s="338"/>
      <c r="F187" s="140" t="s">
        <v>882</v>
      </c>
      <c r="G187" s="141" t="s">
        <v>129</v>
      </c>
      <c r="H187" s="339" t="s">
        <v>979</v>
      </c>
      <c r="I187" s="142"/>
      <c r="J187" s="147"/>
      <c r="K187" s="147"/>
      <c r="L187" s="147"/>
      <c r="M187" s="379"/>
      <c r="N187" s="380"/>
      <c r="O187" s="147"/>
      <c r="P187" s="189" t="s">
        <v>884</v>
      </c>
    </row>
    <row r="188" ht="36.75" customHeight="1" spans="1:17">
      <c r="A188" s="247"/>
      <c r="B188" s="147"/>
      <c r="C188" s="335"/>
      <c r="D188" s="336"/>
      <c r="E188" s="338"/>
      <c r="F188" s="140" t="s">
        <v>885</v>
      </c>
      <c r="G188" s="141"/>
      <c r="H188" s="339" t="s">
        <v>980</v>
      </c>
      <c r="I188" s="142"/>
      <c r="J188" s="147"/>
      <c r="K188" s="147"/>
      <c r="L188" s="147"/>
      <c r="M188" s="379"/>
      <c r="N188" s="380"/>
      <c r="O188" s="147"/>
      <c r="P188" s="189" t="s">
        <v>887</v>
      </c>
      <c r="Q188" s="242" t="s">
        <v>888</v>
      </c>
    </row>
    <row r="189" ht="38.25" customHeight="1" spans="1:16">
      <c r="A189" s="247"/>
      <c r="B189" s="147"/>
      <c r="C189" s="335"/>
      <c r="D189" s="336"/>
      <c r="E189" s="338"/>
      <c r="F189" s="140" t="s">
        <v>889</v>
      </c>
      <c r="G189" s="141" t="s">
        <v>129</v>
      </c>
      <c r="H189" s="339" t="s">
        <v>981</v>
      </c>
      <c r="I189" s="142"/>
      <c r="J189" s="147"/>
      <c r="K189" s="147"/>
      <c r="L189" s="147"/>
      <c r="M189" s="379"/>
      <c r="N189" s="380"/>
      <c r="O189" s="147"/>
      <c r="P189" s="189" t="s">
        <v>891</v>
      </c>
    </row>
    <row r="190" ht="47.25" spans="1:16">
      <c r="A190" s="247"/>
      <c r="B190" s="147"/>
      <c r="C190" s="335"/>
      <c r="D190" s="336"/>
      <c r="E190" s="338"/>
      <c r="F190" s="140" t="s">
        <v>892</v>
      </c>
      <c r="G190" s="141" t="s">
        <v>129</v>
      </c>
      <c r="H190" s="1161" t="s">
        <v>880</v>
      </c>
      <c r="I190" s="142"/>
      <c r="J190" s="147"/>
      <c r="K190" s="147"/>
      <c r="L190" s="147"/>
      <c r="M190" s="379"/>
      <c r="N190" s="380"/>
      <c r="O190" s="147"/>
      <c r="P190" s="189" t="s">
        <v>893</v>
      </c>
    </row>
    <row r="191" ht="31.5" spans="1:16">
      <c r="A191" s="247"/>
      <c r="B191" s="147"/>
      <c r="C191" s="335"/>
      <c r="D191" s="336"/>
      <c r="E191" s="338"/>
      <c r="F191" s="140" t="s">
        <v>894</v>
      </c>
      <c r="G191" s="141" t="s">
        <v>129</v>
      </c>
      <c r="H191" s="141" t="s">
        <v>926</v>
      </c>
      <c r="I191" s="142"/>
      <c r="J191" s="147"/>
      <c r="K191" s="147"/>
      <c r="L191" s="147"/>
      <c r="M191" s="379"/>
      <c r="N191" s="380"/>
      <c r="O191" s="147"/>
      <c r="P191" s="189" t="s">
        <v>896</v>
      </c>
    </row>
    <row r="192" ht="31.5" spans="1:16">
      <c r="A192" s="247"/>
      <c r="B192" s="147"/>
      <c r="C192" s="335"/>
      <c r="D192" s="336"/>
      <c r="E192" s="340"/>
      <c r="F192" s="140" t="s">
        <v>897</v>
      </c>
      <c r="G192" s="141" t="s">
        <v>129</v>
      </c>
      <c r="H192" s="1161" t="s">
        <v>880</v>
      </c>
      <c r="I192" s="142"/>
      <c r="J192" s="162"/>
      <c r="K192" s="162"/>
      <c r="L192" s="162"/>
      <c r="M192" s="381"/>
      <c r="N192" s="382"/>
      <c r="O192" s="162"/>
      <c r="P192" s="189" t="s">
        <v>898</v>
      </c>
    </row>
    <row r="193" ht="65.25" customHeight="1" spans="1:16">
      <c r="A193" s="247"/>
      <c r="B193" s="147"/>
      <c r="C193" s="335"/>
      <c r="D193" s="336"/>
      <c r="E193" s="337" t="s">
        <v>982</v>
      </c>
      <c r="F193" s="140" t="s">
        <v>851</v>
      </c>
      <c r="G193" s="141" t="s">
        <v>129</v>
      </c>
      <c r="H193" s="135" t="s">
        <v>983</v>
      </c>
      <c r="I193" s="136"/>
      <c r="J193" s="163">
        <v>2019</v>
      </c>
      <c r="K193" s="163" t="s">
        <v>853</v>
      </c>
      <c r="L193" s="163">
        <v>1</v>
      </c>
      <c r="M193" s="377">
        <f>(3.41+3.45)/2</f>
        <v>3.43</v>
      </c>
      <c r="N193" s="378">
        <f>L193*M193</f>
        <v>3.43</v>
      </c>
      <c r="O193" s="163"/>
      <c r="P193" s="189" t="s">
        <v>76</v>
      </c>
    </row>
    <row r="194" ht="21.75" customHeight="1" spans="1:16">
      <c r="A194" s="247"/>
      <c r="B194" s="147"/>
      <c r="C194" s="335"/>
      <c r="D194" s="336"/>
      <c r="E194" s="338"/>
      <c r="F194" s="140" t="s">
        <v>854</v>
      </c>
      <c r="G194" s="141" t="s">
        <v>129</v>
      </c>
      <c r="H194" s="141" t="s">
        <v>984</v>
      </c>
      <c r="I194" s="142"/>
      <c r="J194" s="147"/>
      <c r="K194" s="147"/>
      <c r="L194" s="147"/>
      <c r="M194" s="379"/>
      <c r="N194" s="380"/>
      <c r="O194" s="147"/>
      <c r="P194" s="189" t="s">
        <v>76</v>
      </c>
    </row>
    <row r="195" ht="21.75" customHeight="1" spans="1:16">
      <c r="A195" s="247"/>
      <c r="B195" s="147"/>
      <c r="C195" s="335"/>
      <c r="D195" s="336"/>
      <c r="E195" s="338"/>
      <c r="F195" s="140" t="s">
        <v>856</v>
      </c>
      <c r="G195" s="141" t="s">
        <v>129</v>
      </c>
      <c r="H195" s="141" t="s">
        <v>857</v>
      </c>
      <c r="I195" s="142"/>
      <c r="J195" s="147"/>
      <c r="K195" s="147"/>
      <c r="L195" s="147"/>
      <c r="M195" s="379"/>
      <c r="N195" s="380"/>
      <c r="O195" s="147"/>
      <c r="P195" s="189" t="s">
        <v>76</v>
      </c>
    </row>
    <row r="196" ht="21" customHeight="1" spans="1:16">
      <c r="A196" s="247"/>
      <c r="B196" s="147"/>
      <c r="C196" s="335"/>
      <c r="D196" s="336"/>
      <c r="E196" s="338"/>
      <c r="F196" s="140" t="s">
        <v>858</v>
      </c>
      <c r="G196" s="141" t="s">
        <v>129</v>
      </c>
      <c r="H196" s="141">
        <v>12</v>
      </c>
      <c r="I196" s="142"/>
      <c r="J196" s="147"/>
      <c r="K196" s="147"/>
      <c r="L196" s="147"/>
      <c r="M196" s="379"/>
      <c r="N196" s="380"/>
      <c r="O196" s="147"/>
      <c r="P196" s="189" t="s">
        <v>76</v>
      </c>
    </row>
    <row r="197" ht="21" customHeight="1" spans="1:16">
      <c r="A197" s="247"/>
      <c r="B197" s="147"/>
      <c r="C197" s="335"/>
      <c r="D197" s="336"/>
      <c r="E197" s="338"/>
      <c r="F197" s="140" t="s">
        <v>859</v>
      </c>
      <c r="G197" s="141" t="s">
        <v>129</v>
      </c>
      <c r="H197" s="141">
        <v>4</v>
      </c>
      <c r="I197" s="142"/>
      <c r="J197" s="147"/>
      <c r="K197" s="147"/>
      <c r="L197" s="147"/>
      <c r="M197" s="379"/>
      <c r="N197" s="380"/>
      <c r="O197" s="147"/>
      <c r="P197" s="189" t="s">
        <v>860</v>
      </c>
    </row>
    <row r="198" ht="21" customHeight="1" spans="1:16">
      <c r="A198" s="247"/>
      <c r="B198" s="147"/>
      <c r="C198" s="335"/>
      <c r="D198" s="336"/>
      <c r="E198" s="338"/>
      <c r="F198" s="140" t="s">
        <v>861</v>
      </c>
      <c r="G198" s="141" t="s">
        <v>129</v>
      </c>
      <c r="H198" s="141">
        <v>2019</v>
      </c>
      <c r="I198" s="142"/>
      <c r="J198" s="147"/>
      <c r="K198" s="147"/>
      <c r="L198" s="147"/>
      <c r="M198" s="379"/>
      <c r="N198" s="380"/>
      <c r="O198" s="147"/>
      <c r="P198" s="189" t="s">
        <v>76</v>
      </c>
    </row>
    <row r="199" ht="21" customHeight="1" spans="1:16">
      <c r="A199" s="247"/>
      <c r="B199" s="147"/>
      <c r="C199" s="335"/>
      <c r="D199" s="336"/>
      <c r="E199" s="338"/>
      <c r="F199" s="140" t="s">
        <v>862</v>
      </c>
      <c r="G199" s="141" t="s">
        <v>129</v>
      </c>
      <c r="H199" s="141" t="s">
        <v>985</v>
      </c>
      <c r="I199" s="142"/>
      <c r="J199" s="147"/>
      <c r="K199" s="147"/>
      <c r="L199" s="147"/>
      <c r="M199" s="379"/>
      <c r="N199" s="380"/>
      <c r="O199" s="147"/>
      <c r="P199" s="189" t="s">
        <v>76</v>
      </c>
    </row>
    <row r="200" ht="21" customHeight="1" spans="1:16">
      <c r="A200" s="247"/>
      <c r="B200" s="147"/>
      <c r="C200" s="335"/>
      <c r="D200" s="336"/>
      <c r="E200" s="338"/>
      <c r="F200" s="140" t="s">
        <v>864</v>
      </c>
      <c r="G200" s="141" t="s">
        <v>129</v>
      </c>
      <c r="H200" s="141" t="s">
        <v>986</v>
      </c>
      <c r="I200" s="142"/>
      <c r="J200" s="147"/>
      <c r="K200" s="147"/>
      <c r="L200" s="147"/>
      <c r="M200" s="379"/>
      <c r="N200" s="380"/>
      <c r="O200" s="147"/>
      <c r="P200" s="189" t="s">
        <v>76</v>
      </c>
    </row>
    <row r="201" ht="21" customHeight="1" spans="1:16">
      <c r="A201" s="247"/>
      <c r="B201" s="147"/>
      <c r="C201" s="335"/>
      <c r="D201" s="336"/>
      <c r="E201" s="338"/>
      <c r="F201" s="140" t="s">
        <v>866</v>
      </c>
      <c r="G201" s="141" t="s">
        <v>129</v>
      </c>
      <c r="H201" s="141" t="s">
        <v>867</v>
      </c>
      <c r="I201" s="142"/>
      <c r="J201" s="147"/>
      <c r="K201" s="147"/>
      <c r="L201" s="147"/>
      <c r="M201" s="379"/>
      <c r="N201" s="380"/>
      <c r="O201" s="147"/>
      <c r="P201" s="189" t="s">
        <v>76</v>
      </c>
    </row>
    <row r="202" ht="21" customHeight="1" spans="1:16">
      <c r="A202" s="247"/>
      <c r="B202" s="147"/>
      <c r="C202" s="335"/>
      <c r="D202" s="336"/>
      <c r="E202" s="338"/>
      <c r="F202" s="140" t="s">
        <v>868</v>
      </c>
      <c r="G202" s="141" t="s">
        <v>129</v>
      </c>
      <c r="H202" s="339" t="s">
        <v>987</v>
      </c>
      <c r="I202" s="142"/>
      <c r="J202" s="147"/>
      <c r="K202" s="147"/>
      <c r="L202" s="147"/>
      <c r="M202" s="379"/>
      <c r="N202" s="380"/>
      <c r="O202" s="147"/>
      <c r="P202" s="189" t="s">
        <v>870</v>
      </c>
    </row>
    <row r="203" ht="21" customHeight="1" spans="1:16">
      <c r="A203" s="247"/>
      <c r="B203" s="147"/>
      <c r="C203" s="335"/>
      <c r="D203" s="336"/>
      <c r="E203" s="338"/>
      <c r="F203" s="140" t="s">
        <v>871</v>
      </c>
      <c r="G203" s="141" t="s">
        <v>129</v>
      </c>
      <c r="H203" s="339" t="s">
        <v>988</v>
      </c>
      <c r="I203" s="142"/>
      <c r="J203" s="147"/>
      <c r="K203" s="147"/>
      <c r="L203" s="147"/>
      <c r="M203" s="379"/>
      <c r="N203" s="380"/>
      <c r="O203" s="147"/>
      <c r="P203" s="189" t="s">
        <v>873</v>
      </c>
    </row>
    <row r="204" ht="31.5" customHeight="1" spans="1:16">
      <c r="A204" s="247"/>
      <c r="B204" s="147"/>
      <c r="C204" s="335"/>
      <c r="D204" s="336"/>
      <c r="E204" s="338"/>
      <c r="F204" s="140" t="s">
        <v>4</v>
      </c>
      <c r="G204" s="141" t="s">
        <v>129</v>
      </c>
      <c r="H204" s="339" t="s">
        <v>989</v>
      </c>
      <c r="I204" s="142"/>
      <c r="J204" s="147"/>
      <c r="K204" s="147"/>
      <c r="L204" s="147"/>
      <c r="M204" s="379"/>
      <c r="N204" s="380"/>
      <c r="O204" s="147"/>
      <c r="P204" s="189" t="s">
        <v>875</v>
      </c>
    </row>
    <row r="205" ht="21" customHeight="1" spans="1:16">
      <c r="A205" s="247"/>
      <c r="B205" s="147"/>
      <c r="C205" s="335"/>
      <c r="D205" s="336"/>
      <c r="E205" s="338"/>
      <c r="F205" s="140" t="s">
        <v>876</v>
      </c>
      <c r="G205" s="141" t="s">
        <v>129</v>
      </c>
      <c r="H205" s="141" t="s">
        <v>990</v>
      </c>
      <c r="I205" s="142"/>
      <c r="J205" s="147"/>
      <c r="K205" s="147"/>
      <c r="L205" s="147"/>
      <c r="M205" s="379"/>
      <c r="N205" s="380"/>
      <c r="O205" s="147"/>
      <c r="P205" s="189" t="s">
        <v>878</v>
      </c>
    </row>
    <row r="206" ht="31.5" spans="1:16">
      <c r="A206" s="247"/>
      <c r="B206" s="147"/>
      <c r="C206" s="335"/>
      <c r="D206" s="336"/>
      <c r="E206" s="338"/>
      <c r="F206" s="140" t="s">
        <v>879</v>
      </c>
      <c r="G206" s="141" t="s">
        <v>129</v>
      </c>
      <c r="H206" s="1161" t="s">
        <v>880</v>
      </c>
      <c r="I206" s="142"/>
      <c r="J206" s="147"/>
      <c r="K206" s="147"/>
      <c r="L206" s="147"/>
      <c r="M206" s="379"/>
      <c r="N206" s="380"/>
      <c r="O206" s="147"/>
      <c r="P206" s="189" t="s">
        <v>881</v>
      </c>
    </row>
    <row r="207" ht="31.5" customHeight="1" spans="1:16">
      <c r="A207" s="247"/>
      <c r="B207" s="147"/>
      <c r="C207" s="335"/>
      <c r="D207" s="336"/>
      <c r="E207" s="338"/>
      <c r="F207" s="140" t="s">
        <v>882</v>
      </c>
      <c r="G207" s="141" t="s">
        <v>129</v>
      </c>
      <c r="H207" s="339" t="s">
        <v>991</v>
      </c>
      <c r="I207" s="142"/>
      <c r="J207" s="147"/>
      <c r="K207" s="147"/>
      <c r="L207" s="147"/>
      <c r="M207" s="379"/>
      <c r="N207" s="380"/>
      <c r="O207" s="147"/>
      <c r="P207" s="189" t="s">
        <v>884</v>
      </c>
    </row>
    <row r="208" ht="36.75" customHeight="1" spans="1:17">
      <c r="A208" s="247"/>
      <c r="B208" s="147"/>
      <c r="C208" s="335"/>
      <c r="D208" s="336"/>
      <c r="E208" s="338"/>
      <c r="F208" s="140" t="s">
        <v>885</v>
      </c>
      <c r="G208" s="141"/>
      <c r="H208" s="339" t="s">
        <v>992</v>
      </c>
      <c r="I208" s="142"/>
      <c r="J208" s="147"/>
      <c r="K208" s="147"/>
      <c r="L208" s="147"/>
      <c r="M208" s="379"/>
      <c r="N208" s="380"/>
      <c r="O208" s="147"/>
      <c r="P208" s="189" t="s">
        <v>887</v>
      </c>
      <c r="Q208" s="242" t="s">
        <v>888</v>
      </c>
    </row>
    <row r="209" ht="38.25" customHeight="1" spans="1:16">
      <c r="A209" s="247"/>
      <c r="B209" s="147"/>
      <c r="C209" s="335"/>
      <c r="D209" s="336"/>
      <c r="E209" s="338"/>
      <c r="F209" s="140" t="s">
        <v>889</v>
      </c>
      <c r="G209" s="141" t="s">
        <v>129</v>
      </c>
      <c r="H209" s="339" t="s">
        <v>890</v>
      </c>
      <c r="I209" s="142"/>
      <c r="J209" s="147"/>
      <c r="K209" s="147"/>
      <c r="L209" s="147"/>
      <c r="M209" s="379"/>
      <c r="N209" s="380"/>
      <c r="O209" s="147"/>
      <c r="P209" s="189" t="s">
        <v>891</v>
      </c>
    </row>
    <row r="210" ht="47.25" spans="1:16">
      <c r="A210" s="247"/>
      <c r="B210" s="147"/>
      <c r="C210" s="335"/>
      <c r="D210" s="336"/>
      <c r="E210" s="338"/>
      <c r="F210" s="140" t="s">
        <v>892</v>
      </c>
      <c r="G210" s="141" t="s">
        <v>129</v>
      </c>
      <c r="H210" s="1161" t="s">
        <v>880</v>
      </c>
      <c r="I210" s="142"/>
      <c r="J210" s="147"/>
      <c r="K210" s="147"/>
      <c r="L210" s="147"/>
      <c r="M210" s="379"/>
      <c r="N210" s="380"/>
      <c r="O210" s="147"/>
      <c r="P210" s="189" t="s">
        <v>893</v>
      </c>
    </row>
    <row r="211" ht="31.5" spans="1:16">
      <c r="A211" s="247"/>
      <c r="B211" s="147"/>
      <c r="C211" s="335"/>
      <c r="D211" s="336"/>
      <c r="E211" s="338"/>
      <c r="F211" s="140" t="s">
        <v>894</v>
      </c>
      <c r="G211" s="141" t="s">
        <v>129</v>
      </c>
      <c r="H211" s="141" t="s">
        <v>926</v>
      </c>
      <c r="I211" s="142"/>
      <c r="J211" s="147"/>
      <c r="K211" s="147"/>
      <c r="L211" s="147"/>
      <c r="M211" s="379"/>
      <c r="N211" s="380"/>
      <c r="O211" s="147"/>
      <c r="P211" s="189" t="s">
        <v>896</v>
      </c>
    </row>
    <row r="212" ht="31.5" spans="1:16">
      <c r="A212" s="247"/>
      <c r="B212" s="147"/>
      <c r="C212" s="335"/>
      <c r="D212" s="336"/>
      <c r="E212" s="340"/>
      <c r="F212" s="140" t="s">
        <v>897</v>
      </c>
      <c r="G212" s="141" t="s">
        <v>129</v>
      </c>
      <c r="H212" s="1161" t="s">
        <v>880</v>
      </c>
      <c r="I212" s="142"/>
      <c r="J212" s="162"/>
      <c r="K212" s="162"/>
      <c r="L212" s="162"/>
      <c r="M212" s="381"/>
      <c r="N212" s="382"/>
      <c r="O212" s="162"/>
      <c r="P212" s="189" t="s">
        <v>898</v>
      </c>
    </row>
    <row r="213" ht="50.25" customHeight="1" spans="1:16">
      <c r="A213" s="247"/>
      <c r="B213" s="147"/>
      <c r="C213" s="335"/>
      <c r="D213" s="336"/>
      <c r="E213" s="337" t="s">
        <v>993</v>
      </c>
      <c r="F213" s="140" t="s">
        <v>851</v>
      </c>
      <c r="G213" s="141" t="s">
        <v>129</v>
      </c>
      <c r="H213" s="135" t="s">
        <v>994</v>
      </c>
      <c r="I213" s="136"/>
      <c r="J213" s="163">
        <v>2020</v>
      </c>
      <c r="K213" s="163" t="s">
        <v>853</v>
      </c>
      <c r="L213" s="163">
        <v>1</v>
      </c>
      <c r="M213" s="377">
        <f>(3.49+3.4)/2</f>
        <v>3.445</v>
      </c>
      <c r="N213" s="378">
        <f>L213*M213</f>
        <v>3.445</v>
      </c>
      <c r="O213" s="163"/>
      <c r="P213" s="189" t="s">
        <v>76</v>
      </c>
    </row>
    <row r="214" ht="37.5" customHeight="1" spans="1:16">
      <c r="A214" s="247"/>
      <c r="B214" s="147"/>
      <c r="C214" s="335"/>
      <c r="D214" s="336"/>
      <c r="E214" s="338"/>
      <c r="F214" s="140" t="s">
        <v>854</v>
      </c>
      <c r="G214" s="141" t="s">
        <v>129</v>
      </c>
      <c r="H214" s="141" t="s">
        <v>995</v>
      </c>
      <c r="I214" s="142"/>
      <c r="J214" s="147"/>
      <c r="K214" s="147"/>
      <c r="L214" s="147"/>
      <c r="M214" s="379"/>
      <c r="N214" s="380"/>
      <c r="O214" s="147"/>
      <c r="P214" s="189" t="s">
        <v>76</v>
      </c>
    </row>
    <row r="215" ht="35.25" customHeight="1" spans="1:16">
      <c r="A215" s="247"/>
      <c r="B215" s="147"/>
      <c r="C215" s="335"/>
      <c r="D215" s="336"/>
      <c r="E215" s="338"/>
      <c r="F215" s="140" t="s">
        <v>856</v>
      </c>
      <c r="G215" s="141" t="s">
        <v>129</v>
      </c>
      <c r="H215" s="141" t="s">
        <v>996</v>
      </c>
      <c r="I215" s="142"/>
      <c r="J215" s="147"/>
      <c r="K215" s="147"/>
      <c r="L215" s="147"/>
      <c r="M215" s="379"/>
      <c r="N215" s="380"/>
      <c r="O215" s="147"/>
      <c r="P215" s="189" t="s">
        <v>76</v>
      </c>
    </row>
    <row r="216" ht="21" customHeight="1" spans="1:16">
      <c r="A216" s="247"/>
      <c r="B216" s="147"/>
      <c r="C216" s="335"/>
      <c r="D216" s="336"/>
      <c r="E216" s="338"/>
      <c r="F216" s="140" t="s">
        <v>858</v>
      </c>
      <c r="G216" s="141" t="s">
        <v>129</v>
      </c>
      <c r="H216" s="141">
        <v>10</v>
      </c>
      <c r="I216" s="142"/>
      <c r="J216" s="147"/>
      <c r="K216" s="147"/>
      <c r="L216" s="147"/>
      <c r="M216" s="379"/>
      <c r="N216" s="380"/>
      <c r="O216" s="147"/>
      <c r="P216" s="189" t="s">
        <v>76</v>
      </c>
    </row>
    <row r="217" ht="21" customHeight="1" spans="1:16">
      <c r="A217" s="247"/>
      <c r="B217" s="147"/>
      <c r="C217" s="335"/>
      <c r="D217" s="336"/>
      <c r="E217" s="338"/>
      <c r="F217" s="140" t="s">
        <v>859</v>
      </c>
      <c r="G217" s="141" t="s">
        <v>129</v>
      </c>
      <c r="H217" s="141">
        <v>3</v>
      </c>
      <c r="I217" s="142"/>
      <c r="J217" s="147"/>
      <c r="K217" s="147"/>
      <c r="L217" s="147"/>
      <c r="M217" s="379"/>
      <c r="N217" s="380"/>
      <c r="O217" s="147"/>
      <c r="P217" s="189" t="s">
        <v>860</v>
      </c>
    </row>
    <row r="218" ht="21" customHeight="1" spans="1:16">
      <c r="A218" s="247"/>
      <c r="B218" s="147"/>
      <c r="C218" s="335"/>
      <c r="D218" s="336"/>
      <c r="E218" s="338"/>
      <c r="F218" s="140" t="s">
        <v>861</v>
      </c>
      <c r="G218" s="141" t="s">
        <v>129</v>
      </c>
      <c r="H218" s="141">
        <v>2020</v>
      </c>
      <c r="I218" s="142"/>
      <c r="J218" s="147"/>
      <c r="K218" s="147"/>
      <c r="L218" s="147"/>
      <c r="M218" s="379"/>
      <c r="N218" s="380"/>
      <c r="O218" s="147"/>
      <c r="P218" s="189" t="s">
        <v>76</v>
      </c>
    </row>
    <row r="219" ht="21" customHeight="1" spans="1:16">
      <c r="A219" s="247"/>
      <c r="B219" s="147"/>
      <c r="C219" s="335"/>
      <c r="D219" s="336"/>
      <c r="E219" s="338"/>
      <c r="F219" s="140" t="s">
        <v>862</v>
      </c>
      <c r="G219" s="141" t="s">
        <v>129</v>
      </c>
      <c r="H219" s="141" t="s">
        <v>997</v>
      </c>
      <c r="I219" s="142"/>
      <c r="J219" s="147"/>
      <c r="K219" s="147"/>
      <c r="L219" s="147"/>
      <c r="M219" s="379"/>
      <c r="N219" s="380"/>
      <c r="O219" s="147"/>
      <c r="P219" s="189" t="s">
        <v>76</v>
      </c>
    </row>
    <row r="220" ht="21" customHeight="1" spans="1:16">
      <c r="A220" s="247"/>
      <c r="B220" s="147"/>
      <c r="C220" s="335"/>
      <c r="D220" s="336"/>
      <c r="E220" s="338"/>
      <c r="F220" s="140" t="s">
        <v>864</v>
      </c>
      <c r="G220" s="141" t="s">
        <v>129</v>
      </c>
      <c r="H220" s="141" t="s">
        <v>998</v>
      </c>
      <c r="I220" s="142"/>
      <c r="J220" s="147"/>
      <c r="K220" s="147"/>
      <c r="L220" s="147"/>
      <c r="M220" s="379"/>
      <c r="N220" s="380"/>
      <c r="O220" s="147"/>
      <c r="P220" s="189" t="s">
        <v>76</v>
      </c>
    </row>
    <row r="221" ht="21" customHeight="1" spans="1:16">
      <c r="A221" s="247"/>
      <c r="B221" s="147"/>
      <c r="C221" s="335"/>
      <c r="D221" s="336"/>
      <c r="E221" s="338"/>
      <c r="F221" s="140" t="s">
        <v>866</v>
      </c>
      <c r="G221" s="141" t="s">
        <v>129</v>
      </c>
      <c r="H221" s="141" t="s">
        <v>996</v>
      </c>
      <c r="I221" s="142"/>
      <c r="J221" s="147"/>
      <c r="K221" s="147"/>
      <c r="L221" s="147"/>
      <c r="M221" s="379"/>
      <c r="N221" s="380"/>
      <c r="O221" s="147"/>
      <c r="P221" s="189" t="s">
        <v>76</v>
      </c>
    </row>
    <row r="222" ht="21" customHeight="1" spans="1:16">
      <c r="A222" s="247"/>
      <c r="B222" s="147"/>
      <c r="C222" s="335"/>
      <c r="D222" s="336"/>
      <c r="E222" s="338"/>
      <c r="F222" s="140" t="s">
        <v>868</v>
      </c>
      <c r="G222" s="141" t="s">
        <v>129</v>
      </c>
      <c r="H222" s="339" t="s">
        <v>999</v>
      </c>
      <c r="I222" s="142"/>
      <c r="J222" s="147"/>
      <c r="K222" s="147"/>
      <c r="L222" s="147"/>
      <c r="M222" s="379"/>
      <c r="N222" s="380"/>
      <c r="O222" s="147"/>
      <c r="P222" s="189" t="s">
        <v>870</v>
      </c>
    </row>
    <row r="223" ht="33.75" customHeight="1" spans="1:16">
      <c r="A223" s="247"/>
      <c r="B223" s="147"/>
      <c r="C223" s="335"/>
      <c r="D223" s="336"/>
      <c r="E223" s="338"/>
      <c r="F223" s="140" t="s">
        <v>871</v>
      </c>
      <c r="G223" s="141" t="s">
        <v>129</v>
      </c>
      <c r="H223" s="339" t="s">
        <v>1000</v>
      </c>
      <c r="I223" s="142"/>
      <c r="J223" s="147"/>
      <c r="K223" s="147"/>
      <c r="L223" s="147"/>
      <c r="M223" s="379"/>
      <c r="N223" s="380"/>
      <c r="O223" s="147"/>
      <c r="P223" s="189" t="s">
        <v>873</v>
      </c>
    </row>
    <row r="224" ht="33.75" customHeight="1" spans="1:16">
      <c r="A224" s="247"/>
      <c r="B224" s="147"/>
      <c r="C224" s="335"/>
      <c r="D224" s="336"/>
      <c r="E224" s="338"/>
      <c r="F224" s="140" t="s">
        <v>4</v>
      </c>
      <c r="G224" s="141" t="s">
        <v>129</v>
      </c>
      <c r="H224" s="339" t="s">
        <v>1001</v>
      </c>
      <c r="I224" s="142"/>
      <c r="J224" s="147"/>
      <c r="K224" s="147"/>
      <c r="L224" s="147"/>
      <c r="M224" s="379"/>
      <c r="N224" s="380"/>
      <c r="O224" s="147"/>
      <c r="P224" s="189" t="s">
        <v>875</v>
      </c>
    </row>
    <row r="225" ht="21" customHeight="1" spans="1:16">
      <c r="A225" s="247"/>
      <c r="B225" s="147"/>
      <c r="C225" s="335"/>
      <c r="D225" s="336"/>
      <c r="E225" s="338"/>
      <c r="F225" s="140" t="s">
        <v>876</v>
      </c>
      <c r="G225" s="141" t="s">
        <v>129</v>
      </c>
      <c r="H225" s="141" t="s">
        <v>1002</v>
      </c>
      <c r="I225" s="142"/>
      <c r="J225" s="147"/>
      <c r="K225" s="147"/>
      <c r="L225" s="147"/>
      <c r="M225" s="379"/>
      <c r="N225" s="380"/>
      <c r="O225" s="147"/>
      <c r="P225" s="189" t="s">
        <v>878</v>
      </c>
    </row>
    <row r="226" ht="31.5" spans="1:16">
      <c r="A226" s="247"/>
      <c r="B226" s="147"/>
      <c r="C226" s="335"/>
      <c r="D226" s="336"/>
      <c r="E226" s="338"/>
      <c r="F226" s="140" t="s">
        <v>879</v>
      </c>
      <c r="G226" s="141" t="s">
        <v>129</v>
      </c>
      <c r="H226" s="1161" t="s">
        <v>880</v>
      </c>
      <c r="I226" s="142"/>
      <c r="J226" s="147"/>
      <c r="K226" s="147"/>
      <c r="L226" s="147"/>
      <c r="M226" s="379"/>
      <c r="N226" s="380"/>
      <c r="O226" s="147"/>
      <c r="P226" s="189" t="s">
        <v>881</v>
      </c>
    </row>
    <row r="227" ht="37.5" customHeight="1" spans="1:16">
      <c r="A227" s="247"/>
      <c r="B227" s="147"/>
      <c r="C227" s="335"/>
      <c r="D227" s="336"/>
      <c r="E227" s="338"/>
      <c r="F227" s="140" t="s">
        <v>882</v>
      </c>
      <c r="G227" s="141" t="s">
        <v>129</v>
      </c>
      <c r="H227" s="339" t="s">
        <v>1003</v>
      </c>
      <c r="I227" s="142"/>
      <c r="J227" s="147"/>
      <c r="K227" s="147"/>
      <c r="L227" s="147"/>
      <c r="M227" s="379"/>
      <c r="N227" s="380"/>
      <c r="O227" s="147"/>
      <c r="P227" s="189" t="s">
        <v>884</v>
      </c>
    </row>
    <row r="228" ht="36.75" customHeight="1" spans="1:17">
      <c r="A228" s="247"/>
      <c r="B228" s="147"/>
      <c r="C228" s="335"/>
      <c r="D228" s="336"/>
      <c r="E228" s="338"/>
      <c r="F228" s="140" t="s">
        <v>885</v>
      </c>
      <c r="G228" s="141"/>
      <c r="H228" s="339" t="s">
        <v>1004</v>
      </c>
      <c r="I228" s="142"/>
      <c r="J228" s="147"/>
      <c r="K228" s="147"/>
      <c r="L228" s="147"/>
      <c r="M228" s="379"/>
      <c r="N228" s="380"/>
      <c r="O228" s="147"/>
      <c r="P228" s="189" t="s">
        <v>887</v>
      </c>
      <c r="Q228" s="242" t="s">
        <v>888</v>
      </c>
    </row>
    <row r="229" ht="38.25" customHeight="1" spans="1:16">
      <c r="A229" s="247"/>
      <c r="B229" s="147"/>
      <c r="C229" s="335"/>
      <c r="D229" s="336"/>
      <c r="E229" s="338"/>
      <c r="F229" s="140" t="s">
        <v>889</v>
      </c>
      <c r="G229" s="141" t="s">
        <v>129</v>
      </c>
      <c r="H229" s="339" t="s">
        <v>1005</v>
      </c>
      <c r="I229" s="142"/>
      <c r="J229" s="147"/>
      <c r="K229" s="147"/>
      <c r="L229" s="147"/>
      <c r="M229" s="379"/>
      <c r="N229" s="380"/>
      <c r="O229" s="147"/>
      <c r="P229" s="189" t="s">
        <v>891</v>
      </c>
    </row>
    <row r="230" ht="47.25" spans="1:16">
      <c r="A230" s="247"/>
      <c r="B230" s="147"/>
      <c r="C230" s="335"/>
      <c r="D230" s="336"/>
      <c r="E230" s="338"/>
      <c r="F230" s="140" t="s">
        <v>892</v>
      </c>
      <c r="G230" s="141" t="s">
        <v>129</v>
      </c>
      <c r="H230" s="1161" t="s">
        <v>880</v>
      </c>
      <c r="I230" s="142"/>
      <c r="J230" s="147"/>
      <c r="K230" s="147"/>
      <c r="L230" s="147"/>
      <c r="M230" s="379"/>
      <c r="N230" s="380"/>
      <c r="O230" s="147"/>
      <c r="P230" s="189" t="s">
        <v>893</v>
      </c>
    </row>
    <row r="231" ht="31.5" spans="1:16">
      <c r="A231" s="247"/>
      <c r="B231" s="147"/>
      <c r="C231" s="335"/>
      <c r="D231" s="336"/>
      <c r="E231" s="338"/>
      <c r="F231" s="140" t="s">
        <v>894</v>
      </c>
      <c r="G231" s="141" t="s">
        <v>129</v>
      </c>
      <c r="H231" s="141" t="s">
        <v>926</v>
      </c>
      <c r="I231" s="142"/>
      <c r="J231" s="147"/>
      <c r="K231" s="147"/>
      <c r="L231" s="147"/>
      <c r="M231" s="379"/>
      <c r="N231" s="380"/>
      <c r="O231" s="147"/>
      <c r="P231" s="189" t="s">
        <v>896</v>
      </c>
    </row>
    <row r="232" ht="31.5" spans="1:16">
      <c r="A232" s="247"/>
      <c r="B232" s="147"/>
      <c r="C232" s="335"/>
      <c r="D232" s="336"/>
      <c r="E232" s="340"/>
      <c r="F232" s="140" t="s">
        <v>897</v>
      </c>
      <c r="G232" s="141" t="s">
        <v>129</v>
      </c>
      <c r="H232" s="1161" t="s">
        <v>880</v>
      </c>
      <c r="I232" s="142"/>
      <c r="J232" s="162"/>
      <c r="K232" s="162"/>
      <c r="L232" s="162"/>
      <c r="M232" s="381"/>
      <c r="N232" s="382"/>
      <c r="O232" s="162"/>
      <c r="P232" s="189" t="s">
        <v>898</v>
      </c>
    </row>
    <row r="233" ht="36" customHeight="1" spans="1:16">
      <c r="A233" s="247"/>
      <c r="B233" s="147"/>
      <c r="C233" s="335"/>
      <c r="D233" s="336"/>
      <c r="E233" s="337" t="s">
        <v>1006</v>
      </c>
      <c r="F233" s="140" t="s">
        <v>851</v>
      </c>
      <c r="G233" s="141" t="s">
        <v>129</v>
      </c>
      <c r="H233" s="135" t="s">
        <v>1007</v>
      </c>
      <c r="I233" s="136"/>
      <c r="J233" s="163">
        <v>2020</v>
      </c>
      <c r="K233" s="163" t="s">
        <v>853</v>
      </c>
      <c r="L233" s="163">
        <v>1</v>
      </c>
      <c r="M233" s="377">
        <f>(2.36+2.3)/2</f>
        <v>2.33</v>
      </c>
      <c r="N233" s="378">
        <f>L233*M233</f>
        <v>2.33</v>
      </c>
      <c r="O233" s="163"/>
      <c r="P233" s="189" t="s">
        <v>76</v>
      </c>
    </row>
    <row r="234" ht="21" customHeight="1" spans="1:16">
      <c r="A234" s="247"/>
      <c r="B234" s="147"/>
      <c r="C234" s="335"/>
      <c r="D234" s="336"/>
      <c r="E234" s="338"/>
      <c r="F234" s="140" t="s">
        <v>854</v>
      </c>
      <c r="G234" s="141" t="s">
        <v>129</v>
      </c>
      <c r="H234" s="141" t="s">
        <v>1008</v>
      </c>
      <c r="I234" s="142"/>
      <c r="J234" s="147"/>
      <c r="K234" s="147"/>
      <c r="L234" s="147"/>
      <c r="M234" s="379"/>
      <c r="N234" s="380"/>
      <c r="O234" s="147"/>
      <c r="P234" s="189" t="s">
        <v>76</v>
      </c>
    </row>
    <row r="235" ht="21" customHeight="1" spans="1:16">
      <c r="A235" s="247"/>
      <c r="B235" s="147"/>
      <c r="C235" s="335"/>
      <c r="D235" s="336"/>
      <c r="E235" s="338"/>
      <c r="F235" s="140" t="s">
        <v>856</v>
      </c>
      <c r="G235" s="141" t="s">
        <v>129</v>
      </c>
      <c r="H235" s="141" t="s">
        <v>1009</v>
      </c>
      <c r="I235" s="142"/>
      <c r="J235" s="147"/>
      <c r="K235" s="147"/>
      <c r="L235" s="147"/>
      <c r="M235" s="379"/>
      <c r="N235" s="380"/>
      <c r="O235" s="147"/>
      <c r="P235" s="189" t="s">
        <v>76</v>
      </c>
    </row>
    <row r="236" ht="21" customHeight="1" spans="1:16">
      <c r="A236" s="247"/>
      <c r="B236" s="147"/>
      <c r="C236" s="335"/>
      <c r="D236" s="336"/>
      <c r="E236" s="338"/>
      <c r="F236" s="140" t="s">
        <v>858</v>
      </c>
      <c r="G236" s="141" t="s">
        <v>129</v>
      </c>
      <c r="H236" s="141">
        <v>12</v>
      </c>
      <c r="I236" s="142"/>
      <c r="J236" s="147"/>
      <c r="K236" s="147"/>
      <c r="L236" s="147"/>
      <c r="M236" s="379"/>
      <c r="N236" s="380"/>
      <c r="O236" s="147"/>
      <c r="P236" s="189" t="s">
        <v>76</v>
      </c>
    </row>
    <row r="237" ht="21" customHeight="1" spans="1:16">
      <c r="A237" s="247"/>
      <c r="B237" s="147"/>
      <c r="C237" s="335"/>
      <c r="D237" s="336"/>
      <c r="E237" s="338"/>
      <c r="F237" s="140" t="s">
        <v>859</v>
      </c>
      <c r="G237" s="141" t="s">
        <v>129</v>
      </c>
      <c r="H237" s="141">
        <v>5</v>
      </c>
      <c r="I237" s="142"/>
      <c r="J237" s="147"/>
      <c r="K237" s="147"/>
      <c r="L237" s="147"/>
      <c r="M237" s="379"/>
      <c r="N237" s="380"/>
      <c r="O237" s="147"/>
      <c r="P237" s="189" t="s">
        <v>860</v>
      </c>
    </row>
    <row r="238" ht="21" customHeight="1" spans="1:16">
      <c r="A238" s="247"/>
      <c r="B238" s="147"/>
      <c r="C238" s="335"/>
      <c r="D238" s="336"/>
      <c r="E238" s="338"/>
      <c r="F238" s="140" t="s">
        <v>861</v>
      </c>
      <c r="G238" s="141" t="s">
        <v>129</v>
      </c>
      <c r="H238" s="141">
        <v>2020</v>
      </c>
      <c r="I238" s="142"/>
      <c r="J238" s="147"/>
      <c r="K238" s="147"/>
      <c r="L238" s="147"/>
      <c r="M238" s="379"/>
      <c r="N238" s="380"/>
      <c r="O238" s="147"/>
      <c r="P238" s="189" t="s">
        <v>76</v>
      </c>
    </row>
    <row r="239" ht="21" customHeight="1" spans="1:16">
      <c r="A239" s="247"/>
      <c r="B239" s="147"/>
      <c r="C239" s="335"/>
      <c r="D239" s="336"/>
      <c r="E239" s="338"/>
      <c r="F239" s="140" t="s">
        <v>862</v>
      </c>
      <c r="G239" s="141" t="s">
        <v>129</v>
      </c>
      <c r="H239" s="141" t="s">
        <v>1010</v>
      </c>
      <c r="I239" s="142"/>
      <c r="J239" s="147"/>
      <c r="K239" s="147"/>
      <c r="L239" s="147"/>
      <c r="M239" s="379"/>
      <c r="N239" s="380"/>
      <c r="O239" s="147"/>
      <c r="P239" s="189" t="s">
        <v>76</v>
      </c>
    </row>
    <row r="240" ht="21" customHeight="1" spans="1:16">
      <c r="A240" s="247"/>
      <c r="B240" s="147"/>
      <c r="C240" s="335"/>
      <c r="D240" s="336"/>
      <c r="E240" s="338"/>
      <c r="F240" s="140" t="s">
        <v>864</v>
      </c>
      <c r="G240" s="141" t="s">
        <v>129</v>
      </c>
      <c r="H240" s="141" t="s">
        <v>1011</v>
      </c>
      <c r="I240" s="142"/>
      <c r="J240" s="147"/>
      <c r="K240" s="147"/>
      <c r="L240" s="147"/>
      <c r="M240" s="379"/>
      <c r="N240" s="380"/>
      <c r="O240" s="147"/>
      <c r="P240" s="189" t="s">
        <v>76</v>
      </c>
    </row>
    <row r="241" ht="21" customHeight="1" spans="1:16">
      <c r="A241" s="247"/>
      <c r="B241" s="147"/>
      <c r="C241" s="335"/>
      <c r="D241" s="336"/>
      <c r="E241" s="338"/>
      <c r="F241" s="140" t="s">
        <v>866</v>
      </c>
      <c r="G241" s="141" t="s">
        <v>129</v>
      </c>
      <c r="H241" s="141" t="s">
        <v>1012</v>
      </c>
      <c r="I241" s="142"/>
      <c r="J241" s="147"/>
      <c r="K241" s="147"/>
      <c r="L241" s="147"/>
      <c r="M241" s="379"/>
      <c r="N241" s="380"/>
      <c r="O241" s="147"/>
      <c r="P241" s="189" t="s">
        <v>76</v>
      </c>
    </row>
    <row r="242" ht="21" customHeight="1" spans="1:16">
      <c r="A242" s="247"/>
      <c r="B242" s="147"/>
      <c r="C242" s="335"/>
      <c r="D242" s="336"/>
      <c r="E242" s="338"/>
      <c r="F242" s="140" t="s">
        <v>868</v>
      </c>
      <c r="G242" s="141" t="s">
        <v>129</v>
      </c>
      <c r="H242" s="1164" t="s">
        <v>880</v>
      </c>
      <c r="I242" s="142"/>
      <c r="J242" s="147"/>
      <c r="K242" s="147"/>
      <c r="L242" s="147"/>
      <c r="M242" s="379"/>
      <c r="N242" s="380"/>
      <c r="O242" s="147"/>
      <c r="P242" s="189" t="s">
        <v>870</v>
      </c>
    </row>
    <row r="243" ht="21" customHeight="1" spans="1:16">
      <c r="A243" s="247"/>
      <c r="B243" s="147"/>
      <c r="C243" s="335"/>
      <c r="D243" s="336"/>
      <c r="E243" s="338"/>
      <c r="F243" s="140" t="s">
        <v>871</v>
      </c>
      <c r="G243" s="141" t="s">
        <v>129</v>
      </c>
      <c r="H243" s="339" t="s">
        <v>1013</v>
      </c>
      <c r="I243" s="142"/>
      <c r="J243" s="147"/>
      <c r="K243" s="147"/>
      <c r="L243" s="147"/>
      <c r="M243" s="379"/>
      <c r="N243" s="380"/>
      <c r="O243" s="147"/>
      <c r="P243" s="189" t="s">
        <v>873</v>
      </c>
    </row>
    <row r="244" ht="36.75" customHeight="1" spans="1:16">
      <c r="A244" s="247"/>
      <c r="B244" s="147"/>
      <c r="C244" s="335"/>
      <c r="D244" s="336"/>
      <c r="E244" s="338"/>
      <c r="F244" s="140" t="s">
        <v>4</v>
      </c>
      <c r="G244" s="141" t="s">
        <v>129</v>
      </c>
      <c r="H244" s="339" t="s">
        <v>1014</v>
      </c>
      <c r="I244" s="142"/>
      <c r="J244" s="147"/>
      <c r="K244" s="147"/>
      <c r="L244" s="147"/>
      <c r="M244" s="379"/>
      <c r="N244" s="380"/>
      <c r="O244" s="147"/>
      <c r="P244" s="189" t="s">
        <v>875</v>
      </c>
    </row>
    <row r="245" ht="21" customHeight="1" spans="1:16">
      <c r="A245" s="247"/>
      <c r="B245" s="147"/>
      <c r="C245" s="335"/>
      <c r="D245" s="336"/>
      <c r="E245" s="338"/>
      <c r="F245" s="140" t="s">
        <v>876</v>
      </c>
      <c r="G245" s="141" t="s">
        <v>129</v>
      </c>
      <c r="H245" s="141" t="s">
        <v>935</v>
      </c>
      <c r="I245" s="142"/>
      <c r="J245" s="147"/>
      <c r="K245" s="147"/>
      <c r="L245" s="147"/>
      <c r="M245" s="379"/>
      <c r="N245" s="380"/>
      <c r="O245" s="147"/>
      <c r="P245" s="189" t="s">
        <v>878</v>
      </c>
    </row>
    <row r="246" ht="31.5" spans="1:16">
      <c r="A246" s="247"/>
      <c r="B246" s="147"/>
      <c r="C246" s="335"/>
      <c r="D246" s="336"/>
      <c r="E246" s="338"/>
      <c r="F246" s="140" t="s">
        <v>879</v>
      </c>
      <c r="G246" s="141" t="s">
        <v>129</v>
      </c>
      <c r="H246" s="1161" t="s">
        <v>880</v>
      </c>
      <c r="I246" s="142"/>
      <c r="J246" s="147"/>
      <c r="K246" s="147"/>
      <c r="L246" s="147"/>
      <c r="M246" s="379"/>
      <c r="N246" s="380"/>
      <c r="O246" s="147"/>
      <c r="P246" s="189" t="s">
        <v>881</v>
      </c>
    </row>
    <row r="247" ht="40.5" customHeight="1" spans="1:16">
      <c r="A247" s="247"/>
      <c r="B247" s="147"/>
      <c r="C247" s="335"/>
      <c r="D247" s="336"/>
      <c r="E247" s="338"/>
      <c r="F247" s="140" t="s">
        <v>882</v>
      </c>
      <c r="G247" s="141" t="s">
        <v>129</v>
      </c>
      <c r="H247" s="339" t="s">
        <v>1015</v>
      </c>
      <c r="I247" s="142"/>
      <c r="J247" s="147"/>
      <c r="K247" s="147"/>
      <c r="L247" s="147"/>
      <c r="M247" s="379"/>
      <c r="N247" s="380"/>
      <c r="O247" s="147"/>
      <c r="P247" s="189" t="s">
        <v>884</v>
      </c>
    </row>
    <row r="248" ht="36.75" customHeight="1" spans="1:17">
      <c r="A248" s="247"/>
      <c r="B248" s="147"/>
      <c r="C248" s="335"/>
      <c r="D248" s="336"/>
      <c r="E248" s="338"/>
      <c r="F248" s="140" t="s">
        <v>885</v>
      </c>
      <c r="G248" s="141"/>
      <c r="H248" s="339" t="s">
        <v>1016</v>
      </c>
      <c r="I248" s="142"/>
      <c r="J248" s="147"/>
      <c r="K248" s="147"/>
      <c r="L248" s="147"/>
      <c r="M248" s="379"/>
      <c r="N248" s="380"/>
      <c r="O248" s="147"/>
      <c r="P248" s="189" t="s">
        <v>887</v>
      </c>
      <c r="Q248" s="242" t="s">
        <v>888</v>
      </c>
    </row>
    <row r="249" ht="38.25" customHeight="1" spans="1:16">
      <c r="A249" s="247"/>
      <c r="B249" s="147"/>
      <c r="C249" s="335"/>
      <c r="D249" s="336"/>
      <c r="E249" s="338"/>
      <c r="F249" s="140" t="s">
        <v>889</v>
      </c>
      <c r="G249" s="141" t="s">
        <v>129</v>
      </c>
      <c r="H249" s="339" t="s">
        <v>1017</v>
      </c>
      <c r="I249" s="142"/>
      <c r="J249" s="147"/>
      <c r="K249" s="147"/>
      <c r="L249" s="147"/>
      <c r="M249" s="379"/>
      <c r="N249" s="380"/>
      <c r="O249" s="147"/>
      <c r="P249" s="189" t="s">
        <v>891</v>
      </c>
    </row>
    <row r="250" ht="47.25" spans="1:16">
      <c r="A250" s="247"/>
      <c r="B250" s="147"/>
      <c r="C250" s="335"/>
      <c r="D250" s="336"/>
      <c r="E250" s="338"/>
      <c r="F250" s="140" t="s">
        <v>892</v>
      </c>
      <c r="G250" s="141" t="s">
        <v>129</v>
      </c>
      <c r="H250" s="1161" t="s">
        <v>880</v>
      </c>
      <c r="I250" s="142"/>
      <c r="J250" s="147"/>
      <c r="K250" s="147"/>
      <c r="L250" s="147"/>
      <c r="M250" s="379"/>
      <c r="N250" s="380"/>
      <c r="O250" s="147"/>
      <c r="P250" s="189" t="s">
        <v>893</v>
      </c>
    </row>
    <row r="251" ht="31.5" spans="1:16">
      <c r="A251" s="247"/>
      <c r="B251" s="147"/>
      <c r="C251" s="335"/>
      <c r="D251" s="336"/>
      <c r="E251" s="338"/>
      <c r="F251" s="140" t="s">
        <v>894</v>
      </c>
      <c r="G251" s="141" t="s">
        <v>129</v>
      </c>
      <c r="H251" s="141" t="s">
        <v>926</v>
      </c>
      <c r="I251" s="142"/>
      <c r="J251" s="147"/>
      <c r="K251" s="147"/>
      <c r="L251" s="147"/>
      <c r="M251" s="379"/>
      <c r="N251" s="380"/>
      <c r="O251" s="147"/>
      <c r="P251" s="189" t="s">
        <v>896</v>
      </c>
    </row>
    <row r="252" ht="31.5" spans="1:16">
      <c r="A252" s="247"/>
      <c r="B252" s="147"/>
      <c r="C252" s="335"/>
      <c r="D252" s="336"/>
      <c r="E252" s="340"/>
      <c r="F252" s="140" t="s">
        <v>897</v>
      </c>
      <c r="G252" s="141" t="s">
        <v>129</v>
      </c>
      <c r="H252" s="1161" t="s">
        <v>880</v>
      </c>
      <c r="I252" s="142"/>
      <c r="J252" s="162"/>
      <c r="K252" s="162"/>
      <c r="L252" s="162"/>
      <c r="M252" s="381"/>
      <c r="N252" s="382"/>
      <c r="O252" s="162"/>
      <c r="P252" s="189" t="s">
        <v>898</v>
      </c>
    </row>
    <row r="253" ht="50.25" customHeight="1" spans="1:16">
      <c r="A253" s="247"/>
      <c r="B253" s="147"/>
      <c r="C253" s="335"/>
      <c r="D253" s="336"/>
      <c r="E253" s="337" t="s">
        <v>1018</v>
      </c>
      <c r="F253" s="140" t="s">
        <v>851</v>
      </c>
      <c r="G253" s="141" t="s">
        <v>129</v>
      </c>
      <c r="H253" s="135" t="s">
        <v>1019</v>
      </c>
      <c r="I253" s="136"/>
      <c r="J253" s="163">
        <v>2020</v>
      </c>
      <c r="K253" s="163" t="s">
        <v>853</v>
      </c>
      <c r="L253" s="163">
        <v>1</v>
      </c>
      <c r="M253" s="377">
        <f>(1.79+1.7)/2</f>
        <v>1.745</v>
      </c>
      <c r="N253" s="378">
        <f>L253*M253</f>
        <v>1.745</v>
      </c>
      <c r="O253" s="163"/>
      <c r="P253" s="189" t="s">
        <v>76</v>
      </c>
    </row>
    <row r="254" ht="37.5" customHeight="1" spans="1:16">
      <c r="A254" s="247"/>
      <c r="B254" s="147"/>
      <c r="C254" s="335"/>
      <c r="D254" s="336"/>
      <c r="E254" s="338"/>
      <c r="F254" s="140" t="s">
        <v>854</v>
      </c>
      <c r="G254" s="141" t="s">
        <v>129</v>
      </c>
      <c r="H254" s="141" t="s">
        <v>1020</v>
      </c>
      <c r="I254" s="142"/>
      <c r="J254" s="147"/>
      <c r="K254" s="147"/>
      <c r="L254" s="147"/>
      <c r="M254" s="379"/>
      <c r="N254" s="380"/>
      <c r="O254" s="147"/>
      <c r="P254" s="189" t="s">
        <v>76</v>
      </c>
    </row>
    <row r="255" ht="21" customHeight="1" spans="1:16">
      <c r="A255" s="247"/>
      <c r="B255" s="147"/>
      <c r="C255" s="335"/>
      <c r="D255" s="336"/>
      <c r="E255" s="338"/>
      <c r="F255" s="140" t="s">
        <v>856</v>
      </c>
      <c r="G255" s="141" t="s">
        <v>129</v>
      </c>
      <c r="H255" s="141" t="s">
        <v>901</v>
      </c>
      <c r="I255" s="142"/>
      <c r="J255" s="147"/>
      <c r="K255" s="147"/>
      <c r="L255" s="147"/>
      <c r="M255" s="379"/>
      <c r="N255" s="380"/>
      <c r="O255" s="147"/>
      <c r="P255" s="189" t="s">
        <v>76</v>
      </c>
    </row>
    <row r="256" ht="21" customHeight="1" spans="1:16">
      <c r="A256" s="247"/>
      <c r="B256" s="147"/>
      <c r="C256" s="335"/>
      <c r="D256" s="336"/>
      <c r="E256" s="338"/>
      <c r="F256" s="140" t="s">
        <v>858</v>
      </c>
      <c r="G256" s="141" t="s">
        <v>129</v>
      </c>
      <c r="H256" s="141">
        <v>197</v>
      </c>
      <c r="I256" s="142"/>
      <c r="J256" s="147"/>
      <c r="K256" s="147"/>
      <c r="L256" s="147"/>
      <c r="M256" s="379"/>
      <c r="N256" s="380"/>
      <c r="O256" s="147"/>
      <c r="P256" s="189" t="s">
        <v>76</v>
      </c>
    </row>
    <row r="257" ht="21" customHeight="1" spans="1:16">
      <c r="A257" s="247"/>
      <c r="B257" s="147"/>
      <c r="C257" s="335"/>
      <c r="D257" s="336"/>
      <c r="E257" s="338"/>
      <c r="F257" s="140" t="s">
        <v>859</v>
      </c>
      <c r="G257" s="141" t="s">
        <v>129</v>
      </c>
      <c r="H257" s="1161" t="s">
        <v>880</v>
      </c>
      <c r="I257" s="142"/>
      <c r="J257" s="147"/>
      <c r="K257" s="147"/>
      <c r="L257" s="147"/>
      <c r="M257" s="379"/>
      <c r="N257" s="380"/>
      <c r="O257" s="147"/>
      <c r="P257" s="189" t="s">
        <v>860</v>
      </c>
    </row>
    <row r="258" ht="21" customHeight="1" spans="1:16">
      <c r="A258" s="247"/>
      <c r="B258" s="147"/>
      <c r="C258" s="335"/>
      <c r="D258" s="336"/>
      <c r="E258" s="338"/>
      <c r="F258" s="140" t="s">
        <v>861</v>
      </c>
      <c r="G258" s="141" t="s">
        <v>129</v>
      </c>
      <c r="H258" s="141">
        <v>2020</v>
      </c>
      <c r="I258" s="142"/>
      <c r="J258" s="147"/>
      <c r="K258" s="147"/>
      <c r="L258" s="147"/>
      <c r="M258" s="379"/>
      <c r="N258" s="380"/>
      <c r="O258" s="147"/>
      <c r="P258" s="189" t="s">
        <v>76</v>
      </c>
    </row>
    <row r="259" ht="21" customHeight="1" spans="1:16">
      <c r="A259" s="247"/>
      <c r="B259" s="147"/>
      <c r="C259" s="335"/>
      <c r="D259" s="336"/>
      <c r="E259" s="338"/>
      <c r="F259" s="140" t="s">
        <v>862</v>
      </c>
      <c r="G259" s="141" t="s">
        <v>129</v>
      </c>
      <c r="H259" s="141" t="s">
        <v>1021</v>
      </c>
      <c r="I259" s="142"/>
      <c r="J259" s="147"/>
      <c r="K259" s="147"/>
      <c r="L259" s="147"/>
      <c r="M259" s="379"/>
      <c r="N259" s="380"/>
      <c r="O259" s="147"/>
      <c r="P259" s="189" t="s">
        <v>76</v>
      </c>
    </row>
    <row r="260" ht="21" customHeight="1" spans="1:16">
      <c r="A260" s="247"/>
      <c r="B260" s="147"/>
      <c r="C260" s="335"/>
      <c r="D260" s="336"/>
      <c r="E260" s="338"/>
      <c r="F260" s="140" t="s">
        <v>864</v>
      </c>
      <c r="G260" s="141" t="s">
        <v>129</v>
      </c>
      <c r="H260" s="141" t="s">
        <v>903</v>
      </c>
      <c r="I260" s="142"/>
      <c r="J260" s="147"/>
      <c r="K260" s="147"/>
      <c r="L260" s="147"/>
      <c r="M260" s="379"/>
      <c r="N260" s="380"/>
      <c r="O260" s="147"/>
      <c r="P260" s="189" t="s">
        <v>76</v>
      </c>
    </row>
    <row r="261" ht="21" customHeight="1" spans="1:16">
      <c r="A261" s="247"/>
      <c r="B261" s="147"/>
      <c r="C261" s="335"/>
      <c r="D261" s="336"/>
      <c r="E261" s="338"/>
      <c r="F261" s="140" t="s">
        <v>866</v>
      </c>
      <c r="G261" s="141" t="s">
        <v>129</v>
      </c>
      <c r="H261" s="141" t="s">
        <v>904</v>
      </c>
      <c r="I261" s="142"/>
      <c r="J261" s="147"/>
      <c r="K261" s="147"/>
      <c r="L261" s="147"/>
      <c r="M261" s="379"/>
      <c r="N261" s="380"/>
      <c r="O261" s="147"/>
      <c r="P261" s="189" t="s">
        <v>76</v>
      </c>
    </row>
    <row r="262" ht="21" customHeight="1" spans="1:16">
      <c r="A262" s="247"/>
      <c r="B262" s="147"/>
      <c r="C262" s="335"/>
      <c r="D262" s="336"/>
      <c r="E262" s="338"/>
      <c r="F262" s="140" t="s">
        <v>868</v>
      </c>
      <c r="G262" s="141" t="s">
        <v>129</v>
      </c>
      <c r="H262" s="339" t="s">
        <v>1022</v>
      </c>
      <c r="I262" s="142"/>
      <c r="J262" s="147"/>
      <c r="K262" s="147"/>
      <c r="L262" s="147"/>
      <c r="M262" s="379"/>
      <c r="N262" s="380"/>
      <c r="O262" s="147"/>
      <c r="P262" s="189" t="s">
        <v>870</v>
      </c>
    </row>
    <row r="263" ht="37.5" customHeight="1" spans="1:16">
      <c r="A263" s="247"/>
      <c r="B263" s="147"/>
      <c r="C263" s="335"/>
      <c r="D263" s="336"/>
      <c r="E263" s="338"/>
      <c r="F263" s="140" t="s">
        <v>871</v>
      </c>
      <c r="G263" s="141" t="s">
        <v>129</v>
      </c>
      <c r="H263" s="339" t="s">
        <v>1023</v>
      </c>
      <c r="I263" s="142"/>
      <c r="J263" s="147"/>
      <c r="K263" s="147"/>
      <c r="L263" s="147"/>
      <c r="M263" s="379"/>
      <c r="N263" s="380"/>
      <c r="O263" s="147"/>
      <c r="P263" s="189" t="s">
        <v>873</v>
      </c>
    </row>
    <row r="264" ht="33" customHeight="1" spans="1:16">
      <c r="A264" s="247"/>
      <c r="B264" s="147"/>
      <c r="C264" s="335"/>
      <c r="D264" s="336"/>
      <c r="E264" s="338"/>
      <c r="F264" s="140" t="s">
        <v>4</v>
      </c>
      <c r="G264" s="141" t="s">
        <v>129</v>
      </c>
      <c r="H264" s="1164" t="s">
        <v>1024</v>
      </c>
      <c r="I264" s="142"/>
      <c r="J264" s="147"/>
      <c r="K264" s="147"/>
      <c r="L264" s="147"/>
      <c r="M264" s="379"/>
      <c r="N264" s="380"/>
      <c r="O264" s="147"/>
      <c r="P264" s="189" t="s">
        <v>875</v>
      </c>
    </row>
    <row r="265" ht="21" customHeight="1" spans="1:16">
      <c r="A265" s="247"/>
      <c r="B265" s="147"/>
      <c r="C265" s="335"/>
      <c r="D265" s="336"/>
      <c r="E265" s="338"/>
      <c r="F265" s="140" t="s">
        <v>876</v>
      </c>
      <c r="G265" s="141" t="s">
        <v>129</v>
      </c>
      <c r="H265" s="141" t="s">
        <v>908</v>
      </c>
      <c r="I265" s="142"/>
      <c r="J265" s="147"/>
      <c r="K265" s="147"/>
      <c r="L265" s="147"/>
      <c r="M265" s="379"/>
      <c r="N265" s="380"/>
      <c r="O265" s="147"/>
      <c r="P265" s="189" t="s">
        <v>878</v>
      </c>
    </row>
    <row r="266" ht="31.5" spans="1:16">
      <c r="A266" s="247"/>
      <c r="B266" s="147"/>
      <c r="C266" s="335"/>
      <c r="D266" s="336"/>
      <c r="E266" s="338"/>
      <c r="F266" s="140" t="s">
        <v>879</v>
      </c>
      <c r="G266" s="141" t="s">
        <v>129</v>
      </c>
      <c r="H266" s="1161" t="s">
        <v>909</v>
      </c>
      <c r="I266" s="142"/>
      <c r="J266" s="147"/>
      <c r="K266" s="147"/>
      <c r="L266" s="147"/>
      <c r="M266" s="379"/>
      <c r="N266" s="380"/>
      <c r="O266" s="147"/>
      <c r="P266" s="189" t="s">
        <v>881</v>
      </c>
    </row>
    <row r="267" ht="38.25" customHeight="1" spans="1:16">
      <c r="A267" s="247"/>
      <c r="B267" s="147"/>
      <c r="C267" s="335"/>
      <c r="D267" s="336"/>
      <c r="E267" s="338"/>
      <c r="F267" s="140" t="s">
        <v>882</v>
      </c>
      <c r="G267" s="141" t="s">
        <v>129</v>
      </c>
      <c r="H267" s="339" t="s">
        <v>1025</v>
      </c>
      <c r="I267" s="142"/>
      <c r="J267" s="147"/>
      <c r="K267" s="147"/>
      <c r="L267" s="147"/>
      <c r="M267" s="379"/>
      <c r="N267" s="380"/>
      <c r="O267" s="147"/>
      <c r="P267" s="189" t="s">
        <v>884</v>
      </c>
    </row>
    <row r="268" ht="36.75" customHeight="1" spans="1:17">
      <c r="A268" s="247"/>
      <c r="B268" s="147"/>
      <c r="C268" s="335"/>
      <c r="D268" s="336"/>
      <c r="E268" s="338"/>
      <c r="F268" s="140" t="s">
        <v>885</v>
      </c>
      <c r="G268" s="141"/>
      <c r="H268" s="339" t="s">
        <v>1026</v>
      </c>
      <c r="I268" s="142"/>
      <c r="J268" s="147"/>
      <c r="K268" s="147"/>
      <c r="L268" s="147"/>
      <c r="M268" s="379"/>
      <c r="N268" s="380"/>
      <c r="O268" s="147"/>
      <c r="P268" s="189" t="s">
        <v>887</v>
      </c>
      <c r="Q268" s="242" t="s">
        <v>888</v>
      </c>
    </row>
    <row r="269" ht="38.25" customHeight="1" spans="1:16">
      <c r="A269" s="247"/>
      <c r="B269" s="147"/>
      <c r="C269" s="335"/>
      <c r="D269" s="336"/>
      <c r="E269" s="338"/>
      <c r="F269" s="140" t="s">
        <v>889</v>
      </c>
      <c r="G269" s="141" t="s">
        <v>129</v>
      </c>
      <c r="H269" s="339" t="s">
        <v>912</v>
      </c>
      <c r="I269" s="142"/>
      <c r="J269" s="147"/>
      <c r="K269" s="147"/>
      <c r="L269" s="147"/>
      <c r="M269" s="379"/>
      <c r="N269" s="380"/>
      <c r="O269" s="147"/>
      <c r="P269" s="189" t="s">
        <v>891</v>
      </c>
    </row>
    <row r="270" ht="47.25" spans="1:16">
      <c r="A270" s="247"/>
      <c r="B270" s="147"/>
      <c r="C270" s="335"/>
      <c r="D270" s="336"/>
      <c r="E270" s="338"/>
      <c r="F270" s="140" t="s">
        <v>892</v>
      </c>
      <c r="G270" s="141" t="s">
        <v>129</v>
      </c>
      <c r="H270" s="1161" t="s">
        <v>880</v>
      </c>
      <c r="I270" s="142"/>
      <c r="J270" s="147"/>
      <c r="K270" s="147"/>
      <c r="L270" s="147"/>
      <c r="M270" s="379"/>
      <c r="N270" s="380"/>
      <c r="O270" s="147"/>
      <c r="P270" s="189" t="s">
        <v>893</v>
      </c>
    </row>
    <row r="271" ht="31.5" spans="1:16">
      <c r="A271" s="247"/>
      <c r="B271" s="147"/>
      <c r="C271" s="335"/>
      <c r="D271" s="336"/>
      <c r="E271" s="338"/>
      <c r="F271" s="140" t="s">
        <v>894</v>
      </c>
      <c r="G271" s="141" t="s">
        <v>129</v>
      </c>
      <c r="H271" s="141" t="s">
        <v>926</v>
      </c>
      <c r="I271" s="142"/>
      <c r="J271" s="147"/>
      <c r="K271" s="147"/>
      <c r="L271" s="147"/>
      <c r="M271" s="379"/>
      <c r="N271" s="380"/>
      <c r="O271" s="147"/>
      <c r="P271" s="189" t="s">
        <v>896</v>
      </c>
    </row>
    <row r="272" ht="31.5" spans="1:16">
      <c r="A272" s="247"/>
      <c r="B272" s="147"/>
      <c r="C272" s="335"/>
      <c r="D272" s="336"/>
      <c r="E272" s="340"/>
      <c r="F272" s="140" t="s">
        <v>897</v>
      </c>
      <c r="G272" s="141" t="s">
        <v>129</v>
      </c>
      <c r="H272" s="1161" t="s">
        <v>880</v>
      </c>
      <c r="I272" s="142"/>
      <c r="J272" s="162"/>
      <c r="K272" s="162"/>
      <c r="L272" s="162"/>
      <c r="M272" s="381"/>
      <c r="N272" s="382"/>
      <c r="O272" s="162"/>
      <c r="P272" s="189" t="s">
        <v>898</v>
      </c>
    </row>
    <row r="273" ht="38.25" customHeight="1" spans="1:16">
      <c r="A273" s="247"/>
      <c r="B273" s="147"/>
      <c r="C273" s="335"/>
      <c r="D273" s="336"/>
      <c r="E273" s="337" t="s">
        <v>1027</v>
      </c>
      <c r="F273" s="140" t="s">
        <v>851</v>
      </c>
      <c r="G273" s="141" t="s">
        <v>129</v>
      </c>
      <c r="H273" s="135" t="s">
        <v>1028</v>
      </c>
      <c r="I273" s="136"/>
      <c r="J273" s="163">
        <v>2020</v>
      </c>
      <c r="K273" s="163" t="s">
        <v>853</v>
      </c>
      <c r="L273" s="163">
        <v>1</v>
      </c>
      <c r="M273" s="377">
        <f>(3.22+3.2)/2</f>
        <v>3.21</v>
      </c>
      <c r="N273" s="378">
        <f>L273*M273</f>
        <v>3.21</v>
      </c>
      <c r="O273" s="163"/>
      <c r="P273" s="189" t="s">
        <v>76</v>
      </c>
    </row>
    <row r="274" ht="21" customHeight="1" spans="1:16">
      <c r="A274" s="247"/>
      <c r="B274" s="147"/>
      <c r="C274" s="335"/>
      <c r="D274" s="336"/>
      <c r="E274" s="338"/>
      <c r="F274" s="140" t="s">
        <v>854</v>
      </c>
      <c r="G274" s="141" t="s">
        <v>129</v>
      </c>
      <c r="H274" s="141" t="s">
        <v>1029</v>
      </c>
      <c r="I274" s="142"/>
      <c r="J274" s="147"/>
      <c r="K274" s="147"/>
      <c r="L274" s="147"/>
      <c r="M274" s="379"/>
      <c r="N274" s="380"/>
      <c r="O274" s="147"/>
      <c r="P274" s="189" t="s">
        <v>76</v>
      </c>
    </row>
    <row r="275" ht="21" customHeight="1" spans="1:16">
      <c r="A275" s="247"/>
      <c r="B275" s="147"/>
      <c r="C275" s="335"/>
      <c r="D275" s="336"/>
      <c r="E275" s="338"/>
      <c r="F275" s="140" t="s">
        <v>856</v>
      </c>
      <c r="G275" s="141" t="s">
        <v>129</v>
      </c>
      <c r="H275" s="141" t="s">
        <v>1030</v>
      </c>
      <c r="I275" s="142"/>
      <c r="J275" s="147"/>
      <c r="K275" s="147"/>
      <c r="L275" s="147"/>
      <c r="M275" s="379"/>
      <c r="N275" s="380"/>
      <c r="O275" s="147"/>
      <c r="P275" s="189" t="s">
        <v>76</v>
      </c>
    </row>
    <row r="276" ht="21" customHeight="1" spans="1:16">
      <c r="A276" s="247"/>
      <c r="B276" s="147"/>
      <c r="C276" s="335"/>
      <c r="D276" s="336"/>
      <c r="E276" s="338"/>
      <c r="F276" s="140" t="s">
        <v>858</v>
      </c>
      <c r="G276" s="141" t="s">
        <v>129</v>
      </c>
      <c r="H276" s="141">
        <v>11</v>
      </c>
      <c r="I276" s="142"/>
      <c r="J276" s="147"/>
      <c r="K276" s="147"/>
      <c r="L276" s="147"/>
      <c r="M276" s="379"/>
      <c r="N276" s="380"/>
      <c r="O276" s="147"/>
      <c r="P276" s="189" t="s">
        <v>76</v>
      </c>
    </row>
    <row r="277" ht="21" customHeight="1" spans="1:16">
      <c r="A277" s="247"/>
      <c r="B277" s="147"/>
      <c r="C277" s="335"/>
      <c r="D277" s="336"/>
      <c r="E277" s="338"/>
      <c r="F277" s="140" t="s">
        <v>859</v>
      </c>
      <c r="G277" s="141" t="s">
        <v>129</v>
      </c>
      <c r="H277" s="141">
        <v>3</v>
      </c>
      <c r="I277" s="142"/>
      <c r="J277" s="147"/>
      <c r="K277" s="147"/>
      <c r="L277" s="147"/>
      <c r="M277" s="379"/>
      <c r="N277" s="380"/>
      <c r="O277" s="147"/>
      <c r="P277" s="189" t="s">
        <v>860</v>
      </c>
    </row>
    <row r="278" ht="21" customHeight="1" spans="1:16">
      <c r="A278" s="247"/>
      <c r="B278" s="147"/>
      <c r="C278" s="335"/>
      <c r="D278" s="336"/>
      <c r="E278" s="338"/>
      <c r="F278" s="140" t="s">
        <v>861</v>
      </c>
      <c r="G278" s="141" t="s">
        <v>129</v>
      </c>
      <c r="H278" s="141">
        <v>2020</v>
      </c>
      <c r="I278" s="142"/>
      <c r="J278" s="147"/>
      <c r="K278" s="147"/>
      <c r="L278" s="147"/>
      <c r="M278" s="379"/>
      <c r="N278" s="380"/>
      <c r="O278" s="147"/>
      <c r="P278" s="189" t="s">
        <v>76</v>
      </c>
    </row>
    <row r="279" ht="21" customHeight="1" spans="1:16">
      <c r="A279" s="247"/>
      <c r="B279" s="147"/>
      <c r="C279" s="335"/>
      <c r="D279" s="336"/>
      <c r="E279" s="338"/>
      <c r="F279" s="140" t="s">
        <v>862</v>
      </c>
      <c r="G279" s="141" t="s">
        <v>129</v>
      </c>
      <c r="H279" s="1165" t="s">
        <v>1031</v>
      </c>
      <c r="I279" s="142"/>
      <c r="J279" s="147"/>
      <c r="K279" s="147"/>
      <c r="L279" s="147"/>
      <c r="M279" s="379"/>
      <c r="N279" s="380"/>
      <c r="O279" s="147"/>
      <c r="P279" s="189" t="s">
        <v>76</v>
      </c>
    </row>
    <row r="280" ht="21" customHeight="1" spans="1:16">
      <c r="A280" s="247"/>
      <c r="B280" s="147"/>
      <c r="C280" s="335"/>
      <c r="D280" s="336"/>
      <c r="E280" s="338"/>
      <c r="F280" s="140" t="s">
        <v>864</v>
      </c>
      <c r="G280" s="141" t="s">
        <v>129</v>
      </c>
      <c r="H280" s="141" t="s">
        <v>1032</v>
      </c>
      <c r="I280" s="142"/>
      <c r="J280" s="147"/>
      <c r="K280" s="147"/>
      <c r="L280" s="147"/>
      <c r="M280" s="379"/>
      <c r="N280" s="380"/>
      <c r="O280" s="147"/>
      <c r="P280" s="189" t="s">
        <v>76</v>
      </c>
    </row>
    <row r="281" ht="21" customHeight="1" spans="1:16">
      <c r="A281" s="247"/>
      <c r="B281" s="147"/>
      <c r="C281" s="335"/>
      <c r="D281" s="336"/>
      <c r="E281" s="338"/>
      <c r="F281" s="140" t="s">
        <v>866</v>
      </c>
      <c r="G281" s="141" t="s">
        <v>129</v>
      </c>
      <c r="H281" s="141" t="s">
        <v>1033</v>
      </c>
      <c r="I281" s="142"/>
      <c r="J281" s="147"/>
      <c r="K281" s="147"/>
      <c r="L281" s="147"/>
      <c r="M281" s="379"/>
      <c r="N281" s="380"/>
      <c r="O281" s="147"/>
      <c r="P281" s="189" t="s">
        <v>76</v>
      </c>
    </row>
    <row r="282" ht="21" customHeight="1" spans="1:16">
      <c r="A282" s="247"/>
      <c r="B282" s="147"/>
      <c r="C282" s="335"/>
      <c r="D282" s="336"/>
      <c r="E282" s="338"/>
      <c r="F282" s="140" t="s">
        <v>868</v>
      </c>
      <c r="G282" s="141" t="s">
        <v>129</v>
      </c>
      <c r="H282" s="1161" t="s">
        <v>880</v>
      </c>
      <c r="I282" s="142"/>
      <c r="J282" s="147"/>
      <c r="K282" s="147"/>
      <c r="L282" s="147"/>
      <c r="M282" s="379"/>
      <c r="N282" s="380"/>
      <c r="O282" s="147"/>
      <c r="P282" s="189" t="s">
        <v>870</v>
      </c>
    </row>
    <row r="283" ht="21" customHeight="1" spans="1:16">
      <c r="A283" s="247"/>
      <c r="B283" s="147"/>
      <c r="C283" s="335"/>
      <c r="D283" s="336"/>
      <c r="E283" s="338"/>
      <c r="F283" s="140" t="s">
        <v>871</v>
      </c>
      <c r="G283" s="141" t="s">
        <v>129</v>
      </c>
      <c r="H283" s="339" t="s">
        <v>1034</v>
      </c>
      <c r="I283" s="142"/>
      <c r="J283" s="147"/>
      <c r="K283" s="147"/>
      <c r="L283" s="147"/>
      <c r="M283" s="379"/>
      <c r="N283" s="380"/>
      <c r="O283" s="147"/>
      <c r="P283" s="189" t="s">
        <v>873</v>
      </c>
    </row>
    <row r="284" ht="49.5" customHeight="1" spans="1:16">
      <c r="A284" s="247"/>
      <c r="B284" s="147"/>
      <c r="C284" s="335"/>
      <c r="D284" s="336"/>
      <c r="E284" s="338"/>
      <c r="F284" s="140" t="s">
        <v>4</v>
      </c>
      <c r="G284" s="141" t="s">
        <v>129</v>
      </c>
      <c r="H284" s="339" t="s">
        <v>1035</v>
      </c>
      <c r="I284" s="142"/>
      <c r="J284" s="147"/>
      <c r="K284" s="147"/>
      <c r="L284" s="147"/>
      <c r="M284" s="379"/>
      <c r="N284" s="380"/>
      <c r="O284" s="147"/>
      <c r="P284" s="189" t="s">
        <v>875</v>
      </c>
    </row>
    <row r="285" ht="21" customHeight="1" spans="1:16">
      <c r="A285" s="247"/>
      <c r="B285" s="147"/>
      <c r="C285" s="335"/>
      <c r="D285" s="336"/>
      <c r="E285" s="338"/>
      <c r="F285" s="140" t="s">
        <v>876</v>
      </c>
      <c r="G285" s="141" t="s">
        <v>129</v>
      </c>
      <c r="H285" s="141" t="s">
        <v>1036</v>
      </c>
      <c r="I285" s="142"/>
      <c r="J285" s="147"/>
      <c r="K285" s="147"/>
      <c r="L285" s="147"/>
      <c r="M285" s="379"/>
      <c r="N285" s="380"/>
      <c r="O285" s="147"/>
      <c r="P285" s="189" t="s">
        <v>878</v>
      </c>
    </row>
    <row r="286" ht="31.5" spans="1:16">
      <c r="A286" s="247"/>
      <c r="B286" s="147"/>
      <c r="C286" s="335"/>
      <c r="D286" s="336"/>
      <c r="E286" s="338"/>
      <c r="F286" s="140" t="s">
        <v>879</v>
      </c>
      <c r="G286" s="141" t="s">
        <v>129</v>
      </c>
      <c r="H286" s="1161" t="s">
        <v>880</v>
      </c>
      <c r="I286" s="142"/>
      <c r="J286" s="147"/>
      <c r="K286" s="147"/>
      <c r="L286" s="147"/>
      <c r="M286" s="379"/>
      <c r="N286" s="380"/>
      <c r="O286" s="147"/>
      <c r="P286" s="189" t="s">
        <v>881</v>
      </c>
    </row>
    <row r="287" ht="36.75" customHeight="1" spans="1:16">
      <c r="A287" s="247"/>
      <c r="B287" s="147"/>
      <c r="C287" s="335"/>
      <c r="D287" s="336"/>
      <c r="E287" s="338"/>
      <c r="F287" s="140" t="s">
        <v>882</v>
      </c>
      <c r="G287" s="141" t="s">
        <v>129</v>
      </c>
      <c r="H287" s="339" t="s">
        <v>1037</v>
      </c>
      <c r="I287" s="142"/>
      <c r="J287" s="147"/>
      <c r="K287" s="147"/>
      <c r="L287" s="147"/>
      <c r="M287" s="379"/>
      <c r="N287" s="380"/>
      <c r="O287" s="147"/>
      <c r="P287" s="189" t="s">
        <v>884</v>
      </c>
    </row>
    <row r="288" ht="36.75" customHeight="1" spans="1:17">
      <c r="A288" s="247"/>
      <c r="B288" s="147"/>
      <c r="C288" s="335"/>
      <c r="D288" s="336"/>
      <c r="E288" s="338"/>
      <c r="F288" s="140" t="s">
        <v>885</v>
      </c>
      <c r="G288" s="141"/>
      <c r="H288" s="339" t="s">
        <v>1038</v>
      </c>
      <c r="I288" s="142"/>
      <c r="J288" s="147"/>
      <c r="K288" s="147"/>
      <c r="L288" s="147"/>
      <c r="M288" s="379"/>
      <c r="N288" s="380"/>
      <c r="O288" s="147"/>
      <c r="P288" s="189" t="s">
        <v>887</v>
      </c>
      <c r="Q288" s="242" t="s">
        <v>888</v>
      </c>
    </row>
    <row r="289" ht="38.25" customHeight="1" spans="1:16">
      <c r="A289" s="247"/>
      <c r="B289" s="147"/>
      <c r="C289" s="335"/>
      <c r="D289" s="336"/>
      <c r="E289" s="338"/>
      <c r="F289" s="140" t="s">
        <v>889</v>
      </c>
      <c r="G289" s="141" t="s">
        <v>129</v>
      </c>
      <c r="H289" s="339" t="s">
        <v>1039</v>
      </c>
      <c r="I289" s="142"/>
      <c r="J289" s="147"/>
      <c r="K289" s="147"/>
      <c r="L289" s="147"/>
      <c r="M289" s="379"/>
      <c r="N289" s="380"/>
      <c r="O289" s="147"/>
      <c r="P289" s="189" t="s">
        <v>891</v>
      </c>
    </row>
    <row r="290" ht="47.25" spans="1:16">
      <c r="A290" s="247"/>
      <c r="B290" s="147"/>
      <c r="C290" s="335"/>
      <c r="D290" s="336"/>
      <c r="E290" s="338"/>
      <c r="F290" s="140" t="s">
        <v>892</v>
      </c>
      <c r="G290" s="141" t="s">
        <v>129</v>
      </c>
      <c r="H290" s="1161" t="s">
        <v>880</v>
      </c>
      <c r="I290" s="142"/>
      <c r="J290" s="147"/>
      <c r="K290" s="147"/>
      <c r="L290" s="147"/>
      <c r="M290" s="379"/>
      <c r="N290" s="380"/>
      <c r="O290" s="147"/>
      <c r="P290" s="189" t="s">
        <v>893</v>
      </c>
    </row>
    <row r="291" ht="31.5" spans="1:16">
      <c r="A291" s="247"/>
      <c r="B291" s="147"/>
      <c r="C291" s="335"/>
      <c r="D291" s="336"/>
      <c r="E291" s="338"/>
      <c r="F291" s="140" t="s">
        <v>894</v>
      </c>
      <c r="G291" s="141" t="s">
        <v>129</v>
      </c>
      <c r="H291" s="141" t="s">
        <v>926</v>
      </c>
      <c r="I291" s="142"/>
      <c r="J291" s="147"/>
      <c r="K291" s="147"/>
      <c r="L291" s="147"/>
      <c r="M291" s="379"/>
      <c r="N291" s="380"/>
      <c r="O291" s="147"/>
      <c r="P291" s="189" t="s">
        <v>896</v>
      </c>
    </row>
    <row r="292" ht="31.5" spans="1:16">
      <c r="A292" s="247"/>
      <c r="B292" s="147"/>
      <c r="C292" s="335"/>
      <c r="D292" s="336"/>
      <c r="E292" s="340"/>
      <c r="F292" s="140" t="s">
        <v>897</v>
      </c>
      <c r="G292" s="141" t="s">
        <v>129</v>
      </c>
      <c r="H292" s="1161" t="s">
        <v>880</v>
      </c>
      <c r="I292" s="142"/>
      <c r="J292" s="162"/>
      <c r="K292" s="162"/>
      <c r="L292" s="162"/>
      <c r="M292" s="381"/>
      <c r="N292" s="382"/>
      <c r="O292" s="162"/>
      <c r="P292" s="189" t="s">
        <v>898</v>
      </c>
    </row>
    <row r="293" ht="50.25" customHeight="1" spans="1:16">
      <c r="A293" s="247"/>
      <c r="B293" s="147"/>
      <c r="C293" s="335"/>
      <c r="D293" s="336"/>
      <c r="E293" s="337" t="s">
        <v>1040</v>
      </c>
      <c r="F293" s="140" t="s">
        <v>851</v>
      </c>
      <c r="G293" s="141" t="s">
        <v>129</v>
      </c>
      <c r="H293" s="135" t="s">
        <v>1041</v>
      </c>
      <c r="I293" s="136"/>
      <c r="J293" s="163">
        <v>2020</v>
      </c>
      <c r="K293" s="163" t="s">
        <v>853</v>
      </c>
      <c r="L293" s="163">
        <v>1</v>
      </c>
      <c r="M293" s="377">
        <f>(4.71+4.7)/2</f>
        <v>4.705</v>
      </c>
      <c r="N293" s="378">
        <f>L293*M293</f>
        <v>4.705</v>
      </c>
      <c r="O293" s="163"/>
      <c r="P293" s="189" t="s">
        <v>76</v>
      </c>
    </row>
    <row r="294" ht="21" customHeight="1" spans="1:16">
      <c r="A294" s="247"/>
      <c r="B294" s="147"/>
      <c r="C294" s="335"/>
      <c r="D294" s="336"/>
      <c r="E294" s="338"/>
      <c r="F294" s="140" t="s">
        <v>854</v>
      </c>
      <c r="G294" s="141" t="s">
        <v>129</v>
      </c>
      <c r="H294" s="141" t="s">
        <v>1042</v>
      </c>
      <c r="I294" s="142"/>
      <c r="J294" s="147"/>
      <c r="K294" s="147"/>
      <c r="L294" s="147"/>
      <c r="M294" s="379"/>
      <c r="N294" s="380"/>
      <c r="O294" s="147"/>
      <c r="P294" s="189" t="s">
        <v>76</v>
      </c>
    </row>
    <row r="295" ht="21" customHeight="1" spans="1:16">
      <c r="A295" s="247"/>
      <c r="B295" s="147"/>
      <c r="C295" s="335"/>
      <c r="D295" s="336"/>
      <c r="E295" s="338"/>
      <c r="F295" s="140" t="s">
        <v>856</v>
      </c>
      <c r="G295" s="141" t="s">
        <v>129</v>
      </c>
      <c r="H295" s="141" t="s">
        <v>1043</v>
      </c>
      <c r="I295" s="142"/>
      <c r="J295" s="147"/>
      <c r="K295" s="147"/>
      <c r="L295" s="147"/>
      <c r="M295" s="379"/>
      <c r="N295" s="380"/>
      <c r="O295" s="147"/>
      <c r="P295" s="189" t="s">
        <v>76</v>
      </c>
    </row>
    <row r="296" ht="21" customHeight="1" spans="1:16">
      <c r="A296" s="247"/>
      <c r="B296" s="147"/>
      <c r="C296" s="335"/>
      <c r="D296" s="336"/>
      <c r="E296" s="338"/>
      <c r="F296" s="140" t="s">
        <v>858</v>
      </c>
      <c r="G296" s="141" t="s">
        <v>129</v>
      </c>
      <c r="H296" s="141">
        <v>17</v>
      </c>
      <c r="I296" s="142"/>
      <c r="J296" s="147"/>
      <c r="K296" s="147"/>
      <c r="L296" s="147"/>
      <c r="M296" s="379"/>
      <c r="N296" s="380"/>
      <c r="O296" s="147"/>
      <c r="P296" s="189" t="s">
        <v>76</v>
      </c>
    </row>
    <row r="297" ht="21" customHeight="1" spans="1:16">
      <c r="A297" s="247"/>
      <c r="B297" s="147"/>
      <c r="C297" s="335"/>
      <c r="D297" s="336"/>
      <c r="E297" s="338"/>
      <c r="F297" s="140" t="s">
        <v>859</v>
      </c>
      <c r="G297" s="141" t="s">
        <v>129</v>
      </c>
      <c r="H297" s="141">
        <v>10</v>
      </c>
      <c r="I297" s="142"/>
      <c r="J297" s="147"/>
      <c r="K297" s="147"/>
      <c r="L297" s="147"/>
      <c r="M297" s="379"/>
      <c r="N297" s="380"/>
      <c r="O297" s="147"/>
      <c r="P297" s="189" t="s">
        <v>860</v>
      </c>
    </row>
    <row r="298" ht="21" customHeight="1" spans="1:16">
      <c r="A298" s="247"/>
      <c r="B298" s="147"/>
      <c r="C298" s="335"/>
      <c r="D298" s="336"/>
      <c r="E298" s="338"/>
      <c r="F298" s="140" t="s">
        <v>861</v>
      </c>
      <c r="G298" s="141" t="s">
        <v>129</v>
      </c>
      <c r="H298" s="141">
        <v>2020</v>
      </c>
      <c r="I298" s="142"/>
      <c r="J298" s="147"/>
      <c r="K298" s="147"/>
      <c r="L298" s="147"/>
      <c r="M298" s="379"/>
      <c r="N298" s="380"/>
      <c r="O298" s="147"/>
      <c r="P298" s="189" t="s">
        <v>76</v>
      </c>
    </row>
    <row r="299" ht="21" customHeight="1" spans="1:16">
      <c r="A299" s="247"/>
      <c r="B299" s="147"/>
      <c r="C299" s="335"/>
      <c r="D299" s="336"/>
      <c r="E299" s="338"/>
      <c r="F299" s="140" t="s">
        <v>862</v>
      </c>
      <c r="G299" s="141" t="s">
        <v>129</v>
      </c>
      <c r="H299" s="386" t="s">
        <v>1044</v>
      </c>
      <c r="I299" s="142"/>
      <c r="J299" s="147"/>
      <c r="K299" s="147"/>
      <c r="L299" s="147"/>
      <c r="M299" s="379"/>
      <c r="N299" s="380"/>
      <c r="O299" s="147"/>
      <c r="P299" s="189" t="s">
        <v>76</v>
      </c>
    </row>
    <row r="300" ht="21" customHeight="1" spans="1:16">
      <c r="A300" s="247"/>
      <c r="B300" s="147"/>
      <c r="C300" s="335"/>
      <c r="D300" s="336"/>
      <c r="E300" s="338"/>
      <c r="F300" s="140" t="s">
        <v>864</v>
      </c>
      <c r="G300" s="141" t="s">
        <v>129</v>
      </c>
      <c r="H300" s="141" t="s">
        <v>1045</v>
      </c>
      <c r="I300" s="142"/>
      <c r="J300" s="147"/>
      <c r="K300" s="147"/>
      <c r="L300" s="147"/>
      <c r="M300" s="379"/>
      <c r="N300" s="380"/>
      <c r="O300" s="147"/>
      <c r="P300" s="189" t="s">
        <v>76</v>
      </c>
    </row>
    <row r="301" ht="21" customHeight="1" spans="1:16">
      <c r="A301" s="247"/>
      <c r="B301" s="147"/>
      <c r="C301" s="335"/>
      <c r="D301" s="336"/>
      <c r="E301" s="338"/>
      <c r="F301" s="140" t="s">
        <v>866</v>
      </c>
      <c r="G301" s="141" t="s">
        <v>129</v>
      </c>
      <c r="H301" s="141" t="s">
        <v>1046</v>
      </c>
      <c r="I301" s="142"/>
      <c r="J301" s="147"/>
      <c r="K301" s="147"/>
      <c r="L301" s="147"/>
      <c r="M301" s="379"/>
      <c r="N301" s="380"/>
      <c r="O301" s="147"/>
      <c r="P301" s="189" t="s">
        <v>76</v>
      </c>
    </row>
    <row r="302" ht="20.25" customHeight="1" spans="1:16">
      <c r="A302" s="247"/>
      <c r="B302" s="147"/>
      <c r="C302" s="335"/>
      <c r="D302" s="336"/>
      <c r="E302" s="338"/>
      <c r="F302" s="140" t="s">
        <v>868</v>
      </c>
      <c r="G302" s="141" t="s">
        <v>129</v>
      </c>
      <c r="H302" s="387" t="s">
        <v>1047</v>
      </c>
      <c r="I302" s="388"/>
      <c r="J302" s="147"/>
      <c r="K302" s="147"/>
      <c r="L302" s="147"/>
      <c r="M302" s="379"/>
      <c r="N302" s="380"/>
      <c r="O302" s="147"/>
      <c r="P302" s="189" t="s">
        <v>870</v>
      </c>
    </row>
    <row r="303" ht="30.75" customHeight="1" spans="1:16">
      <c r="A303" s="247"/>
      <c r="B303" s="147"/>
      <c r="C303" s="335"/>
      <c r="D303" s="336"/>
      <c r="E303" s="338"/>
      <c r="F303" s="140" t="s">
        <v>871</v>
      </c>
      <c r="G303" s="141" t="s">
        <v>129</v>
      </c>
      <c r="H303" s="339" t="s">
        <v>1048</v>
      </c>
      <c r="I303" s="142"/>
      <c r="J303" s="147"/>
      <c r="K303" s="147"/>
      <c r="L303" s="147"/>
      <c r="M303" s="379"/>
      <c r="N303" s="380"/>
      <c r="O303" s="147"/>
      <c r="P303" s="189" t="s">
        <v>873</v>
      </c>
    </row>
    <row r="304" ht="35.25" customHeight="1" spans="1:16">
      <c r="A304" s="247"/>
      <c r="B304" s="147"/>
      <c r="C304" s="335"/>
      <c r="D304" s="336"/>
      <c r="E304" s="338"/>
      <c r="F304" s="140" t="s">
        <v>4</v>
      </c>
      <c r="G304" s="141" t="s">
        <v>129</v>
      </c>
      <c r="H304" s="1163" t="s">
        <v>1049</v>
      </c>
      <c r="I304" s="152"/>
      <c r="J304" s="147"/>
      <c r="K304" s="147"/>
      <c r="L304" s="147"/>
      <c r="M304" s="379"/>
      <c r="N304" s="380"/>
      <c r="O304" s="147"/>
      <c r="P304" s="189" t="s">
        <v>875</v>
      </c>
    </row>
    <row r="305" ht="21" customHeight="1" spans="1:16">
      <c r="A305" s="247"/>
      <c r="B305" s="147"/>
      <c r="C305" s="335"/>
      <c r="D305" s="336"/>
      <c r="E305" s="338"/>
      <c r="F305" s="140" t="s">
        <v>876</v>
      </c>
      <c r="G305" s="141" t="s">
        <v>129</v>
      </c>
      <c r="H305" s="141" t="s">
        <v>877</v>
      </c>
      <c r="I305" s="142"/>
      <c r="J305" s="147"/>
      <c r="K305" s="147"/>
      <c r="L305" s="147"/>
      <c r="M305" s="379"/>
      <c r="N305" s="380"/>
      <c r="O305" s="147"/>
      <c r="P305" s="189" t="s">
        <v>878</v>
      </c>
    </row>
    <row r="306" ht="31.5" spans="1:16">
      <c r="A306" s="247"/>
      <c r="B306" s="147"/>
      <c r="C306" s="335"/>
      <c r="D306" s="336"/>
      <c r="E306" s="338"/>
      <c r="F306" s="140" t="s">
        <v>879</v>
      </c>
      <c r="G306" s="141" t="s">
        <v>129</v>
      </c>
      <c r="H306" s="1161" t="s">
        <v>880</v>
      </c>
      <c r="I306" s="142"/>
      <c r="J306" s="147"/>
      <c r="K306" s="147"/>
      <c r="L306" s="147"/>
      <c r="M306" s="379"/>
      <c r="N306" s="380"/>
      <c r="O306" s="147"/>
      <c r="P306" s="189" t="s">
        <v>881</v>
      </c>
    </row>
    <row r="307" ht="38.25" customHeight="1" spans="1:16">
      <c r="A307" s="247"/>
      <c r="B307" s="147"/>
      <c r="C307" s="335"/>
      <c r="D307" s="336"/>
      <c r="E307" s="338"/>
      <c r="F307" s="140" t="s">
        <v>882</v>
      </c>
      <c r="G307" s="141" t="s">
        <v>129</v>
      </c>
      <c r="H307" s="339" t="s">
        <v>1050</v>
      </c>
      <c r="I307" s="142"/>
      <c r="J307" s="147"/>
      <c r="K307" s="147"/>
      <c r="L307" s="147"/>
      <c r="M307" s="379"/>
      <c r="N307" s="380"/>
      <c r="O307" s="147"/>
      <c r="P307" s="189" t="s">
        <v>884</v>
      </c>
    </row>
    <row r="308" ht="36.75" customHeight="1" spans="1:17">
      <c r="A308" s="247"/>
      <c r="B308" s="147"/>
      <c r="C308" s="335"/>
      <c r="D308" s="336"/>
      <c r="E308" s="338"/>
      <c r="F308" s="140" t="s">
        <v>885</v>
      </c>
      <c r="G308" s="141"/>
      <c r="H308" s="339" t="s">
        <v>1051</v>
      </c>
      <c r="I308" s="142"/>
      <c r="J308" s="147"/>
      <c r="K308" s="147"/>
      <c r="L308" s="147"/>
      <c r="M308" s="379"/>
      <c r="N308" s="380"/>
      <c r="O308" s="147"/>
      <c r="P308" s="189" t="s">
        <v>887</v>
      </c>
      <c r="Q308" s="242" t="s">
        <v>888</v>
      </c>
    </row>
    <row r="309" ht="38.25" customHeight="1" spans="1:16">
      <c r="A309" s="247"/>
      <c r="B309" s="147"/>
      <c r="C309" s="335"/>
      <c r="D309" s="336"/>
      <c r="E309" s="338"/>
      <c r="F309" s="140" t="s">
        <v>889</v>
      </c>
      <c r="G309" s="141" t="s">
        <v>129</v>
      </c>
      <c r="H309" s="339" t="s">
        <v>1052</v>
      </c>
      <c r="I309" s="142"/>
      <c r="J309" s="147"/>
      <c r="K309" s="147"/>
      <c r="L309" s="147"/>
      <c r="M309" s="379"/>
      <c r="N309" s="380"/>
      <c r="O309" s="147"/>
      <c r="P309" s="189" t="s">
        <v>891</v>
      </c>
    </row>
    <row r="310" ht="47.25" spans="1:16">
      <c r="A310" s="247"/>
      <c r="B310" s="147"/>
      <c r="C310" s="335"/>
      <c r="D310" s="336"/>
      <c r="E310" s="338"/>
      <c r="F310" s="140" t="s">
        <v>892</v>
      </c>
      <c r="G310" s="141" t="s">
        <v>129</v>
      </c>
      <c r="H310" s="1161" t="s">
        <v>880</v>
      </c>
      <c r="I310" s="142"/>
      <c r="J310" s="147"/>
      <c r="K310" s="147"/>
      <c r="L310" s="147"/>
      <c r="M310" s="379"/>
      <c r="N310" s="380"/>
      <c r="O310" s="147"/>
      <c r="P310" s="189" t="s">
        <v>893</v>
      </c>
    </row>
    <row r="311" ht="31.5" spans="1:16">
      <c r="A311" s="247"/>
      <c r="B311" s="147"/>
      <c r="C311" s="335"/>
      <c r="D311" s="336"/>
      <c r="E311" s="338"/>
      <c r="F311" s="140" t="s">
        <v>894</v>
      </c>
      <c r="G311" s="141" t="s">
        <v>129</v>
      </c>
      <c r="H311" s="141" t="s">
        <v>926</v>
      </c>
      <c r="I311" s="142"/>
      <c r="J311" s="147"/>
      <c r="K311" s="147"/>
      <c r="L311" s="147"/>
      <c r="M311" s="379"/>
      <c r="N311" s="380"/>
      <c r="O311" s="147"/>
      <c r="P311" s="189" t="s">
        <v>896</v>
      </c>
    </row>
    <row r="312" ht="31.5" spans="1:16">
      <c r="A312" s="247"/>
      <c r="B312" s="147"/>
      <c r="C312" s="335"/>
      <c r="D312" s="336"/>
      <c r="E312" s="340"/>
      <c r="F312" s="140" t="s">
        <v>897</v>
      </c>
      <c r="G312" s="141" t="s">
        <v>129</v>
      </c>
      <c r="H312" s="1161" t="s">
        <v>880</v>
      </c>
      <c r="I312" s="142"/>
      <c r="J312" s="162"/>
      <c r="K312" s="162"/>
      <c r="L312" s="162"/>
      <c r="M312" s="381"/>
      <c r="N312" s="382"/>
      <c r="O312" s="162"/>
      <c r="P312" s="189" t="s">
        <v>898</v>
      </c>
    </row>
    <row r="313" ht="50.25" customHeight="1" spans="1:16">
      <c r="A313" s="247"/>
      <c r="B313" s="147"/>
      <c r="C313" s="335"/>
      <c r="D313" s="336"/>
      <c r="E313" s="337" t="s">
        <v>1053</v>
      </c>
      <c r="F313" s="140" t="s">
        <v>851</v>
      </c>
      <c r="G313" s="141" t="s">
        <v>129</v>
      </c>
      <c r="H313" s="135" t="s">
        <v>1054</v>
      </c>
      <c r="I313" s="136"/>
      <c r="J313" s="163">
        <v>2020</v>
      </c>
      <c r="K313" s="163" t="s">
        <v>853</v>
      </c>
      <c r="L313" s="163">
        <v>1</v>
      </c>
      <c r="M313" s="377">
        <f>(2.54+2.6)/2</f>
        <v>2.57</v>
      </c>
      <c r="N313" s="378">
        <f>L313*M313</f>
        <v>2.57</v>
      </c>
      <c r="O313" s="163"/>
      <c r="P313" s="189" t="s">
        <v>76</v>
      </c>
    </row>
    <row r="314" ht="37.5" customHeight="1" spans="1:16">
      <c r="A314" s="247"/>
      <c r="B314" s="147"/>
      <c r="C314" s="335"/>
      <c r="D314" s="336"/>
      <c r="E314" s="338"/>
      <c r="F314" s="140" t="s">
        <v>854</v>
      </c>
      <c r="G314" s="141" t="s">
        <v>129</v>
      </c>
      <c r="H314" s="141" t="s">
        <v>1055</v>
      </c>
      <c r="I314" s="142"/>
      <c r="J314" s="147"/>
      <c r="K314" s="147"/>
      <c r="L314" s="147"/>
      <c r="M314" s="379"/>
      <c r="N314" s="380"/>
      <c r="O314" s="147"/>
      <c r="P314" s="189" t="s">
        <v>76</v>
      </c>
    </row>
    <row r="315" ht="21" customHeight="1" spans="1:16">
      <c r="A315" s="247"/>
      <c r="B315" s="147"/>
      <c r="C315" s="335"/>
      <c r="D315" s="336"/>
      <c r="E315" s="338"/>
      <c r="F315" s="140" t="s">
        <v>856</v>
      </c>
      <c r="G315" s="141" t="s">
        <v>129</v>
      </c>
      <c r="H315" s="141" t="s">
        <v>1056</v>
      </c>
      <c r="I315" s="142"/>
      <c r="J315" s="147"/>
      <c r="K315" s="147"/>
      <c r="L315" s="147"/>
      <c r="M315" s="379"/>
      <c r="N315" s="380"/>
      <c r="O315" s="147"/>
      <c r="P315" s="189" t="s">
        <v>76</v>
      </c>
    </row>
    <row r="316" ht="21" customHeight="1" spans="1:16">
      <c r="A316" s="247"/>
      <c r="B316" s="147"/>
      <c r="C316" s="335"/>
      <c r="D316" s="336"/>
      <c r="E316" s="338"/>
      <c r="F316" s="140" t="s">
        <v>858</v>
      </c>
      <c r="G316" s="141" t="s">
        <v>129</v>
      </c>
      <c r="H316" s="141">
        <v>8</v>
      </c>
      <c r="I316" s="142"/>
      <c r="J316" s="147"/>
      <c r="K316" s="147"/>
      <c r="L316" s="147"/>
      <c r="M316" s="379"/>
      <c r="N316" s="380"/>
      <c r="O316" s="147"/>
      <c r="P316" s="189" t="s">
        <v>76</v>
      </c>
    </row>
    <row r="317" ht="21" customHeight="1" spans="1:16">
      <c r="A317" s="247"/>
      <c r="B317" s="147"/>
      <c r="C317" s="335"/>
      <c r="D317" s="336"/>
      <c r="E317" s="338"/>
      <c r="F317" s="140" t="s">
        <v>859</v>
      </c>
      <c r="G317" s="141" t="s">
        <v>129</v>
      </c>
      <c r="H317" s="141">
        <v>5</v>
      </c>
      <c r="I317" s="142"/>
      <c r="J317" s="147"/>
      <c r="K317" s="147"/>
      <c r="L317" s="147"/>
      <c r="M317" s="379"/>
      <c r="N317" s="380"/>
      <c r="O317" s="147"/>
      <c r="P317" s="189" t="s">
        <v>860</v>
      </c>
    </row>
    <row r="318" ht="21" customHeight="1" spans="1:16">
      <c r="A318" s="247"/>
      <c r="B318" s="147"/>
      <c r="C318" s="335"/>
      <c r="D318" s="336"/>
      <c r="E318" s="338"/>
      <c r="F318" s="140" t="s">
        <v>861</v>
      </c>
      <c r="G318" s="141" t="s">
        <v>129</v>
      </c>
      <c r="H318" s="141">
        <v>2020</v>
      </c>
      <c r="I318" s="142"/>
      <c r="J318" s="147"/>
      <c r="K318" s="147"/>
      <c r="L318" s="147"/>
      <c r="M318" s="379"/>
      <c r="N318" s="380"/>
      <c r="O318" s="147"/>
      <c r="P318" s="189" t="s">
        <v>76</v>
      </c>
    </row>
    <row r="319" ht="21" customHeight="1" spans="1:16">
      <c r="A319" s="247"/>
      <c r="B319" s="147"/>
      <c r="C319" s="335"/>
      <c r="D319" s="336"/>
      <c r="E319" s="338"/>
      <c r="F319" s="140" t="s">
        <v>862</v>
      </c>
      <c r="G319" s="141" t="s">
        <v>129</v>
      </c>
      <c r="H319" s="1165" t="s">
        <v>1057</v>
      </c>
      <c r="I319" s="142"/>
      <c r="J319" s="147"/>
      <c r="K319" s="147"/>
      <c r="L319" s="147"/>
      <c r="M319" s="379"/>
      <c r="N319" s="380"/>
      <c r="O319" s="147"/>
      <c r="P319" s="189" t="s">
        <v>76</v>
      </c>
    </row>
    <row r="320" ht="21" customHeight="1" spans="1:16">
      <c r="A320" s="247"/>
      <c r="B320" s="147"/>
      <c r="C320" s="335"/>
      <c r="D320" s="336"/>
      <c r="E320" s="338"/>
      <c r="F320" s="140" t="s">
        <v>864</v>
      </c>
      <c r="G320" s="141" t="s">
        <v>129</v>
      </c>
      <c r="H320" s="141" t="s">
        <v>1058</v>
      </c>
      <c r="I320" s="142"/>
      <c r="J320" s="147"/>
      <c r="K320" s="147"/>
      <c r="L320" s="147"/>
      <c r="M320" s="379"/>
      <c r="N320" s="380"/>
      <c r="O320" s="147"/>
      <c r="P320" s="189" t="s">
        <v>76</v>
      </c>
    </row>
    <row r="321" ht="21" customHeight="1" spans="1:16">
      <c r="A321" s="247"/>
      <c r="B321" s="147"/>
      <c r="C321" s="335"/>
      <c r="D321" s="336"/>
      <c r="E321" s="338"/>
      <c r="F321" s="140" t="s">
        <v>866</v>
      </c>
      <c r="G321" s="141" t="s">
        <v>129</v>
      </c>
      <c r="H321" s="141" t="s">
        <v>1059</v>
      </c>
      <c r="I321" s="142"/>
      <c r="J321" s="147"/>
      <c r="K321" s="147"/>
      <c r="L321" s="147"/>
      <c r="M321" s="379"/>
      <c r="N321" s="380"/>
      <c r="O321" s="147"/>
      <c r="P321" s="189" t="s">
        <v>76</v>
      </c>
    </row>
    <row r="322" ht="21" customHeight="1" spans="1:16">
      <c r="A322" s="247"/>
      <c r="B322" s="147"/>
      <c r="C322" s="335"/>
      <c r="D322" s="336"/>
      <c r="E322" s="338"/>
      <c r="F322" s="140" t="s">
        <v>868</v>
      </c>
      <c r="G322" s="141" t="s">
        <v>129</v>
      </c>
      <c r="H322" s="389" t="s">
        <v>1060</v>
      </c>
      <c r="I322" s="388"/>
      <c r="J322" s="147"/>
      <c r="K322" s="147"/>
      <c r="L322" s="147"/>
      <c r="M322" s="379"/>
      <c r="N322" s="380"/>
      <c r="O322" s="147"/>
      <c r="P322" s="189" t="s">
        <v>870</v>
      </c>
    </row>
    <row r="323" ht="38.25" customHeight="1" spans="1:16">
      <c r="A323" s="247"/>
      <c r="B323" s="147"/>
      <c r="C323" s="335"/>
      <c r="D323" s="336"/>
      <c r="E323" s="338"/>
      <c r="F323" s="140" t="s">
        <v>871</v>
      </c>
      <c r="G323" s="141" t="s">
        <v>129</v>
      </c>
      <c r="H323" s="339" t="s">
        <v>1061</v>
      </c>
      <c r="I323" s="142"/>
      <c r="J323" s="147"/>
      <c r="K323" s="147"/>
      <c r="L323" s="147"/>
      <c r="M323" s="379"/>
      <c r="N323" s="380"/>
      <c r="O323" s="147"/>
      <c r="P323" s="189" t="s">
        <v>873</v>
      </c>
    </row>
    <row r="324" ht="78" customHeight="1" spans="1:16">
      <c r="A324" s="247"/>
      <c r="B324" s="147"/>
      <c r="C324" s="335"/>
      <c r="D324" s="336"/>
      <c r="E324" s="338"/>
      <c r="F324" s="140" t="s">
        <v>4</v>
      </c>
      <c r="G324" s="141" t="s">
        <v>129</v>
      </c>
      <c r="H324" s="1163" t="s">
        <v>1062</v>
      </c>
      <c r="I324" s="152"/>
      <c r="J324" s="147"/>
      <c r="K324" s="147"/>
      <c r="L324" s="147"/>
      <c r="M324" s="379"/>
      <c r="N324" s="380"/>
      <c r="O324" s="147"/>
      <c r="P324" s="189" t="s">
        <v>875</v>
      </c>
    </row>
    <row r="325" ht="21" customHeight="1" spans="1:16">
      <c r="A325" s="247"/>
      <c r="B325" s="147"/>
      <c r="C325" s="335"/>
      <c r="D325" s="336"/>
      <c r="E325" s="338"/>
      <c r="F325" s="140" t="s">
        <v>876</v>
      </c>
      <c r="G325" s="141" t="s">
        <v>129</v>
      </c>
      <c r="H325" s="141" t="s">
        <v>1063</v>
      </c>
      <c r="I325" s="142"/>
      <c r="J325" s="147"/>
      <c r="K325" s="147"/>
      <c r="L325" s="147"/>
      <c r="M325" s="379"/>
      <c r="N325" s="380"/>
      <c r="O325" s="147"/>
      <c r="P325" s="189" t="s">
        <v>878</v>
      </c>
    </row>
    <row r="326" ht="31.5" spans="1:16">
      <c r="A326" s="247"/>
      <c r="B326" s="147"/>
      <c r="C326" s="335"/>
      <c r="D326" s="336"/>
      <c r="E326" s="338"/>
      <c r="F326" s="140" t="s">
        <v>879</v>
      </c>
      <c r="G326" s="141" t="s">
        <v>129</v>
      </c>
      <c r="H326" s="1161" t="s">
        <v>880</v>
      </c>
      <c r="I326" s="142"/>
      <c r="J326" s="147"/>
      <c r="K326" s="147"/>
      <c r="L326" s="147"/>
      <c r="M326" s="379"/>
      <c r="N326" s="380"/>
      <c r="O326" s="147"/>
      <c r="P326" s="189" t="s">
        <v>881</v>
      </c>
    </row>
    <row r="327" ht="38.25" customHeight="1" spans="1:16">
      <c r="A327" s="247"/>
      <c r="B327" s="147"/>
      <c r="C327" s="335"/>
      <c r="D327" s="336"/>
      <c r="E327" s="338"/>
      <c r="F327" s="140" t="s">
        <v>882</v>
      </c>
      <c r="G327" s="141" t="s">
        <v>129</v>
      </c>
      <c r="H327" s="339" t="s">
        <v>1064</v>
      </c>
      <c r="I327" s="142"/>
      <c r="J327" s="147"/>
      <c r="K327" s="147"/>
      <c r="L327" s="147"/>
      <c r="M327" s="379"/>
      <c r="N327" s="380"/>
      <c r="O327" s="147"/>
      <c r="P327" s="189" t="s">
        <v>884</v>
      </c>
    </row>
    <row r="328" ht="36.75" customHeight="1" spans="1:17">
      <c r="A328" s="247"/>
      <c r="B328" s="147"/>
      <c r="C328" s="335"/>
      <c r="D328" s="336"/>
      <c r="E328" s="338"/>
      <c r="F328" s="140" t="s">
        <v>885</v>
      </c>
      <c r="G328" s="141"/>
      <c r="H328" s="339" t="s">
        <v>1065</v>
      </c>
      <c r="I328" s="142"/>
      <c r="J328" s="147"/>
      <c r="K328" s="147"/>
      <c r="L328" s="147"/>
      <c r="M328" s="379"/>
      <c r="N328" s="380"/>
      <c r="O328" s="147"/>
      <c r="P328" s="189" t="s">
        <v>887</v>
      </c>
      <c r="Q328" s="242" t="s">
        <v>888</v>
      </c>
    </row>
    <row r="329" ht="38.25" customHeight="1" spans="1:16">
      <c r="A329" s="247"/>
      <c r="B329" s="147"/>
      <c r="C329" s="335"/>
      <c r="D329" s="336"/>
      <c r="E329" s="338"/>
      <c r="F329" s="140" t="s">
        <v>889</v>
      </c>
      <c r="G329" s="141" t="s">
        <v>129</v>
      </c>
      <c r="H329" s="339" t="s">
        <v>1066</v>
      </c>
      <c r="I329" s="142"/>
      <c r="J329" s="147"/>
      <c r="K329" s="147"/>
      <c r="L329" s="147"/>
      <c r="M329" s="379"/>
      <c r="N329" s="380"/>
      <c r="O329" s="147"/>
      <c r="P329" s="189" t="s">
        <v>891</v>
      </c>
    </row>
    <row r="330" ht="47.25" spans="1:16">
      <c r="A330" s="247"/>
      <c r="B330" s="147"/>
      <c r="C330" s="335"/>
      <c r="D330" s="336"/>
      <c r="E330" s="338"/>
      <c r="F330" s="140" t="s">
        <v>892</v>
      </c>
      <c r="G330" s="141" t="s">
        <v>129</v>
      </c>
      <c r="H330" s="1161" t="s">
        <v>880</v>
      </c>
      <c r="I330" s="142"/>
      <c r="J330" s="147"/>
      <c r="K330" s="147"/>
      <c r="L330" s="147"/>
      <c r="M330" s="379"/>
      <c r="N330" s="380"/>
      <c r="O330" s="147"/>
      <c r="P330" s="189" t="s">
        <v>893</v>
      </c>
    </row>
    <row r="331" ht="31.5" spans="1:16">
      <c r="A331" s="247"/>
      <c r="B331" s="147"/>
      <c r="C331" s="335"/>
      <c r="D331" s="336"/>
      <c r="E331" s="338"/>
      <c r="F331" s="140" t="s">
        <v>894</v>
      </c>
      <c r="G331" s="141" t="s">
        <v>129</v>
      </c>
      <c r="H331" s="141" t="s">
        <v>926</v>
      </c>
      <c r="I331" s="142"/>
      <c r="J331" s="147"/>
      <c r="K331" s="147"/>
      <c r="L331" s="147"/>
      <c r="M331" s="379"/>
      <c r="N331" s="380"/>
      <c r="O331" s="147"/>
      <c r="P331" s="189" t="s">
        <v>896</v>
      </c>
    </row>
    <row r="332" ht="31.5" spans="1:16">
      <c r="A332" s="247"/>
      <c r="B332" s="147"/>
      <c r="C332" s="335"/>
      <c r="D332" s="336"/>
      <c r="E332" s="340"/>
      <c r="F332" s="140" t="s">
        <v>897</v>
      </c>
      <c r="G332" s="141" t="s">
        <v>129</v>
      </c>
      <c r="H332" s="1161" t="s">
        <v>880</v>
      </c>
      <c r="I332" s="142"/>
      <c r="J332" s="162"/>
      <c r="K332" s="162"/>
      <c r="L332" s="162"/>
      <c r="M332" s="381"/>
      <c r="N332" s="382"/>
      <c r="O332" s="162"/>
      <c r="P332" s="189" t="s">
        <v>898</v>
      </c>
    </row>
    <row r="333" ht="42.75" customHeight="1" spans="1:16">
      <c r="A333" s="247"/>
      <c r="B333" s="147"/>
      <c r="C333" s="335"/>
      <c r="D333" s="336"/>
      <c r="E333" s="337" t="s">
        <v>1067</v>
      </c>
      <c r="F333" s="140" t="s">
        <v>851</v>
      </c>
      <c r="G333" s="141" t="s">
        <v>129</v>
      </c>
      <c r="H333" s="135" t="s">
        <v>1068</v>
      </c>
      <c r="I333" s="136"/>
      <c r="J333" s="163">
        <v>2021</v>
      </c>
      <c r="K333" s="163" t="s">
        <v>853</v>
      </c>
      <c r="L333" s="163">
        <v>1</v>
      </c>
      <c r="M333" s="377">
        <f>(1.91+1.9)/2</f>
        <v>1.905</v>
      </c>
      <c r="N333" s="378">
        <f>L333*M333</f>
        <v>1.905</v>
      </c>
      <c r="O333" s="163"/>
      <c r="P333" s="189" t="s">
        <v>76</v>
      </c>
    </row>
    <row r="334" ht="37.5" customHeight="1" spans="1:16">
      <c r="A334" s="247"/>
      <c r="B334" s="147"/>
      <c r="C334" s="335"/>
      <c r="D334" s="336"/>
      <c r="E334" s="338"/>
      <c r="F334" s="140" t="s">
        <v>854</v>
      </c>
      <c r="G334" s="141" t="s">
        <v>129</v>
      </c>
      <c r="H334" s="141" t="s">
        <v>1069</v>
      </c>
      <c r="I334" s="142"/>
      <c r="J334" s="147"/>
      <c r="K334" s="147"/>
      <c r="L334" s="147"/>
      <c r="M334" s="379"/>
      <c r="N334" s="380"/>
      <c r="O334" s="147"/>
      <c r="P334" s="189" t="s">
        <v>76</v>
      </c>
    </row>
    <row r="335" ht="21" customHeight="1" spans="1:16">
      <c r="A335" s="247"/>
      <c r="B335" s="147"/>
      <c r="C335" s="335"/>
      <c r="D335" s="336"/>
      <c r="E335" s="338"/>
      <c r="F335" s="140" t="s">
        <v>856</v>
      </c>
      <c r="G335" s="141" t="s">
        <v>129</v>
      </c>
      <c r="H335" s="141" t="s">
        <v>1070</v>
      </c>
      <c r="I335" s="142"/>
      <c r="J335" s="147"/>
      <c r="K335" s="147"/>
      <c r="L335" s="147"/>
      <c r="M335" s="379"/>
      <c r="N335" s="380"/>
      <c r="O335" s="147"/>
      <c r="P335" s="189" t="s">
        <v>76</v>
      </c>
    </row>
    <row r="336" ht="21" customHeight="1" spans="1:16">
      <c r="A336" s="247"/>
      <c r="B336" s="147"/>
      <c r="C336" s="335"/>
      <c r="D336" s="336"/>
      <c r="E336" s="338"/>
      <c r="F336" s="140" t="s">
        <v>858</v>
      </c>
      <c r="G336" s="141" t="s">
        <v>129</v>
      </c>
      <c r="H336" s="141">
        <v>97</v>
      </c>
      <c r="I336" s="142"/>
      <c r="J336" s="147"/>
      <c r="K336" s="147"/>
      <c r="L336" s="147"/>
      <c r="M336" s="379"/>
      <c r="N336" s="380"/>
      <c r="O336" s="147"/>
      <c r="P336" s="189" t="s">
        <v>76</v>
      </c>
    </row>
    <row r="337" ht="21" customHeight="1" spans="1:16">
      <c r="A337" s="247"/>
      <c r="B337" s="147"/>
      <c r="C337" s="335"/>
      <c r="D337" s="336"/>
      <c r="E337" s="338"/>
      <c r="F337" s="140" t="s">
        <v>859</v>
      </c>
      <c r="G337" s="141" t="s">
        <v>129</v>
      </c>
      <c r="H337" s="1161" t="s">
        <v>880</v>
      </c>
      <c r="I337" s="142"/>
      <c r="J337" s="147"/>
      <c r="K337" s="147"/>
      <c r="L337" s="147"/>
      <c r="M337" s="379"/>
      <c r="N337" s="380"/>
      <c r="O337" s="147"/>
      <c r="P337" s="189" t="s">
        <v>860</v>
      </c>
    </row>
    <row r="338" ht="21" customHeight="1" spans="1:16">
      <c r="A338" s="247"/>
      <c r="B338" s="147"/>
      <c r="C338" s="335"/>
      <c r="D338" s="336"/>
      <c r="E338" s="338"/>
      <c r="F338" s="140" t="s">
        <v>861</v>
      </c>
      <c r="G338" s="141" t="s">
        <v>129</v>
      </c>
      <c r="H338" s="141">
        <v>2021</v>
      </c>
      <c r="I338" s="142"/>
      <c r="J338" s="147"/>
      <c r="K338" s="147"/>
      <c r="L338" s="147"/>
      <c r="M338" s="379"/>
      <c r="N338" s="380"/>
      <c r="O338" s="147"/>
      <c r="P338" s="189" t="s">
        <v>76</v>
      </c>
    </row>
    <row r="339" ht="21" customHeight="1" spans="1:16">
      <c r="A339" s="247"/>
      <c r="B339" s="147"/>
      <c r="C339" s="335"/>
      <c r="D339" s="336"/>
      <c r="E339" s="338"/>
      <c r="F339" s="140" t="s">
        <v>862</v>
      </c>
      <c r="G339" s="141" t="s">
        <v>129</v>
      </c>
      <c r="H339" s="386" t="s">
        <v>1071</v>
      </c>
      <c r="I339" s="142"/>
      <c r="J339" s="147"/>
      <c r="K339" s="147"/>
      <c r="L339" s="147"/>
      <c r="M339" s="379"/>
      <c r="N339" s="380"/>
      <c r="O339" s="147"/>
      <c r="P339" s="189" t="s">
        <v>76</v>
      </c>
    </row>
    <row r="340" ht="21" customHeight="1" spans="1:16">
      <c r="A340" s="247"/>
      <c r="B340" s="147"/>
      <c r="C340" s="335"/>
      <c r="D340" s="336"/>
      <c r="E340" s="338"/>
      <c r="F340" s="140" t="s">
        <v>864</v>
      </c>
      <c r="G340" s="141" t="s">
        <v>129</v>
      </c>
      <c r="H340" s="141" t="s">
        <v>1072</v>
      </c>
      <c r="I340" s="142"/>
      <c r="J340" s="147"/>
      <c r="K340" s="147"/>
      <c r="L340" s="147"/>
      <c r="M340" s="379"/>
      <c r="N340" s="380"/>
      <c r="O340" s="147"/>
      <c r="P340" s="189" t="s">
        <v>76</v>
      </c>
    </row>
    <row r="341" ht="21" customHeight="1" spans="1:16">
      <c r="A341" s="247"/>
      <c r="B341" s="147"/>
      <c r="C341" s="335"/>
      <c r="D341" s="336"/>
      <c r="E341" s="338"/>
      <c r="F341" s="140" t="s">
        <v>866</v>
      </c>
      <c r="G341" s="141" t="s">
        <v>129</v>
      </c>
      <c r="H341" s="257" t="s">
        <v>1073</v>
      </c>
      <c r="I341" s="258"/>
      <c r="J341" s="147"/>
      <c r="K341" s="147"/>
      <c r="L341" s="147"/>
      <c r="M341" s="379"/>
      <c r="N341" s="380"/>
      <c r="O341" s="147"/>
      <c r="P341" s="189" t="s">
        <v>76</v>
      </c>
    </row>
    <row r="342" ht="21" customHeight="1" spans="1:16">
      <c r="A342" s="247"/>
      <c r="B342" s="147"/>
      <c r="C342" s="335"/>
      <c r="D342" s="336"/>
      <c r="E342" s="338"/>
      <c r="F342" s="140" t="s">
        <v>868</v>
      </c>
      <c r="G342" s="141" t="s">
        <v>129</v>
      </c>
      <c r="H342" s="387" t="s">
        <v>1074</v>
      </c>
      <c r="I342" s="258"/>
      <c r="J342" s="147"/>
      <c r="K342" s="147"/>
      <c r="L342" s="147"/>
      <c r="M342" s="379"/>
      <c r="N342" s="380"/>
      <c r="O342" s="147"/>
      <c r="P342" s="189" t="s">
        <v>870</v>
      </c>
    </row>
    <row r="343" ht="38.25" customHeight="1" spans="1:16">
      <c r="A343" s="247"/>
      <c r="B343" s="147"/>
      <c r="C343" s="335"/>
      <c r="D343" s="336"/>
      <c r="E343" s="338"/>
      <c r="F343" s="140" t="s">
        <v>871</v>
      </c>
      <c r="G343" s="141" t="s">
        <v>129</v>
      </c>
      <c r="H343" s="339" t="s">
        <v>1075</v>
      </c>
      <c r="I343" s="142"/>
      <c r="J343" s="147"/>
      <c r="K343" s="147"/>
      <c r="L343" s="147"/>
      <c r="M343" s="379"/>
      <c r="N343" s="380"/>
      <c r="O343" s="147"/>
      <c r="P343" s="189" t="s">
        <v>873</v>
      </c>
    </row>
    <row r="344" ht="81" customHeight="1" spans="1:16">
      <c r="A344" s="247"/>
      <c r="B344" s="147"/>
      <c r="C344" s="335"/>
      <c r="D344" s="336"/>
      <c r="E344" s="338"/>
      <c r="F344" s="140" t="s">
        <v>4</v>
      </c>
      <c r="G344" s="141" t="s">
        <v>129</v>
      </c>
      <c r="H344" s="1163" t="s">
        <v>1076</v>
      </c>
      <c r="I344" s="152"/>
      <c r="J344" s="147"/>
      <c r="K344" s="147"/>
      <c r="L344" s="147"/>
      <c r="M344" s="379"/>
      <c r="N344" s="380"/>
      <c r="O344" s="147"/>
      <c r="P344" s="189" t="s">
        <v>875</v>
      </c>
    </row>
    <row r="345" ht="21" customHeight="1" spans="1:16">
      <c r="A345" s="247"/>
      <c r="B345" s="147"/>
      <c r="C345" s="335"/>
      <c r="D345" s="336"/>
      <c r="E345" s="338"/>
      <c r="F345" s="140" t="s">
        <v>876</v>
      </c>
      <c r="G345" s="141" t="s">
        <v>129</v>
      </c>
      <c r="H345" s="141" t="s">
        <v>1077</v>
      </c>
      <c r="I345" s="142"/>
      <c r="J345" s="147"/>
      <c r="K345" s="147"/>
      <c r="L345" s="147"/>
      <c r="M345" s="379"/>
      <c r="N345" s="380"/>
      <c r="O345" s="147"/>
      <c r="P345" s="189" t="s">
        <v>878</v>
      </c>
    </row>
    <row r="346" ht="31.5" spans="1:16">
      <c r="A346" s="247"/>
      <c r="B346" s="147"/>
      <c r="C346" s="335"/>
      <c r="D346" s="336"/>
      <c r="E346" s="338"/>
      <c r="F346" s="140" t="s">
        <v>879</v>
      </c>
      <c r="G346" s="141" t="s">
        <v>129</v>
      </c>
      <c r="H346" s="1161" t="s">
        <v>1078</v>
      </c>
      <c r="I346" s="142"/>
      <c r="J346" s="147"/>
      <c r="K346" s="147"/>
      <c r="L346" s="147"/>
      <c r="M346" s="379"/>
      <c r="N346" s="380"/>
      <c r="O346" s="147"/>
      <c r="P346" s="189" t="s">
        <v>881</v>
      </c>
    </row>
    <row r="347" ht="36" customHeight="1" spans="1:16">
      <c r="A347" s="247"/>
      <c r="B347" s="147"/>
      <c r="C347" s="335"/>
      <c r="D347" s="336"/>
      <c r="E347" s="338"/>
      <c r="F347" s="140" t="s">
        <v>882</v>
      </c>
      <c r="G347" s="141" t="s">
        <v>129</v>
      </c>
      <c r="H347" s="339" t="s">
        <v>1079</v>
      </c>
      <c r="I347" s="142"/>
      <c r="J347" s="147"/>
      <c r="K347" s="147"/>
      <c r="L347" s="147"/>
      <c r="M347" s="379"/>
      <c r="N347" s="380"/>
      <c r="O347" s="147"/>
      <c r="P347" s="189" t="s">
        <v>884</v>
      </c>
    </row>
    <row r="348" ht="36.75" customHeight="1" spans="1:17">
      <c r="A348" s="247"/>
      <c r="B348" s="147"/>
      <c r="C348" s="335"/>
      <c r="D348" s="336"/>
      <c r="E348" s="338"/>
      <c r="F348" s="140" t="s">
        <v>885</v>
      </c>
      <c r="G348" s="141"/>
      <c r="H348" s="339" t="s">
        <v>1080</v>
      </c>
      <c r="I348" s="142"/>
      <c r="J348" s="147"/>
      <c r="K348" s="147"/>
      <c r="L348" s="147"/>
      <c r="M348" s="379"/>
      <c r="N348" s="380"/>
      <c r="O348" s="147"/>
      <c r="P348" s="189" t="s">
        <v>887</v>
      </c>
      <c r="Q348" s="242" t="s">
        <v>888</v>
      </c>
    </row>
    <row r="349" ht="38.25" customHeight="1" spans="1:16">
      <c r="A349" s="247"/>
      <c r="B349" s="147"/>
      <c r="C349" s="335"/>
      <c r="D349" s="336"/>
      <c r="E349" s="338"/>
      <c r="F349" s="140" t="s">
        <v>889</v>
      </c>
      <c r="G349" s="141" t="s">
        <v>129</v>
      </c>
      <c r="H349" s="339" t="s">
        <v>1081</v>
      </c>
      <c r="I349" s="142"/>
      <c r="J349" s="147"/>
      <c r="K349" s="147"/>
      <c r="L349" s="147"/>
      <c r="M349" s="379"/>
      <c r="N349" s="380"/>
      <c r="O349" s="147"/>
      <c r="P349" s="189" t="s">
        <v>891</v>
      </c>
    </row>
    <row r="350" ht="47.25" spans="1:16">
      <c r="A350" s="247"/>
      <c r="B350" s="147"/>
      <c r="C350" s="335"/>
      <c r="D350" s="336"/>
      <c r="E350" s="338"/>
      <c r="F350" s="140" t="s">
        <v>892</v>
      </c>
      <c r="G350" s="141" t="s">
        <v>129</v>
      </c>
      <c r="H350" s="1161" t="s">
        <v>880</v>
      </c>
      <c r="I350" s="142"/>
      <c r="J350" s="147"/>
      <c r="K350" s="147"/>
      <c r="L350" s="147"/>
      <c r="M350" s="379"/>
      <c r="N350" s="380"/>
      <c r="O350" s="147"/>
      <c r="P350" s="189" t="s">
        <v>893</v>
      </c>
    </row>
    <row r="351" ht="31.5" spans="1:16">
      <c r="A351" s="247"/>
      <c r="B351" s="147"/>
      <c r="C351" s="335"/>
      <c r="D351" s="336"/>
      <c r="E351" s="338"/>
      <c r="F351" s="140" t="s">
        <v>894</v>
      </c>
      <c r="G351" s="141" t="s">
        <v>129</v>
      </c>
      <c r="H351" s="141" t="s">
        <v>926</v>
      </c>
      <c r="I351" s="142"/>
      <c r="J351" s="147"/>
      <c r="K351" s="147"/>
      <c r="L351" s="147"/>
      <c r="M351" s="379"/>
      <c r="N351" s="380"/>
      <c r="O351" s="147"/>
      <c r="P351" s="189" t="s">
        <v>896</v>
      </c>
    </row>
    <row r="352" ht="31.5" spans="1:16">
      <c r="A352" s="247"/>
      <c r="B352" s="147"/>
      <c r="C352" s="335"/>
      <c r="D352" s="336"/>
      <c r="E352" s="340"/>
      <c r="F352" s="140" t="s">
        <v>897</v>
      </c>
      <c r="G352" s="141" t="s">
        <v>129</v>
      </c>
      <c r="H352" s="1161" t="s">
        <v>880</v>
      </c>
      <c r="I352" s="142"/>
      <c r="J352" s="162"/>
      <c r="K352" s="162"/>
      <c r="L352" s="162"/>
      <c r="M352" s="381"/>
      <c r="N352" s="382"/>
      <c r="O352" s="162"/>
      <c r="P352" s="189" t="s">
        <v>898</v>
      </c>
    </row>
    <row r="353" ht="44.25" customHeight="1" spans="1:16">
      <c r="A353" s="247"/>
      <c r="B353" s="147"/>
      <c r="C353" s="335"/>
      <c r="D353" s="336"/>
      <c r="E353" s="337" t="s">
        <v>1082</v>
      </c>
      <c r="F353" s="140" t="s">
        <v>851</v>
      </c>
      <c r="G353" s="141" t="s">
        <v>129</v>
      </c>
      <c r="H353" s="135" t="s">
        <v>1083</v>
      </c>
      <c r="I353" s="136"/>
      <c r="J353" s="163">
        <v>2021</v>
      </c>
      <c r="K353" s="163" t="s">
        <v>853</v>
      </c>
      <c r="L353" s="163">
        <v>1</v>
      </c>
      <c r="M353" s="377">
        <f>(2.34+2.3)/2</f>
        <v>2.32</v>
      </c>
      <c r="N353" s="378">
        <f>L353*M353</f>
        <v>2.32</v>
      </c>
      <c r="O353" s="163"/>
      <c r="P353" s="189" t="s">
        <v>76</v>
      </c>
    </row>
    <row r="354" ht="21" customHeight="1" spans="1:16">
      <c r="A354" s="247"/>
      <c r="B354" s="147"/>
      <c r="C354" s="335"/>
      <c r="D354" s="336"/>
      <c r="E354" s="338"/>
      <c r="F354" s="140" t="s">
        <v>854</v>
      </c>
      <c r="G354" s="141" t="s">
        <v>129</v>
      </c>
      <c r="H354" s="141" t="s">
        <v>1084</v>
      </c>
      <c r="I354" s="142"/>
      <c r="J354" s="147"/>
      <c r="K354" s="147"/>
      <c r="L354" s="147"/>
      <c r="M354" s="379"/>
      <c r="N354" s="380"/>
      <c r="O354" s="147"/>
      <c r="P354" s="189" t="s">
        <v>76</v>
      </c>
    </row>
    <row r="355" ht="21" customHeight="1" spans="1:16">
      <c r="A355" s="247"/>
      <c r="B355" s="147"/>
      <c r="C355" s="335"/>
      <c r="D355" s="336"/>
      <c r="E355" s="338"/>
      <c r="F355" s="140" t="s">
        <v>856</v>
      </c>
      <c r="G355" s="141" t="s">
        <v>129</v>
      </c>
      <c r="H355" s="141" t="s">
        <v>857</v>
      </c>
      <c r="I355" s="142"/>
      <c r="J355" s="147"/>
      <c r="K355" s="147"/>
      <c r="L355" s="147"/>
      <c r="M355" s="379"/>
      <c r="N355" s="380"/>
      <c r="O355" s="147"/>
      <c r="P355" s="189" t="s">
        <v>76</v>
      </c>
    </row>
    <row r="356" ht="21" customHeight="1" spans="1:16">
      <c r="A356" s="247"/>
      <c r="B356" s="147"/>
      <c r="C356" s="335"/>
      <c r="D356" s="336"/>
      <c r="E356" s="338"/>
      <c r="F356" s="140" t="s">
        <v>858</v>
      </c>
      <c r="G356" s="141" t="s">
        <v>129</v>
      </c>
      <c r="H356" s="141">
        <v>14</v>
      </c>
      <c r="I356" s="142"/>
      <c r="J356" s="147"/>
      <c r="K356" s="147"/>
      <c r="L356" s="147"/>
      <c r="M356" s="379"/>
      <c r="N356" s="380"/>
      <c r="O356" s="147"/>
      <c r="P356" s="189" t="s">
        <v>76</v>
      </c>
    </row>
    <row r="357" ht="21" customHeight="1" spans="1:16">
      <c r="A357" s="247"/>
      <c r="B357" s="147"/>
      <c r="C357" s="335"/>
      <c r="D357" s="336"/>
      <c r="E357" s="338"/>
      <c r="F357" s="140" t="s">
        <v>859</v>
      </c>
      <c r="G357" s="141" t="s">
        <v>129</v>
      </c>
      <c r="H357" s="141">
        <v>3</v>
      </c>
      <c r="I357" s="142"/>
      <c r="J357" s="147"/>
      <c r="K357" s="147"/>
      <c r="L357" s="147"/>
      <c r="M357" s="379"/>
      <c r="N357" s="380"/>
      <c r="O357" s="147"/>
      <c r="P357" s="189" t="s">
        <v>860</v>
      </c>
    </row>
    <row r="358" ht="21" customHeight="1" spans="1:16">
      <c r="A358" s="247"/>
      <c r="B358" s="147"/>
      <c r="C358" s="335"/>
      <c r="D358" s="336"/>
      <c r="E358" s="338"/>
      <c r="F358" s="140" t="s">
        <v>861</v>
      </c>
      <c r="G358" s="141" t="s">
        <v>129</v>
      </c>
      <c r="H358" s="141">
        <v>2021</v>
      </c>
      <c r="I358" s="142"/>
      <c r="J358" s="147"/>
      <c r="K358" s="147"/>
      <c r="L358" s="147"/>
      <c r="M358" s="379"/>
      <c r="N358" s="380"/>
      <c r="O358" s="147"/>
      <c r="P358" s="189" t="s">
        <v>76</v>
      </c>
    </row>
    <row r="359" ht="21" customHeight="1" spans="1:16">
      <c r="A359" s="247"/>
      <c r="B359" s="147"/>
      <c r="C359" s="335"/>
      <c r="D359" s="336"/>
      <c r="E359" s="338"/>
      <c r="F359" s="140" t="s">
        <v>862</v>
      </c>
      <c r="G359" s="141" t="s">
        <v>129</v>
      </c>
      <c r="H359" s="386" t="s">
        <v>1085</v>
      </c>
      <c r="I359" s="142"/>
      <c r="J359" s="147"/>
      <c r="K359" s="147"/>
      <c r="L359" s="147"/>
      <c r="M359" s="379"/>
      <c r="N359" s="380"/>
      <c r="O359" s="147"/>
      <c r="P359" s="189" t="s">
        <v>76</v>
      </c>
    </row>
    <row r="360" ht="21" customHeight="1" spans="1:16">
      <c r="A360" s="247"/>
      <c r="B360" s="147"/>
      <c r="C360" s="335"/>
      <c r="D360" s="336"/>
      <c r="E360" s="338"/>
      <c r="F360" s="140" t="s">
        <v>864</v>
      </c>
      <c r="G360" s="141" t="s">
        <v>129</v>
      </c>
      <c r="H360" s="141" t="s">
        <v>865</v>
      </c>
      <c r="I360" s="142"/>
      <c r="J360" s="147"/>
      <c r="K360" s="147"/>
      <c r="L360" s="147"/>
      <c r="M360" s="379"/>
      <c r="N360" s="380"/>
      <c r="O360" s="147"/>
      <c r="P360" s="189" t="s">
        <v>76</v>
      </c>
    </row>
    <row r="361" ht="21" customHeight="1" spans="1:16">
      <c r="A361" s="247"/>
      <c r="B361" s="147"/>
      <c r="C361" s="335"/>
      <c r="D361" s="336"/>
      <c r="E361" s="338"/>
      <c r="F361" s="140" t="s">
        <v>866</v>
      </c>
      <c r="G361" s="141" t="s">
        <v>129</v>
      </c>
      <c r="H361" s="141" t="s">
        <v>867</v>
      </c>
      <c r="I361" s="142"/>
      <c r="J361" s="147"/>
      <c r="K361" s="147"/>
      <c r="L361" s="147"/>
      <c r="M361" s="379"/>
      <c r="N361" s="380"/>
      <c r="O361" s="147"/>
      <c r="P361" s="189" t="s">
        <v>76</v>
      </c>
    </row>
    <row r="362" ht="21" customHeight="1" spans="1:16">
      <c r="A362" s="247"/>
      <c r="B362" s="147"/>
      <c r="C362" s="335"/>
      <c r="D362" s="336"/>
      <c r="E362" s="338"/>
      <c r="F362" s="140" t="s">
        <v>868</v>
      </c>
      <c r="G362" s="141" t="s">
        <v>129</v>
      </c>
      <c r="H362" s="387" t="s">
        <v>1086</v>
      </c>
      <c r="I362" s="258"/>
      <c r="J362" s="147"/>
      <c r="K362" s="147"/>
      <c r="L362" s="147"/>
      <c r="M362" s="379"/>
      <c r="N362" s="380"/>
      <c r="O362" s="147"/>
      <c r="P362" s="189" t="s">
        <v>870</v>
      </c>
    </row>
    <row r="363" ht="21" customHeight="1" spans="1:16">
      <c r="A363" s="247"/>
      <c r="B363" s="147"/>
      <c r="C363" s="335"/>
      <c r="D363" s="336"/>
      <c r="E363" s="338"/>
      <c r="F363" s="140" t="s">
        <v>871</v>
      </c>
      <c r="G363" s="141" t="s">
        <v>129</v>
      </c>
      <c r="H363" s="1164" t="s">
        <v>1087</v>
      </c>
      <c r="I363" s="142"/>
      <c r="J363" s="147"/>
      <c r="K363" s="147"/>
      <c r="L363" s="147"/>
      <c r="M363" s="379"/>
      <c r="N363" s="380"/>
      <c r="O363" s="147"/>
      <c r="P363" s="189" t="s">
        <v>873</v>
      </c>
    </row>
    <row r="364" ht="35.25" customHeight="1" spans="1:16">
      <c r="A364" s="247"/>
      <c r="B364" s="147"/>
      <c r="C364" s="335"/>
      <c r="D364" s="336"/>
      <c r="E364" s="338"/>
      <c r="F364" s="140" t="s">
        <v>4</v>
      </c>
      <c r="G364" s="141" t="s">
        <v>129</v>
      </c>
      <c r="H364" s="1164" t="s">
        <v>1088</v>
      </c>
      <c r="I364" s="142"/>
      <c r="J364" s="147"/>
      <c r="K364" s="147"/>
      <c r="L364" s="147"/>
      <c r="M364" s="379"/>
      <c r="N364" s="380"/>
      <c r="O364" s="147"/>
      <c r="P364" s="189" t="s">
        <v>875</v>
      </c>
    </row>
    <row r="365" ht="21" customHeight="1" spans="1:16">
      <c r="A365" s="247"/>
      <c r="B365" s="147"/>
      <c r="C365" s="335"/>
      <c r="D365" s="336"/>
      <c r="E365" s="338"/>
      <c r="F365" s="140" t="s">
        <v>876</v>
      </c>
      <c r="G365" s="141" t="s">
        <v>129</v>
      </c>
      <c r="H365" s="141" t="s">
        <v>877</v>
      </c>
      <c r="I365" s="142"/>
      <c r="J365" s="147"/>
      <c r="K365" s="147"/>
      <c r="L365" s="147"/>
      <c r="M365" s="379"/>
      <c r="N365" s="380"/>
      <c r="O365" s="147"/>
      <c r="P365" s="189" t="s">
        <v>878</v>
      </c>
    </row>
    <row r="366" ht="31.5" spans="1:16">
      <c r="A366" s="247"/>
      <c r="B366" s="147"/>
      <c r="C366" s="335"/>
      <c r="D366" s="336"/>
      <c r="E366" s="338"/>
      <c r="F366" s="140" t="s">
        <v>879</v>
      </c>
      <c r="G366" s="141" t="s">
        <v>129</v>
      </c>
      <c r="H366" s="1161" t="s">
        <v>880</v>
      </c>
      <c r="I366" s="142"/>
      <c r="J366" s="147"/>
      <c r="K366" s="147"/>
      <c r="L366" s="147"/>
      <c r="M366" s="379"/>
      <c r="N366" s="380"/>
      <c r="O366" s="147"/>
      <c r="P366" s="189" t="s">
        <v>881</v>
      </c>
    </row>
    <row r="367" ht="36" customHeight="1" spans="1:16">
      <c r="A367" s="247"/>
      <c r="B367" s="147"/>
      <c r="C367" s="335"/>
      <c r="D367" s="336"/>
      <c r="E367" s="338"/>
      <c r="F367" s="140" t="s">
        <v>882</v>
      </c>
      <c r="G367" s="141" t="s">
        <v>129</v>
      </c>
      <c r="H367" s="339" t="s">
        <v>1089</v>
      </c>
      <c r="I367" s="142"/>
      <c r="J367" s="147"/>
      <c r="K367" s="147"/>
      <c r="L367" s="147"/>
      <c r="M367" s="379"/>
      <c r="N367" s="380"/>
      <c r="O367" s="147"/>
      <c r="P367" s="189" t="s">
        <v>884</v>
      </c>
    </row>
    <row r="368" ht="36.75" customHeight="1" spans="1:17">
      <c r="A368" s="247"/>
      <c r="B368" s="147"/>
      <c r="C368" s="335"/>
      <c r="D368" s="336"/>
      <c r="E368" s="338"/>
      <c r="F368" s="140" t="s">
        <v>885</v>
      </c>
      <c r="G368" s="141"/>
      <c r="H368" s="339" t="s">
        <v>1090</v>
      </c>
      <c r="I368" s="142"/>
      <c r="J368" s="147"/>
      <c r="K368" s="147"/>
      <c r="L368" s="147"/>
      <c r="M368" s="379"/>
      <c r="N368" s="380"/>
      <c r="O368" s="147"/>
      <c r="P368" s="189" t="s">
        <v>887</v>
      </c>
      <c r="Q368" s="242" t="s">
        <v>888</v>
      </c>
    </row>
    <row r="369" ht="38.25" customHeight="1" spans="1:16">
      <c r="A369" s="247"/>
      <c r="B369" s="147"/>
      <c r="C369" s="335"/>
      <c r="D369" s="336"/>
      <c r="E369" s="338"/>
      <c r="F369" s="140" t="s">
        <v>889</v>
      </c>
      <c r="G369" s="141" t="s">
        <v>129</v>
      </c>
      <c r="H369" s="339" t="s">
        <v>890</v>
      </c>
      <c r="I369" s="142"/>
      <c r="J369" s="147"/>
      <c r="K369" s="147"/>
      <c r="L369" s="147"/>
      <c r="M369" s="379"/>
      <c r="N369" s="380"/>
      <c r="O369" s="147"/>
      <c r="P369" s="189" t="s">
        <v>891</v>
      </c>
    </row>
    <row r="370" ht="47.25" spans="1:16">
      <c r="A370" s="247"/>
      <c r="B370" s="147"/>
      <c r="C370" s="335"/>
      <c r="D370" s="336"/>
      <c r="E370" s="338"/>
      <c r="F370" s="140" t="s">
        <v>892</v>
      </c>
      <c r="G370" s="141" t="s">
        <v>129</v>
      </c>
      <c r="H370" s="1161" t="s">
        <v>880</v>
      </c>
      <c r="I370" s="142"/>
      <c r="J370" s="147"/>
      <c r="K370" s="147"/>
      <c r="L370" s="147"/>
      <c r="M370" s="379"/>
      <c r="N370" s="380"/>
      <c r="O370" s="147"/>
      <c r="P370" s="189" t="s">
        <v>893</v>
      </c>
    </row>
    <row r="371" ht="31.5" spans="1:16">
      <c r="A371" s="247"/>
      <c r="B371" s="147"/>
      <c r="C371" s="335"/>
      <c r="D371" s="336"/>
      <c r="E371" s="338"/>
      <c r="F371" s="140" t="s">
        <v>894</v>
      </c>
      <c r="G371" s="141" t="s">
        <v>129</v>
      </c>
      <c r="H371" s="141" t="s">
        <v>926</v>
      </c>
      <c r="I371" s="142"/>
      <c r="J371" s="147"/>
      <c r="K371" s="147"/>
      <c r="L371" s="147"/>
      <c r="M371" s="379"/>
      <c r="N371" s="380"/>
      <c r="O371" s="147"/>
      <c r="P371" s="189" t="s">
        <v>896</v>
      </c>
    </row>
    <row r="372" ht="31.5" spans="1:16">
      <c r="A372" s="247"/>
      <c r="B372" s="147"/>
      <c r="C372" s="335"/>
      <c r="D372" s="336"/>
      <c r="E372" s="340"/>
      <c r="F372" s="140" t="s">
        <v>897</v>
      </c>
      <c r="G372" s="141" t="s">
        <v>129</v>
      </c>
      <c r="H372" s="1161" t="s">
        <v>880</v>
      </c>
      <c r="I372" s="142"/>
      <c r="J372" s="162"/>
      <c r="K372" s="162"/>
      <c r="L372" s="162"/>
      <c r="M372" s="381"/>
      <c r="N372" s="382"/>
      <c r="O372" s="162"/>
      <c r="P372" s="189" t="s">
        <v>898</v>
      </c>
    </row>
    <row r="373" ht="50.25" customHeight="1" spans="1:16">
      <c r="A373" s="247"/>
      <c r="B373" s="147"/>
      <c r="C373" s="335"/>
      <c r="D373" s="336"/>
      <c r="E373" s="337" t="s">
        <v>1091</v>
      </c>
      <c r="F373" s="140" t="s">
        <v>851</v>
      </c>
      <c r="G373" s="141" t="s">
        <v>129</v>
      </c>
      <c r="H373" s="135" t="s">
        <v>1092</v>
      </c>
      <c r="I373" s="136"/>
      <c r="J373" s="163">
        <v>2021</v>
      </c>
      <c r="K373" s="163" t="s">
        <v>853</v>
      </c>
      <c r="L373" s="163">
        <v>1</v>
      </c>
      <c r="M373" s="377">
        <f>(2.35+2.3)/2</f>
        <v>2.325</v>
      </c>
      <c r="N373" s="378">
        <f>L373*M373</f>
        <v>2.325</v>
      </c>
      <c r="O373" s="163"/>
      <c r="P373" s="189" t="s">
        <v>76</v>
      </c>
    </row>
    <row r="374" ht="21" customHeight="1" spans="1:16">
      <c r="A374" s="247"/>
      <c r="B374" s="147"/>
      <c r="C374" s="335"/>
      <c r="D374" s="336"/>
      <c r="E374" s="338"/>
      <c r="F374" s="140" t="s">
        <v>854</v>
      </c>
      <c r="G374" s="141" t="s">
        <v>129</v>
      </c>
      <c r="H374" s="257" t="s">
        <v>1093</v>
      </c>
      <c r="I374" s="258"/>
      <c r="J374" s="147"/>
      <c r="K374" s="147"/>
      <c r="L374" s="147"/>
      <c r="M374" s="379"/>
      <c r="N374" s="380"/>
      <c r="O374" s="147"/>
      <c r="P374" s="189" t="s">
        <v>76</v>
      </c>
    </row>
    <row r="375" ht="21" customHeight="1" spans="1:16">
      <c r="A375" s="247"/>
      <c r="B375" s="147"/>
      <c r="C375" s="335"/>
      <c r="D375" s="336"/>
      <c r="E375" s="338"/>
      <c r="F375" s="140" t="s">
        <v>856</v>
      </c>
      <c r="G375" s="141" t="s">
        <v>129</v>
      </c>
      <c r="H375" s="141" t="s">
        <v>1094</v>
      </c>
      <c r="I375" s="142"/>
      <c r="J375" s="147"/>
      <c r="K375" s="147"/>
      <c r="L375" s="147"/>
      <c r="M375" s="379"/>
      <c r="N375" s="380"/>
      <c r="O375" s="147"/>
      <c r="P375" s="189" t="s">
        <v>76</v>
      </c>
    </row>
    <row r="376" ht="21" customHeight="1" spans="1:16">
      <c r="A376" s="247"/>
      <c r="B376" s="147"/>
      <c r="C376" s="335"/>
      <c r="D376" s="336"/>
      <c r="E376" s="338"/>
      <c r="F376" s="140" t="s">
        <v>858</v>
      </c>
      <c r="G376" s="141" t="s">
        <v>129</v>
      </c>
      <c r="H376" s="141">
        <v>21</v>
      </c>
      <c r="I376" s="142"/>
      <c r="J376" s="147"/>
      <c r="K376" s="147"/>
      <c r="L376" s="147"/>
      <c r="M376" s="379"/>
      <c r="N376" s="380"/>
      <c r="O376" s="147"/>
      <c r="P376" s="189" t="s">
        <v>76</v>
      </c>
    </row>
    <row r="377" ht="21" customHeight="1" spans="1:16">
      <c r="A377" s="247"/>
      <c r="B377" s="147"/>
      <c r="C377" s="335"/>
      <c r="D377" s="336"/>
      <c r="E377" s="338"/>
      <c r="F377" s="140" t="s">
        <v>859</v>
      </c>
      <c r="G377" s="141" t="s">
        <v>129</v>
      </c>
      <c r="H377" s="141">
        <v>4</v>
      </c>
      <c r="I377" s="142"/>
      <c r="J377" s="147"/>
      <c r="K377" s="147"/>
      <c r="L377" s="147"/>
      <c r="M377" s="379"/>
      <c r="N377" s="380"/>
      <c r="O377" s="147"/>
      <c r="P377" s="189" t="s">
        <v>860</v>
      </c>
    </row>
    <row r="378" ht="21" customHeight="1" spans="1:16">
      <c r="A378" s="247"/>
      <c r="B378" s="147"/>
      <c r="C378" s="335"/>
      <c r="D378" s="336"/>
      <c r="E378" s="338"/>
      <c r="F378" s="140" t="s">
        <v>861</v>
      </c>
      <c r="G378" s="141" t="s">
        <v>129</v>
      </c>
      <c r="H378" s="141">
        <v>2021</v>
      </c>
      <c r="I378" s="142"/>
      <c r="J378" s="147"/>
      <c r="K378" s="147"/>
      <c r="L378" s="147"/>
      <c r="M378" s="379"/>
      <c r="N378" s="380"/>
      <c r="O378" s="147"/>
      <c r="P378" s="189" t="s">
        <v>76</v>
      </c>
    </row>
    <row r="379" ht="21" customHeight="1" spans="1:16">
      <c r="A379" s="247"/>
      <c r="B379" s="147"/>
      <c r="C379" s="335"/>
      <c r="D379" s="336"/>
      <c r="E379" s="338"/>
      <c r="F379" s="140" t="s">
        <v>862</v>
      </c>
      <c r="G379" s="141" t="s">
        <v>129</v>
      </c>
      <c r="H379" s="386" t="s">
        <v>1095</v>
      </c>
      <c r="I379" s="142"/>
      <c r="J379" s="147"/>
      <c r="K379" s="147"/>
      <c r="L379" s="147"/>
      <c r="M379" s="379"/>
      <c r="N379" s="380"/>
      <c r="O379" s="147"/>
      <c r="P379" s="189" t="s">
        <v>76</v>
      </c>
    </row>
    <row r="380" ht="21" customHeight="1" spans="1:16">
      <c r="A380" s="247"/>
      <c r="B380" s="147"/>
      <c r="C380" s="335"/>
      <c r="D380" s="336"/>
      <c r="E380" s="338"/>
      <c r="F380" s="140" t="s">
        <v>864</v>
      </c>
      <c r="G380" s="141" t="s">
        <v>129</v>
      </c>
      <c r="H380" s="141" t="s">
        <v>1096</v>
      </c>
      <c r="I380" s="142"/>
      <c r="J380" s="147"/>
      <c r="K380" s="147"/>
      <c r="L380" s="147"/>
      <c r="M380" s="379"/>
      <c r="N380" s="380"/>
      <c r="O380" s="147"/>
      <c r="P380" s="189" t="s">
        <v>76</v>
      </c>
    </row>
    <row r="381" ht="21" customHeight="1" spans="1:16">
      <c r="A381" s="247"/>
      <c r="B381" s="147"/>
      <c r="C381" s="335"/>
      <c r="D381" s="336"/>
      <c r="E381" s="338"/>
      <c r="F381" s="140" t="s">
        <v>866</v>
      </c>
      <c r="G381" s="141" t="s">
        <v>129</v>
      </c>
      <c r="H381" s="141" t="s">
        <v>1097</v>
      </c>
      <c r="I381" s="142"/>
      <c r="J381" s="147"/>
      <c r="K381" s="147"/>
      <c r="L381" s="147"/>
      <c r="M381" s="379"/>
      <c r="N381" s="380"/>
      <c r="O381" s="147"/>
      <c r="P381" s="189" t="s">
        <v>76</v>
      </c>
    </row>
    <row r="382" ht="21" customHeight="1" spans="1:16">
      <c r="A382" s="247"/>
      <c r="B382" s="147"/>
      <c r="C382" s="335"/>
      <c r="D382" s="336"/>
      <c r="E382" s="338"/>
      <c r="F382" s="140" t="s">
        <v>868</v>
      </c>
      <c r="G382" s="141" t="s">
        <v>129</v>
      </c>
      <c r="H382" s="390" t="s">
        <v>1098</v>
      </c>
      <c r="I382" s="391"/>
      <c r="J382" s="147"/>
      <c r="K382" s="147"/>
      <c r="L382" s="147"/>
      <c r="M382" s="379"/>
      <c r="N382" s="380"/>
      <c r="O382" s="147"/>
      <c r="P382" s="189" t="s">
        <v>870</v>
      </c>
    </row>
    <row r="383" ht="21" customHeight="1" spans="1:16">
      <c r="A383" s="247"/>
      <c r="B383" s="147"/>
      <c r="C383" s="335"/>
      <c r="D383" s="336"/>
      <c r="E383" s="338"/>
      <c r="F383" s="140" t="s">
        <v>871</v>
      </c>
      <c r="G383" s="141" t="s">
        <v>129</v>
      </c>
      <c r="H383" s="1164" t="s">
        <v>1099</v>
      </c>
      <c r="I383" s="142"/>
      <c r="J383" s="147"/>
      <c r="K383" s="147"/>
      <c r="L383" s="147"/>
      <c r="M383" s="379"/>
      <c r="N383" s="380"/>
      <c r="O383" s="147"/>
      <c r="P383" s="189" t="s">
        <v>873</v>
      </c>
    </row>
    <row r="384" ht="21" customHeight="1" spans="1:16">
      <c r="A384" s="247"/>
      <c r="B384" s="147"/>
      <c r="C384" s="335"/>
      <c r="D384" s="336"/>
      <c r="E384" s="338"/>
      <c r="F384" s="140" t="s">
        <v>4</v>
      </c>
      <c r="G384" s="141" t="s">
        <v>129</v>
      </c>
      <c r="H384" s="1164" t="s">
        <v>1100</v>
      </c>
      <c r="I384" s="142"/>
      <c r="J384" s="147"/>
      <c r="K384" s="147"/>
      <c r="L384" s="147"/>
      <c r="M384" s="379"/>
      <c r="N384" s="380"/>
      <c r="O384" s="147"/>
      <c r="P384" s="189" t="s">
        <v>875</v>
      </c>
    </row>
    <row r="385" ht="21" customHeight="1" spans="1:16">
      <c r="A385" s="247"/>
      <c r="B385" s="147"/>
      <c r="C385" s="335"/>
      <c r="D385" s="336"/>
      <c r="E385" s="338"/>
      <c r="F385" s="140" t="s">
        <v>876</v>
      </c>
      <c r="G385" s="141" t="s">
        <v>129</v>
      </c>
      <c r="H385" s="141" t="s">
        <v>1101</v>
      </c>
      <c r="I385" s="142"/>
      <c r="J385" s="147"/>
      <c r="K385" s="147"/>
      <c r="L385" s="147"/>
      <c r="M385" s="379"/>
      <c r="N385" s="380"/>
      <c r="O385" s="147"/>
      <c r="P385" s="189" t="s">
        <v>878</v>
      </c>
    </row>
    <row r="386" ht="31.5" spans="1:16">
      <c r="A386" s="247"/>
      <c r="B386" s="147"/>
      <c r="C386" s="335"/>
      <c r="D386" s="336"/>
      <c r="E386" s="338"/>
      <c r="F386" s="140" t="s">
        <v>879</v>
      </c>
      <c r="G386" s="141" t="s">
        <v>129</v>
      </c>
      <c r="H386" s="1161" t="s">
        <v>880</v>
      </c>
      <c r="I386" s="142"/>
      <c r="J386" s="147"/>
      <c r="K386" s="147"/>
      <c r="L386" s="147"/>
      <c r="M386" s="379"/>
      <c r="N386" s="380"/>
      <c r="O386" s="147"/>
      <c r="P386" s="189" t="s">
        <v>881</v>
      </c>
    </row>
    <row r="387" ht="34.5" customHeight="1" spans="1:16">
      <c r="A387" s="247"/>
      <c r="B387" s="147"/>
      <c r="C387" s="335"/>
      <c r="D387" s="336"/>
      <c r="E387" s="338"/>
      <c r="F387" s="140" t="s">
        <v>882</v>
      </c>
      <c r="G387" s="141" t="s">
        <v>129</v>
      </c>
      <c r="H387" s="339" t="s">
        <v>1102</v>
      </c>
      <c r="I387" s="142"/>
      <c r="J387" s="147"/>
      <c r="K387" s="147"/>
      <c r="L387" s="147"/>
      <c r="M387" s="379"/>
      <c r="N387" s="380"/>
      <c r="O387" s="147"/>
      <c r="P387" s="189" t="s">
        <v>884</v>
      </c>
    </row>
    <row r="388" ht="36.75" customHeight="1" spans="1:17">
      <c r="A388" s="247"/>
      <c r="B388" s="147"/>
      <c r="C388" s="335"/>
      <c r="D388" s="336"/>
      <c r="E388" s="338"/>
      <c r="F388" s="140" t="s">
        <v>885</v>
      </c>
      <c r="G388" s="141"/>
      <c r="H388" s="339" t="s">
        <v>1103</v>
      </c>
      <c r="I388" s="142"/>
      <c r="J388" s="147"/>
      <c r="K388" s="147"/>
      <c r="L388" s="147"/>
      <c r="M388" s="379"/>
      <c r="N388" s="380"/>
      <c r="O388" s="147"/>
      <c r="P388" s="189" t="s">
        <v>887</v>
      </c>
      <c r="Q388" s="242" t="s">
        <v>888</v>
      </c>
    </row>
    <row r="389" ht="38.25" customHeight="1" spans="1:16">
      <c r="A389" s="247"/>
      <c r="B389" s="147"/>
      <c r="C389" s="335"/>
      <c r="D389" s="336"/>
      <c r="E389" s="338"/>
      <c r="F389" s="140" t="s">
        <v>889</v>
      </c>
      <c r="G389" s="141" t="s">
        <v>129</v>
      </c>
      <c r="H389" s="385" t="s">
        <v>1104</v>
      </c>
      <c r="I389" s="142"/>
      <c r="J389" s="147"/>
      <c r="K389" s="147"/>
      <c r="L389" s="147"/>
      <c r="M389" s="379"/>
      <c r="N389" s="380"/>
      <c r="O389" s="147"/>
      <c r="P389" s="189" t="s">
        <v>891</v>
      </c>
    </row>
    <row r="390" ht="47.25" spans="1:16">
      <c r="A390" s="247"/>
      <c r="B390" s="147"/>
      <c r="C390" s="335"/>
      <c r="D390" s="336"/>
      <c r="E390" s="338"/>
      <c r="F390" s="140" t="s">
        <v>892</v>
      </c>
      <c r="G390" s="141" t="s">
        <v>129</v>
      </c>
      <c r="H390" s="1161" t="s">
        <v>880</v>
      </c>
      <c r="I390" s="142"/>
      <c r="J390" s="147"/>
      <c r="K390" s="147"/>
      <c r="L390" s="147"/>
      <c r="M390" s="379"/>
      <c r="N390" s="380"/>
      <c r="O390" s="147"/>
      <c r="P390" s="189" t="s">
        <v>893</v>
      </c>
    </row>
    <row r="391" ht="31.5" spans="1:16">
      <c r="A391" s="247"/>
      <c r="B391" s="147"/>
      <c r="C391" s="335"/>
      <c r="D391" s="336"/>
      <c r="E391" s="338"/>
      <c r="F391" s="140" t="s">
        <v>894</v>
      </c>
      <c r="G391" s="141" t="s">
        <v>129</v>
      </c>
      <c r="H391" s="141" t="s">
        <v>926</v>
      </c>
      <c r="I391" s="142"/>
      <c r="J391" s="147"/>
      <c r="K391" s="147"/>
      <c r="L391" s="147"/>
      <c r="M391" s="379"/>
      <c r="N391" s="380"/>
      <c r="O391" s="147"/>
      <c r="P391" s="189" t="s">
        <v>896</v>
      </c>
    </row>
    <row r="392" ht="31.5" spans="1:16">
      <c r="A392" s="247"/>
      <c r="B392" s="147"/>
      <c r="C392" s="335"/>
      <c r="D392" s="336"/>
      <c r="E392" s="340"/>
      <c r="F392" s="140" t="s">
        <v>897</v>
      </c>
      <c r="G392" s="141" t="s">
        <v>129</v>
      </c>
      <c r="H392" s="1161" t="s">
        <v>880</v>
      </c>
      <c r="I392" s="142"/>
      <c r="J392" s="162"/>
      <c r="K392" s="162"/>
      <c r="L392" s="162"/>
      <c r="M392" s="381"/>
      <c r="N392" s="382"/>
      <c r="O392" s="162"/>
      <c r="P392" s="189" t="s">
        <v>898</v>
      </c>
    </row>
    <row r="393" s="186" customFormat="1" ht="30" customHeight="1" spans="1:16">
      <c r="A393" s="326"/>
      <c r="B393" s="327"/>
      <c r="C393" s="333"/>
      <c r="D393" s="334"/>
      <c r="E393" s="329" t="s">
        <v>257</v>
      </c>
      <c r="F393" s="330" t="s">
        <v>1105</v>
      </c>
      <c r="G393" s="330"/>
      <c r="H393" s="330"/>
      <c r="I393" s="330"/>
      <c r="J393" s="369"/>
      <c r="K393" s="373"/>
      <c r="L393" s="329"/>
      <c r="M393" s="371"/>
      <c r="N393" s="372">
        <f>SUM(N394:N425)</f>
        <v>1.865</v>
      </c>
      <c r="O393" s="372"/>
      <c r="P393" s="394" t="s">
        <v>1106</v>
      </c>
    </row>
    <row r="394" ht="54" customHeight="1" spans="1:16">
      <c r="A394" s="247"/>
      <c r="B394" s="147"/>
      <c r="C394" s="335"/>
      <c r="D394" s="336"/>
      <c r="E394" s="337" t="s">
        <v>1107</v>
      </c>
      <c r="F394" s="140" t="s">
        <v>851</v>
      </c>
      <c r="G394" s="141" t="s">
        <v>129</v>
      </c>
      <c r="H394" s="135" t="s">
        <v>1108</v>
      </c>
      <c r="I394" s="136"/>
      <c r="J394" s="163">
        <v>2019</v>
      </c>
      <c r="K394" s="163" t="s">
        <v>853</v>
      </c>
      <c r="L394" s="163">
        <v>1</v>
      </c>
      <c r="M394" s="377">
        <f>(0.96+1)/2</f>
        <v>0.98</v>
      </c>
      <c r="N394" s="378">
        <f>L394*M394</f>
        <v>0.98</v>
      </c>
      <c r="O394" s="163"/>
      <c r="P394" s="189" t="s">
        <v>76</v>
      </c>
    </row>
    <row r="395" ht="39" customHeight="1" spans="1:16">
      <c r="A395" s="247"/>
      <c r="B395" s="147"/>
      <c r="C395" s="335"/>
      <c r="D395" s="336"/>
      <c r="E395" s="338"/>
      <c r="F395" s="140" t="s">
        <v>854</v>
      </c>
      <c r="G395" s="141" t="s">
        <v>129</v>
      </c>
      <c r="H395" s="257" t="s">
        <v>1109</v>
      </c>
      <c r="I395" s="258"/>
      <c r="J395" s="147"/>
      <c r="K395" s="147"/>
      <c r="L395" s="147"/>
      <c r="M395" s="379"/>
      <c r="N395" s="380"/>
      <c r="O395" s="147"/>
      <c r="P395" s="189" t="s">
        <v>76</v>
      </c>
    </row>
    <row r="396" ht="35.25" customHeight="1" spans="1:16">
      <c r="A396" s="247"/>
      <c r="B396" s="147"/>
      <c r="C396" s="335"/>
      <c r="D396" s="336"/>
      <c r="E396" s="338"/>
      <c r="F396" s="140" t="s">
        <v>856</v>
      </c>
      <c r="G396" s="141" t="s">
        <v>129</v>
      </c>
      <c r="H396" s="141" t="s">
        <v>1110</v>
      </c>
      <c r="I396" s="142"/>
      <c r="J396" s="147"/>
      <c r="K396" s="147"/>
      <c r="L396" s="147"/>
      <c r="M396" s="379"/>
      <c r="N396" s="380"/>
      <c r="O396" s="147"/>
      <c r="P396" s="189" t="s">
        <v>76</v>
      </c>
    </row>
    <row r="397" ht="21" customHeight="1" spans="1:16">
      <c r="A397" s="247"/>
      <c r="B397" s="147"/>
      <c r="C397" s="335"/>
      <c r="D397" s="336"/>
      <c r="E397" s="338"/>
      <c r="F397" s="140" t="s">
        <v>858</v>
      </c>
      <c r="G397" s="141" t="s">
        <v>129</v>
      </c>
      <c r="H397" s="141">
        <v>10</v>
      </c>
      <c r="I397" s="142"/>
      <c r="J397" s="147"/>
      <c r="K397" s="147"/>
      <c r="L397" s="147"/>
      <c r="M397" s="379"/>
      <c r="N397" s="380"/>
      <c r="O397" s="147"/>
      <c r="P397" s="189" t="s">
        <v>76</v>
      </c>
    </row>
    <row r="398" ht="21" customHeight="1" spans="1:16">
      <c r="A398" s="247"/>
      <c r="B398" s="147"/>
      <c r="C398" s="335"/>
      <c r="D398" s="336"/>
      <c r="E398" s="338"/>
      <c r="F398" s="140" t="s">
        <v>859</v>
      </c>
      <c r="G398" s="141" t="s">
        <v>129</v>
      </c>
      <c r="H398" s="141">
        <v>6</v>
      </c>
      <c r="I398" s="142"/>
      <c r="J398" s="147"/>
      <c r="K398" s="147"/>
      <c r="L398" s="147"/>
      <c r="M398" s="379"/>
      <c r="N398" s="380"/>
      <c r="O398" s="147"/>
      <c r="P398" s="189" t="s">
        <v>860</v>
      </c>
    </row>
    <row r="399" ht="21" customHeight="1" spans="1:16">
      <c r="A399" s="247"/>
      <c r="B399" s="147"/>
      <c r="C399" s="335"/>
      <c r="D399" s="336"/>
      <c r="E399" s="338"/>
      <c r="F399" s="140" t="s">
        <v>861</v>
      </c>
      <c r="G399" s="141" t="s">
        <v>129</v>
      </c>
      <c r="H399" s="141">
        <v>2019</v>
      </c>
      <c r="I399" s="142"/>
      <c r="J399" s="147"/>
      <c r="K399" s="147"/>
      <c r="L399" s="147"/>
      <c r="M399" s="379"/>
      <c r="N399" s="380"/>
      <c r="O399" s="147"/>
      <c r="P399" s="189" t="s">
        <v>76</v>
      </c>
    </row>
    <row r="400" ht="21" customHeight="1" spans="1:16">
      <c r="A400" s="247"/>
      <c r="B400" s="147"/>
      <c r="C400" s="335"/>
      <c r="D400" s="336"/>
      <c r="E400" s="338"/>
      <c r="F400" s="140" t="s">
        <v>862</v>
      </c>
      <c r="G400" s="141" t="s">
        <v>129</v>
      </c>
      <c r="H400" s="141" t="s">
        <v>1111</v>
      </c>
      <c r="I400" s="142"/>
      <c r="J400" s="147"/>
      <c r="K400" s="147"/>
      <c r="L400" s="147"/>
      <c r="M400" s="379"/>
      <c r="N400" s="380"/>
      <c r="O400" s="147"/>
      <c r="P400" s="189" t="s">
        <v>76</v>
      </c>
    </row>
    <row r="401" ht="21" customHeight="1" spans="1:16">
      <c r="A401" s="247"/>
      <c r="B401" s="147"/>
      <c r="C401" s="335"/>
      <c r="D401" s="336"/>
      <c r="E401" s="338"/>
      <c r="F401" s="140" t="s">
        <v>864</v>
      </c>
      <c r="G401" s="141" t="s">
        <v>129</v>
      </c>
      <c r="H401" s="141" t="s">
        <v>1112</v>
      </c>
      <c r="I401" s="142"/>
      <c r="J401" s="147"/>
      <c r="K401" s="147"/>
      <c r="L401" s="147"/>
      <c r="M401" s="379"/>
      <c r="N401" s="380"/>
      <c r="O401" s="147"/>
      <c r="P401" s="189" t="s">
        <v>76</v>
      </c>
    </row>
    <row r="402" ht="21" customHeight="1" spans="1:16">
      <c r="A402" s="247"/>
      <c r="B402" s="147"/>
      <c r="C402" s="335"/>
      <c r="D402" s="336"/>
      <c r="E402" s="338"/>
      <c r="F402" s="140" t="s">
        <v>866</v>
      </c>
      <c r="G402" s="141" t="s">
        <v>129</v>
      </c>
      <c r="H402" s="141" t="s">
        <v>1113</v>
      </c>
      <c r="I402" s="142"/>
      <c r="J402" s="147"/>
      <c r="K402" s="147"/>
      <c r="L402" s="147"/>
      <c r="M402" s="379"/>
      <c r="N402" s="380"/>
      <c r="O402" s="147"/>
      <c r="P402" s="189" t="s">
        <v>76</v>
      </c>
    </row>
    <row r="403" ht="21" customHeight="1" spans="1:16">
      <c r="A403" s="247"/>
      <c r="B403" s="147"/>
      <c r="C403" s="335"/>
      <c r="D403" s="336"/>
      <c r="E403" s="338"/>
      <c r="F403" s="140" t="s">
        <v>868</v>
      </c>
      <c r="G403" s="141" t="s">
        <v>129</v>
      </c>
      <c r="H403" s="1164" t="s">
        <v>1114</v>
      </c>
      <c r="I403" s="142"/>
      <c r="J403" s="147"/>
      <c r="K403" s="147"/>
      <c r="L403" s="147"/>
      <c r="M403" s="379"/>
      <c r="N403" s="380"/>
      <c r="O403" s="147"/>
      <c r="P403" s="189" t="s">
        <v>870</v>
      </c>
    </row>
    <row r="404" ht="20.25" customHeight="1" spans="1:16">
      <c r="A404" s="247"/>
      <c r="B404" s="147"/>
      <c r="C404" s="335"/>
      <c r="D404" s="336"/>
      <c r="E404" s="338"/>
      <c r="F404" s="140" t="s">
        <v>871</v>
      </c>
      <c r="G404" s="141" t="s">
        <v>129</v>
      </c>
      <c r="H404" s="339" t="s">
        <v>1115</v>
      </c>
      <c r="I404" s="142"/>
      <c r="J404" s="147"/>
      <c r="K404" s="147"/>
      <c r="L404" s="147"/>
      <c r="M404" s="379"/>
      <c r="N404" s="380"/>
      <c r="O404" s="147"/>
      <c r="P404" s="189" t="s">
        <v>873</v>
      </c>
    </row>
    <row r="405" ht="67.5" customHeight="1" spans="1:16">
      <c r="A405" s="247"/>
      <c r="B405" s="147"/>
      <c r="C405" s="335"/>
      <c r="D405" s="336"/>
      <c r="E405" s="338"/>
      <c r="F405" s="140" t="s">
        <v>4</v>
      </c>
      <c r="G405" s="141" t="s">
        <v>129</v>
      </c>
      <c r="H405" s="339" t="s">
        <v>1116</v>
      </c>
      <c r="I405" s="142"/>
      <c r="J405" s="147"/>
      <c r="K405" s="147"/>
      <c r="L405" s="147"/>
      <c r="M405" s="379"/>
      <c r="N405" s="380"/>
      <c r="O405" s="147"/>
      <c r="P405" s="189" t="s">
        <v>875</v>
      </c>
    </row>
    <row r="406" ht="34.5" customHeight="1" spans="1:16">
      <c r="A406" s="247"/>
      <c r="B406" s="147"/>
      <c r="C406" s="335"/>
      <c r="D406" s="336"/>
      <c r="E406" s="338"/>
      <c r="F406" s="140" t="s">
        <v>882</v>
      </c>
      <c r="G406" s="141" t="s">
        <v>129</v>
      </c>
      <c r="H406" s="392" t="s">
        <v>1117</v>
      </c>
      <c r="I406" s="142"/>
      <c r="J406" s="147"/>
      <c r="K406" s="147"/>
      <c r="L406" s="147"/>
      <c r="M406" s="379"/>
      <c r="N406" s="380"/>
      <c r="O406" s="147"/>
      <c r="P406" s="189" t="s">
        <v>884</v>
      </c>
    </row>
    <row r="407" ht="33.75" customHeight="1" spans="1:16">
      <c r="A407" s="247"/>
      <c r="B407" s="147"/>
      <c r="C407" s="335"/>
      <c r="D407" s="336"/>
      <c r="E407" s="338"/>
      <c r="F407" s="140" t="s">
        <v>889</v>
      </c>
      <c r="G407" s="141" t="s">
        <v>129</v>
      </c>
      <c r="H407" s="339" t="s">
        <v>1118</v>
      </c>
      <c r="I407" s="142"/>
      <c r="J407" s="147"/>
      <c r="K407" s="147"/>
      <c r="L407" s="147"/>
      <c r="M407" s="379"/>
      <c r="N407" s="380"/>
      <c r="O407" s="147"/>
      <c r="P407" s="189" t="s">
        <v>1119</v>
      </c>
    </row>
    <row r="408" ht="31.5" spans="1:16">
      <c r="A408" s="247"/>
      <c r="B408" s="147"/>
      <c r="C408" s="335"/>
      <c r="D408" s="336"/>
      <c r="E408" s="338"/>
      <c r="F408" s="140" t="s">
        <v>894</v>
      </c>
      <c r="G408" s="141" t="s">
        <v>129</v>
      </c>
      <c r="H408" s="141" t="s">
        <v>926</v>
      </c>
      <c r="I408" s="142"/>
      <c r="J408" s="147"/>
      <c r="K408" s="147"/>
      <c r="L408" s="147"/>
      <c r="M408" s="379"/>
      <c r="N408" s="380"/>
      <c r="O408" s="147"/>
      <c r="P408" s="189" t="s">
        <v>896</v>
      </c>
    </row>
    <row r="409" ht="31.5" spans="1:16">
      <c r="A409" s="247"/>
      <c r="B409" s="147"/>
      <c r="C409" s="335"/>
      <c r="D409" s="336"/>
      <c r="E409" s="340"/>
      <c r="F409" s="140" t="s">
        <v>897</v>
      </c>
      <c r="G409" s="141" t="s">
        <v>129</v>
      </c>
      <c r="H409" s="1161" t="s">
        <v>880</v>
      </c>
      <c r="I409" s="142"/>
      <c r="J409" s="162"/>
      <c r="K409" s="162"/>
      <c r="L409" s="162"/>
      <c r="M409" s="381"/>
      <c r="N409" s="382"/>
      <c r="O409" s="162"/>
      <c r="P409" s="189" t="s">
        <v>898</v>
      </c>
    </row>
    <row r="410" ht="54" customHeight="1" spans="1:16">
      <c r="A410" s="247"/>
      <c r="B410" s="147"/>
      <c r="C410" s="335"/>
      <c r="D410" s="336"/>
      <c r="E410" s="337" t="s">
        <v>1120</v>
      </c>
      <c r="F410" s="140" t="s">
        <v>851</v>
      </c>
      <c r="G410" s="141" t="s">
        <v>129</v>
      </c>
      <c r="H410" s="393" t="s">
        <v>1121</v>
      </c>
      <c r="I410" s="395"/>
      <c r="J410" s="163">
        <v>2017</v>
      </c>
      <c r="K410" s="163" t="s">
        <v>853</v>
      </c>
      <c r="L410" s="163">
        <v>1</v>
      </c>
      <c r="M410" s="377">
        <f>(0.77+1)/2</f>
        <v>0.885</v>
      </c>
      <c r="N410" s="378">
        <f>L410*M410</f>
        <v>0.885</v>
      </c>
      <c r="O410" s="163"/>
      <c r="P410" s="189" t="s">
        <v>76</v>
      </c>
    </row>
    <row r="411" ht="42" customHeight="1" spans="1:16">
      <c r="A411" s="247"/>
      <c r="B411" s="147"/>
      <c r="C411" s="335"/>
      <c r="D411" s="336"/>
      <c r="E411" s="338"/>
      <c r="F411" s="140" t="s">
        <v>854</v>
      </c>
      <c r="G411" s="141" t="s">
        <v>129</v>
      </c>
      <c r="H411" s="141" t="s">
        <v>1122</v>
      </c>
      <c r="I411" s="142"/>
      <c r="J411" s="147"/>
      <c r="K411" s="147"/>
      <c r="L411" s="147"/>
      <c r="M411" s="379"/>
      <c r="N411" s="380"/>
      <c r="O411" s="147"/>
      <c r="P411" s="189" t="s">
        <v>76</v>
      </c>
    </row>
    <row r="412" ht="21" customHeight="1" spans="1:16">
      <c r="A412" s="247"/>
      <c r="B412" s="147"/>
      <c r="C412" s="335"/>
      <c r="D412" s="336"/>
      <c r="E412" s="338"/>
      <c r="F412" s="140" t="s">
        <v>856</v>
      </c>
      <c r="G412" s="141" t="s">
        <v>129</v>
      </c>
      <c r="H412" s="141" t="s">
        <v>1123</v>
      </c>
      <c r="I412" s="142"/>
      <c r="J412" s="147"/>
      <c r="K412" s="147"/>
      <c r="L412" s="147"/>
      <c r="M412" s="379"/>
      <c r="N412" s="380"/>
      <c r="O412" s="147"/>
      <c r="P412" s="189" t="s">
        <v>76</v>
      </c>
    </row>
    <row r="413" ht="21" customHeight="1" spans="1:16">
      <c r="A413" s="247"/>
      <c r="B413" s="147"/>
      <c r="C413" s="335"/>
      <c r="D413" s="336"/>
      <c r="E413" s="338"/>
      <c r="F413" s="140" t="s">
        <v>858</v>
      </c>
      <c r="G413" s="141" t="s">
        <v>129</v>
      </c>
      <c r="H413" s="141">
        <v>6</v>
      </c>
      <c r="I413" s="142"/>
      <c r="J413" s="147"/>
      <c r="K413" s="147"/>
      <c r="L413" s="147"/>
      <c r="M413" s="379"/>
      <c r="N413" s="380"/>
      <c r="O413" s="147"/>
      <c r="P413" s="189" t="s">
        <v>76</v>
      </c>
    </row>
    <row r="414" ht="21" customHeight="1" spans="1:16">
      <c r="A414" s="247"/>
      <c r="B414" s="147"/>
      <c r="C414" s="335"/>
      <c r="D414" s="336"/>
      <c r="E414" s="338"/>
      <c r="F414" s="140" t="s">
        <v>859</v>
      </c>
      <c r="G414" s="141" t="s">
        <v>129</v>
      </c>
      <c r="H414" s="141">
        <v>6</v>
      </c>
      <c r="I414" s="142"/>
      <c r="J414" s="147"/>
      <c r="K414" s="147"/>
      <c r="L414" s="147"/>
      <c r="M414" s="379"/>
      <c r="N414" s="380"/>
      <c r="O414" s="147"/>
      <c r="P414" s="189" t="s">
        <v>860</v>
      </c>
    </row>
    <row r="415" ht="21" customHeight="1" spans="1:16">
      <c r="A415" s="247"/>
      <c r="B415" s="147"/>
      <c r="C415" s="335"/>
      <c r="D415" s="336"/>
      <c r="E415" s="338"/>
      <c r="F415" s="140" t="s">
        <v>861</v>
      </c>
      <c r="G415" s="141" t="s">
        <v>129</v>
      </c>
      <c r="H415" s="141">
        <v>2017</v>
      </c>
      <c r="I415" s="142"/>
      <c r="J415" s="147"/>
      <c r="K415" s="147"/>
      <c r="L415" s="147"/>
      <c r="M415" s="379"/>
      <c r="N415" s="380"/>
      <c r="O415" s="147"/>
      <c r="P415" s="189" t="s">
        <v>76</v>
      </c>
    </row>
    <row r="416" ht="21" customHeight="1" spans="1:16">
      <c r="A416" s="247"/>
      <c r="B416" s="147"/>
      <c r="C416" s="335"/>
      <c r="D416" s="336"/>
      <c r="E416" s="338"/>
      <c r="F416" s="140" t="s">
        <v>862</v>
      </c>
      <c r="G416" s="141" t="s">
        <v>129</v>
      </c>
      <c r="H416" s="141" t="s">
        <v>1124</v>
      </c>
      <c r="I416" s="142"/>
      <c r="J416" s="147"/>
      <c r="K416" s="147"/>
      <c r="L416" s="147"/>
      <c r="M416" s="379"/>
      <c r="N416" s="380"/>
      <c r="O416" s="147"/>
      <c r="P416" s="189" t="s">
        <v>76</v>
      </c>
    </row>
    <row r="417" ht="21" customHeight="1" spans="1:16">
      <c r="A417" s="247"/>
      <c r="B417" s="147"/>
      <c r="C417" s="335"/>
      <c r="D417" s="336"/>
      <c r="E417" s="338"/>
      <c r="F417" s="140" t="s">
        <v>864</v>
      </c>
      <c r="G417" s="141" t="s">
        <v>129</v>
      </c>
      <c r="H417" s="141" t="s">
        <v>1125</v>
      </c>
      <c r="I417" s="142"/>
      <c r="J417" s="147"/>
      <c r="K417" s="147"/>
      <c r="L417" s="147"/>
      <c r="M417" s="379"/>
      <c r="N417" s="380"/>
      <c r="O417" s="147"/>
      <c r="P417" s="189" t="s">
        <v>76</v>
      </c>
    </row>
    <row r="418" ht="21" customHeight="1" spans="1:16">
      <c r="A418" s="247"/>
      <c r="B418" s="147"/>
      <c r="C418" s="335"/>
      <c r="D418" s="336"/>
      <c r="E418" s="338"/>
      <c r="F418" s="140" t="s">
        <v>866</v>
      </c>
      <c r="G418" s="141" t="s">
        <v>129</v>
      </c>
      <c r="H418" s="141" t="s">
        <v>1126</v>
      </c>
      <c r="I418" s="142"/>
      <c r="J418" s="147"/>
      <c r="K418" s="147"/>
      <c r="L418" s="147"/>
      <c r="M418" s="379"/>
      <c r="N418" s="380"/>
      <c r="O418" s="147"/>
      <c r="P418" s="189" t="s">
        <v>76</v>
      </c>
    </row>
    <row r="419" ht="21" customHeight="1" spans="1:16">
      <c r="A419" s="247"/>
      <c r="B419" s="147"/>
      <c r="C419" s="335"/>
      <c r="D419" s="336"/>
      <c r="E419" s="338"/>
      <c r="F419" s="140" t="s">
        <v>868</v>
      </c>
      <c r="G419" s="141" t="s">
        <v>129</v>
      </c>
      <c r="H419" s="1164" t="s">
        <v>880</v>
      </c>
      <c r="I419" s="142"/>
      <c r="J419" s="147"/>
      <c r="K419" s="147"/>
      <c r="L419" s="147"/>
      <c r="M419" s="379"/>
      <c r="N419" s="380"/>
      <c r="O419" s="147"/>
      <c r="P419" s="189" t="s">
        <v>870</v>
      </c>
    </row>
    <row r="420" ht="40.5" customHeight="1" spans="1:16">
      <c r="A420" s="247"/>
      <c r="B420" s="147"/>
      <c r="C420" s="335"/>
      <c r="D420" s="336"/>
      <c r="E420" s="338"/>
      <c r="F420" s="140" t="s">
        <v>871</v>
      </c>
      <c r="G420" s="141" t="s">
        <v>129</v>
      </c>
      <c r="H420" s="339" t="s">
        <v>1127</v>
      </c>
      <c r="I420" s="142"/>
      <c r="J420" s="147"/>
      <c r="K420" s="147"/>
      <c r="L420" s="147"/>
      <c r="M420" s="379"/>
      <c r="N420" s="380"/>
      <c r="O420" s="147"/>
      <c r="P420" s="189" t="s">
        <v>873</v>
      </c>
    </row>
    <row r="421" ht="21" customHeight="1" spans="1:16">
      <c r="A421" s="247"/>
      <c r="B421" s="147"/>
      <c r="C421" s="335"/>
      <c r="D421" s="336"/>
      <c r="E421" s="338"/>
      <c r="F421" s="140" t="s">
        <v>4</v>
      </c>
      <c r="G421" s="141" t="s">
        <v>129</v>
      </c>
      <c r="H421" s="339" t="s">
        <v>1128</v>
      </c>
      <c r="I421" s="142"/>
      <c r="J421" s="147"/>
      <c r="K421" s="147"/>
      <c r="L421" s="147"/>
      <c r="M421" s="379"/>
      <c r="N421" s="380"/>
      <c r="O421" s="147"/>
      <c r="P421" s="189" t="s">
        <v>875</v>
      </c>
    </row>
    <row r="422" ht="36" customHeight="1" spans="1:16">
      <c r="A422" s="247"/>
      <c r="B422" s="147"/>
      <c r="C422" s="335"/>
      <c r="D422" s="336"/>
      <c r="E422" s="338"/>
      <c r="F422" s="140" t="s">
        <v>882</v>
      </c>
      <c r="G422" s="141" t="s">
        <v>129</v>
      </c>
      <c r="H422" s="392" t="s">
        <v>1129</v>
      </c>
      <c r="I422" s="142"/>
      <c r="J422" s="147"/>
      <c r="K422" s="147"/>
      <c r="L422" s="147"/>
      <c r="M422" s="379"/>
      <c r="N422" s="380"/>
      <c r="O422" s="147"/>
      <c r="P422" s="189" t="s">
        <v>884</v>
      </c>
    </row>
    <row r="423" ht="36.75" customHeight="1" spans="1:16">
      <c r="A423" s="247"/>
      <c r="B423" s="147"/>
      <c r="C423" s="335"/>
      <c r="D423" s="336"/>
      <c r="E423" s="338"/>
      <c r="F423" s="140" t="s">
        <v>889</v>
      </c>
      <c r="G423" s="141" t="s">
        <v>129</v>
      </c>
      <c r="H423" s="339" t="s">
        <v>1130</v>
      </c>
      <c r="I423" s="142"/>
      <c r="J423" s="147"/>
      <c r="K423" s="147"/>
      <c r="L423" s="147"/>
      <c r="M423" s="379"/>
      <c r="N423" s="380"/>
      <c r="O423" s="147"/>
      <c r="P423" s="189" t="s">
        <v>1119</v>
      </c>
    </row>
    <row r="424" ht="31.5" spans="1:16">
      <c r="A424" s="247"/>
      <c r="B424" s="147"/>
      <c r="C424" s="335"/>
      <c r="D424" s="336"/>
      <c r="E424" s="338"/>
      <c r="F424" s="140" t="s">
        <v>894</v>
      </c>
      <c r="G424" s="141" t="s">
        <v>129</v>
      </c>
      <c r="H424" s="141" t="s">
        <v>926</v>
      </c>
      <c r="I424" s="142"/>
      <c r="J424" s="147"/>
      <c r="K424" s="147"/>
      <c r="L424" s="147"/>
      <c r="M424" s="379"/>
      <c r="N424" s="380"/>
      <c r="O424" s="147"/>
      <c r="P424" s="189" t="s">
        <v>896</v>
      </c>
    </row>
    <row r="425" ht="31.5" spans="1:16">
      <c r="A425" s="247"/>
      <c r="B425" s="147"/>
      <c r="C425" s="335"/>
      <c r="D425" s="336"/>
      <c r="E425" s="340"/>
      <c r="F425" s="140" t="s">
        <v>897</v>
      </c>
      <c r="G425" s="141" t="s">
        <v>129</v>
      </c>
      <c r="H425" s="1161" t="s">
        <v>880</v>
      </c>
      <c r="I425" s="142"/>
      <c r="J425" s="162"/>
      <c r="K425" s="162"/>
      <c r="L425" s="162"/>
      <c r="M425" s="381"/>
      <c r="N425" s="382"/>
      <c r="O425" s="162"/>
      <c r="P425" s="189" t="s">
        <v>898</v>
      </c>
    </row>
    <row r="426" s="186" customFormat="1" ht="30" customHeight="1" spans="1:16">
      <c r="A426" s="326"/>
      <c r="B426" s="327"/>
      <c r="C426" s="333"/>
      <c r="D426" s="334"/>
      <c r="E426" s="329" t="s">
        <v>267</v>
      </c>
      <c r="F426" s="330" t="s">
        <v>1131</v>
      </c>
      <c r="G426" s="330"/>
      <c r="H426" s="330"/>
      <c r="I426" s="330"/>
      <c r="J426" s="369"/>
      <c r="K426" s="373"/>
      <c r="L426" s="329"/>
      <c r="M426" s="371"/>
      <c r="N426" s="396">
        <f>SUM(N427:N506)</f>
        <v>44.01</v>
      </c>
      <c r="O426" s="372"/>
      <c r="P426" s="292" t="s">
        <v>1132</v>
      </c>
    </row>
    <row r="427" ht="40.5" customHeight="1" spans="1:16">
      <c r="A427" s="247"/>
      <c r="B427" s="147"/>
      <c r="C427" s="335"/>
      <c r="D427" s="336"/>
      <c r="E427" s="337" t="s">
        <v>1133</v>
      </c>
      <c r="F427" s="140" t="s">
        <v>851</v>
      </c>
      <c r="G427" s="141" t="s">
        <v>129</v>
      </c>
      <c r="H427" s="135" t="s">
        <v>1134</v>
      </c>
      <c r="I427" s="136"/>
      <c r="J427" s="163">
        <v>2020</v>
      </c>
      <c r="K427" s="163" t="s">
        <v>853</v>
      </c>
      <c r="L427" s="163">
        <v>1</v>
      </c>
      <c r="M427" s="377">
        <f>(14.58+14.7)/2</f>
        <v>14.64</v>
      </c>
      <c r="N427" s="378">
        <f>L427*M427</f>
        <v>14.64</v>
      </c>
      <c r="O427" s="163"/>
      <c r="P427" s="189" t="s">
        <v>76</v>
      </c>
    </row>
    <row r="428" ht="21" customHeight="1" spans="1:16">
      <c r="A428" s="247"/>
      <c r="B428" s="147"/>
      <c r="C428" s="335"/>
      <c r="D428" s="336"/>
      <c r="E428" s="338"/>
      <c r="F428" s="140" t="s">
        <v>854</v>
      </c>
      <c r="G428" s="141" t="s">
        <v>129</v>
      </c>
      <c r="H428" s="141" t="s">
        <v>1135</v>
      </c>
      <c r="I428" s="142"/>
      <c r="J428" s="147"/>
      <c r="K428" s="147"/>
      <c r="L428" s="147"/>
      <c r="M428" s="379"/>
      <c r="N428" s="380"/>
      <c r="O428" s="147"/>
      <c r="P428" s="189" t="s">
        <v>76</v>
      </c>
    </row>
    <row r="429" ht="21" customHeight="1" spans="1:16">
      <c r="A429" s="247"/>
      <c r="B429" s="147"/>
      <c r="C429" s="335"/>
      <c r="D429" s="336"/>
      <c r="E429" s="338"/>
      <c r="F429" s="140" t="s">
        <v>856</v>
      </c>
      <c r="G429" s="141" t="s">
        <v>129</v>
      </c>
      <c r="H429" s="141" t="s">
        <v>1136</v>
      </c>
      <c r="I429" s="142"/>
      <c r="J429" s="147"/>
      <c r="K429" s="147"/>
      <c r="L429" s="147"/>
      <c r="M429" s="379"/>
      <c r="N429" s="380"/>
      <c r="O429" s="147"/>
      <c r="P429" s="189" t="s">
        <v>76</v>
      </c>
    </row>
    <row r="430" ht="21" customHeight="1" spans="1:16">
      <c r="A430" s="247"/>
      <c r="B430" s="147"/>
      <c r="C430" s="335"/>
      <c r="D430" s="336"/>
      <c r="E430" s="338"/>
      <c r="F430" s="140" t="s">
        <v>858</v>
      </c>
      <c r="G430" s="141" t="s">
        <v>129</v>
      </c>
      <c r="H430" s="141">
        <v>11</v>
      </c>
      <c r="I430" s="142"/>
      <c r="J430" s="147"/>
      <c r="K430" s="147"/>
      <c r="L430" s="147"/>
      <c r="M430" s="379"/>
      <c r="N430" s="380"/>
      <c r="O430" s="147"/>
      <c r="P430" s="189" t="s">
        <v>76</v>
      </c>
    </row>
    <row r="431" ht="21" customHeight="1" spans="1:16">
      <c r="A431" s="247"/>
      <c r="B431" s="147"/>
      <c r="C431" s="335"/>
      <c r="D431" s="336"/>
      <c r="E431" s="338"/>
      <c r="F431" s="140" t="s">
        <v>859</v>
      </c>
      <c r="G431" s="141" t="s">
        <v>129</v>
      </c>
      <c r="H431" s="141">
        <v>2</v>
      </c>
      <c r="I431" s="142"/>
      <c r="J431" s="147"/>
      <c r="K431" s="147"/>
      <c r="L431" s="147"/>
      <c r="M431" s="379"/>
      <c r="N431" s="380"/>
      <c r="O431" s="147"/>
      <c r="P431" s="189" t="s">
        <v>860</v>
      </c>
    </row>
    <row r="432" ht="21" customHeight="1" spans="1:16">
      <c r="A432" s="247"/>
      <c r="B432" s="147"/>
      <c r="C432" s="335"/>
      <c r="D432" s="336"/>
      <c r="E432" s="338"/>
      <c r="F432" s="140" t="s">
        <v>861</v>
      </c>
      <c r="G432" s="141" t="s">
        <v>129</v>
      </c>
      <c r="H432" s="141">
        <v>2020</v>
      </c>
      <c r="I432" s="142"/>
      <c r="J432" s="147"/>
      <c r="K432" s="147"/>
      <c r="L432" s="147"/>
      <c r="M432" s="379"/>
      <c r="N432" s="380"/>
      <c r="O432" s="147"/>
      <c r="P432" s="189" t="s">
        <v>76</v>
      </c>
    </row>
    <row r="433" ht="21" customHeight="1" spans="1:16">
      <c r="A433" s="247"/>
      <c r="B433" s="147"/>
      <c r="C433" s="335"/>
      <c r="D433" s="336"/>
      <c r="E433" s="338"/>
      <c r="F433" s="140" t="s">
        <v>862</v>
      </c>
      <c r="G433" s="141" t="s">
        <v>129</v>
      </c>
      <c r="H433" s="141" t="s">
        <v>1137</v>
      </c>
      <c r="I433" s="142"/>
      <c r="J433" s="147"/>
      <c r="K433" s="147"/>
      <c r="L433" s="147"/>
      <c r="M433" s="379"/>
      <c r="N433" s="380"/>
      <c r="O433" s="147"/>
      <c r="P433" s="189" t="s">
        <v>76</v>
      </c>
    </row>
    <row r="434" ht="21" customHeight="1" spans="1:16">
      <c r="A434" s="247"/>
      <c r="B434" s="147"/>
      <c r="C434" s="335"/>
      <c r="D434" s="336"/>
      <c r="E434" s="338"/>
      <c r="F434" s="140" t="s">
        <v>864</v>
      </c>
      <c r="G434" s="141" t="s">
        <v>129</v>
      </c>
      <c r="H434" s="141" t="s">
        <v>1138</v>
      </c>
      <c r="I434" s="142"/>
      <c r="J434" s="147"/>
      <c r="K434" s="147"/>
      <c r="L434" s="147"/>
      <c r="M434" s="379"/>
      <c r="N434" s="380"/>
      <c r="O434" s="147"/>
      <c r="P434" s="189" t="s">
        <v>76</v>
      </c>
    </row>
    <row r="435" ht="21" customHeight="1" spans="1:16">
      <c r="A435" s="247"/>
      <c r="B435" s="147"/>
      <c r="C435" s="335"/>
      <c r="D435" s="336"/>
      <c r="E435" s="338"/>
      <c r="F435" s="140" t="s">
        <v>866</v>
      </c>
      <c r="G435" s="141" t="s">
        <v>129</v>
      </c>
      <c r="H435" s="141" t="s">
        <v>371</v>
      </c>
      <c r="I435" s="142"/>
      <c r="J435" s="147"/>
      <c r="K435" s="147"/>
      <c r="L435" s="147"/>
      <c r="M435" s="379"/>
      <c r="N435" s="380"/>
      <c r="O435" s="147"/>
      <c r="P435" s="189" t="s">
        <v>76</v>
      </c>
    </row>
    <row r="436" ht="21" customHeight="1" spans="1:16">
      <c r="A436" s="247"/>
      <c r="B436" s="147"/>
      <c r="C436" s="335"/>
      <c r="D436" s="336"/>
      <c r="E436" s="338"/>
      <c r="F436" s="140" t="s">
        <v>868</v>
      </c>
      <c r="G436" s="141" t="s">
        <v>129</v>
      </c>
      <c r="H436" s="387" t="s">
        <v>1139</v>
      </c>
      <c r="I436" s="258"/>
      <c r="J436" s="147"/>
      <c r="K436" s="147"/>
      <c r="L436" s="147"/>
      <c r="M436" s="379"/>
      <c r="N436" s="380"/>
      <c r="O436" s="147"/>
      <c r="P436" s="189" t="s">
        <v>870</v>
      </c>
    </row>
    <row r="437" ht="33" customHeight="1" spans="1:16">
      <c r="A437" s="247"/>
      <c r="B437" s="147"/>
      <c r="C437" s="335"/>
      <c r="D437" s="336"/>
      <c r="E437" s="338"/>
      <c r="F437" s="140" t="s">
        <v>871</v>
      </c>
      <c r="G437" s="141" t="s">
        <v>129</v>
      </c>
      <c r="H437" s="339" t="s">
        <v>1140</v>
      </c>
      <c r="I437" s="142"/>
      <c r="J437" s="147"/>
      <c r="K437" s="147"/>
      <c r="L437" s="147"/>
      <c r="M437" s="379"/>
      <c r="N437" s="380"/>
      <c r="O437" s="147"/>
      <c r="P437" s="189" t="s">
        <v>873</v>
      </c>
    </row>
    <row r="438" ht="38.25" customHeight="1" spans="1:16">
      <c r="A438" s="247"/>
      <c r="B438" s="147"/>
      <c r="C438" s="335"/>
      <c r="D438" s="336"/>
      <c r="E438" s="338"/>
      <c r="F438" s="140" t="s">
        <v>4</v>
      </c>
      <c r="G438" s="141" t="s">
        <v>129</v>
      </c>
      <c r="H438" s="387" t="s">
        <v>1141</v>
      </c>
      <c r="I438" s="258"/>
      <c r="J438" s="147"/>
      <c r="K438" s="147"/>
      <c r="L438" s="147"/>
      <c r="M438" s="379"/>
      <c r="N438" s="380"/>
      <c r="O438" s="147"/>
      <c r="P438" s="189" t="s">
        <v>875</v>
      </c>
    </row>
    <row r="439" ht="33.75" customHeight="1" spans="1:16">
      <c r="A439" s="247"/>
      <c r="B439" s="147"/>
      <c r="C439" s="335"/>
      <c r="D439" s="336"/>
      <c r="E439" s="338"/>
      <c r="F439" s="140" t="s">
        <v>882</v>
      </c>
      <c r="G439" s="141" t="s">
        <v>129</v>
      </c>
      <c r="H439" s="392" t="s">
        <v>1142</v>
      </c>
      <c r="I439" s="142"/>
      <c r="J439" s="147"/>
      <c r="K439" s="147"/>
      <c r="L439" s="147"/>
      <c r="M439" s="379"/>
      <c r="N439" s="380"/>
      <c r="O439" s="147"/>
      <c r="P439" s="189" t="s">
        <v>884</v>
      </c>
    </row>
    <row r="440" ht="21" customHeight="1" spans="1:16">
      <c r="A440" s="247"/>
      <c r="B440" s="147"/>
      <c r="C440" s="335"/>
      <c r="D440" s="336"/>
      <c r="E440" s="338"/>
      <c r="F440" s="140" t="s">
        <v>889</v>
      </c>
      <c r="G440" s="141" t="s">
        <v>129</v>
      </c>
      <c r="H440" s="339" t="s">
        <v>1143</v>
      </c>
      <c r="I440" s="142"/>
      <c r="J440" s="147"/>
      <c r="K440" s="147"/>
      <c r="L440" s="147"/>
      <c r="M440" s="379"/>
      <c r="N440" s="380"/>
      <c r="O440" s="147"/>
      <c r="P440" s="189" t="s">
        <v>1119</v>
      </c>
    </row>
    <row r="441" ht="31.5" spans="1:16">
      <c r="A441" s="247"/>
      <c r="B441" s="147"/>
      <c r="C441" s="335"/>
      <c r="D441" s="336"/>
      <c r="E441" s="338"/>
      <c r="F441" s="140" t="s">
        <v>894</v>
      </c>
      <c r="G441" s="141" t="s">
        <v>129</v>
      </c>
      <c r="H441" s="141" t="s">
        <v>926</v>
      </c>
      <c r="I441" s="142"/>
      <c r="J441" s="147"/>
      <c r="K441" s="147"/>
      <c r="L441" s="147"/>
      <c r="M441" s="379"/>
      <c r="N441" s="380"/>
      <c r="O441" s="147"/>
      <c r="P441" s="189" t="s">
        <v>896</v>
      </c>
    </row>
    <row r="442" ht="31.5" spans="1:16">
      <c r="A442" s="247"/>
      <c r="B442" s="147"/>
      <c r="C442" s="335"/>
      <c r="D442" s="336"/>
      <c r="E442" s="340"/>
      <c r="F442" s="140" t="s">
        <v>897</v>
      </c>
      <c r="G442" s="141" t="s">
        <v>129</v>
      </c>
      <c r="H442" s="1161" t="s">
        <v>880</v>
      </c>
      <c r="I442" s="142"/>
      <c r="J442" s="162"/>
      <c r="K442" s="162"/>
      <c r="L442" s="162"/>
      <c r="M442" s="381"/>
      <c r="N442" s="382"/>
      <c r="O442" s="162"/>
      <c r="P442" s="189" t="s">
        <v>898</v>
      </c>
    </row>
    <row r="443" ht="36.75" customHeight="1" spans="1:16">
      <c r="A443" s="247"/>
      <c r="B443" s="147"/>
      <c r="C443" s="335"/>
      <c r="D443" s="336"/>
      <c r="E443" s="337" t="s">
        <v>1144</v>
      </c>
      <c r="F443" s="140" t="s">
        <v>851</v>
      </c>
      <c r="G443" s="141" t="s">
        <v>129</v>
      </c>
      <c r="H443" s="135" t="s">
        <v>1145</v>
      </c>
      <c r="I443" s="136"/>
      <c r="J443" s="163">
        <v>2021</v>
      </c>
      <c r="K443" s="163" t="s">
        <v>853</v>
      </c>
      <c r="L443" s="163">
        <v>1</v>
      </c>
      <c r="M443" s="377">
        <f>(14.94+14.7)/2</f>
        <v>14.82</v>
      </c>
      <c r="N443" s="378">
        <f>L443*M443</f>
        <v>14.82</v>
      </c>
      <c r="O443" s="163"/>
      <c r="P443" s="189" t="s">
        <v>76</v>
      </c>
    </row>
    <row r="444" ht="21" customHeight="1" spans="1:16">
      <c r="A444" s="247"/>
      <c r="B444" s="147"/>
      <c r="C444" s="335"/>
      <c r="D444" s="336"/>
      <c r="E444" s="338"/>
      <c r="F444" s="140" t="s">
        <v>854</v>
      </c>
      <c r="G444" s="141" t="s">
        <v>129</v>
      </c>
      <c r="H444" s="141" t="s">
        <v>1146</v>
      </c>
      <c r="I444" s="142"/>
      <c r="J444" s="147"/>
      <c r="K444" s="147"/>
      <c r="L444" s="147"/>
      <c r="M444" s="379"/>
      <c r="N444" s="380"/>
      <c r="O444" s="147"/>
      <c r="P444" s="189" t="s">
        <v>76</v>
      </c>
    </row>
    <row r="445" ht="21" customHeight="1" spans="1:16">
      <c r="A445" s="247"/>
      <c r="B445" s="147"/>
      <c r="C445" s="335"/>
      <c r="D445" s="336"/>
      <c r="E445" s="338"/>
      <c r="F445" s="140" t="s">
        <v>856</v>
      </c>
      <c r="G445" s="141" t="s">
        <v>129</v>
      </c>
      <c r="H445" s="141" t="s">
        <v>1136</v>
      </c>
      <c r="I445" s="142"/>
      <c r="J445" s="147"/>
      <c r="K445" s="147"/>
      <c r="L445" s="147"/>
      <c r="M445" s="379"/>
      <c r="N445" s="380"/>
      <c r="O445" s="147"/>
      <c r="P445" s="189" t="s">
        <v>76</v>
      </c>
    </row>
    <row r="446" ht="21" customHeight="1" spans="1:16">
      <c r="A446" s="247"/>
      <c r="B446" s="147"/>
      <c r="C446" s="335"/>
      <c r="D446" s="336"/>
      <c r="E446" s="338"/>
      <c r="F446" s="140" t="s">
        <v>858</v>
      </c>
      <c r="G446" s="141" t="s">
        <v>129</v>
      </c>
      <c r="H446" s="141">
        <v>12</v>
      </c>
      <c r="I446" s="142"/>
      <c r="J446" s="147"/>
      <c r="K446" s="147"/>
      <c r="L446" s="147"/>
      <c r="M446" s="379"/>
      <c r="N446" s="380"/>
      <c r="O446" s="147"/>
      <c r="P446" s="189" t="s">
        <v>76</v>
      </c>
    </row>
    <row r="447" ht="21" customHeight="1" spans="1:16">
      <c r="A447" s="247"/>
      <c r="B447" s="147"/>
      <c r="C447" s="335"/>
      <c r="D447" s="336"/>
      <c r="E447" s="338"/>
      <c r="F447" s="140" t="s">
        <v>859</v>
      </c>
      <c r="G447" s="141" t="s">
        <v>129</v>
      </c>
      <c r="H447" s="141">
        <v>1</v>
      </c>
      <c r="I447" s="142"/>
      <c r="J447" s="147"/>
      <c r="K447" s="147"/>
      <c r="L447" s="147"/>
      <c r="M447" s="379"/>
      <c r="N447" s="380"/>
      <c r="O447" s="147"/>
      <c r="P447" s="189" t="s">
        <v>860</v>
      </c>
    </row>
    <row r="448" ht="21" customHeight="1" spans="1:16">
      <c r="A448" s="247"/>
      <c r="B448" s="147"/>
      <c r="C448" s="335"/>
      <c r="D448" s="336"/>
      <c r="E448" s="338"/>
      <c r="F448" s="140" t="s">
        <v>861</v>
      </c>
      <c r="G448" s="141" t="s">
        <v>129</v>
      </c>
      <c r="H448" s="141">
        <v>2021</v>
      </c>
      <c r="I448" s="142"/>
      <c r="J448" s="147"/>
      <c r="K448" s="147"/>
      <c r="L448" s="147"/>
      <c r="M448" s="379"/>
      <c r="N448" s="380"/>
      <c r="O448" s="147"/>
      <c r="P448" s="189" t="s">
        <v>76</v>
      </c>
    </row>
    <row r="449" ht="21" customHeight="1" spans="1:16">
      <c r="A449" s="247"/>
      <c r="B449" s="147"/>
      <c r="C449" s="335"/>
      <c r="D449" s="336"/>
      <c r="E449" s="338"/>
      <c r="F449" s="140" t="s">
        <v>862</v>
      </c>
      <c r="G449" s="141" t="s">
        <v>129</v>
      </c>
      <c r="H449" s="1165" t="s">
        <v>1147</v>
      </c>
      <c r="I449" s="142"/>
      <c r="J449" s="147"/>
      <c r="K449" s="147"/>
      <c r="L449" s="147"/>
      <c r="M449" s="379"/>
      <c r="N449" s="380"/>
      <c r="O449" s="147"/>
      <c r="P449" s="189" t="s">
        <v>76</v>
      </c>
    </row>
    <row r="450" ht="21" customHeight="1" spans="1:16">
      <c r="A450" s="247"/>
      <c r="B450" s="147"/>
      <c r="C450" s="335"/>
      <c r="D450" s="336"/>
      <c r="E450" s="338"/>
      <c r="F450" s="140" t="s">
        <v>864</v>
      </c>
      <c r="G450" s="141" t="s">
        <v>129</v>
      </c>
      <c r="H450" s="141" t="s">
        <v>1138</v>
      </c>
      <c r="I450" s="142"/>
      <c r="J450" s="147"/>
      <c r="K450" s="147"/>
      <c r="L450" s="147"/>
      <c r="M450" s="379"/>
      <c r="N450" s="380"/>
      <c r="O450" s="147"/>
      <c r="P450" s="189" t="s">
        <v>76</v>
      </c>
    </row>
    <row r="451" ht="21" customHeight="1" spans="1:16">
      <c r="A451" s="247"/>
      <c r="B451" s="147"/>
      <c r="C451" s="335"/>
      <c r="D451" s="336"/>
      <c r="E451" s="338"/>
      <c r="F451" s="140" t="s">
        <v>866</v>
      </c>
      <c r="G451" s="141" t="s">
        <v>129</v>
      </c>
      <c r="H451" s="141" t="s">
        <v>371</v>
      </c>
      <c r="I451" s="142"/>
      <c r="J451" s="147"/>
      <c r="K451" s="147"/>
      <c r="L451" s="147"/>
      <c r="M451" s="379"/>
      <c r="N451" s="380"/>
      <c r="O451" s="147"/>
      <c r="P451" s="189" t="s">
        <v>76</v>
      </c>
    </row>
    <row r="452" ht="21" customHeight="1" spans="1:16">
      <c r="A452" s="247"/>
      <c r="B452" s="147"/>
      <c r="C452" s="335"/>
      <c r="D452" s="336"/>
      <c r="E452" s="338"/>
      <c r="F452" s="140" t="s">
        <v>868</v>
      </c>
      <c r="G452" s="141" t="s">
        <v>129</v>
      </c>
      <c r="H452" s="339" t="s">
        <v>1148</v>
      </c>
      <c r="I452" s="142"/>
      <c r="J452" s="147"/>
      <c r="K452" s="147"/>
      <c r="L452" s="147"/>
      <c r="M452" s="379"/>
      <c r="N452" s="380"/>
      <c r="O452" s="147"/>
      <c r="P452" s="189" t="s">
        <v>870</v>
      </c>
    </row>
    <row r="453" ht="30" customHeight="1" spans="1:16">
      <c r="A453" s="247"/>
      <c r="B453" s="147"/>
      <c r="C453" s="335"/>
      <c r="D453" s="336"/>
      <c r="E453" s="338"/>
      <c r="F453" s="140" t="s">
        <v>871</v>
      </c>
      <c r="G453" s="141" t="s">
        <v>129</v>
      </c>
      <c r="H453" s="339" t="s">
        <v>1149</v>
      </c>
      <c r="I453" s="142"/>
      <c r="J453" s="147"/>
      <c r="K453" s="147"/>
      <c r="L453" s="147"/>
      <c r="M453" s="379"/>
      <c r="N453" s="380"/>
      <c r="O453" s="147"/>
      <c r="P453" s="189" t="s">
        <v>873</v>
      </c>
    </row>
    <row r="454" ht="34.5" customHeight="1" spans="1:16">
      <c r="A454" s="247"/>
      <c r="B454" s="147"/>
      <c r="C454" s="335"/>
      <c r="D454" s="336"/>
      <c r="E454" s="338"/>
      <c r="F454" s="140" t="s">
        <v>4</v>
      </c>
      <c r="G454" s="141" t="s">
        <v>129</v>
      </c>
      <c r="H454" s="339" t="s">
        <v>1150</v>
      </c>
      <c r="I454" s="142"/>
      <c r="J454" s="147"/>
      <c r="K454" s="147"/>
      <c r="L454" s="147"/>
      <c r="M454" s="379"/>
      <c r="N454" s="380"/>
      <c r="O454" s="147"/>
      <c r="P454" s="189" t="s">
        <v>875</v>
      </c>
    </row>
    <row r="455" ht="35.25" customHeight="1" spans="1:16">
      <c r="A455" s="247"/>
      <c r="B455" s="147"/>
      <c r="C455" s="335"/>
      <c r="D455" s="336"/>
      <c r="E455" s="338"/>
      <c r="F455" s="140" t="s">
        <v>882</v>
      </c>
      <c r="G455" s="141" t="s">
        <v>129</v>
      </c>
      <c r="H455" s="392" t="s">
        <v>1151</v>
      </c>
      <c r="I455" s="142"/>
      <c r="J455" s="147"/>
      <c r="K455" s="147"/>
      <c r="L455" s="147"/>
      <c r="M455" s="379"/>
      <c r="N455" s="380"/>
      <c r="O455" s="147"/>
      <c r="P455" s="189" t="s">
        <v>884</v>
      </c>
    </row>
    <row r="456" ht="21" customHeight="1" spans="1:16">
      <c r="A456" s="247"/>
      <c r="B456" s="147"/>
      <c r="C456" s="335"/>
      <c r="D456" s="336"/>
      <c r="E456" s="338"/>
      <c r="F456" s="140" t="s">
        <v>889</v>
      </c>
      <c r="G456" s="141" t="s">
        <v>129</v>
      </c>
      <c r="H456" s="339" t="s">
        <v>1143</v>
      </c>
      <c r="I456" s="142"/>
      <c r="J456" s="147"/>
      <c r="K456" s="147"/>
      <c r="L456" s="147"/>
      <c r="M456" s="379"/>
      <c r="N456" s="380"/>
      <c r="O456" s="147"/>
      <c r="P456" s="189" t="s">
        <v>1119</v>
      </c>
    </row>
    <row r="457" ht="31.5" spans="1:16">
      <c r="A457" s="247"/>
      <c r="B457" s="147"/>
      <c r="C457" s="335"/>
      <c r="D457" s="336"/>
      <c r="E457" s="338"/>
      <c r="F457" s="140" t="s">
        <v>894</v>
      </c>
      <c r="G457" s="141" t="s">
        <v>129</v>
      </c>
      <c r="H457" s="141" t="s">
        <v>926</v>
      </c>
      <c r="I457" s="142"/>
      <c r="J457" s="147"/>
      <c r="K457" s="147"/>
      <c r="L457" s="147"/>
      <c r="M457" s="379"/>
      <c r="N457" s="380"/>
      <c r="O457" s="147"/>
      <c r="P457" s="189" t="s">
        <v>896</v>
      </c>
    </row>
    <row r="458" ht="31.5" spans="1:16">
      <c r="A458" s="247"/>
      <c r="B458" s="147"/>
      <c r="C458" s="335"/>
      <c r="D458" s="336"/>
      <c r="E458" s="340"/>
      <c r="F458" s="140" t="s">
        <v>897</v>
      </c>
      <c r="G458" s="141" t="s">
        <v>129</v>
      </c>
      <c r="H458" s="1161" t="s">
        <v>880</v>
      </c>
      <c r="I458" s="142"/>
      <c r="J458" s="162"/>
      <c r="K458" s="162"/>
      <c r="L458" s="162"/>
      <c r="M458" s="381"/>
      <c r="N458" s="382"/>
      <c r="O458" s="162"/>
      <c r="P458" s="189" t="s">
        <v>898</v>
      </c>
    </row>
    <row r="459" ht="36" customHeight="1" spans="1:16">
      <c r="A459" s="247"/>
      <c r="B459" s="147"/>
      <c r="C459" s="335"/>
      <c r="D459" s="336"/>
      <c r="E459" s="337" t="s">
        <v>1152</v>
      </c>
      <c r="F459" s="140" t="s">
        <v>851</v>
      </c>
      <c r="G459" s="141" t="s">
        <v>129</v>
      </c>
      <c r="H459" s="135" t="s">
        <v>1153</v>
      </c>
      <c r="I459" s="136"/>
      <c r="J459" s="163">
        <v>2019</v>
      </c>
      <c r="K459" s="163" t="s">
        <v>853</v>
      </c>
      <c r="L459" s="163">
        <v>1</v>
      </c>
      <c r="M459" s="377">
        <f>(4.84+4.8)/2</f>
        <v>4.82</v>
      </c>
      <c r="N459" s="378">
        <f>L459*M459</f>
        <v>4.82</v>
      </c>
      <c r="O459" s="163"/>
      <c r="P459" s="189" t="s">
        <v>76</v>
      </c>
    </row>
    <row r="460" ht="21" customHeight="1" spans="1:16">
      <c r="A460" s="247"/>
      <c r="B460" s="147"/>
      <c r="C460" s="335"/>
      <c r="D460" s="336"/>
      <c r="E460" s="338"/>
      <c r="F460" s="140" t="s">
        <v>854</v>
      </c>
      <c r="G460" s="141" t="s">
        <v>129</v>
      </c>
      <c r="H460" s="141" t="s">
        <v>1154</v>
      </c>
      <c r="I460" s="142"/>
      <c r="J460" s="147"/>
      <c r="K460" s="147"/>
      <c r="L460" s="147"/>
      <c r="M460" s="379"/>
      <c r="N460" s="380"/>
      <c r="O460" s="147"/>
      <c r="P460" s="189" t="s">
        <v>76</v>
      </c>
    </row>
    <row r="461" ht="21" customHeight="1" spans="1:16">
      <c r="A461" s="247"/>
      <c r="B461" s="147"/>
      <c r="C461" s="335"/>
      <c r="D461" s="336"/>
      <c r="E461" s="338"/>
      <c r="F461" s="140" t="s">
        <v>856</v>
      </c>
      <c r="G461" s="141" t="s">
        <v>129</v>
      </c>
      <c r="H461" s="141" t="s">
        <v>1136</v>
      </c>
      <c r="I461" s="142"/>
      <c r="J461" s="147"/>
      <c r="K461" s="147"/>
      <c r="L461" s="147"/>
      <c r="M461" s="379"/>
      <c r="N461" s="380"/>
      <c r="O461" s="147"/>
      <c r="P461" s="189" t="s">
        <v>76</v>
      </c>
    </row>
    <row r="462" ht="21" customHeight="1" spans="1:16">
      <c r="A462" s="247"/>
      <c r="B462" s="147"/>
      <c r="C462" s="335"/>
      <c r="D462" s="336"/>
      <c r="E462" s="338"/>
      <c r="F462" s="140" t="s">
        <v>858</v>
      </c>
      <c r="G462" s="141" t="s">
        <v>129</v>
      </c>
      <c r="H462" s="141">
        <v>10</v>
      </c>
      <c r="I462" s="142"/>
      <c r="J462" s="147"/>
      <c r="K462" s="147"/>
      <c r="L462" s="147"/>
      <c r="M462" s="379"/>
      <c r="N462" s="380"/>
      <c r="O462" s="147"/>
      <c r="P462" s="189" t="s">
        <v>76</v>
      </c>
    </row>
    <row r="463" ht="21" customHeight="1" spans="1:16">
      <c r="A463" s="247"/>
      <c r="B463" s="147"/>
      <c r="C463" s="335"/>
      <c r="D463" s="336"/>
      <c r="E463" s="338"/>
      <c r="F463" s="140" t="s">
        <v>859</v>
      </c>
      <c r="G463" s="141" t="s">
        <v>129</v>
      </c>
      <c r="H463" s="141">
        <v>1</v>
      </c>
      <c r="I463" s="142"/>
      <c r="J463" s="147"/>
      <c r="K463" s="147"/>
      <c r="L463" s="147"/>
      <c r="M463" s="379"/>
      <c r="N463" s="380"/>
      <c r="O463" s="147"/>
      <c r="P463" s="189" t="s">
        <v>860</v>
      </c>
    </row>
    <row r="464" ht="21" customHeight="1" spans="1:16">
      <c r="A464" s="247"/>
      <c r="B464" s="147"/>
      <c r="C464" s="335"/>
      <c r="D464" s="336"/>
      <c r="E464" s="338"/>
      <c r="F464" s="140" t="s">
        <v>861</v>
      </c>
      <c r="G464" s="141" t="s">
        <v>129</v>
      </c>
      <c r="H464" s="141">
        <v>2019</v>
      </c>
      <c r="I464" s="142"/>
      <c r="J464" s="147"/>
      <c r="K464" s="147"/>
      <c r="L464" s="147"/>
      <c r="M464" s="379"/>
      <c r="N464" s="380"/>
      <c r="O464" s="147"/>
      <c r="P464" s="189" t="s">
        <v>76</v>
      </c>
    </row>
    <row r="465" ht="21" customHeight="1" spans="1:16">
      <c r="A465" s="247"/>
      <c r="B465" s="147"/>
      <c r="C465" s="335"/>
      <c r="D465" s="336"/>
      <c r="E465" s="338"/>
      <c r="F465" s="140" t="s">
        <v>862</v>
      </c>
      <c r="G465" s="141" t="s">
        <v>129</v>
      </c>
      <c r="H465" s="1165" t="s">
        <v>1155</v>
      </c>
      <c r="I465" s="142"/>
      <c r="J465" s="147"/>
      <c r="K465" s="147"/>
      <c r="L465" s="147"/>
      <c r="M465" s="379"/>
      <c r="N465" s="380"/>
      <c r="O465" s="147"/>
      <c r="P465" s="189" t="s">
        <v>76</v>
      </c>
    </row>
    <row r="466" ht="21" customHeight="1" spans="1:16">
      <c r="A466" s="247"/>
      <c r="B466" s="147"/>
      <c r="C466" s="335"/>
      <c r="D466" s="336"/>
      <c r="E466" s="338"/>
      <c r="F466" s="140" t="s">
        <v>864</v>
      </c>
      <c r="G466" s="141" t="s">
        <v>129</v>
      </c>
      <c r="H466" s="141" t="s">
        <v>1138</v>
      </c>
      <c r="I466" s="142"/>
      <c r="J466" s="147"/>
      <c r="K466" s="147"/>
      <c r="L466" s="147"/>
      <c r="M466" s="379"/>
      <c r="N466" s="380"/>
      <c r="O466" s="147"/>
      <c r="P466" s="189" t="s">
        <v>76</v>
      </c>
    </row>
    <row r="467" ht="21" customHeight="1" spans="1:16">
      <c r="A467" s="247"/>
      <c r="B467" s="147"/>
      <c r="C467" s="335"/>
      <c r="D467" s="336"/>
      <c r="E467" s="338"/>
      <c r="F467" s="140" t="s">
        <v>866</v>
      </c>
      <c r="G467" s="141" t="s">
        <v>129</v>
      </c>
      <c r="H467" s="141" t="s">
        <v>371</v>
      </c>
      <c r="I467" s="142"/>
      <c r="J467" s="147"/>
      <c r="K467" s="147"/>
      <c r="L467" s="147"/>
      <c r="M467" s="379"/>
      <c r="N467" s="380"/>
      <c r="O467" s="147"/>
      <c r="P467" s="189" t="s">
        <v>76</v>
      </c>
    </row>
    <row r="468" ht="21" customHeight="1" spans="1:16">
      <c r="A468" s="247"/>
      <c r="B468" s="147"/>
      <c r="C468" s="335"/>
      <c r="D468" s="336"/>
      <c r="E468" s="338"/>
      <c r="F468" s="140" t="s">
        <v>868</v>
      </c>
      <c r="G468" s="141" t="s">
        <v>129</v>
      </c>
      <c r="H468" s="339" t="s">
        <v>1156</v>
      </c>
      <c r="I468" s="142"/>
      <c r="J468" s="147"/>
      <c r="K468" s="147"/>
      <c r="L468" s="147"/>
      <c r="M468" s="379"/>
      <c r="N468" s="380"/>
      <c r="O468" s="147"/>
      <c r="P468" s="189" t="s">
        <v>870</v>
      </c>
    </row>
    <row r="469" ht="36.75" customHeight="1" spans="1:16">
      <c r="A469" s="247"/>
      <c r="B469" s="147"/>
      <c r="C469" s="335"/>
      <c r="D469" s="336"/>
      <c r="E469" s="338"/>
      <c r="F469" s="140" t="s">
        <v>871</v>
      </c>
      <c r="G469" s="141" t="s">
        <v>129</v>
      </c>
      <c r="H469" s="339" t="s">
        <v>1157</v>
      </c>
      <c r="I469" s="142"/>
      <c r="J469" s="147"/>
      <c r="K469" s="147"/>
      <c r="L469" s="147"/>
      <c r="M469" s="379"/>
      <c r="N469" s="380"/>
      <c r="O469" s="147"/>
      <c r="P469" s="189" t="s">
        <v>873</v>
      </c>
    </row>
    <row r="470" ht="36.75" customHeight="1" spans="1:16">
      <c r="A470" s="247"/>
      <c r="B470" s="147"/>
      <c r="C470" s="335"/>
      <c r="D470" s="336"/>
      <c r="E470" s="338"/>
      <c r="F470" s="140" t="s">
        <v>4</v>
      </c>
      <c r="G470" s="141" t="s">
        <v>129</v>
      </c>
      <c r="H470" s="339" t="s">
        <v>1158</v>
      </c>
      <c r="I470" s="142"/>
      <c r="J470" s="147"/>
      <c r="K470" s="147"/>
      <c r="L470" s="147"/>
      <c r="M470" s="379"/>
      <c r="N470" s="380"/>
      <c r="O470" s="147"/>
      <c r="P470" s="189" t="s">
        <v>875</v>
      </c>
    </row>
    <row r="471" ht="36.75" customHeight="1" spans="1:16">
      <c r="A471" s="247"/>
      <c r="B471" s="147"/>
      <c r="C471" s="335"/>
      <c r="D471" s="336"/>
      <c r="E471" s="338"/>
      <c r="F471" s="140" t="s">
        <v>882</v>
      </c>
      <c r="G471" s="141" t="s">
        <v>129</v>
      </c>
      <c r="H471" s="392" t="s">
        <v>1159</v>
      </c>
      <c r="I471" s="142"/>
      <c r="J471" s="147"/>
      <c r="K471" s="147"/>
      <c r="L471" s="147"/>
      <c r="M471" s="379"/>
      <c r="N471" s="380"/>
      <c r="O471" s="147"/>
      <c r="P471" s="189" t="s">
        <v>884</v>
      </c>
    </row>
    <row r="472" ht="21" customHeight="1" spans="1:16">
      <c r="A472" s="247"/>
      <c r="B472" s="147"/>
      <c r="C472" s="335"/>
      <c r="D472" s="336"/>
      <c r="E472" s="338"/>
      <c r="F472" s="140" t="s">
        <v>889</v>
      </c>
      <c r="G472" s="141" t="s">
        <v>129</v>
      </c>
      <c r="H472" s="339" t="s">
        <v>1143</v>
      </c>
      <c r="I472" s="142"/>
      <c r="J472" s="147"/>
      <c r="K472" s="147"/>
      <c r="L472" s="147"/>
      <c r="M472" s="379"/>
      <c r="N472" s="380"/>
      <c r="O472" s="147"/>
      <c r="P472" s="189" t="s">
        <v>1119</v>
      </c>
    </row>
    <row r="473" ht="31.5" spans="1:16">
      <c r="A473" s="247"/>
      <c r="B473" s="147"/>
      <c r="C473" s="335"/>
      <c r="D473" s="336"/>
      <c r="E473" s="338"/>
      <c r="F473" s="140" t="s">
        <v>894</v>
      </c>
      <c r="G473" s="141" t="s">
        <v>129</v>
      </c>
      <c r="H473" s="141" t="s">
        <v>926</v>
      </c>
      <c r="I473" s="142"/>
      <c r="J473" s="147"/>
      <c r="K473" s="147"/>
      <c r="L473" s="147"/>
      <c r="M473" s="379"/>
      <c r="N473" s="380"/>
      <c r="O473" s="147"/>
      <c r="P473" s="189" t="s">
        <v>896</v>
      </c>
    </row>
    <row r="474" ht="31.5" spans="1:16">
      <c r="A474" s="247"/>
      <c r="B474" s="147"/>
      <c r="C474" s="335"/>
      <c r="D474" s="336"/>
      <c r="E474" s="340"/>
      <c r="F474" s="140" t="s">
        <v>897</v>
      </c>
      <c r="G474" s="141" t="s">
        <v>129</v>
      </c>
      <c r="H474" s="1161" t="s">
        <v>880</v>
      </c>
      <c r="I474" s="142"/>
      <c r="J474" s="162"/>
      <c r="K474" s="162"/>
      <c r="L474" s="162"/>
      <c r="M474" s="381"/>
      <c r="N474" s="382"/>
      <c r="O474" s="162"/>
      <c r="P474" s="189" t="s">
        <v>898</v>
      </c>
    </row>
    <row r="475" ht="43.5" customHeight="1" spans="1:16">
      <c r="A475" s="247"/>
      <c r="B475" s="147"/>
      <c r="C475" s="335"/>
      <c r="D475" s="336"/>
      <c r="E475" s="337" t="s">
        <v>1160</v>
      </c>
      <c r="F475" s="140" t="s">
        <v>851</v>
      </c>
      <c r="G475" s="141" t="s">
        <v>129</v>
      </c>
      <c r="H475" s="135" t="s">
        <v>1161</v>
      </c>
      <c r="I475" s="136"/>
      <c r="J475" s="163">
        <v>2020</v>
      </c>
      <c r="K475" s="163" t="s">
        <v>853</v>
      </c>
      <c r="L475" s="163">
        <v>1</v>
      </c>
      <c r="M475" s="377">
        <f>(4.9+4.8)/2</f>
        <v>4.85</v>
      </c>
      <c r="N475" s="378">
        <f>L475*M475</f>
        <v>4.85</v>
      </c>
      <c r="O475" s="163"/>
      <c r="P475" s="189" t="s">
        <v>76</v>
      </c>
    </row>
    <row r="476" ht="21" customHeight="1" spans="1:16">
      <c r="A476" s="247"/>
      <c r="B476" s="147"/>
      <c r="C476" s="335"/>
      <c r="D476" s="336"/>
      <c r="E476" s="338"/>
      <c r="F476" s="140" t="s">
        <v>854</v>
      </c>
      <c r="G476" s="141" t="s">
        <v>129</v>
      </c>
      <c r="H476" s="141" t="s">
        <v>1162</v>
      </c>
      <c r="I476" s="142"/>
      <c r="J476" s="147"/>
      <c r="K476" s="147"/>
      <c r="L476" s="147"/>
      <c r="M476" s="379"/>
      <c r="N476" s="380"/>
      <c r="O476" s="147"/>
      <c r="P476" s="189" t="s">
        <v>76</v>
      </c>
    </row>
    <row r="477" ht="21" customHeight="1" spans="1:16">
      <c r="A477" s="247"/>
      <c r="B477" s="147"/>
      <c r="C477" s="335"/>
      <c r="D477" s="336"/>
      <c r="E477" s="338"/>
      <c r="F477" s="140" t="s">
        <v>856</v>
      </c>
      <c r="G477" s="141" t="s">
        <v>129</v>
      </c>
      <c r="H477" s="141" t="s">
        <v>1136</v>
      </c>
      <c r="I477" s="142"/>
      <c r="J477" s="147"/>
      <c r="K477" s="147"/>
      <c r="L477" s="147"/>
      <c r="M477" s="379"/>
      <c r="N477" s="380"/>
      <c r="O477" s="147"/>
      <c r="P477" s="189" t="s">
        <v>76</v>
      </c>
    </row>
    <row r="478" ht="21" customHeight="1" spans="1:16">
      <c r="A478" s="247"/>
      <c r="B478" s="147"/>
      <c r="C478" s="335"/>
      <c r="D478" s="336"/>
      <c r="E478" s="338"/>
      <c r="F478" s="140" t="s">
        <v>858</v>
      </c>
      <c r="G478" s="141" t="s">
        <v>129</v>
      </c>
      <c r="H478" s="141">
        <v>11</v>
      </c>
      <c r="I478" s="142"/>
      <c r="J478" s="147"/>
      <c r="K478" s="147"/>
      <c r="L478" s="147"/>
      <c r="M478" s="379"/>
      <c r="N478" s="380"/>
      <c r="O478" s="147"/>
      <c r="P478" s="189" t="s">
        <v>76</v>
      </c>
    </row>
    <row r="479" ht="21" customHeight="1" spans="1:16">
      <c r="A479" s="247"/>
      <c r="B479" s="147"/>
      <c r="C479" s="335"/>
      <c r="D479" s="336"/>
      <c r="E479" s="338"/>
      <c r="F479" s="140" t="s">
        <v>859</v>
      </c>
      <c r="G479" s="141" t="s">
        <v>129</v>
      </c>
      <c r="H479" s="141">
        <v>1</v>
      </c>
      <c r="I479" s="142"/>
      <c r="J479" s="147"/>
      <c r="K479" s="147"/>
      <c r="L479" s="147"/>
      <c r="M479" s="379"/>
      <c r="N479" s="380"/>
      <c r="O479" s="147"/>
      <c r="P479" s="189" t="s">
        <v>860</v>
      </c>
    </row>
    <row r="480" ht="21" customHeight="1" spans="1:16">
      <c r="A480" s="247"/>
      <c r="B480" s="147"/>
      <c r="C480" s="335"/>
      <c r="D480" s="336"/>
      <c r="E480" s="338"/>
      <c r="F480" s="140" t="s">
        <v>861</v>
      </c>
      <c r="G480" s="141" t="s">
        <v>129</v>
      </c>
      <c r="H480" s="141">
        <v>2020</v>
      </c>
      <c r="I480" s="142"/>
      <c r="J480" s="147"/>
      <c r="K480" s="147"/>
      <c r="L480" s="147"/>
      <c r="M480" s="379"/>
      <c r="N480" s="380"/>
      <c r="O480" s="147"/>
      <c r="P480" s="189" t="s">
        <v>76</v>
      </c>
    </row>
    <row r="481" ht="21" customHeight="1" spans="1:16">
      <c r="A481" s="247"/>
      <c r="B481" s="147"/>
      <c r="C481" s="335"/>
      <c r="D481" s="336"/>
      <c r="E481" s="338"/>
      <c r="F481" s="140" t="s">
        <v>862</v>
      </c>
      <c r="G481" s="141" t="s">
        <v>129</v>
      </c>
      <c r="H481" s="1165" t="s">
        <v>1163</v>
      </c>
      <c r="I481" s="142"/>
      <c r="J481" s="147"/>
      <c r="K481" s="147"/>
      <c r="L481" s="147"/>
      <c r="M481" s="379"/>
      <c r="N481" s="380"/>
      <c r="O481" s="147"/>
      <c r="P481" s="189" t="s">
        <v>76</v>
      </c>
    </row>
    <row r="482" ht="21" customHeight="1" spans="1:16">
      <c r="A482" s="247"/>
      <c r="B482" s="147"/>
      <c r="C482" s="335"/>
      <c r="D482" s="336"/>
      <c r="E482" s="338"/>
      <c r="F482" s="140" t="s">
        <v>864</v>
      </c>
      <c r="G482" s="141" t="s">
        <v>129</v>
      </c>
      <c r="H482" s="141" t="s">
        <v>1138</v>
      </c>
      <c r="I482" s="142"/>
      <c r="J482" s="147"/>
      <c r="K482" s="147"/>
      <c r="L482" s="147"/>
      <c r="M482" s="379"/>
      <c r="N482" s="380"/>
      <c r="O482" s="147"/>
      <c r="P482" s="189" t="s">
        <v>76</v>
      </c>
    </row>
    <row r="483" ht="21" customHeight="1" spans="1:16">
      <c r="A483" s="247"/>
      <c r="B483" s="147"/>
      <c r="C483" s="335"/>
      <c r="D483" s="336"/>
      <c r="E483" s="338"/>
      <c r="F483" s="140" t="s">
        <v>866</v>
      </c>
      <c r="G483" s="141" t="s">
        <v>129</v>
      </c>
      <c r="H483" s="141" t="s">
        <v>371</v>
      </c>
      <c r="I483" s="142"/>
      <c r="J483" s="147"/>
      <c r="K483" s="147"/>
      <c r="L483" s="147"/>
      <c r="M483" s="379"/>
      <c r="N483" s="380"/>
      <c r="O483" s="147"/>
      <c r="P483" s="189" t="s">
        <v>76</v>
      </c>
    </row>
    <row r="484" ht="21" customHeight="1" spans="1:16">
      <c r="A484" s="247"/>
      <c r="B484" s="147"/>
      <c r="C484" s="335"/>
      <c r="D484" s="336"/>
      <c r="E484" s="338"/>
      <c r="F484" s="140" t="s">
        <v>868</v>
      </c>
      <c r="G484" s="141" t="s">
        <v>129</v>
      </c>
      <c r="H484" s="387" t="s">
        <v>1164</v>
      </c>
      <c r="I484" s="258"/>
      <c r="J484" s="147"/>
      <c r="K484" s="147"/>
      <c r="L484" s="147"/>
      <c r="M484" s="379"/>
      <c r="N484" s="380"/>
      <c r="O484" s="147"/>
      <c r="P484" s="189" t="s">
        <v>870</v>
      </c>
    </row>
    <row r="485" ht="36" customHeight="1" spans="1:16">
      <c r="A485" s="247"/>
      <c r="B485" s="147"/>
      <c r="C485" s="335"/>
      <c r="D485" s="336"/>
      <c r="E485" s="338"/>
      <c r="F485" s="140" t="s">
        <v>871</v>
      </c>
      <c r="G485" s="141" t="s">
        <v>129</v>
      </c>
      <c r="H485" s="339" t="s">
        <v>1165</v>
      </c>
      <c r="I485" s="142"/>
      <c r="J485" s="147"/>
      <c r="K485" s="147"/>
      <c r="L485" s="147"/>
      <c r="M485" s="379"/>
      <c r="N485" s="380"/>
      <c r="O485" s="147"/>
      <c r="P485" s="189" t="s">
        <v>873</v>
      </c>
    </row>
    <row r="486" ht="36" customHeight="1" spans="1:16">
      <c r="A486" s="247"/>
      <c r="B486" s="147"/>
      <c r="C486" s="335"/>
      <c r="D486" s="336"/>
      <c r="E486" s="338"/>
      <c r="F486" s="140" t="s">
        <v>4</v>
      </c>
      <c r="G486" s="141" t="s">
        <v>129</v>
      </c>
      <c r="H486" s="339" t="s">
        <v>1166</v>
      </c>
      <c r="I486" s="142"/>
      <c r="J486" s="147"/>
      <c r="K486" s="147"/>
      <c r="L486" s="147"/>
      <c r="M486" s="379"/>
      <c r="N486" s="380"/>
      <c r="O486" s="147"/>
      <c r="P486" s="189" t="s">
        <v>875</v>
      </c>
    </row>
    <row r="487" ht="36" customHeight="1" spans="1:16">
      <c r="A487" s="247"/>
      <c r="B487" s="147"/>
      <c r="C487" s="335"/>
      <c r="D487" s="336"/>
      <c r="E487" s="338"/>
      <c r="F487" s="140" t="s">
        <v>882</v>
      </c>
      <c r="G487" s="141" t="s">
        <v>129</v>
      </c>
      <c r="H487" s="392" t="s">
        <v>1167</v>
      </c>
      <c r="I487" s="142"/>
      <c r="J487" s="147"/>
      <c r="K487" s="147"/>
      <c r="L487" s="147"/>
      <c r="M487" s="379"/>
      <c r="N487" s="380"/>
      <c r="O487" s="147"/>
      <c r="P487" s="189" t="s">
        <v>884</v>
      </c>
    </row>
    <row r="488" ht="21" customHeight="1" spans="1:16">
      <c r="A488" s="247"/>
      <c r="B488" s="147"/>
      <c r="C488" s="335"/>
      <c r="D488" s="336"/>
      <c r="E488" s="338"/>
      <c r="F488" s="140" t="s">
        <v>889</v>
      </c>
      <c r="G488" s="141" t="s">
        <v>129</v>
      </c>
      <c r="H488" s="339" t="s">
        <v>1143</v>
      </c>
      <c r="I488" s="142"/>
      <c r="J488" s="147"/>
      <c r="K488" s="147"/>
      <c r="L488" s="147"/>
      <c r="M488" s="379"/>
      <c r="N488" s="380"/>
      <c r="O488" s="147"/>
      <c r="P488" s="189" t="s">
        <v>1119</v>
      </c>
    </row>
    <row r="489" ht="31.5" spans="1:16">
      <c r="A489" s="247"/>
      <c r="B489" s="147"/>
      <c r="C489" s="335"/>
      <c r="D489" s="336"/>
      <c r="E489" s="338"/>
      <c r="F489" s="140" t="s">
        <v>894</v>
      </c>
      <c r="G489" s="141" t="s">
        <v>129</v>
      </c>
      <c r="H489" s="141" t="s">
        <v>926</v>
      </c>
      <c r="I489" s="142"/>
      <c r="J489" s="147"/>
      <c r="K489" s="147"/>
      <c r="L489" s="147"/>
      <c r="M489" s="379"/>
      <c r="N489" s="380"/>
      <c r="O489" s="147"/>
      <c r="P489" s="189" t="s">
        <v>896</v>
      </c>
    </row>
    <row r="490" ht="31.5" spans="1:16">
      <c r="A490" s="247"/>
      <c r="B490" s="147"/>
      <c r="C490" s="335"/>
      <c r="D490" s="336"/>
      <c r="E490" s="340"/>
      <c r="F490" s="140" t="s">
        <v>897</v>
      </c>
      <c r="G490" s="141" t="s">
        <v>129</v>
      </c>
      <c r="H490" s="1161" t="s">
        <v>880</v>
      </c>
      <c r="I490" s="142"/>
      <c r="J490" s="162"/>
      <c r="K490" s="162"/>
      <c r="L490" s="162"/>
      <c r="M490" s="381"/>
      <c r="N490" s="382"/>
      <c r="O490" s="162"/>
      <c r="P490" s="189" t="s">
        <v>898</v>
      </c>
    </row>
    <row r="491" ht="54" customHeight="1" spans="1:16">
      <c r="A491" s="247"/>
      <c r="B491" s="147"/>
      <c r="C491" s="335"/>
      <c r="D491" s="336"/>
      <c r="E491" s="337" t="s">
        <v>1168</v>
      </c>
      <c r="F491" s="140" t="s">
        <v>851</v>
      </c>
      <c r="G491" s="141" t="s">
        <v>129</v>
      </c>
      <c r="H491" s="135" t="s">
        <v>1169</v>
      </c>
      <c r="I491" s="136"/>
      <c r="J491" s="163">
        <v>2020</v>
      </c>
      <c r="K491" s="163" t="s">
        <v>853</v>
      </c>
      <c r="L491" s="163">
        <v>1</v>
      </c>
      <c r="M491" s="377">
        <f>(4.86+4.9)/2</f>
        <v>4.88</v>
      </c>
      <c r="N491" s="378">
        <f>L491*M491</f>
        <v>4.88</v>
      </c>
      <c r="O491" s="163"/>
      <c r="P491" s="189" t="s">
        <v>76</v>
      </c>
    </row>
    <row r="492" ht="21" customHeight="1" spans="1:16">
      <c r="A492" s="247"/>
      <c r="B492" s="147"/>
      <c r="C492" s="335"/>
      <c r="D492" s="336"/>
      <c r="E492" s="338"/>
      <c r="F492" s="140" t="s">
        <v>854</v>
      </c>
      <c r="G492" s="141" t="s">
        <v>129</v>
      </c>
      <c r="H492" s="141" t="s">
        <v>1170</v>
      </c>
      <c r="I492" s="142"/>
      <c r="J492" s="147"/>
      <c r="K492" s="147"/>
      <c r="L492" s="147"/>
      <c r="M492" s="379"/>
      <c r="N492" s="380"/>
      <c r="O492" s="147"/>
      <c r="P492" s="189" t="s">
        <v>76</v>
      </c>
    </row>
    <row r="493" ht="21" customHeight="1" spans="1:16">
      <c r="A493" s="247"/>
      <c r="B493" s="147"/>
      <c r="C493" s="335"/>
      <c r="D493" s="336"/>
      <c r="E493" s="338"/>
      <c r="F493" s="140" t="s">
        <v>856</v>
      </c>
      <c r="G493" s="141" t="s">
        <v>129</v>
      </c>
      <c r="H493" s="141" t="s">
        <v>1171</v>
      </c>
      <c r="I493" s="142"/>
      <c r="J493" s="147"/>
      <c r="K493" s="147"/>
      <c r="L493" s="147"/>
      <c r="M493" s="379"/>
      <c r="N493" s="380"/>
      <c r="O493" s="147"/>
      <c r="P493" s="189" t="s">
        <v>76</v>
      </c>
    </row>
    <row r="494" ht="21" customHeight="1" spans="1:16">
      <c r="A494" s="247"/>
      <c r="B494" s="147"/>
      <c r="C494" s="335"/>
      <c r="D494" s="336"/>
      <c r="E494" s="338"/>
      <c r="F494" s="140" t="s">
        <v>858</v>
      </c>
      <c r="G494" s="141" t="s">
        <v>129</v>
      </c>
      <c r="H494" s="141">
        <v>10</v>
      </c>
      <c r="I494" s="142"/>
      <c r="J494" s="147"/>
      <c r="K494" s="147"/>
      <c r="L494" s="147"/>
      <c r="M494" s="379"/>
      <c r="N494" s="380"/>
      <c r="O494" s="147"/>
      <c r="P494" s="189" t="s">
        <v>76</v>
      </c>
    </row>
    <row r="495" ht="21" customHeight="1" spans="1:16">
      <c r="A495" s="247"/>
      <c r="B495" s="147"/>
      <c r="C495" s="335"/>
      <c r="D495" s="336"/>
      <c r="E495" s="338"/>
      <c r="F495" s="140" t="s">
        <v>859</v>
      </c>
      <c r="G495" s="141" t="s">
        <v>129</v>
      </c>
      <c r="H495" s="141">
        <v>1</v>
      </c>
      <c r="I495" s="142"/>
      <c r="J495" s="147"/>
      <c r="K495" s="147"/>
      <c r="L495" s="147"/>
      <c r="M495" s="379"/>
      <c r="N495" s="380"/>
      <c r="O495" s="147"/>
      <c r="P495" s="189" t="s">
        <v>860</v>
      </c>
    </row>
    <row r="496" ht="21" customHeight="1" spans="1:16">
      <c r="A496" s="247"/>
      <c r="B496" s="147"/>
      <c r="C496" s="335"/>
      <c r="D496" s="336"/>
      <c r="E496" s="338"/>
      <c r="F496" s="140" t="s">
        <v>861</v>
      </c>
      <c r="G496" s="141" t="s">
        <v>129</v>
      </c>
      <c r="H496" s="141">
        <v>2020</v>
      </c>
      <c r="I496" s="142"/>
      <c r="J496" s="147"/>
      <c r="K496" s="147"/>
      <c r="L496" s="147"/>
      <c r="M496" s="379"/>
      <c r="N496" s="380"/>
      <c r="O496" s="147"/>
      <c r="P496" s="189" t="s">
        <v>76</v>
      </c>
    </row>
    <row r="497" ht="21" customHeight="1" spans="1:16">
      <c r="A497" s="247"/>
      <c r="B497" s="147"/>
      <c r="C497" s="335"/>
      <c r="D497" s="336"/>
      <c r="E497" s="338"/>
      <c r="F497" s="140" t="s">
        <v>862</v>
      </c>
      <c r="G497" s="141" t="s">
        <v>129</v>
      </c>
      <c r="H497" s="386" t="s">
        <v>1172</v>
      </c>
      <c r="I497" s="142"/>
      <c r="J497" s="147"/>
      <c r="K497" s="147"/>
      <c r="L497" s="147"/>
      <c r="M497" s="379"/>
      <c r="N497" s="380"/>
      <c r="O497" s="147"/>
      <c r="P497" s="189" t="s">
        <v>76</v>
      </c>
    </row>
    <row r="498" ht="21" customHeight="1" spans="1:16">
      <c r="A498" s="247"/>
      <c r="B498" s="147"/>
      <c r="C498" s="335"/>
      <c r="D498" s="336"/>
      <c r="E498" s="338"/>
      <c r="F498" s="140" t="s">
        <v>864</v>
      </c>
      <c r="G498" s="141" t="s">
        <v>129</v>
      </c>
      <c r="H498" s="141" t="s">
        <v>1173</v>
      </c>
      <c r="I498" s="142"/>
      <c r="J498" s="147"/>
      <c r="K498" s="147"/>
      <c r="L498" s="147"/>
      <c r="M498" s="379"/>
      <c r="N498" s="380"/>
      <c r="O498" s="147"/>
      <c r="P498" s="189" t="s">
        <v>76</v>
      </c>
    </row>
    <row r="499" ht="33" customHeight="1" spans="1:16">
      <c r="A499" s="247"/>
      <c r="B499" s="147"/>
      <c r="C499" s="335"/>
      <c r="D499" s="336"/>
      <c r="E499" s="338"/>
      <c r="F499" s="140" t="s">
        <v>866</v>
      </c>
      <c r="G499" s="141" t="s">
        <v>129</v>
      </c>
      <c r="H499" s="141" t="s">
        <v>1174</v>
      </c>
      <c r="I499" s="142"/>
      <c r="J499" s="147"/>
      <c r="K499" s="147"/>
      <c r="L499" s="147"/>
      <c r="M499" s="379"/>
      <c r="N499" s="380"/>
      <c r="O499" s="147"/>
      <c r="P499" s="189" t="s">
        <v>76</v>
      </c>
    </row>
    <row r="500" ht="21" customHeight="1" spans="1:16">
      <c r="A500" s="247"/>
      <c r="B500" s="147"/>
      <c r="C500" s="335"/>
      <c r="D500" s="336"/>
      <c r="E500" s="338"/>
      <c r="F500" s="140" t="s">
        <v>868</v>
      </c>
      <c r="G500" s="141" t="s">
        <v>129</v>
      </c>
      <c r="H500" s="387" t="s">
        <v>1175</v>
      </c>
      <c r="I500" s="258"/>
      <c r="J500" s="147"/>
      <c r="K500" s="147"/>
      <c r="L500" s="147"/>
      <c r="M500" s="379"/>
      <c r="N500" s="380"/>
      <c r="O500" s="147"/>
      <c r="P500" s="189" t="s">
        <v>870</v>
      </c>
    </row>
    <row r="501" ht="26.25" customHeight="1" spans="1:16">
      <c r="A501" s="247"/>
      <c r="B501" s="147"/>
      <c r="C501" s="335"/>
      <c r="D501" s="336"/>
      <c r="E501" s="338"/>
      <c r="F501" s="140" t="s">
        <v>871</v>
      </c>
      <c r="G501" s="141" t="s">
        <v>129</v>
      </c>
      <c r="H501" s="339" t="s">
        <v>1176</v>
      </c>
      <c r="I501" s="142"/>
      <c r="J501" s="147"/>
      <c r="K501" s="147"/>
      <c r="L501" s="147"/>
      <c r="M501" s="379"/>
      <c r="N501" s="380"/>
      <c r="O501" s="147"/>
      <c r="P501" s="189" t="s">
        <v>873</v>
      </c>
    </row>
    <row r="502" ht="34.5" customHeight="1" spans="1:16">
      <c r="A502" s="247"/>
      <c r="B502" s="147"/>
      <c r="C502" s="335"/>
      <c r="D502" s="336"/>
      <c r="E502" s="338"/>
      <c r="F502" s="140" t="s">
        <v>4</v>
      </c>
      <c r="G502" s="141" t="s">
        <v>129</v>
      </c>
      <c r="H502" s="339" t="s">
        <v>1177</v>
      </c>
      <c r="I502" s="142"/>
      <c r="J502" s="147"/>
      <c r="K502" s="147"/>
      <c r="L502" s="147"/>
      <c r="M502" s="379"/>
      <c r="N502" s="380"/>
      <c r="O502" s="147"/>
      <c r="P502" s="189" t="s">
        <v>875</v>
      </c>
    </row>
    <row r="503" ht="34.5" customHeight="1" spans="1:16">
      <c r="A503" s="247"/>
      <c r="B503" s="147"/>
      <c r="C503" s="335"/>
      <c r="D503" s="336"/>
      <c r="E503" s="338"/>
      <c r="F503" s="140" t="s">
        <v>882</v>
      </c>
      <c r="G503" s="141" t="s">
        <v>129</v>
      </c>
      <c r="H503" s="392" t="s">
        <v>1178</v>
      </c>
      <c r="I503" s="142"/>
      <c r="J503" s="147"/>
      <c r="K503" s="147"/>
      <c r="L503" s="147"/>
      <c r="M503" s="379"/>
      <c r="N503" s="380"/>
      <c r="O503" s="147"/>
      <c r="P503" s="189" t="s">
        <v>884</v>
      </c>
    </row>
    <row r="504" ht="21" customHeight="1" spans="1:16">
      <c r="A504" s="247"/>
      <c r="B504" s="147"/>
      <c r="C504" s="335"/>
      <c r="D504" s="336"/>
      <c r="E504" s="338"/>
      <c r="F504" s="140" t="s">
        <v>889</v>
      </c>
      <c r="G504" s="141" t="s">
        <v>129</v>
      </c>
      <c r="H504" s="339" t="s">
        <v>1179</v>
      </c>
      <c r="I504" s="142"/>
      <c r="J504" s="147"/>
      <c r="K504" s="147"/>
      <c r="L504" s="147"/>
      <c r="M504" s="379"/>
      <c r="N504" s="380"/>
      <c r="O504" s="147"/>
      <c r="P504" s="189" t="s">
        <v>1119</v>
      </c>
    </row>
    <row r="505" ht="31.5" spans="1:16">
      <c r="A505" s="247"/>
      <c r="B505" s="147"/>
      <c r="C505" s="335"/>
      <c r="D505" s="336"/>
      <c r="E505" s="338"/>
      <c r="F505" s="140" t="s">
        <v>894</v>
      </c>
      <c r="G505" s="141" t="s">
        <v>129</v>
      </c>
      <c r="H505" s="141" t="s">
        <v>926</v>
      </c>
      <c r="I505" s="142"/>
      <c r="J505" s="147"/>
      <c r="K505" s="147"/>
      <c r="L505" s="147"/>
      <c r="M505" s="379"/>
      <c r="N505" s="380"/>
      <c r="O505" s="147"/>
      <c r="P505" s="189" t="s">
        <v>896</v>
      </c>
    </row>
    <row r="506" ht="31.5" spans="1:16">
      <c r="A506" s="247"/>
      <c r="B506" s="147"/>
      <c r="C506" s="335"/>
      <c r="D506" s="336"/>
      <c r="E506" s="340"/>
      <c r="F506" s="140" t="s">
        <v>897</v>
      </c>
      <c r="G506" s="141" t="s">
        <v>129</v>
      </c>
      <c r="H506" s="1161" t="s">
        <v>880</v>
      </c>
      <c r="I506" s="142"/>
      <c r="J506" s="162"/>
      <c r="K506" s="162"/>
      <c r="L506" s="162"/>
      <c r="M506" s="381"/>
      <c r="N506" s="382"/>
      <c r="O506" s="162"/>
      <c r="P506" s="189" t="s">
        <v>898</v>
      </c>
    </row>
    <row r="507" s="186" customFormat="1" ht="30" customHeight="1" spans="1:16">
      <c r="A507" s="326"/>
      <c r="B507" s="327"/>
      <c r="C507" s="333"/>
      <c r="D507" s="334"/>
      <c r="E507" s="329" t="s">
        <v>269</v>
      </c>
      <c r="F507" s="330" t="s">
        <v>1180</v>
      </c>
      <c r="G507" s="330"/>
      <c r="H507" s="330"/>
      <c r="I507" s="330"/>
      <c r="J507" s="369"/>
      <c r="K507" s="373"/>
      <c r="L507" s="329"/>
      <c r="M507" s="371"/>
      <c r="N507" s="376">
        <f>SUM(N508:N555)</f>
        <v>14.745</v>
      </c>
      <c r="O507" s="372"/>
      <c r="P507" s="292" t="s">
        <v>843</v>
      </c>
    </row>
    <row r="508" ht="42" customHeight="1" spans="1:16">
      <c r="A508" s="247"/>
      <c r="B508" s="147"/>
      <c r="C508" s="335"/>
      <c r="D508" s="336"/>
      <c r="E508" s="397" t="s">
        <v>1181</v>
      </c>
      <c r="F508" s="150" t="s">
        <v>851</v>
      </c>
      <c r="G508" s="151" t="s">
        <v>129</v>
      </c>
      <c r="H508" s="398" t="s">
        <v>1182</v>
      </c>
      <c r="I508" s="400"/>
      <c r="J508" s="401">
        <v>2021</v>
      </c>
      <c r="K508" s="401" t="s">
        <v>853</v>
      </c>
      <c r="L508" s="401">
        <v>1</v>
      </c>
      <c r="M508" s="377">
        <f>(11.52+11.7)/2</f>
        <v>11.61</v>
      </c>
      <c r="N508" s="377">
        <f>L508*M508</f>
        <v>11.61</v>
      </c>
      <c r="O508" s="163"/>
      <c r="P508" s="189" t="s">
        <v>76</v>
      </c>
    </row>
    <row r="509" ht="21" customHeight="1" spans="1:16">
      <c r="A509" s="247"/>
      <c r="B509" s="147"/>
      <c r="C509" s="335"/>
      <c r="D509" s="336"/>
      <c r="E509" s="399"/>
      <c r="F509" s="150" t="s">
        <v>854</v>
      </c>
      <c r="G509" s="151" t="s">
        <v>129</v>
      </c>
      <c r="H509" s="151" t="s">
        <v>1183</v>
      </c>
      <c r="I509" s="152"/>
      <c r="J509" s="402"/>
      <c r="K509" s="402"/>
      <c r="L509" s="402"/>
      <c r="M509" s="379"/>
      <c r="N509" s="379"/>
      <c r="O509" s="147"/>
      <c r="P509" s="189" t="s">
        <v>76</v>
      </c>
    </row>
    <row r="510" ht="21" customHeight="1" spans="1:16">
      <c r="A510" s="247"/>
      <c r="B510" s="147"/>
      <c r="C510" s="335"/>
      <c r="D510" s="336"/>
      <c r="E510" s="399"/>
      <c r="F510" s="150" t="s">
        <v>856</v>
      </c>
      <c r="G510" s="151" t="s">
        <v>129</v>
      </c>
      <c r="H510" s="151" t="s">
        <v>1184</v>
      </c>
      <c r="I510" s="152"/>
      <c r="J510" s="402"/>
      <c r="K510" s="402"/>
      <c r="L510" s="402"/>
      <c r="M510" s="379"/>
      <c r="N510" s="379"/>
      <c r="O510" s="147"/>
      <c r="P510" s="189" t="s">
        <v>76</v>
      </c>
    </row>
    <row r="511" ht="21" customHeight="1" spans="1:16">
      <c r="A511" s="247"/>
      <c r="B511" s="147"/>
      <c r="C511" s="335"/>
      <c r="D511" s="336"/>
      <c r="E511" s="399"/>
      <c r="F511" s="150" t="s">
        <v>858</v>
      </c>
      <c r="G511" s="151" t="s">
        <v>129</v>
      </c>
      <c r="H511" s="151">
        <v>6</v>
      </c>
      <c r="I511" s="152"/>
      <c r="J511" s="402"/>
      <c r="K511" s="402"/>
      <c r="L511" s="402"/>
      <c r="M511" s="379"/>
      <c r="N511" s="379"/>
      <c r="O511" s="147"/>
      <c r="P511" s="189" t="s">
        <v>76</v>
      </c>
    </row>
    <row r="512" ht="21" customHeight="1" spans="1:16">
      <c r="A512" s="247"/>
      <c r="B512" s="147"/>
      <c r="C512" s="335"/>
      <c r="D512" s="336"/>
      <c r="E512" s="399"/>
      <c r="F512" s="150" t="s">
        <v>859</v>
      </c>
      <c r="G512" s="151" t="s">
        <v>129</v>
      </c>
      <c r="H512" s="151">
        <v>1</v>
      </c>
      <c r="I512" s="152"/>
      <c r="J512" s="402"/>
      <c r="K512" s="402"/>
      <c r="L512" s="402"/>
      <c r="M512" s="379"/>
      <c r="N512" s="379"/>
      <c r="O512" s="147"/>
      <c r="P512" s="189" t="s">
        <v>860</v>
      </c>
    </row>
    <row r="513" ht="21" customHeight="1" spans="1:16">
      <c r="A513" s="247"/>
      <c r="B513" s="147"/>
      <c r="C513" s="335"/>
      <c r="D513" s="336"/>
      <c r="E513" s="399"/>
      <c r="F513" s="150" t="s">
        <v>861</v>
      </c>
      <c r="G513" s="151" t="s">
        <v>129</v>
      </c>
      <c r="H513" s="151">
        <v>2021</v>
      </c>
      <c r="I513" s="152"/>
      <c r="J513" s="402"/>
      <c r="K513" s="402"/>
      <c r="L513" s="402"/>
      <c r="M513" s="379"/>
      <c r="N513" s="379"/>
      <c r="O513" s="147"/>
      <c r="P513" s="189" t="s">
        <v>76</v>
      </c>
    </row>
    <row r="514" ht="21" customHeight="1" spans="1:16">
      <c r="A514" s="247"/>
      <c r="B514" s="147"/>
      <c r="C514" s="335"/>
      <c r="D514" s="336"/>
      <c r="E514" s="399"/>
      <c r="F514" s="150" t="s">
        <v>862</v>
      </c>
      <c r="G514" s="151" t="s">
        <v>129</v>
      </c>
      <c r="H514" s="151" t="s">
        <v>1185</v>
      </c>
      <c r="I514" s="152"/>
      <c r="J514" s="402"/>
      <c r="K514" s="402"/>
      <c r="L514" s="402"/>
      <c r="M514" s="379"/>
      <c r="N514" s="379"/>
      <c r="O514" s="147"/>
      <c r="P514" s="189" t="s">
        <v>76</v>
      </c>
    </row>
    <row r="515" ht="21" customHeight="1" spans="1:16">
      <c r="A515" s="247"/>
      <c r="B515" s="147"/>
      <c r="C515" s="335"/>
      <c r="D515" s="336"/>
      <c r="E515" s="399"/>
      <c r="F515" s="150" t="s">
        <v>864</v>
      </c>
      <c r="G515" s="151" t="s">
        <v>129</v>
      </c>
      <c r="H515" s="151" t="s">
        <v>1186</v>
      </c>
      <c r="I515" s="152"/>
      <c r="J515" s="402"/>
      <c r="K515" s="402"/>
      <c r="L515" s="402"/>
      <c r="M515" s="379"/>
      <c r="N515" s="379"/>
      <c r="O515" s="147"/>
      <c r="P515" s="189" t="s">
        <v>76</v>
      </c>
    </row>
    <row r="516" ht="21" customHeight="1" spans="1:16">
      <c r="A516" s="247"/>
      <c r="B516" s="147"/>
      <c r="C516" s="335"/>
      <c r="D516" s="336"/>
      <c r="E516" s="399"/>
      <c r="F516" s="150" t="s">
        <v>866</v>
      </c>
      <c r="G516" s="151" t="s">
        <v>129</v>
      </c>
      <c r="H516" s="151" t="s">
        <v>1187</v>
      </c>
      <c r="I516" s="152"/>
      <c r="J516" s="402"/>
      <c r="K516" s="402"/>
      <c r="L516" s="402"/>
      <c r="M516" s="379"/>
      <c r="N516" s="379"/>
      <c r="O516" s="147"/>
      <c r="P516" s="189" t="s">
        <v>76</v>
      </c>
    </row>
    <row r="517" ht="21" customHeight="1" spans="1:16">
      <c r="A517" s="247"/>
      <c r="B517" s="147"/>
      <c r="C517" s="335"/>
      <c r="D517" s="336"/>
      <c r="E517" s="399"/>
      <c r="F517" s="150" t="s">
        <v>868</v>
      </c>
      <c r="G517" s="151" t="s">
        <v>129</v>
      </c>
      <c r="H517" s="1163" t="s">
        <v>1188</v>
      </c>
      <c r="I517" s="152"/>
      <c r="J517" s="402"/>
      <c r="K517" s="402"/>
      <c r="L517" s="402"/>
      <c r="M517" s="379"/>
      <c r="N517" s="379"/>
      <c r="O517" s="147"/>
      <c r="P517" s="189" t="s">
        <v>870</v>
      </c>
    </row>
    <row r="518" ht="40.5" customHeight="1" spans="1:16">
      <c r="A518" s="247"/>
      <c r="B518" s="147"/>
      <c r="C518" s="335"/>
      <c r="D518" s="336"/>
      <c r="E518" s="399"/>
      <c r="F518" s="150" t="s">
        <v>871</v>
      </c>
      <c r="G518" s="151" t="s">
        <v>129</v>
      </c>
      <c r="H518" s="403" t="s">
        <v>1189</v>
      </c>
      <c r="I518" s="152"/>
      <c r="J518" s="402"/>
      <c r="K518" s="402"/>
      <c r="L518" s="402"/>
      <c r="M518" s="379"/>
      <c r="N518" s="379"/>
      <c r="O518" s="147"/>
      <c r="P518" s="189" t="s">
        <v>873</v>
      </c>
    </row>
    <row r="519" ht="33.75" customHeight="1" spans="1:16">
      <c r="A519" s="247"/>
      <c r="B519" s="147"/>
      <c r="C519" s="335"/>
      <c r="D519" s="336"/>
      <c r="E519" s="399"/>
      <c r="F519" s="150" t="s">
        <v>4</v>
      </c>
      <c r="G519" s="151" t="s">
        <v>129</v>
      </c>
      <c r="H519" s="403" t="s">
        <v>1190</v>
      </c>
      <c r="I519" s="152"/>
      <c r="J519" s="402"/>
      <c r="K519" s="402"/>
      <c r="L519" s="402"/>
      <c r="M519" s="379"/>
      <c r="N519" s="379"/>
      <c r="O519" s="147"/>
      <c r="P519" s="189" t="s">
        <v>875</v>
      </c>
    </row>
    <row r="520" ht="35.25" customHeight="1" spans="1:16">
      <c r="A520" s="247"/>
      <c r="B520" s="147"/>
      <c r="C520" s="335"/>
      <c r="D520" s="336"/>
      <c r="E520" s="399"/>
      <c r="F520" s="150" t="s">
        <v>882</v>
      </c>
      <c r="G520" s="151" t="s">
        <v>129</v>
      </c>
      <c r="H520" s="403" t="s">
        <v>1191</v>
      </c>
      <c r="I520" s="152"/>
      <c r="J520" s="402"/>
      <c r="K520" s="402"/>
      <c r="L520" s="402"/>
      <c r="M520" s="379"/>
      <c r="N520" s="379"/>
      <c r="O520" s="147"/>
      <c r="P520" s="189" t="s">
        <v>884</v>
      </c>
    </row>
    <row r="521" ht="21" customHeight="1" spans="1:16">
      <c r="A521" s="247"/>
      <c r="B521" s="147"/>
      <c r="C521" s="335"/>
      <c r="D521" s="336"/>
      <c r="E521" s="399"/>
      <c r="F521" s="150" t="s">
        <v>889</v>
      </c>
      <c r="G521" s="151" t="s">
        <v>129</v>
      </c>
      <c r="H521" s="403" t="s">
        <v>1192</v>
      </c>
      <c r="I521" s="152"/>
      <c r="J521" s="402"/>
      <c r="K521" s="402"/>
      <c r="L521" s="402"/>
      <c r="M521" s="379"/>
      <c r="N521" s="379"/>
      <c r="O521" s="147"/>
      <c r="P521" s="189" t="s">
        <v>1119</v>
      </c>
    </row>
    <row r="522" ht="31.5" spans="1:16">
      <c r="A522" s="247"/>
      <c r="B522" s="147"/>
      <c r="C522" s="335"/>
      <c r="D522" s="336"/>
      <c r="E522" s="399"/>
      <c r="F522" s="150" t="s">
        <v>894</v>
      </c>
      <c r="G522" s="151" t="s">
        <v>129</v>
      </c>
      <c r="H522" s="151" t="s">
        <v>926</v>
      </c>
      <c r="I522" s="152"/>
      <c r="J522" s="402"/>
      <c r="K522" s="402"/>
      <c r="L522" s="402"/>
      <c r="M522" s="379"/>
      <c r="N522" s="379"/>
      <c r="O522" s="147"/>
      <c r="P522" s="189" t="s">
        <v>896</v>
      </c>
    </row>
    <row r="523" ht="31.5" spans="1:16">
      <c r="A523" s="247"/>
      <c r="B523" s="147"/>
      <c r="C523" s="335"/>
      <c r="D523" s="336"/>
      <c r="E523" s="404"/>
      <c r="F523" s="150" t="s">
        <v>897</v>
      </c>
      <c r="G523" s="151" t="s">
        <v>129</v>
      </c>
      <c r="H523" s="1166" t="s">
        <v>880</v>
      </c>
      <c r="I523" s="152"/>
      <c r="J523" s="149"/>
      <c r="K523" s="149"/>
      <c r="L523" s="149"/>
      <c r="M523" s="381"/>
      <c r="N523" s="381"/>
      <c r="O523" s="162"/>
      <c r="P523" s="189" t="s">
        <v>898</v>
      </c>
    </row>
    <row r="524" ht="45.75" customHeight="1" spans="1:16">
      <c r="A524" s="247"/>
      <c r="B524" s="147"/>
      <c r="C524" s="335"/>
      <c r="D524" s="336"/>
      <c r="E524" s="337" t="s">
        <v>1193</v>
      </c>
      <c r="F524" s="140" t="s">
        <v>851</v>
      </c>
      <c r="G524" s="141" t="s">
        <v>129</v>
      </c>
      <c r="H524" s="135" t="s">
        <v>1194</v>
      </c>
      <c r="I524" s="136"/>
      <c r="J524" s="163">
        <v>2020</v>
      </c>
      <c r="K524" s="163" t="s">
        <v>853</v>
      </c>
      <c r="L524" s="163">
        <v>1</v>
      </c>
      <c r="M524" s="377">
        <f>(1.53+1.52)/2</f>
        <v>1.525</v>
      </c>
      <c r="N524" s="378">
        <f>L524*M524</f>
        <v>1.525</v>
      </c>
      <c r="O524" s="163"/>
      <c r="P524" s="189" t="s">
        <v>76</v>
      </c>
    </row>
    <row r="525" ht="36.75" customHeight="1" spans="1:16">
      <c r="A525" s="247"/>
      <c r="B525" s="147"/>
      <c r="C525" s="335"/>
      <c r="D525" s="336"/>
      <c r="E525" s="338"/>
      <c r="F525" s="140" t="s">
        <v>854</v>
      </c>
      <c r="G525" s="141" t="s">
        <v>129</v>
      </c>
      <c r="H525" s="257" t="s">
        <v>1195</v>
      </c>
      <c r="I525" s="258"/>
      <c r="J525" s="147"/>
      <c r="K525" s="147"/>
      <c r="L525" s="147"/>
      <c r="M525" s="379"/>
      <c r="N525" s="380"/>
      <c r="O525" s="147"/>
      <c r="P525" s="189" t="s">
        <v>76</v>
      </c>
    </row>
    <row r="526" ht="21" customHeight="1" spans="1:16">
      <c r="A526" s="247"/>
      <c r="B526" s="147"/>
      <c r="C526" s="335"/>
      <c r="D526" s="336"/>
      <c r="E526" s="338"/>
      <c r="F526" s="140" t="s">
        <v>856</v>
      </c>
      <c r="G526" s="141" t="s">
        <v>129</v>
      </c>
      <c r="H526" s="141" t="s">
        <v>1196</v>
      </c>
      <c r="I526" s="142"/>
      <c r="J526" s="147"/>
      <c r="K526" s="147"/>
      <c r="L526" s="147"/>
      <c r="M526" s="379"/>
      <c r="N526" s="380"/>
      <c r="O526" s="147"/>
      <c r="P526" s="189" t="s">
        <v>76</v>
      </c>
    </row>
    <row r="527" ht="21" customHeight="1" spans="1:16">
      <c r="A527" s="247"/>
      <c r="B527" s="147"/>
      <c r="C527" s="335"/>
      <c r="D527" s="336"/>
      <c r="E527" s="338"/>
      <c r="F527" s="140" t="s">
        <v>858</v>
      </c>
      <c r="G527" s="141" t="s">
        <v>129</v>
      </c>
      <c r="H527" s="141">
        <v>8</v>
      </c>
      <c r="I527" s="142"/>
      <c r="J527" s="147"/>
      <c r="K527" s="147"/>
      <c r="L527" s="147"/>
      <c r="M527" s="379"/>
      <c r="N527" s="380"/>
      <c r="O527" s="147"/>
      <c r="P527" s="189" t="s">
        <v>76</v>
      </c>
    </row>
    <row r="528" ht="21" customHeight="1" spans="1:16">
      <c r="A528" s="247"/>
      <c r="B528" s="147"/>
      <c r="C528" s="335"/>
      <c r="D528" s="336"/>
      <c r="E528" s="338"/>
      <c r="F528" s="140" t="s">
        <v>859</v>
      </c>
      <c r="G528" s="141" t="s">
        <v>129</v>
      </c>
      <c r="H528" s="141">
        <v>3</v>
      </c>
      <c r="I528" s="142"/>
      <c r="J528" s="147"/>
      <c r="K528" s="147"/>
      <c r="L528" s="147"/>
      <c r="M528" s="379"/>
      <c r="N528" s="380"/>
      <c r="O528" s="147"/>
      <c r="P528" s="189" t="s">
        <v>860</v>
      </c>
    </row>
    <row r="529" ht="21" customHeight="1" spans="1:16">
      <c r="A529" s="247"/>
      <c r="B529" s="147"/>
      <c r="C529" s="335"/>
      <c r="D529" s="336"/>
      <c r="E529" s="338"/>
      <c r="F529" s="140" t="s">
        <v>861</v>
      </c>
      <c r="G529" s="141" t="s">
        <v>129</v>
      </c>
      <c r="H529" s="141">
        <v>2020</v>
      </c>
      <c r="I529" s="142"/>
      <c r="J529" s="147"/>
      <c r="K529" s="147"/>
      <c r="L529" s="147"/>
      <c r="M529" s="379"/>
      <c r="N529" s="380"/>
      <c r="O529" s="147"/>
      <c r="P529" s="189" t="s">
        <v>76</v>
      </c>
    </row>
    <row r="530" ht="21" customHeight="1" spans="1:16">
      <c r="A530" s="247"/>
      <c r="B530" s="147"/>
      <c r="C530" s="335"/>
      <c r="D530" s="336"/>
      <c r="E530" s="338"/>
      <c r="F530" s="140" t="s">
        <v>862</v>
      </c>
      <c r="G530" s="141" t="s">
        <v>129</v>
      </c>
      <c r="H530" s="141" t="s">
        <v>1197</v>
      </c>
      <c r="I530" s="142"/>
      <c r="J530" s="147"/>
      <c r="K530" s="147"/>
      <c r="L530" s="147"/>
      <c r="M530" s="379"/>
      <c r="N530" s="380"/>
      <c r="O530" s="147"/>
      <c r="P530" s="189" t="s">
        <v>76</v>
      </c>
    </row>
    <row r="531" ht="21" customHeight="1" spans="1:16">
      <c r="A531" s="247"/>
      <c r="B531" s="147"/>
      <c r="C531" s="335"/>
      <c r="D531" s="336"/>
      <c r="E531" s="338"/>
      <c r="F531" s="140" t="s">
        <v>864</v>
      </c>
      <c r="G531" s="141" t="s">
        <v>129</v>
      </c>
      <c r="H531" s="141" t="s">
        <v>1198</v>
      </c>
      <c r="I531" s="142"/>
      <c r="J531" s="147"/>
      <c r="K531" s="147"/>
      <c r="L531" s="147"/>
      <c r="M531" s="379"/>
      <c r="N531" s="380"/>
      <c r="O531" s="147"/>
      <c r="P531" s="189" t="s">
        <v>76</v>
      </c>
    </row>
    <row r="532" ht="21" customHeight="1" spans="1:16">
      <c r="A532" s="247"/>
      <c r="B532" s="147"/>
      <c r="C532" s="335"/>
      <c r="D532" s="336"/>
      <c r="E532" s="338"/>
      <c r="F532" s="140" t="s">
        <v>866</v>
      </c>
      <c r="G532" s="141" t="s">
        <v>129</v>
      </c>
      <c r="H532" s="141" t="s">
        <v>1199</v>
      </c>
      <c r="I532" s="142"/>
      <c r="J532" s="147"/>
      <c r="K532" s="147"/>
      <c r="L532" s="147"/>
      <c r="M532" s="379"/>
      <c r="N532" s="380"/>
      <c r="O532" s="147"/>
      <c r="P532" s="189" t="s">
        <v>76</v>
      </c>
    </row>
    <row r="533" ht="21" customHeight="1" spans="1:16">
      <c r="A533" s="247"/>
      <c r="B533" s="147"/>
      <c r="C533" s="335"/>
      <c r="D533" s="336"/>
      <c r="E533" s="338"/>
      <c r="F533" s="140" t="s">
        <v>868</v>
      </c>
      <c r="G533" s="141" t="s">
        <v>129</v>
      </c>
      <c r="H533" s="387" t="s">
        <v>1200</v>
      </c>
      <c r="I533" s="258"/>
      <c r="J533" s="147"/>
      <c r="K533" s="147"/>
      <c r="L533" s="147"/>
      <c r="M533" s="379"/>
      <c r="N533" s="380"/>
      <c r="O533" s="147"/>
      <c r="P533" s="189" t="s">
        <v>870</v>
      </c>
    </row>
    <row r="534" ht="21" customHeight="1" spans="1:16">
      <c r="A534" s="247"/>
      <c r="B534" s="147"/>
      <c r="C534" s="335"/>
      <c r="D534" s="336"/>
      <c r="E534" s="338"/>
      <c r="F534" s="140" t="s">
        <v>871</v>
      </c>
      <c r="G534" s="141" t="s">
        <v>129</v>
      </c>
      <c r="H534" s="339" t="s">
        <v>1201</v>
      </c>
      <c r="I534" s="142"/>
      <c r="J534" s="147"/>
      <c r="K534" s="147"/>
      <c r="L534" s="147"/>
      <c r="M534" s="379"/>
      <c r="N534" s="380"/>
      <c r="O534" s="147"/>
      <c r="P534" s="189" t="s">
        <v>873</v>
      </c>
    </row>
    <row r="535" ht="21" customHeight="1" spans="1:16">
      <c r="A535" s="247"/>
      <c r="B535" s="147"/>
      <c r="C535" s="335"/>
      <c r="D535" s="336"/>
      <c r="E535" s="338"/>
      <c r="F535" s="140" t="s">
        <v>4</v>
      </c>
      <c r="G535" s="141" t="s">
        <v>129</v>
      </c>
      <c r="H535" s="339" t="s">
        <v>1202</v>
      </c>
      <c r="I535" s="142"/>
      <c r="J535" s="147"/>
      <c r="K535" s="147"/>
      <c r="L535" s="147"/>
      <c r="M535" s="379"/>
      <c r="N535" s="380"/>
      <c r="O535" s="147"/>
      <c r="P535" s="189" t="s">
        <v>875</v>
      </c>
    </row>
    <row r="536" ht="34.5" customHeight="1" spans="1:16">
      <c r="A536" s="247"/>
      <c r="B536" s="147"/>
      <c r="C536" s="335"/>
      <c r="D536" s="336"/>
      <c r="E536" s="338"/>
      <c r="F536" s="140" t="s">
        <v>882</v>
      </c>
      <c r="G536" s="141" t="s">
        <v>129</v>
      </c>
      <c r="H536" s="339" t="s">
        <v>1203</v>
      </c>
      <c r="I536" s="142"/>
      <c r="J536" s="147"/>
      <c r="K536" s="147"/>
      <c r="L536" s="147"/>
      <c r="M536" s="379"/>
      <c r="N536" s="380"/>
      <c r="O536" s="147"/>
      <c r="P536" s="189" t="s">
        <v>884</v>
      </c>
    </row>
    <row r="537" ht="21" customHeight="1" spans="1:16">
      <c r="A537" s="247"/>
      <c r="B537" s="147"/>
      <c r="C537" s="335"/>
      <c r="D537" s="336"/>
      <c r="E537" s="338"/>
      <c r="F537" s="140" t="s">
        <v>889</v>
      </c>
      <c r="G537" s="141" t="s">
        <v>129</v>
      </c>
      <c r="H537" s="339" t="s">
        <v>1204</v>
      </c>
      <c r="I537" s="142"/>
      <c r="J537" s="147"/>
      <c r="K537" s="147"/>
      <c r="L537" s="147"/>
      <c r="M537" s="379"/>
      <c r="N537" s="380"/>
      <c r="O537" s="147"/>
      <c r="P537" s="189" t="s">
        <v>1119</v>
      </c>
    </row>
    <row r="538" ht="31.5" spans="1:16">
      <c r="A538" s="247"/>
      <c r="B538" s="147"/>
      <c r="C538" s="335"/>
      <c r="D538" s="336"/>
      <c r="E538" s="338"/>
      <c r="F538" s="140" t="s">
        <v>894</v>
      </c>
      <c r="G538" s="141" t="s">
        <v>129</v>
      </c>
      <c r="H538" s="141" t="s">
        <v>926</v>
      </c>
      <c r="I538" s="142"/>
      <c r="J538" s="147"/>
      <c r="K538" s="147"/>
      <c r="L538" s="147"/>
      <c r="M538" s="379"/>
      <c r="N538" s="380"/>
      <c r="O538" s="147"/>
      <c r="P538" s="189" t="s">
        <v>896</v>
      </c>
    </row>
    <row r="539" ht="31.5" spans="1:16">
      <c r="A539" s="247"/>
      <c r="B539" s="147"/>
      <c r="C539" s="335"/>
      <c r="D539" s="336"/>
      <c r="E539" s="340"/>
      <c r="F539" s="140" t="s">
        <v>897</v>
      </c>
      <c r="G539" s="141" t="s">
        <v>129</v>
      </c>
      <c r="H539" s="1161" t="s">
        <v>880</v>
      </c>
      <c r="I539" s="142"/>
      <c r="J539" s="162"/>
      <c r="K539" s="162"/>
      <c r="L539" s="162"/>
      <c r="M539" s="381"/>
      <c r="N539" s="382"/>
      <c r="O539" s="162"/>
      <c r="P539" s="189" t="s">
        <v>898</v>
      </c>
    </row>
    <row r="540" ht="54" customHeight="1" spans="1:16">
      <c r="A540" s="247"/>
      <c r="B540" s="147"/>
      <c r="C540" s="335"/>
      <c r="D540" s="336"/>
      <c r="E540" s="337" t="s">
        <v>1205</v>
      </c>
      <c r="F540" s="140" t="s">
        <v>851</v>
      </c>
      <c r="G540" s="141" t="s">
        <v>129</v>
      </c>
      <c r="H540" s="135" t="s">
        <v>1206</v>
      </c>
      <c r="I540" s="136"/>
      <c r="J540" s="163">
        <v>2019</v>
      </c>
      <c r="K540" s="163" t="s">
        <v>853</v>
      </c>
      <c r="L540" s="163">
        <v>1</v>
      </c>
      <c r="M540" s="377">
        <f>(1.92+1.3)/2</f>
        <v>1.61</v>
      </c>
      <c r="N540" s="378">
        <f>L540*M540</f>
        <v>1.61</v>
      </c>
      <c r="O540" s="163"/>
      <c r="P540" s="189" t="s">
        <v>76</v>
      </c>
    </row>
    <row r="541" ht="36" customHeight="1" spans="1:16">
      <c r="A541" s="247"/>
      <c r="B541" s="147"/>
      <c r="C541" s="335"/>
      <c r="D541" s="336"/>
      <c r="E541" s="338"/>
      <c r="F541" s="140" t="s">
        <v>854</v>
      </c>
      <c r="G541" s="141" t="s">
        <v>129</v>
      </c>
      <c r="H541" s="257" t="s">
        <v>1207</v>
      </c>
      <c r="I541" s="258"/>
      <c r="J541" s="147"/>
      <c r="K541" s="147"/>
      <c r="L541" s="147"/>
      <c r="M541" s="379"/>
      <c r="N541" s="380"/>
      <c r="O541" s="147"/>
      <c r="P541" s="189" t="s">
        <v>76</v>
      </c>
    </row>
    <row r="542" ht="21" customHeight="1" spans="1:16">
      <c r="A542" s="247"/>
      <c r="B542" s="147"/>
      <c r="C542" s="335"/>
      <c r="D542" s="336"/>
      <c r="E542" s="338"/>
      <c r="F542" s="140" t="s">
        <v>856</v>
      </c>
      <c r="G542" s="141" t="s">
        <v>129</v>
      </c>
      <c r="H542" s="141" t="s">
        <v>1208</v>
      </c>
      <c r="I542" s="142"/>
      <c r="J542" s="147"/>
      <c r="K542" s="147"/>
      <c r="L542" s="147"/>
      <c r="M542" s="379"/>
      <c r="N542" s="380"/>
      <c r="O542" s="147"/>
      <c r="P542" s="189" t="s">
        <v>76</v>
      </c>
    </row>
    <row r="543" ht="21" customHeight="1" spans="1:16">
      <c r="A543" s="247"/>
      <c r="B543" s="147"/>
      <c r="C543" s="335"/>
      <c r="D543" s="336"/>
      <c r="E543" s="338"/>
      <c r="F543" s="140" t="s">
        <v>858</v>
      </c>
      <c r="G543" s="141" t="s">
        <v>129</v>
      </c>
      <c r="H543" s="141">
        <v>7</v>
      </c>
      <c r="I543" s="142"/>
      <c r="J543" s="147"/>
      <c r="K543" s="147"/>
      <c r="L543" s="147"/>
      <c r="M543" s="379"/>
      <c r="N543" s="380"/>
      <c r="O543" s="147"/>
      <c r="P543" s="189" t="s">
        <v>76</v>
      </c>
    </row>
    <row r="544" ht="21" customHeight="1" spans="1:16">
      <c r="A544" s="247"/>
      <c r="B544" s="147"/>
      <c r="C544" s="335"/>
      <c r="D544" s="336"/>
      <c r="E544" s="338"/>
      <c r="F544" s="140" t="s">
        <v>859</v>
      </c>
      <c r="G544" s="141" t="s">
        <v>129</v>
      </c>
      <c r="H544" s="141">
        <v>2</v>
      </c>
      <c r="I544" s="142"/>
      <c r="J544" s="147"/>
      <c r="K544" s="147"/>
      <c r="L544" s="147"/>
      <c r="M544" s="379"/>
      <c r="N544" s="380"/>
      <c r="O544" s="147"/>
      <c r="P544" s="189" t="s">
        <v>860</v>
      </c>
    </row>
    <row r="545" ht="21" customHeight="1" spans="1:16">
      <c r="A545" s="247"/>
      <c r="B545" s="147"/>
      <c r="C545" s="335"/>
      <c r="D545" s="336"/>
      <c r="E545" s="338"/>
      <c r="F545" s="140" t="s">
        <v>861</v>
      </c>
      <c r="G545" s="141" t="s">
        <v>129</v>
      </c>
      <c r="H545" s="141">
        <v>2019</v>
      </c>
      <c r="I545" s="142"/>
      <c r="J545" s="147"/>
      <c r="K545" s="147"/>
      <c r="L545" s="147"/>
      <c r="M545" s="379"/>
      <c r="N545" s="380"/>
      <c r="O545" s="147"/>
      <c r="P545" s="189" t="s">
        <v>76</v>
      </c>
    </row>
    <row r="546" ht="21" customHeight="1" spans="1:16">
      <c r="A546" s="247"/>
      <c r="B546" s="147"/>
      <c r="C546" s="335"/>
      <c r="D546" s="336"/>
      <c r="E546" s="338"/>
      <c r="F546" s="140" t="s">
        <v>862</v>
      </c>
      <c r="G546" s="141" t="s">
        <v>129</v>
      </c>
      <c r="H546" s="141" t="s">
        <v>1209</v>
      </c>
      <c r="I546" s="142"/>
      <c r="J546" s="147"/>
      <c r="K546" s="147"/>
      <c r="L546" s="147"/>
      <c r="M546" s="379"/>
      <c r="N546" s="380"/>
      <c r="O546" s="147"/>
      <c r="P546" s="189" t="s">
        <v>76</v>
      </c>
    </row>
    <row r="547" ht="21" customHeight="1" spans="1:16">
      <c r="A547" s="247"/>
      <c r="B547" s="147"/>
      <c r="C547" s="335"/>
      <c r="D547" s="336"/>
      <c r="E547" s="338"/>
      <c r="F547" s="140" t="s">
        <v>864</v>
      </c>
      <c r="G547" s="141" t="s">
        <v>129</v>
      </c>
      <c r="H547" s="141" t="s">
        <v>1210</v>
      </c>
      <c r="I547" s="142"/>
      <c r="J547" s="147"/>
      <c r="K547" s="147"/>
      <c r="L547" s="147"/>
      <c r="M547" s="379"/>
      <c r="N547" s="380"/>
      <c r="O547" s="147"/>
      <c r="P547" s="189" t="s">
        <v>76</v>
      </c>
    </row>
    <row r="548" ht="21" customHeight="1" spans="1:16">
      <c r="A548" s="247"/>
      <c r="B548" s="147"/>
      <c r="C548" s="335"/>
      <c r="D548" s="336"/>
      <c r="E548" s="338"/>
      <c r="F548" s="140" t="s">
        <v>866</v>
      </c>
      <c r="G548" s="141" t="s">
        <v>129</v>
      </c>
      <c r="H548" s="141" t="s">
        <v>1211</v>
      </c>
      <c r="I548" s="142"/>
      <c r="J548" s="147"/>
      <c r="K548" s="147"/>
      <c r="L548" s="147"/>
      <c r="M548" s="379"/>
      <c r="N548" s="380"/>
      <c r="O548" s="147"/>
      <c r="P548" s="189" t="s">
        <v>76</v>
      </c>
    </row>
    <row r="549" ht="21" customHeight="1" spans="1:16">
      <c r="A549" s="247"/>
      <c r="B549" s="147"/>
      <c r="C549" s="335"/>
      <c r="D549" s="336"/>
      <c r="E549" s="338"/>
      <c r="F549" s="140" t="s">
        <v>868</v>
      </c>
      <c r="G549" s="141" t="s">
        <v>129</v>
      </c>
      <c r="H549" s="339" t="s">
        <v>1212</v>
      </c>
      <c r="I549" s="142"/>
      <c r="J549" s="147"/>
      <c r="K549" s="147"/>
      <c r="L549" s="147"/>
      <c r="M549" s="379"/>
      <c r="N549" s="380"/>
      <c r="O549" s="147"/>
      <c r="P549" s="189" t="s">
        <v>870</v>
      </c>
    </row>
    <row r="550" ht="30" customHeight="1" spans="1:16">
      <c r="A550" s="247"/>
      <c r="B550" s="147"/>
      <c r="C550" s="335"/>
      <c r="D550" s="336"/>
      <c r="E550" s="338"/>
      <c r="F550" s="140" t="s">
        <v>871</v>
      </c>
      <c r="G550" s="141" t="s">
        <v>129</v>
      </c>
      <c r="H550" s="339" t="s">
        <v>1213</v>
      </c>
      <c r="I550" s="142"/>
      <c r="J550" s="147"/>
      <c r="K550" s="147"/>
      <c r="L550" s="147"/>
      <c r="M550" s="379"/>
      <c r="N550" s="380"/>
      <c r="O550" s="147"/>
      <c r="P550" s="189" t="s">
        <v>873</v>
      </c>
    </row>
    <row r="551" ht="33" customHeight="1" spans="1:16">
      <c r="A551" s="247"/>
      <c r="B551" s="147"/>
      <c r="C551" s="335"/>
      <c r="D551" s="336"/>
      <c r="E551" s="338"/>
      <c r="F551" s="140" t="s">
        <v>4</v>
      </c>
      <c r="G551" s="141" t="s">
        <v>129</v>
      </c>
      <c r="H551" s="339" t="s">
        <v>1214</v>
      </c>
      <c r="I551" s="142"/>
      <c r="J551" s="147"/>
      <c r="K551" s="147"/>
      <c r="L551" s="147"/>
      <c r="M551" s="379"/>
      <c r="N551" s="380"/>
      <c r="O551" s="147"/>
      <c r="P551" s="189" t="s">
        <v>875</v>
      </c>
    </row>
    <row r="552" ht="33.75" customHeight="1" spans="1:16">
      <c r="A552" s="247"/>
      <c r="B552" s="147"/>
      <c r="C552" s="335"/>
      <c r="D552" s="336"/>
      <c r="E552" s="338"/>
      <c r="F552" s="140" t="s">
        <v>882</v>
      </c>
      <c r="G552" s="141" t="s">
        <v>129</v>
      </c>
      <c r="H552" s="339" t="s">
        <v>1215</v>
      </c>
      <c r="I552" s="142"/>
      <c r="J552" s="147"/>
      <c r="K552" s="147"/>
      <c r="L552" s="147"/>
      <c r="M552" s="379"/>
      <c r="N552" s="380"/>
      <c r="O552" s="147"/>
      <c r="P552" s="189" t="s">
        <v>884</v>
      </c>
    </row>
    <row r="553" ht="21" customHeight="1" spans="1:16">
      <c r="A553" s="247"/>
      <c r="B553" s="147"/>
      <c r="C553" s="335"/>
      <c r="D553" s="336"/>
      <c r="E553" s="338"/>
      <c r="F553" s="140" t="s">
        <v>889</v>
      </c>
      <c r="G553" s="141" t="s">
        <v>129</v>
      </c>
      <c r="H553" s="339" t="s">
        <v>1216</v>
      </c>
      <c r="I553" s="142"/>
      <c r="J553" s="147"/>
      <c r="K553" s="147"/>
      <c r="L553" s="147"/>
      <c r="M553" s="379"/>
      <c r="N553" s="380"/>
      <c r="O553" s="147"/>
      <c r="P553" s="189" t="s">
        <v>1119</v>
      </c>
    </row>
    <row r="554" ht="31.5" spans="1:16">
      <c r="A554" s="247"/>
      <c r="B554" s="147"/>
      <c r="C554" s="335"/>
      <c r="D554" s="336"/>
      <c r="E554" s="338"/>
      <c r="F554" s="140" t="s">
        <v>894</v>
      </c>
      <c r="G554" s="141" t="s">
        <v>129</v>
      </c>
      <c r="H554" s="141" t="s">
        <v>926</v>
      </c>
      <c r="I554" s="142"/>
      <c r="J554" s="147"/>
      <c r="K554" s="147"/>
      <c r="L554" s="147"/>
      <c r="M554" s="379"/>
      <c r="N554" s="380"/>
      <c r="O554" s="147"/>
      <c r="P554" s="189" t="s">
        <v>896</v>
      </c>
    </row>
    <row r="555" ht="31.5" spans="1:16">
      <c r="A555" s="247"/>
      <c r="B555" s="147"/>
      <c r="C555" s="335"/>
      <c r="D555" s="336"/>
      <c r="E555" s="340"/>
      <c r="F555" s="140" t="s">
        <v>897</v>
      </c>
      <c r="G555" s="141" t="s">
        <v>129</v>
      </c>
      <c r="H555" s="1161" t="s">
        <v>880</v>
      </c>
      <c r="I555" s="142"/>
      <c r="J555" s="162"/>
      <c r="K555" s="162"/>
      <c r="L555" s="162"/>
      <c r="M555" s="381"/>
      <c r="N555" s="382"/>
      <c r="O555" s="162"/>
      <c r="P555" s="189" t="s">
        <v>898</v>
      </c>
    </row>
    <row r="556" s="186" customFormat="1" ht="30" customHeight="1" spans="1:16">
      <c r="A556" s="326"/>
      <c r="B556" s="327"/>
      <c r="C556" s="333"/>
      <c r="D556" s="334"/>
      <c r="E556" s="329" t="s">
        <v>271</v>
      </c>
      <c r="F556" s="330" t="s">
        <v>1217</v>
      </c>
      <c r="G556" s="330"/>
      <c r="H556" s="330"/>
      <c r="I556" s="330"/>
      <c r="J556" s="369"/>
      <c r="K556" s="373"/>
      <c r="L556" s="329"/>
      <c r="M556" s="371"/>
      <c r="N556" s="372">
        <v>0</v>
      </c>
      <c r="O556" s="372"/>
      <c r="P556" s="292" t="s">
        <v>1218</v>
      </c>
    </row>
    <row r="557" s="186" customFormat="1" ht="30" customHeight="1" spans="1:16">
      <c r="A557" s="326"/>
      <c r="B557" s="327"/>
      <c r="C557" s="333"/>
      <c r="D557" s="334"/>
      <c r="E557" s="329" t="s">
        <v>274</v>
      </c>
      <c r="F557" s="330" t="s">
        <v>1219</v>
      </c>
      <c r="G557" s="330"/>
      <c r="H557" s="330"/>
      <c r="I557" s="330"/>
      <c r="J557" s="369"/>
      <c r="K557" s="373"/>
      <c r="L557" s="329"/>
      <c r="M557" s="371"/>
      <c r="N557" s="396">
        <f>SUM(N558:N692)</f>
        <v>30.615</v>
      </c>
      <c r="O557" s="372"/>
      <c r="P557" s="292" t="s">
        <v>1220</v>
      </c>
    </row>
    <row r="558" ht="39" customHeight="1" spans="1:16">
      <c r="A558" s="247"/>
      <c r="B558" s="147"/>
      <c r="C558" s="335"/>
      <c r="D558" s="336"/>
      <c r="E558" s="337" t="s">
        <v>1221</v>
      </c>
      <c r="F558" s="140" t="s">
        <v>851</v>
      </c>
      <c r="G558" s="141" t="s">
        <v>129</v>
      </c>
      <c r="H558" s="135" t="s">
        <v>1222</v>
      </c>
      <c r="I558" s="136"/>
      <c r="J558" s="163">
        <v>2011</v>
      </c>
      <c r="K558" s="163" t="s">
        <v>853</v>
      </c>
      <c r="L558" s="163">
        <v>1</v>
      </c>
      <c r="M558" s="377">
        <f>(5.52+6.4)/2</f>
        <v>5.96</v>
      </c>
      <c r="N558" s="378">
        <f>L558*M558</f>
        <v>5.96</v>
      </c>
      <c r="O558" s="163"/>
      <c r="P558" s="189" t="s">
        <v>76</v>
      </c>
    </row>
    <row r="559" ht="21" customHeight="1" spans="1:16">
      <c r="A559" s="247"/>
      <c r="B559" s="147"/>
      <c r="C559" s="335"/>
      <c r="D559" s="336"/>
      <c r="E559" s="338"/>
      <c r="F559" s="140" t="s">
        <v>854</v>
      </c>
      <c r="G559" s="141" t="s">
        <v>129</v>
      </c>
      <c r="H559" s="257" t="s">
        <v>1223</v>
      </c>
      <c r="I559" s="258"/>
      <c r="J559" s="147"/>
      <c r="K559" s="147"/>
      <c r="L559" s="147"/>
      <c r="M559" s="379"/>
      <c r="N559" s="380"/>
      <c r="O559" s="147"/>
      <c r="P559" s="189" t="s">
        <v>76</v>
      </c>
    </row>
    <row r="560" ht="21" customHeight="1" spans="1:16">
      <c r="A560" s="247"/>
      <c r="B560" s="147"/>
      <c r="C560" s="335"/>
      <c r="D560" s="336"/>
      <c r="E560" s="338"/>
      <c r="F560" s="140" t="s">
        <v>856</v>
      </c>
      <c r="G560" s="141" t="s">
        <v>129</v>
      </c>
      <c r="H560" s="141" t="s">
        <v>1224</v>
      </c>
      <c r="I560" s="142"/>
      <c r="J560" s="147"/>
      <c r="K560" s="147"/>
      <c r="L560" s="147"/>
      <c r="M560" s="379"/>
      <c r="N560" s="380"/>
      <c r="O560" s="147"/>
      <c r="P560" s="189" t="s">
        <v>76</v>
      </c>
    </row>
    <row r="561" ht="21" customHeight="1" spans="1:16">
      <c r="A561" s="247"/>
      <c r="B561" s="147"/>
      <c r="C561" s="335"/>
      <c r="D561" s="336"/>
      <c r="E561" s="338"/>
      <c r="F561" s="140" t="s">
        <v>858</v>
      </c>
      <c r="G561" s="141" t="s">
        <v>129</v>
      </c>
      <c r="H561" s="141">
        <v>14</v>
      </c>
      <c r="I561" s="142"/>
      <c r="J561" s="147"/>
      <c r="K561" s="147"/>
      <c r="L561" s="147"/>
      <c r="M561" s="379"/>
      <c r="N561" s="380"/>
      <c r="O561" s="147"/>
      <c r="P561" s="189" t="s">
        <v>76</v>
      </c>
    </row>
    <row r="562" ht="21" customHeight="1" spans="1:16">
      <c r="A562" s="247"/>
      <c r="B562" s="147"/>
      <c r="C562" s="335"/>
      <c r="D562" s="336"/>
      <c r="E562" s="338"/>
      <c r="F562" s="140" t="s">
        <v>859</v>
      </c>
      <c r="G562" s="141" t="s">
        <v>129</v>
      </c>
      <c r="H562" s="141">
        <v>1</v>
      </c>
      <c r="I562" s="142"/>
      <c r="J562" s="147"/>
      <c r="K562" s="147"/>
      <c r="L562" s="147"/>
      <c r="M562" s="379"/>
      <c r="N562" s="380"/>
      <c r="O562" s="147"/>
      <c r="P562" s="189" t="s">
        <v>860</v>
      </c>
    </row>
    <row r="563" ht="21" customHeight="1" spans="1:16">
      <c r="A563" s="247"/>
      <c r="B563" s="147"/>
      <c r="C563" s="335"/>
      <c r="D563" s="336"/>
      <c r="E563" s="338"/>
      <c r="F563" s="140" t="s">
        <v>861</v>
      </c>
      <c r="G563" s="141" t="s">
        <v>129</v>
      </c>
      <c r="H563" s="141">
        <v>2011</v>
      </c>
      <c r="I563" s="142"/>
      <c r="J563" s="147"/>
      <c r="K563" s="147"/>
      <c r="L563" s="147"/>
      <c r="M563" s="379"/>
      <c r="N563" s="380"/>
      <c r="O563" s="147"/>
      <c r="P563" s="189" t="s">
        <v>76</v>
      </c>
    </row>
    <row r="564" ht="21" customHeight="1" spans="1:16">
      <c r="A564" s="247"/>
      <c r="B564" s="147"/>
      <c r="C564" s="335"/>
      <c r="D564" s="336"/>
      <c r="E564" s="338"/>
      <c r="F564" s="140" t="s">
        <v>862</v>
      </c>
      <c r="G564" s="141" t="s">
        <v>129</v>
      </c>
      <c r="H564" s="1161" t="s">
        <v>1225</v>
      </c>
      <c r="I564" s="142"/>
      <c r="J564" s="147"/>
      <c r="K564" s="147"/>
      <c r="L564" s="147"/>
      <c r="M564" s="379"/>
      <c r="N564" s="380"/>
      <c r="O564" s="147"/>
      <c r="P564" s="189" t="s">
        <v>76</v>
      </c>
    </row>
    <row r="565" ht="21" customHeight="1" spans="1:16">
      <c r="A565" s="247"/>
      <c r="B565" s="147"/>
      <c r="C565" s="335"/>
      <c r="D565" s="336"/>
      <c r="E565" s="338"/>
      <c r="F565" s="140" t="s">
        <v>864</v>
      </c>
      <c r="G565" s="141" t="s">
        <v>129</v>
      </c>
      <c r="H565" s="141" t="s">
        <v>1226</v>
      </c>
      <c r="I565" s="142"/>
      <c r="J565" s="147"/>
      <c r="K565" s="147"/>
      <c r="L565" s="147"/>
      <c r="M565" s="379"/>
      <c r="N565" s="380"/>
      <c r="O565" s="147"/>
      <c r="P565" s="189" t="s">
        <v>76</v>
      </c>
    </row>
    <row r="566" ht="34.5" customHeight="1" spans="1:16">
      <c r="A566" s="247"/>
      <c r="B566" s="147"/>
      <c r="C566" s="335"/>
      <c r="D566" s="336"/>
      <c r="E566" s="338"/>
      <c r="F566" s="140" t="s">
        <v>866</v>
      </c>
      <c r="G566" s="141" t="s">
        <v>129</v>
      </c>
      <c r="H566" s="141" t="s">
        <v>1227</v>
      </c>
      <c r="I566" s="142"/>
      <c r="J566" s="147"/>
      <c r="K566" s="147"/>
      <c r="L566" s="147"/>
      <c r="M566" s="379"/>
      <c r="N566" s="380"/>
      <c r="O566" s="147"/>
      <c r="P566" s="189" t="s">
        <v>76</v>
      </c>
    </row>
    <row r="567" ht="21" customHeight="1" spans="1:16">
      <c r="A567" s="247"/>
      <c r="B567" s="147"/>
      <c r="C567" s="335"/>
      <c r="D567" s="336"/>
      <c r="E567" s="338"/>
      <c r="F567" s="140" t="s">
        <v>868</v>
      </c>
      <c r="G567" s="141" t="s">
        <v>129</v>
      </c>
      <c r="H567" s="1167" t="s">
        <v>1228</v>
      </c>
      <c r="I567" s="258"/>
      <c r="J567" s="147"/>
      <c r="K567" s="147"/>
      <c r="L567" s="147"/>
      <c r="M567" s="379"/>
      <c r="N567" s="380"/>
      <c r="O567" s="147"/>
      <c r="P567" s="189" t="s">
        <v>870</v>
      </c>
    </row>
    <row r="568" ht="36" customHeight="1" spans="1:16">
      <c r="A568" s="247"/>
      <c r="B568" s="147"/>
      <c r="C568" s="335"/>
      <c r="D568" s="336"/>
      <c r="E568" s="338"/>
      <c r="F568" s="140" t="s">
        <v>871</v>
      </c>
      <c r="G568" s="141" t="s">
        <v>129</v>
      </c>
      <c r="H568" s="339" t="s">
        <v>1229</v>
      </c>
      <c r="I568" s="142"/>
      <c r="J568" s="147"/>
      <c r="K568" s="147"/>
      <c r="L568" s="147"/>
      <c r="M568" s="379"/>
      <c r="N568" s="380"/>
      <c r="O568" s="147"/>
      <c r="P568" s="189" t="s">
        <v>873</v>
      </c>
    </row>
    <row r="569" ht="36.75" customHeight="1" spans="1:16">
      <c r="A569" s="247"/>
      <c r="B569" s="147"/>
      <c r="C569" s="335"/>
      <c r="D569" s="336"/>
      <c r="E569" s="338"/>
      <c r="F569" s="140" t="s">
        <v>4</v>
      </c>
      <c r="G569" s="141" t="s">
        <v>129</v>
      </c>
      <c r="H569" s="339" t="s">
        <v>1230</v>
      </c>
      <c r="I569" s="142"/>
      <c r="J569" s="147"/>
      <c r="K569" s="147"/>
      <c r="L569" s="147"/>
      <c r="M569" s="379"/>
      <c r="N569" s="380"/>
      <c r="O569" s="147"/>
      <c r="P569" s="189" t="s">
        <v>875</v>
      </c>
    </row>
    <row r="570" ht="37.5" customHeight="1" spans="1:16">
      <c r="A570" s="247"/>
      <c r="B570" s="147"/>
      <c r="C570" s="335"/>
      <c r="D570" s="336"/>
      <c r="E570" s="338"/>
      <c r="F570" s="140" t="s">
        <v>882</v>
      </c>
      <c r="G570" s="141" t="s">
        <v>129</v>
      </c>
      <c r="H570" s="339" t="s">
        <v>1231</v>
      </c>
      <c r="I570" s="142"/>
      <c r="J570" s="147"/>
      <c r="K570" s="147"/>
      <c r="L570" s="147"/>
      <c r="M570" s="379"/>
      <c r="N570" s="380"/>
      <c r="O570" s="147"/>
      <c r="P570" s="189" t="s">
        <v>884</v>
      </c>
    </row>
    <row r="571" ht="31.5" spans="1:16">
      <c r="A571" s="247"/>
      <c r="B571" s="147"/>
      <c r="C571" s="335"/>
      <c r="D571" s="336"/>
      <c r="E571" s="338"/>
      <c r="F571" s="140" t="s">
        <v>894</v>
      </c>
      <c r="G571" s="141" t="s">
        <v>129</v>
      </c>
      <c r="H571" s="141" t="s">
        <v>926</v>
      </c>
      <c r="I571" s="142"/>
      <c r="J571" s="147"/>
      <c r="K571" s="147"/>
      <c r="L571" s="147"/>
      <c r="M571" s="379"/>
      <c r="N571" s="380"/>
      <c r="O571" s="147"/>
      <c r="P571" s="189" t="s">
        <v>896</v>
      </c>
    </row>
    <row r="572" ht="31.5" spans="1:16">
      <c r="A572" s="247"/>
      <c r="B572" s="147"/>
      <c r="C572" s="335"/>
      <c r="D572" s="336"/>
      <c r="E572" s="340"/>
      <c r="F572" s="140" t="s">
        <v>897</v>
      </c>
      <c r="G572" s="141" t="s">
        <v>129</v>
      </c>
      <c r="H572" s="1161" t="s">
        <v>880</v>
      </c>
      <c r="I572" s="142"/>
      <c r="J572" s="162"/>
      <c r="K572" s="162"/>
      <c r="L572" s="162"/>
      <c r="M572" s="381"/>
      <c r="N572" s="382"/>
      <c r="O572" s="162"/>
      <c r="P572" s="189" t="s">
        <v>898</v>
      </c>
    </row>
    <row r="573" ht="54" customHeight="1" spans="1:16">
      <c r="A573" s="247"/>
      <c r="B573" s="147"/>
      <c r="C573" s="335"/>
      <c r="D573" s="336"/>
      <c r="E573" s="337" t="s">
        <v>1232</v>
      </c>
      <c r="F573" s="140" t="s">
        <v>851</v>
      </c>
      <c r="G573" s="141" t="s">
        <v>129</v>
      </c>
      <c r="H573" s="135" t="s">
        <v>1233</v>
      </c>
      <c r="I573" s="136"/>
      <c r="J573" s="163">
        <v>2015</v>
      </c>
      <c r="K573" s="163" t="s">
        <v>853</v>
      </c>
      <c r="L573" s="163">
        <v>1</v>
      </c>
      <c r="M573" s="377">
        <f>(5.64+6)/2</f>
        <v>5.82</v>
      </c>
      <c r="N573" s="378">
        <f>L573*M573</f>
        <v>5.82</v>
      </c>
      <c r="O573" s="163"/>
      <c r="P573" s="189" t="s">
        <v>76</v>
      </c>
    </row>
    <row r="574" ht="21" customHeight="1" spans="1:16">
      <c r="A574" s="247"/>
      <c r="B574" s="147"/>
      <c r="C574" s="335"/>
      <c r="D574" s="336"/>
      <c r="E574" s="338"/>
      <c r="F574" s="140" t="s">
        <v>854</v>
      </c>
      <c r="G574" s="141" t="s">
        <v>129</v>
      </c>
      <c r="H574" s="141" t="s">
        <v>1234</v>
      </c>
      <c r="I574" s="142"/>
      <c r="J574" s="147"/>
      <c r="K574" s="147"/>
      <c r="L574" s="147"/>
      <c r="M574" s="379"/>
      <c r="N574" s="380"/>
      <c r="O574" s="147"/>
      <c r="P574" s="189" t="s">
        <v>76</v>
      </c>
    </row>
    <row r="575" ht="21" customHeight="1" spans="1:16">
      <c r="A575" s="247"/>
      <c r="B575" s="147"/>
      <c r="C575" s="335"/>
      <c r="D575" s="336"/>
      <c r="E575" s="338"/>
      <c r="F575" s="140" t="s">
        <v>856</v>
      </c>
      <c r="G575" s="141" t="s">
        <v>129</v>
      </c>
      <c r="H575" s="141" t="s">
        <v>1235</v>
      </c>
      <c r="I575" s="142"/>
      <c r="J575" s="147"/>
      <c r="K575" s="147"/>
      <c r="L575" s="147"/>
      <c r="M575" s="379"/>
      <c r="N575" s="380"/>
      <c r="O575" s="147"/>
      <c r="P575" s="189" t="s">
        <v>76</v>
      </c>
    </row>
    <row r="576" ht="21" customHeight="1" spans="1:16">
      <c r="A576" s="247"/>
      <c r="B576" s="147"/>
      <c r="C576" s="335"/>
      <c r="D576" s="336"/>
      <c r="E576" s="338"/>
      <c r="F576" s="140" t="s">
        <v>858</v>
      </c>
      <c r="G576" s="141" t="s">
        <v>129</v>
      </c>
      <c r="H576" s="141">
        <v>4</v>
      </c>
      <c r="I576" s="142"/>
      <c r="J576" s="147"/>
      <c r="K576" s="147"/>
      <c r="L576" s="147"/>
      <c r="M576" s="379"/>
      <c r="N576" s="380"/>
      <c r="O576" s="147"/>
      <c r="P576" s="189" t="s">
        <v>76</v>
      </c>
    </row>
    <row r="577" ht="21" customHeight="1" spans="1:16">
      <c r="A577" s="247"/>
      <c r="B577" s="147"/>
      <c r="C577" s="335"/>
      <c r="D577" s="336"/>
      <c r="E577" s="338"/>
      <c r="F577" s="140" t="s">
        <v>859</v>
      </c>
      <c r="G577" s="141" t="s">
        <v>129</v>
      </c>
      <c r="H577" s="141">
        <v>3</v>
      </c>
      <c r="I577" s="142"/>
      <c r="J577" s="147"/>
      <c r="K577" s="147"/>
      <c r="L577" s="147"/>
      <c r="M577" s="379"/>
      <c r="N577" s="380"/>
      <c r="O577" s="147"/>
      <c r="P577" s="189" t="s">
        <v>860</v>
      </c>
    </row>
    <row r="578" ht="21" customHeight="1" spans="1:16">
      <c r="A578" s="247"/>
      <c r="B578" s="147"/>
      <c r="C578" s="335"/>
      <c r="D578" s="336"/>
      <c r="E578" s="338"/>
      <c r="F578" s="140" t="s">
        <v>861</v>
      </c>
      <c r="G578" s="141" t="s">
        <v>129</v>
      </c>
      <c r="H578" s="141">
        <v>2015</v>
      </c>
      <c r="I578" s="142"/>
      <c r="J578" s="147"/>
      <c r="K578" s="147"/>
      <c r="L578" s="147"/>
      <c r="M578" s="379"/>
      <c r="N578" s="380"/>
      <c r="O578" s="147"/>
      <c r="P578" s="189" t="s">
        <v>76</v>
      </c>
    </row>
    <row r="579" ht="21" customHeight="1" spans="1:16">
      <c r="A579" s="247"/>
      <c r="B579" s="147"/>
      <c r="C579" s="335"/>
      <c r="D579" s="336"/>
      <c r="E579" s="338"/>
      <c r="F579" s="140" t="s">
        <v>862</v>
      </c>
      <c r="G579" s="141" t="s">
        <v>129</v>
      </c>
      <c r="H579" s="1161" t="s">
        <v>1236</v>
      </c>
      <c r="I579" s="142"/>
      <c r="J579" s="147"/>
      <c r="K579" s="147"/>
      <c r="L579" s="147"/>
      <c r="M579" s="379"/>
      <c r="N579" s="380"/>
      <c r="O579" s="147"/>
      <c r="P579" s="189" t="s">
        <v>76</v>
      </c>
    </row>
    <row r="580" ht="21" customHeight="1" spans="1:16">
      <c r="A580" s="247"/>
      <c r="B580" s="147"/>
      <c r="C580" s="335"/>
      <c r="D580" s="336"/>
      <c r="E580" s="338"/>
      <c r="F580" s="140" t="s">
        <v>864</v>
      </c>
      <c r="G580" s="141" t="s">
        <v>129</v>
      </c>
      <c r="H580" s="141" t="s">
        <v>1237</v>
      </c>
      <c r="I580" s="142"/>
      <c r="J580" s="147"/>
      <c r="K580" s="147"/>
      <c r="L580" s="147"/>
      <c r="M580" s="379"/>
      <c r="N580" s="380"/>
      <c r="O580" s="147"/>
      <c r="P580" s="189" t="s">
        <v>76</v>
      </c>
    </row>
    <row r="581" ht="21" customHeight="1" spans="1:16">
      <c r="A581" s="247"/>
      <c r="B581" s="147"/>
      <c r="C581" s="335"/>
      <c r="D581" s="336"/>
      <c r="E581" s="338"/>
      <c r="F581" s="140" t="s">
        <v>866</v>
      </c>
      <c r="G581" s="141" t="s">
        <v>129</v>
      </c>
      <c r="H581" s="141" t="s">
        <v>1238</v>
      </c>
      <c r="I581" s="142"/>
      <c r="J581" s="147"/>
      <c r="K581" s="147"/>
      <c r="L581" s="147"/>
      <c r="M581" s="379"/>
      <c r="N581" s="380"/>
      <c r="O581" s="147"/>
      <c r="P581" s="189" t="s">
        <v>76</v>
      </c>
    </row>
    <row r="582" ht="21" customHeight="1" spans="1:16">
      <c r="A582" s="247"/>
      <c r="B582" s="147"/>
      <c r="C582" s="335"/>
      <c r="D582" s="336"/>
      <c r="E582" s="338"/>
      <c r="F582" s="140" t="s">
        <v>868</v>
      </c>
      <c r="G582" s="141" t="s">
        <v>129</v>
      </c>
      <c r="H582" s="1161" t="s">
        <v>880</v>
      </c>
      <c r="I582" s="142"/>
      <c r="J582" s="147"/>
      <c r="K582" s="147"/>
      <c r="L582" s="147"/>
      <c r="M582" s="379"/>
      <c r="N582" s="380"/>
      <c r="O582" s="147"/>
      <c r="P582" s="189" t="s">
        <v>870</v>
      </c>
    </row>
    <row r="583" ht="36.75" customHeight="1" spans="1:16">
      <c r="A583" s="247"/>
      <c r="B583" s="147"/>
      <c r="C583" s="335"/>
      <c r="D583" s="336"/>
      <c r="E583" s="338"/>
      <c r="F583" s="140" t="s">
        <v>871</v>
      </c>
      <c r="G583" s="141" t="s">
        <v>129</v>
      </c>
      <c r="H583" s="339" t="s">
        <v>1239</v>
      </c>
      <c r="I583" s="142"/>
      <c r="J583" s="147"/>
      <c r="K583" s="147"/>
      <c r="L583" s="147"/>
      <c r="M583" s="379"/>
      <c r="N583" s="380"/>
      <c r="O583" s="147"/>
      <c r="P583" s="189" t="s">
        <v>873</v>
      </c>
    </row>
    <row r="584" ht="36.75" customHeight="1" spans="1:16">
      <c r="A584" s="247"/>
      <c r="B584" s="147"/>
      <c r="C584" s="335"/>
      <c r="D584" s="336"/>
      <c r="E584" s="338"/>
      <c r="F584" s="140" t="s">
        <v>4</v>
      </c>
      <c r="G584" s="141" t="s">
        <v>129</v>
      </c>
      <c r="H584" s="339" t="s">
        <v>1240</v>
      </c>
      <c r="I584" s="142"/>
      <c r="J584" s="147"/>
      <c r="K584" s="147"/>
      <c r="L584" s="147"/>
      <c r="M584" s="379"/>
      <c r="N584" s="380"/>
      <c r="O584" s="147"/>
      <c r="P584" s="189" t="s">
        <v>875</v>
      </c>
    </row>
    <row r="585" ht="34.5" customHeight="1" spans="1:16">
      <c r="A585" s="247"/>
      <c r="B585" s="147"/>
      <c r="C585" s="335"/>
      <c r="D585" s="336"/>
      <c r="E585" s="338"/>
      <c r="F585" s="140" t="s">
        <v>882</v>
      </c>
      <c r="G585" s="141" t="s">
        <v>129</v>
      </c>
      <c r="H585" s="339" t="s">
        <v>1241</v>
      </c>
      <c r="I585" s="142"/>
      <c r="J585" s="147"/>
      <c r="K585" s="147"/>
      <c r="L585" s="147"/>
      <c r="M585" s="379"/>
      <c r="N585" s="380"/>
      <c r="O585" s="147"/>
      <c r="P585" s="189" t="s">
        <v>884</v>
      </c>
    </row>
    <row r="586" ht="31.5" spans="1:16">
      <c r="A586" s="247"/>
      <c r="B586" s="147"/>
      <c r="C586" s="335"/>
      <c r="D586" s="336"/>
      <c r="E586" s="338"/>
      <c r="F586" s="140" t="s">
        <v>894</v>
      </c>
      <c r="G586" s="141" t="s">
        <v>129</v>
      </c>
      <c r="H586" s="141" t="s">
        <v>926</v>
      </c>
      <c r="I586" s="142"/>
      <c r="J586" s="147"/>
      <c r="K586" s="147"/>
      <c r="L586" s="147"/>
      <c r="M586" s="379"/>
      <c r="N586" s="380"/>
      <c r="O586" s="147"/>
      <c r="P586" s="189" t="s">
        <v>896</v>
      </c>
    </row>
    <row r="587" ht="31.5" spans="1:16">
      <c r="A587" s="247"/>
      <c r="B587" s="147"/>
      <c r="C587" s="335"/>
      <c r="D587" s="336"/>
      <c r="E587" s="340"/>
      <c r="F587" s="140" t="s">
        <v>897</v>
      </c>
      <c r="G587" s="141" t="s">
        <v>129</v>
      </c>
      <c r="H587" s="1161" t="s">
        <v>880</v>
      </c>
      <c r="I587" s="142"/>
      <c r="J587" s="162"/>
      <c r="K587" s="162"/>
      <c r="L587" s="162"/>
      <c r="M587" s="381"/>
      <c r="N587" s="382"/>
      <c r="O587" s="162"/>
      <c r="P587" s="189" t="s">
        <v>898</v>
      </c>
    </row>
    <row r="588" ht="54" customHeight="1" spans="1:16">
      <c r="A588" s="247"/>
      <c r="B588" s="147"/>
      <c r="C588" s="335"/>
      <c r="D588" s="336"/>
      <c r="E588" s="337" t="s">
        <v>1242</v>
      </c>
      <c r="F588" s="140" t="s">
        <v>851</v>
      </c>
      <c r="G588" s="141" t="s">
        <v>129</v>
      </c>
      <c r="H588" s="135" t="s">
        <v>1243</v>
      </c>
      <c r="I588" s="136"/>
      <c r="J588" s="163">
        <v>2012</v>
      </c>
      <c r="K588" s="163" t="s">
        <v>853</v>
      </c>
      <c r="L588" s="163">
        <v>1</v>
      </c>
      <c r="M588" s="377">
        <f>(1.86+2)/2</f>
        <v>1.93</v>
      </c>
      <c r="N588" s="378">
        <f>L588*M588</f>
        <v>1.93</v>
      </c>
      <c r="O588" s="163"/>
      <c r="P588" s="189" t="s">
        <v>76</v>
      </c>
    </row>
    <row r="589" ht="21" customHeight="1" spans="1:16">
      <c r="A589" s="247"/>
      <c r="B589" s="147"/>
      <c r="C589" s="335"/>
      <c r="D589" s="336"/>
      <c r="E589" s="338"/>
      <c r="F589" s="140" t="s">
        <v>854</v>
      </c>
      <c r="G589" s="141" t="s">
        <v>129</v>
      </c>
      <c r="H589" s="141" t="s">
        <v>1244</v>
      </c>
      <c r="I589" s="142"/>
      <c r="J589" s="147"/>
      <c r="K589" s="147"/>
      <c r="L589" s="147"/>
      <c r="M589" s="379"/>
      <c r="N589" s="380"/>
      <c r="O589" s="147"/>
      <c r="P589" s="189" t="s">
        <v>76</v>
      </c>
    </row>
    <row r="590" ht="21" customHeight="1" spans="1:16">
      <c r="A590" s="247"/>
      <c r="B590" s="147"/>
      <c r="C590" s="335"/>
      <c r="D590" s="336"/>
      <c r="E590" s="338"/>
      <c r="F590" s="140" t="s">
        <v>856</v>
      </c>
      <c r="G590" s="141" t="s">
        <v>129</v>
      </c>
      <c r="H590" s="141" t="s">
        <v>1235</v>
      </c>
      <c r="I590" s="142"/>
      <c r="J590" s="147"/>
      <c r="K590" s="147"/>
      <c r="L590" s="147"/>
      <c r="M590" s="379"/>
      <c r="N590" s="380"/>
      <c r="O590" s="147"/>
      <c r="P590" s="189" t="s">
        <v>76</v>
      </c>
    </row>
    <row r="591" ht="21" customHeight="1" spans="1:16">
      <c r="A591" s="247"/>
      <c r="B591" s="147"/>
      <c r="C591" s="335"/>
      <c r="D591" s="336"/>
      <c r="E591" s="338"/>
      <c r="F591" s="140" t="s">
        <v>858</v>
      </c>
      <c r="G591" s="141" t="s">
        <v>129</v>
      </c>
      <c r="H591" s="141">
        <v>1</v>
      </c>
      <c r="I591" s="142"/>
      <c r="J591" s="147"/>
      <c r="K591" s="147"/>
      <c r="L591" s="147"/>
      <c r="M591" s="379"/>
      <c r="N591" s="380"/>
      <c r="O591" s="147"/>
      <c r="P591" s="189" t="s">
        <v>76</v>
      </c>
    </row>
    <row r="592" ht="21" customHeight="1" spans="1:16">
      <c r="A592" s="247"/>
      <c r="B592" s="147"/>
      <c r="C592" s="335"/>
      <c r="D592" s="336"/>
      <c r="E592" s="338"/>
      <c r="F592" s="140" t="s">
        <v>859</v>
      </c>
      <c r="G592" s="141" t="s">
        <v>129</v>
      </c>
      <c r="H592" s="141">
        <v>1</v>
      </c>
      <c r="I592" s="142"/>
      <c r="J592" s="147"/>
      <c r="K592" s="147"/>
      <c r="L592" s="147"/>
      <c r="M592" s="379"/>
      <c r="N592" s="380"/>
      <c r="O592" s="147"/>
      <c r="P592" s="189" t="s">
        <v>860</v>
      </c>
    </row>
    <row r="593" ht="21" customHeight="1" spans="1:16">
      <c r="A593" s="247"/>
      <c r="B593" s="147"/>
      <c r="C593" s="335"/>
      <c r="D593" s="336"/>
      <c r="E593" s="338"/>
      <c r="F593" s="140" t="s">
        <v>861</v>
      </c>
      <c r="G593" s="141" t="s">
        <v>129</v>
      </c>
      <c r="H593" s="141">
        <v>2012</v>
      </c>
      <c r="I593" s="142"/>
      <c r="J593" s="147"/>
      <c r="K593" s="147"/>
      <c r="L593" s="147"/>
      <c r="M593" s="379"/>
      <c r="N593" s="380"/>
      <c r="O593" s="147"/>
      <c r="P593" s="189" t="s">
        <v>76</v>
      </c>
    </row>
    <row r="594" ht="21" customHeight="1" spans="1:16">
      <c r="A594" s="247"/>
      <c r="B594" s="147"/>
      <c r="C594" s="335"/>
      <c r="D594" s="336"/>
      <c r="E594" s="338"/>
      <c r="F594" s="140" t="s">
        <v>862</v>
      </c>
      <c r="G594" s="141" t="s">
        <v>129</v>
      </c>
      <c r="H594" s="1161" t="s">
        <v>1245</v>
      </c>
      <c r="I594" s="142"/>
      <c r="J594" s="147"/>
      <c r="K594" s="147"/>
      <c r="L594" s="147"/>
      <c r="M594" s="379"/>
      <c r="N594" s="380"/>
      <c r="O594" s="147"/>
      <c r="P594" s="189" t="s">
        <v>76</v>
      </c>
    </row>
    <row r="595" ht="21" customHeight="1" spans="1:16">
      <c r="A595" s="247"/>
      <c r="B595" s="147"/>
      <c r="C595" s="335"/>
      <c r="D595" s="336"/>
      <c r="E595" s="338"/>
      <c r="F595" s="140" t="s">
        <v>864</v>
      </c>
      <c r="G595" s="141" t="s">
        <v>129</v>
      </c>
      <c r="H595" s="141" t="s">
        <v>1237</v>
      </c>
      <c r="I595" s="142"/>
      <c r="J595" s="147"/>
      <c r="K595" s="147"/>
      <c r="L595" s="147"/>
      <c r="M595" s="379"/>
      <c r="N595" s="380"/>
      <c r="O595" s="147"/>
      <c r="P595" s="189" t="s">
        <v>76</v>
      </c>
    </row>
    <row r="596" ht="21" customHeight="1" spans="1:16">
      <c r="A596" s="247"/>
      <c r="B596" s="147"/>
      <c r="C596" s="335"/>
      <c r="D596" s="336"/>
      <c r="E596" s="338"/>
      <c r="F596" s="140" t="s">
        <v>866</v>
      </c>
      <c r="G596" s="141" t="s">
        <v>129</v>
      </c>
      <c r="H596" s="141" t="s">
        <v>1238</v>
      </c>
      <c r="I596" s="142"/>
      <c r="J596" s="147"/>
      <c r="K596" s="147"/>
      <c r="L596" s="147"/>
      <c r="M596" s="379"/>
      <c r="N596" s="380"/>
      <c r="O596" s="147"/>
      <c r="P596" s="189" t="s">
        <v>76</v>
      </c>
    </row>
    <row r="597" ht="21" customHeight="1" spans="1:16">
      <c r="A597" s="247"/>
      <c r="B597" s="147"/>
      <c r="C597" s="335"/>
      <c r="D597" s="336"/>
      <c r="E597" s="338"/>
      <c r="F597" s="140" t="s">
        <v>868</v>
      </c>
      <c r="G597" s="141" t="s">
        <v>129</v>
      </c>
      <c r="H597" s="1161" t="s">
        <v>880</v>
      </c>
      <c r="I597" s="142"/>
      <c r="J597" s="147"/>
      <c r="K597" s="147"/>
      <c r="L597" s="147"/>
      <c r="M597" s="379"/>
      <c r="N597" s="380"/>
      <c r="O597" s="147"/>
      <c r="P597" s="189" t="s">
        <v>870</v>
      </c>
    </row>
    <row r="598" ht="36.75" customHeight="1" spans="1:16">
      <c r="A598" s="247"/>
      <c r="B598" s="147"/>
      <c r="C598" s="335"/>
      <c r="D598" s="336"/>
      <c r="E598" s="338"/>
      <c r="F598" s="140" t="s">
        <v>871</v>
      </c>
      <c r="G598" s="141" t="s">
        <v>129</v>
      </c>
      <c r="H598" s="339" t="s">
        <v>1239</v>
      </c>
      <c r="I598" s="142"/>
      <c r="J598" s="147"/>
      <c r="K598" s="147"/>
      <c r="L598" s="147"/>
      <c r="M598" s="379"/>
      <c r="N598" s="380"/>
      <c r="O598" s="147"/>
      <c r="P598" s="189" t="s">
        <v>873</v>
      </c>
    </row>
    <row r="599" ht="39" customHeight="1" spans="1:16">
      <c r="A599" s="247"/>
      <c r="B599" s="147"/>
      <c r="C599" s="335"/>
      <c r="D599" s="336"/>
      <c r="E599" s="338"/>
      <c r="F599" s="140" t="s">
        <v>4</v>
      </c>
      <c r="G599" s="141" t="s">
        <v>129</v>
      </c>
      <c r="H599" s="339" t="s">
        <v>1246</v>
      </c>
      <c r="I599" s="142"/>
      <c r="J599" s="147"/>
      <c r="K599" s="147"/>
      <c r="L599" s="147"/>
      <c r="M599" s="379"/>
      <c r="N599" s="380"/>
      <c r="O599" s="147"/>
      <c r="P599" s="189" t="s">
        <v>875</v>
      </c>
    </row>
    <row r="600" ht="35.25" customHeight="1" spans="1:16">
      <c r="A600" s="247"/>
      <c r="B600" s="147"/>
      <c r="C600" s="335"/>
      <c r="D600" s="336"/>
      <c r="E600" s="338"/>
      <c r="F600" s="140" t="s">
        <v>882</v>
      </c>
      <c r="G600" s="141" t="s">
        <v>129</v>
      </c>
      <c r="H600" s="339" t="s">
        <v>1247</v>
      </c>
      <c r="I600" s="142"/>
      <c r="J600" s="147"/>
      <c r="K600" s="147"/>
      <c r="L600" s="147"/>
      <c r="M600" s="379"/>
      <c r="N600" s="380"/>
      <c r="O600" s="147"/>
      <c r="P600" s="189" t="s">
        <v>884</v>
      </c>
    </row>
    <row r="601" ht="31.5" spans="1:16">
      <c r="A601" s="247"/>
      <c r="B601" s="147"/>
      <c r="C601" s="335"/>
      <c r="D601" s="336"/>
      <c r="E601" s="338"/>
      <c r="F601" s="140" t="s">
        <v>894</v>
      </c>
      <c r="G601" s="141" t="s">
        <v>129</v>
      </c>
      <c r="H601" s="141" t="s">
        <v>926</v>
      </c>
      <c r="I601" s="142"/>
      <c r="J601" s="147"/>
      <c r="K601" s="147"/>
      <c r="L601" s="147"/>
      <c r="M601" s="379"/>
      <c r="N601" s="380"/>
      <c r="O601" s="147"/>
      <c r="P601" s="189" t="s">
        <v>896</v>
      </c>
    </row>
    <row r="602" ht="31.5" spans="1:16">
      <c r="A602" s="247"/>
      <c r="B602" s="147"/>
      <c r="C602" s="335"/>
      <c r="D602" s="336"/>
      <c r="E602" s="340"/>
      <c r="F602" s="140" t="s">
        <v>897</v>
      </c>
      <c r="G602" s="141" t="s">
        <v>129</v>
      </c>
      <c r="H602" s="1161" t="s">
        <v>880</v>
      </c>
      <c r="I602" s="142"/>
      <c r="J602" s="162"/>
      <c r="K602" s="162"/>
      <c r="L602" s="162"/>
      <c r="M602" s="381"/>
      <c r="N602" s="382"/>
      <c r="O602" s="162"/>
      <c r="P602" s="189" t="s">
        <v>898</v>
      </c>
    </row>
    <row r="603" ht="72" customHeight="1" spans="1:16">
      <c r="A603" s="247"/>
      <c r="B603" s="147"/>
      <c r="C603" s="335"/>
      <c r="D603" s="336"/>
      <c r="E603" s="337" t="s">
        <v>1248</v>
      </c>
      <c r="F603" s="140" t="s">
        <v>851</v>
      </c>
      <c r="G603" s="141" t="s">
        <v>129</v>
      </c>
      <c r="H603" s="135" t="s">
        <v>1249</v>
      </c>
      <c r="I603" s="136"/>
      <c r="J603" s="163">
        <v>2013</v>
      </c>
      <c r="K603" s="163" t="s">
        <v>853</v>
      </c>
      <c r="L603" s="163">
        <v>1</v>
      </c>
      <c r="M603" s="377">
        <f>(3.76+4)/2</f>
        <v>3.88</v>
      </c>
      <c r="N603" s="378">
        <f>L603*M603</f>
        <v>3.88</v>
      </c>
      <c r="O603" s="163"/>
      <c r="P603" s="189" t="s">
        <v>76</v>
      </c>
    </row>
    <row r="604" ht="21" customHeight="1" spans="1:16">
      <c r="A604" s="247"/>
      <c r="B604" s="147"/>
      <c r="C604" s="335"/>
      <c r="D604" s="336"/>
      <c r="E604" s="338"/>
      <c r="F604" s="140" t="s">
        <v>854</v>
      </c>
      <c r="G604" s="141" t="s">
        <v>129</v>
      </c>
      <c r="H604" s="141" t="s">
        <v>1250</v>
      </c>
      <c r="I604" s="142"/>
      <c r="J604" s="147"/>
      <c r="K604" s="147"/>
      <c r="L604" s="147"/>
      <c r="M604" s="379"/>
      <c r="N604" s="380"/>
      <c r="O604" s="147"/>
      <c r="P604" s="189" t="s">
        <v>76</v>
      </c>
    </row>
    <row r="605" ht="21" customHeight="1" spans="1:16">
      <c r="A605" s="247"/>
      <c r="B605" s="147"/>
      <c r="C605" s="335"/>
      <c r="D605" s="336"/>
      <c r="E605" s="338"/>
      <c r="F605" s="140" t="s">
        <v>856</v>
      </c>
      <c r="G605" s="141" t="s">
        <v>129</v>
      </c>
      <c r="H605" s="141" t="s">
        <v>1235</v>
      </c>
      <c r="I605" s="142"/>
      <c r="J605" s="147"/>
      <c r="K605" s="147"/>
      <c r="L605" s="147"/>
      <c r="M605" s="379"/>
      <c r="N605" s="380"/>
      <c r="O605" s="147"/>
      <c r="P605" s="189" t="s">
        <v>76</v>
      </c>
    </row>
    <row r="606" ht="21" customHeight="1" spans="1:16">
      <c r="A606" s="247"/>
      <c r="B606" s="147"/>
      <c r="C606" s="335"/>
      <c r="D606" s="336"/>
      <c r="E606" s="338"/>
      <c r="F606" s="140" t="s">
        <v>858</v>
      </c>
      <c r="G606" s="141" t="s">
        <v>129</v>
      </c>
      <c r="H606" s="141">
        <v>2</v>
      </c>
      <c r="I606" s="142"/>
      <c r="J606" s="147"/>
      <c r="K606" s="147"/>
      <c r="L606" s="147"/>
      <c r="M606" s="379"/>
      <c r="N606" s="380"/>
      <c r="O606" s="147"/>
      <c r="P606" s="189" t="s">
        <v>76</v>
      </c>
    </row>
    <row r="607" ht="21" customHeight="1" spans="1:16">
      <c r="A607" s="247"/>
      <c r="B607" s="147"/>
      <c r="C607" s="335"/>
      <c r="D607" s="336"/>
      <c r="E607" s="338"/>
      <c r="F607" s="140" t="s">
        <v>859</v>
      </c>
      <c r="G607" s="141" t="s">
        <v>129</v>
      </c>
      <c r="H607" s="141">
        <v>1</v>
      </c>
      <c r="I607" s="142"/>
      <c r="J607" s="147"/>
      <c r="K607" s="147"/>
      <c r="L607" s="147"/>
      <c r="M607" s="379"/>
      <c r="N607" s="380"/>
      <c r="O607" s="147"/>
      <c r="P607" s="189" t="s">
        <v>860</v>
      </c>
    </row>
    <row r="608" ht="21" customHeight="1" spans="1:16">
      <c r="A608" s="247"/>
      <c r="B608" s="147"/>
      <c r="C608" s="335"/>
      <c r="D608" s="336"/>
      <c r="E608" s="338"/>
      <c r="F608" s="140" t="s">
        <v>861</v>
      </c>
      <c r="G608" s="141" t="s">
        <v>129</v>
      </c>
      <c r="H608" s="141">
        <v>2013</v>
      </c>
      <c r="I608" s="142"/>
      <c r="J608" s="147"/>
      <c r="K608" s="147"/>
      <c r="L608" s="147"/>
      <c r="M608" s="379"/>
      <c r="N608" s="380"/>
      <c r="O608" s="147"/>
      <c r="P608" s="189" t="s">
        <v>76</v>
      </c>
    </row>
    <row r="609" ht="21" customHeight="1" spans="1:16">
      <c r="A609" s="247"/>
      <c r="B609" s="147"/>
      <c r="C609" s="335"/>
      <c r="D609" s="336"/>
      <c r="E609" s="338"/>
      <c r="F609" s="140" t="s">
        <v>862</v>
      </c>
      <c r="G609" s="141" t="s">
        <v>129</v>
      </c>
      <c r="H609" s="1161" t="s">
        <v>1251</v>
      </c>
      <c r="I609" s="142"/>
      <c r="J609" s="147"/>
      <c r="K609" s="147"/>
      <c r="L609" s="147"/>
      <c r="M609" s="379"/>
      <c r="N609" s="380"/>
      <c r="O609" s="147"/>
      <c r="P609" s="189" t="s">
        <v>76</v>
      </c>
    </row>
    <row r="610" ht="21" customHeight="1" spans="1:16">
      <c r="A610" s="247"/>
      <c r="B610" s="147"/>
      <c r="C610" s="335"/>
      <c r="D610" s="336"/>
      <c r="E610" s="338"/>
      <c r="F610" s="140" t="s">
        <v>864</v>
      </c>
      <c r="G610" s="141" t="s">
        <v>129</v>
      </c>
      <c r="H610" s="141" t="s">
        <v>1237</v>
      </c>
      <c r="I610" s="142"/>
      <c r="J610" s="147"/>
      <c r="K610" s="147"/>
      <c r="L610" s="147"/>
      <c r="M610" s="379"/>
      <c r="N610" s="380"/>
      <c r="O610" s="147"/>
      <c r="P610" s="189" t="s">
        <v>76</v>
      </c>
    </row>
    <row r="611" ht="21" customHeight="1" spans="1:16">
      <c r="A611" s="247"/>
      <c r="B611" s="147"/>
      <c r="C611" s="335"/>
      <c r="D611" s="336"/>
      <c r="E611" s="338"/>
      <c r="F611" s="140" t="s">
        <v>866</v>
      </c>
      <c r="G611" s="141" t="s">
        <v>129</v>
      </c>
      <c r="H611" s="141" t="s">
        <v>1238</v>
      </c>
      <c r="I611" s="142"/>
      <c r="J611" s="147"/>
      <c r="K611" s="147"/>
      <c r="L611" s="147"/>
      <c r="M611" s="379"/>
      <c r="N611" s="380"/>
      <c r="O611" s="147"/>
      <c r="P611" s="189" t="s">
        <v>76</v>
      </c>
    </row>
    <row r="612" ht="21" customHeight="1" spans="1:16">
      <c r="A612" s="247"/>
      <c r="B612" s="147"/>
      <c r="C612" s="335"/>
      <c r="D612" s="336"/>
      <c r="E612" s="338"/>
      <c r="F612" s="140" t="s">
        <v>868</v>
      </c>
      <c r="G612" s="141" t="s">
        <v>129</v>
      </c>
      <c r="H612" s="1161" t="s">
        <v>880</v>
      </c>
      <c r="I612" s="142"/>
      <c r="J612" s="147"/>
      <c r="K612" s="147"/>
      <c r="L612" s="147"/>
      <c r="M612" s="379"/>
      <c r="N612" s="380"/>
      <c r="O612" s="147"/>
      <c r="P612" s="189" t="s">
        <v>870</v>
      </c>
    </row>
    <row r="613" ht="36.75" customHeight="1" spans="1:16">
      <c r="A613" s="247"/>
      <c r="B613" s="147"/>
      <c r="C613" s="335"/>
      <c r="D613" s="336"/>
      <c r="E613" s="338"/>
      <c r="F613" s="140" t="s">
        <v>871</v>
      </c>
      <c r="G613" s="141" t="s">
        <v>129</v>
      </c>
      <c r="H613" s="339" t="s">
        <v>1239</v>
      </c>
      <c r="I613" s="142"/>
      <c r="J613" s="147"/>
      <c r="K613" s="147"/>
      <c r="L613" s="147"/>
      <c r="M613" s="379"/>
      <c r="N613" s="380"/>
      <c r="O613" s="147"/>
      <c r="P613" s="189" t="s">
        <v>873</v>
      </c>
    </row>
    <row r="614" ht="36.75" customHeight="1" spans="1:16">
      <c r="A614" s="247"/>
      <c r="B614" s="147"/>
      <c r="C614" s="335"/>
      <c r="D614" s="336"/>
      <c r="E614" s="338"/>
      <c r="F614" s="140" t="s">
        <v>4</v>
      </c>
      <c r="G614" s="141" t="s">
        <v>129</v>
      </c>
      <c r="H614" s="339" t="s">
        <v>1252</v>
      </c>
      <c r="I614" s="142"/>
      <c r="J614" s="147"/>
      <c r="K614" s="147"/>
      <c r="L614" s="147"/>
      <c r="M614" s="379"/>
      <c r="N614" s="380"/>
      <c r="O614" s="147"/>
      <c r="P614" s="189" t="s">
        <v>875</v>
      </c>
    </row>
    <row r="615" ht="33.75" customHeight="1" spans="1:16">
      <c r="A615" s="247"/>
      <c r="B615" s="147"/>
      <c r="C615" s="335"/>
      <c r="D615" s="336"/>
      <c r="E615" s="338"/>
      <c r="F615" s="140" t="s">
        <v>882</v>
      </c>
      <c r="G615" s="141" t="s">
        <v>129</v>
      </c>
      <c r="H615" s="339" t="s">
        <v>1253</v>
      </c>
      <c r="I615" s="142"/>
      <c r="J615" s="147"/>
      <c r="K615" s="147"/>
      <c r="L615" s="147"/>
      <c r="M615" s="379"/>
      <c r="N615" s="380"/>
      <c r="O615" s="147"/>
      <c r="P615" s="189" t="s">
        <v>884</v>
      </c>
    </row>
    <row r="616" ht="31.5" spans="1:16">
      <c r="A616" s="247"/>
      <c r="B616" s="147"/>
      <c r="C616" s="335"/>
      <c r="D616" s="336"/>
      <c r="E616" s="338"/>
      <c r="F616" s="140" t="s">
        <v>894</v>
      </c>
      <c r="G616" s="141" t="s">
        <v>129</v>
      </c>
      <c r="H616" s="141" t="s">
        <v>926</v>
      </c>
      <c r="I616" s="142"/>
      <c r="J616" s="147"/>
      <c r="K616" s="147"/>
      <c r="L616" s="147"/>
      <c r="M616" s="379"/>
      <c r="N616" s="380"/>
      <c r="O616" s="147"/>
      <c r="P616" s="189" t="s">
        <v>896</v>
      </c>
    </row>
    <row r="617" ht="31.5" spans="1:16">
      <c r="A617" s="247"/>
      <c r="B617" s="147"/>
      <c r="C617" s="335"/>
      <c r="D617" s="336"/>
      <c r="E617" s="340"/>
      <c r="F617" s="140" t="s">
        <v>897</v>
      </c>
      <c r="G617" s="141" t="s">
        <v>129</v>
      </c>
      <c r="H617" s="1161" t="s">
        <v>880</v>
      </c>
      <c r="I617" s="142"/>
      <c r="J617" s="162"/>
      <c r="K617" s="162"/>
      <c r="L617" s="162"/>
      <c r="M617" s="381"/>
      <c r="N617" s="382"/>
      <c r="O617" s="162"/>
      <c r="P617" s="189" t="s">
        <v>898</v>
      </c>
    </row>
    <row r="618" ht="60" customHeight="1" spans="1:16">
      <c r="A618" s="247"/>
      <c r="B618" s="147"/>
      <c r="C618" s="335"/>
      <c r="D618" s="336"/>
      <c r="E618" s="337" t="s">
        <v>1254</v>
      </c>
      <c r="F618" s="140" t="s">
        <v>851</v>
      </c>
      <c r="G618" s="141" t="s">
        <v>129</v>
      </c>
      <c r="H618" s="135" t="s">
        <v>1255</v>
      </c>
      <c r="I618" s="136"/>
      <c r="J618" s="163">
        <v>2013</v>
      </c>
      <c r="K618" s="163" t="s">
        <v>853</v>
      </c>
      <c r="L618" s="163">
        <v>1</v>
      </c>
      <c r="M618" s="377">
        <f>(3.68+3.8)/2</f>
        <v>3.74</v>
      </c>
      <c r="N618" s="378">
        <f>L618*M618</f>
        <v>3.74</v>
      </c>
      <c r="O618" s="163"/>
      <c r="P618" s="189" t="s">
        <v>76</v>
      </c>
    </row>
    <row r="619" ht="21" customHeight="1" spans="1:16">
      <c r="A619" s="247"/>
      <c r="B619" s="147"/>
      <c r="C619" s="335"/>
      <c r="D619" s="336"/>
      <c r="E619" s="338"/>
      <c r="F619" s="140" t="s">
        <v>854</v>
      </c>
      <c r="G619" s="141" t="s">
        <v>129</v>
      </c>
      <c r="H619" s="141" t="s">
        <v>1256</v>
      </c>
      <c r="I619" s="142"/>
      <c r="J619" s="147"/>
      <c r="K619" s="147"/>
      <c r="L619" s="147"/>
      <c r="M619" s="379"/>
      <c r="N619" s="380"/>
      <c r="O619" s="147"/>
      <c r="P619" s="189" t="s">
        <v>76</v>
      </c>
    </row>
    <row r="620" ht="21" customHeight="1" spans="1:16">
      <c r="A620" s="247"/>
      <c r="B620" s="147"/>
      <c r="C620" s="335"/>
      <c r="D620" s="336"/>
      <c r="E620" s="338"/>
      <c r="F620" s="140" t="s">
        <v>856</v>
      </c>
      <c r="G620" s="141" t="s">
        <v>129</v>
      </c>
      <c r="H620" s="141" t="s">
        <v>1235</v>
      </c>
      <c r="I620" s="142"/>
      <c r="J620" s="147"/>
      <c r="K620" s="147"/>
      <c r="L620" s="147"/>
      <c r="M620" s="379"/>
      <c r="N620" s="380"/>
      <c r="O620" s="147"/>
      <c r="P620" s="189" t="s">
        <v>76</v>
      </c>
    </row>
    <row r="621" ht="21" customHeight="1" spans="1:16">
      <c r="A621" s="247"/>
      <c r="B621" s="147"/>
      <c r="C621" s="335"/>
      <c r="D621" s="336"/>
      <c r="E621" s="338"/>
      <c r="F621" s="140" t="s">
        <v>858</v>
      </c>
      <c r="G621" s="141" t="s">
        <v>129</v>
      </c>
      <c r="H621" s="141">
        <v>2</v>
      </c>
      <c r="I621" s="142"/>
      <c r="J621" s="147"/>
      <c r="K621" s="147"/>
      <c r="L621" s="147"/>
      <c r="M621" s="379"/>
      <c r="N621" s="380"/>
      <c r="O621" s="147"/>
      <c r="P621" s="189" t="s">
        <v>76</v>
      </c>
    </row>
    <row r="622" ht="21" customHeight="1" spans="1:16">
      <c r="A622" s="247"/>
      <c r="B622" s="147"/>
      <c r="C622" s="335"/>
      <c r="D622" s="336"/>
      <c r="E622" s="338"/>
      <c r="F622" s="140" t="s">
        <v>859</v>
      </c>
      <c r="G622" s="141" t="s">
        <v>129</v>
      </c>
      <c r="H622" s="141">
        <v>1</v>
      </c>
      <c r="I622" s="142"/>
      <c r="J622" s="147"/>
      <c r="K622" s="147"/>
      <c r="L622" s="147"/>
      <c r="M622" s="379"/>
      <c r="N622" s="380"/>
      <c r="O622" s="147"/>
      <c r="P622" s="189" t="s">
        <v>860</v>
      </c>
    </row>
    <row r="623" ht="21" customHeight="1" spans="1:16">
      <c r="A623" s="247"/>
      <c r="B623" s="147"/>
      <c r="C623" s="335"/>
      <c r="D623" s="336"/>
      <c r="E623" s="338"/>
      <c r="F623" s="140" t="s">
        <v>861</v>
      </c>
      <c r="G623" s="141" t="s">
        <v>129</v>
      </c>
      <c r="H623" s="141">
        <v>2013</v>
      </c>
      <c r="I623" s="142"/>
      <c r="J623" s="147"/>
      <c r="K623" s="147"/>
      <c r="L623" s="147"/>
      <c r="M623" s="379"/>
      <c r="N623" s="380"/>
      <c r="O623" s="147"/>
      <c r="P623" s="189" t="s">
        <v>76</v>
      </c>
    </row>
    <row r="624" ht="21" customHeight="1" spans="1:16">
      <c r="A624" s="247"/>
      <c r="B624" s="147"/>
      <c r="C624" s="335"/>
      <c r="D624" s="336"/>
      <c r="E624" s="338"/>
      <c r="F624" s="140" t="s">
        <v>862</v>
      </c>
      <c r="G624" s="141" t="s">
        <v>129</v>
      </c>
      <c r="H624" s="1161" t="s">
        <v>1257</v>
      </c>
      <c r="I624" s="142"/>
      <c r="J624" s="147"/>
      <c r="K624" s="147"/>
      <c r="L624" s="147"/>
      <c r="M624" s="379"/>
      <c r="N624" s="380"/>
      <c r="O624" s="147"/>
      <c r="P624" s="189" t="s">
        <v>76</v>
      </c>
    </row>
    <row r="625" ht="21" customHeight="1" spans="1:16">
      <c r="A625" s="247"/>
      <c r="B625" s="147"/>
      <c r="C625" s="335"/>
      <c r="D625" s="336"/>
      <c r="E625" s="338"/>
      <c r="F625" s="140" t="s">
        <v>864</v>
      </c>
      <c r="G625" s="141" t="s">
        <v>129</v>
      </c>
      <c r="H625" s="141" t="s">
        <v>1237</v>
      </c>
      <c r="I625" s="142"/>
      <c r="J625" s="147"/>
      <c r="K625" s="147"/>
      <c r="L625" s="147"/>
      <c r="M625" s="379"/>
      <c r="N625" s="380"/>
      <c r="O625" s="147"/>
      <c r="P625" s="189" t="s">
        <v>76</v>
      </c>
    </row>
    <row r="626" ht="21" customHeight="1" spans="1:16">
      <c r="A626" s="247"/>
      <c r="B626" s="147"/>
      <c r="C626" s="335"/>
      <c r="D626" s="336"/>
      <c r="E626" s="338"/>
      <c r="F626" s="140" t="s">
        <v>866</v>
      </c>
      <c r="G626" s="141" t="s">
        <v>129</v>
      </c>
      <c r="H626" s="141" t="s">
        <v>1238</v>
      </c>
      <c r="I626" s="142"/>
      <c r="J626" s="147"/>
      <c r="K626" s="147"/>
      <c r="L626" s="147"/>
      <c r="M626" s="379"/>
      <c r="N626" s="380"/>
      <c r="O626" s="147"/>
      <c r="P626" s="189" t="s">
        <v>76</v>
      </c>
    </row>
    <row r="627" ht="21" customHeight="1" spans="1:16">
      <c r="A627" s="247"/>
      <c r="B627" s="147"/>
      <c r="C627" s="335"/>
      <c r="D627" s="336"/>
      <c r="E627" s="338"/>
      <c r="F627" s="140" t="s">
        <v>868</v>
      </c>
      <c r="G627" s="141" t="s">
        <v>129</v>
      </c>
      <c r="H627" s="1161" t="s">
        <v>880</v>
      </c>
      <c r="I627" s="142"/>
      <c r="J627" s="147"/>
      <c r="K627" s="147"/>
      <c r="L627" s="147"/>
      <c r="M627" s="379"/>
      <c r="N627" s="380"/>
      <c r="O627" s="147"/>
      <c r="P627" s="189" t="s">
        <v>870</v>
      </c>
    </row>
    <row r="628" ht="36.75" customHeight="1" spans="1:16">
      <c r="A628" s="247"/>
      <c r="B628" s="147"/>
      <c r="C628" s="335"/>
      <c r="D628" s="336"/>
      <c r="E628" s="338"/>
      <c r="F628" s="140" t="s">
        <v>871</v>
      </c>
      <c r="G628" s="141" t="s">
        <v>129</v>
      </c>
      <c r="H628" s="339" t="s">
        <v>1239</v>
      </c>
      <c r="I628" s="142"/>
      <c r="J628" s="147"/>
      <c r="K628" s="147"/>
      <c r="L628" s="147"/>
      <c r="M628" s="379"/>
      <c r="N628" s="380"/>
      <c r="O628" s="147"/>
      <c r="P628" s="189" t="s">
        <v>873</v>
      </c>
    </row>
    <row r="629" ht="36.75" customHeight="1" spans="1:16">
      <c r="A629" s="247"/>
      <c r="B629" s="147"/>
      <c r="C629" s="335"/>
      <c r="D629" s="336"/>
      <c r="E629" s="338"/>
      <c r="F629" s="140" t="s">
        <v>4</v>
      </c>
      <c r="G629" s="141" t="s">
        <v>129</v>
      </c>
      <c r="H629" s="339" t="s">
        <v>1252</v>
      </c>
      <c r="I629" s="142"/>
      <c r="J629" s="147"/>
      <c r="K629" s="147"/>
      <c r="L629" s="147"/>
      <c r="M629" s="379"/>
      <c r="N629" s="380"/>
      <c r="O629" s="147"/>
      <c r="P629" s="189" t="s">
        <v>875</v>
      </c>
    </row>
    <row r="630" ht="38.25" customHeight="1" spans="1:16">
      <c r="A630" s="247"/>
      <c r="B630" s="147"/>
      <c r="C630" s="335"/>
      <c r="D630" s="336"/>
      <c r="E630" s="338"/>
      <c r="F630" s="140" t="s">
        <v>882</v>
      </c>
      <c r="G630" s="141" t="s">
        <v>129</v>
      </c>
      <c r="H630" s="392" t="s">
        <v>1258</v>
      </c>
      <c r="I630" s="142"/>
      <c r="J630" s="147"/>
      <c r="K630" s="147"/>
      <c r="L630" s="147"/>
      <c r="M630" s="379"/>
      <c r="N630" s="380"/>
      <c r="O630" s="147"/>
      <c r="P630" s="189" t="s">
        <v>884</v>
      </c>
    </row>
    <row r="631" ht="31.5" spans="1:16">
      <c r="A631" s="247"/>
      <c r="B631" s="147"/>
      <c r="C631" s="335"/>
      <c r="D631" s="336"/>
      <c r="E631" s="338"/>
      <c r="F631" s="140" t="s">
        <v>894</v>
      </c>
      <c r="G631" s="141" t="s">
        <v>129</v>
      </c>
      <c r="H631" s="141" t="s">
        <v>926</v>
      </c>
      <c r="I631" s="142"/>
      <c r="J631" s="147"/>
      <c r="K631" s="147"/>
      <c r="L631" s="147"/>
      <c r="M631" s="379"/>
      <c r="N631" s="380"/>
      <c r="O631" s="147"/>
      <c r="P631" s="189" t="s">
        <v>896</v>
      </c>
    </row>
    <row r="632" ht="31.5" spans="1:16">
      <c r="A632" s="247"/>
      <c r="B632" s="147"/>
      <c r="C632" s="335"/>
      <c r="D632" s="336"/>
      <c r="E632" s="340"/>
      <c r="F632" s="140" t="s">
        <v>897</v>
      </c>
      <c r="G632" s="141" t="s">
        <v>129</v>
      </c>
      <c r="H632" s="1161" t="s">
        <v>880</v>
      </c>
      <c r="I632" s="142"/>
      <c r="J632" s="162"/>
      <c r="K632" s="162"/>
      <c r="L632" s="162"/>
      <c r="M632" s="381"/>
      <c r="N632" s="382"/>
      <c r="O632" s="162"/>
      <c r="P632" s="189" t="s">
        <v>898</v>
      </c>
    </row>
    <row r="633" ht="44.25" customHeight="1" spans="1:16">
      <c r="A633" s="247"/>
      <c r="B633" s="147"/>
      <c r="C633" s="335"/>
      <c r="D633" s="336"/>
      <c r="E633" s="337" t="s">
        <v>1259</v>
      </c>
      <c r="F633" s="140" t="s">
        <v>851</v>
      </c>
      <c r="G633" s="141" t="s">
        <v>129</v>
      </c>
      <c r="H633" s="135" t="s">
        <v>1260</v>
      </c>
      <c r="I633" s="136"/>
      <c r="J633" s="163">
        <v>2013</v>
      </c>
      <c r="K633" s="163" t="s">
        <v>853</v>
      </c>
      <c r="L633" s="163">
        <v>1</v>
      </c>
      <c r="M633" s="377">
        <f>(1.23+2)/2</f>
        <v>1.615</v>
      </c>
      <c r="N633" s="378">
        <f>L633*M633</f>
        <v>1.615</v>
      </c>
      <c r="O633" s="163"/>
      <c r="P633" s="189" t="s">
        <v>76</v>
      </c>
    </row>
    <row r="634" ht="21" customHeight="1" spans="1:16">
      <c r="A634" s="247"/>
      <c r="B634" s="147"/>
      <c r="C634" s="335"/>
      <c r="D634" s="336"/>
      <c r="E634" s="338"/>
      <c r="F634" s="140" t="s">
        <v>854</v>
      </c>
      <c r="G634" s="141" t="s">
        <v>129</v>
      </c>
      <c r="H634" s="141" t="s">
        <v>1261</v>
      </c>
      <c r="I634" s="142"/>
      <c r="J634" s="147"/>
      <c r="K634" s="147"/>
      <c r="L634" s="147"/>
      <c r="M634" s="379"/>
      <c r="N634" s="380"/>
      <c r="O634" s="147"/>
      <c r="P634" s="189" t="s">
        <v>76</v>
      </c>
    </row>
    <row r="635" ht="21" customHeight="1" spans="1:16">
      <c r="A635" s="247"/>
      <c r="B635" s="147"/>
      <c r="C635" s="335"/>
      <c r="D635" s="336"/>
      <c r="E635" s="338"/>
      <c r="F635" s="140" t="s">
        <v>856</v>
      </c>
      <c r="G635" s="141" t="s">
        <v>129</v>
      </c>
      <c r="H635" s="141" t="s">
        <v>1262</v>
      </c>
      <c r="I635" s="142"/>
      <c r="J635" s="147"/>
      <c r="K635" s="147"/>
      <c r="L635" s="147"/>
      <c r="M635" s="379"/>
      <c r="N635" s="380"/>
      <c r="O635" s="147"/>
      <c r="P635" s="189" t="s">
        <v>76</v>
      </c>
    </row>
    <row r="636" ht="21" customHeight="1" spans="1:16">
      <c r="A636" s="247"/>
      <c r="B636" s="147"/>
      <c r="C636" s="335"/>
      <c r="D636" s="336"/>
      <c r="E636" s="338"/>
      <c r="F636" s="140" t="s">
        <v>858</v>
      </c>
      <c r="G636" s="141" t="s">
        <v>129</v>
      </c>
      <c r="H636" s="141">
        <v>16</v>
      </c>
      <c r="I636" s="142"/>
      <c r="J636" s="147"/>
      <c r="K636" s="147"/>
      <c r="L636" s="147"/>
      <c r="M636" s="379"/>
      <c r="N636" s="380"/>
      <c r="O636" s="147"/>
      <c r="P636" s="189" t="s">
        <v>76</v>
      </c>
    </row>
    <row r="637" ht="21" customHeight="1" spans="1:16">
      <c r="A637" s="247"/>
      <c r="B637" s="147"/>
      <c r="C637" s="335"/>
      <c r="D637" s="336"/>
      <c r="E637" s="338"/>
      <c r="F637" s="140" t="s">
        <v>859</v>
      </c>
      <c r="G637" s="141" t="s">
        <v>129</v>
      </c>
      <c r="H637" s="141">
        <v>3</v>
      </c>
      <c r="I637" s="142"/>
      <c r="J637" s="147"/>
      <c r="K637" s="147"/>
      <c r="L637" s="147"/>
      <c r="M637" s="379"/>
      <c r="N637" s="380"/>
      <c r="O637" s="147"/>
      <c r="P637" s="189" t="s">
        <v>860</v>
      </c>
    </row>
    <row r="638" ht="21" customHeight="1" spans="1:16">
      <c r="A638" s="247"/>
      <c r="B638" s="147"/>
      <c r="C638" s="335"/>
      <c r="D638" s="336"/>
      <c r="E638" s="338"/>
      <c r="F638" s="140" t="s">
        <v>861</v>
      </c>
      <c r="G638" s="141" t="s">
        <v>129</v>
      </c>
      <c r="H638" s="141">
        <v>2013</v>
      </c>
      <c r="I638" s="142"/>
      <c r="J638" s="147"/>
      <c r="K638" s="147"/>
      <c r="L638" s="147"/>
      <c r="M638" s="379"/>
      <c r="N638" s="380"/>
      <c r="O638" s="147"/>
      <c r="P638" s="189" t="s">
        <v>76</v>
      </c>
    </row>
    <row r="639" ht="21" customHeight="1" spans="1:16">
      <c r="A639" s="247"/>
      <c r="B639" s="147"/>
      <c r="C639" s="335"/>
      <c r="D639" s="336"/>
      <c r="E639" s="338"/>
      <c r="F639" s="140" t="s">
        <v>862</v>
      </c>
      <c r="G639" s="141" t="s">
        <v>129</v>
      </c>
      <c r="H639" s="1161" t="s">
        <v>1263</v>
      </c>
      <c r="I639" s="142"/>
      <c r="J639" s="147"/>
      <c r="K639" s="147"/>
      <c r="L639" s="147"/>
      <c r="M639" s="379"/>
      <c r="N639" s="380"/>
      <c r="O639" s="147"/>
      <c r="P639" s="189" t="s">
        <v>76</v>
      </c>
    </row>
    <row r="640" ht="21" customHeight="1" spans="1:16">
      <c r="A640" s="247"/>
      <c r="B640" s="147"/>
      <c r="C640" s="335"/>
      <c r="D640" s="336"/>
      <c r="E640" s="338"/>
      <c r="F640" s="140" t="s">
        <v>864</v>
      </c>
      <c r="G640" s="141" t="s">
        <v>129</v>
      </c>
      <c r="H640" s="141" t="s">
        <v>1264</v>
      </c>
      <c r="I640" s="142"/>
      <c r="J640" s="147"/>
      <c r="K640" s="147"/>
      <c r="L640" s="147"/>
      <c r="M640" s="379"/>
      <c r="N640" s="380"/>
      <c r="O640" s="147"/>
      <c r="P640" s="189" t="s">
        <v>76</v>
      </c>
    </row>
    <row r="641" ht="21" customHeight="1" spans="1:16">
      <c r="A641" s="247"/>
      <c r="B641" s="147"/>
      <c r="C641" s="335"/>
      <c r="D641" s="336"/>
      <c r="E641" s="338"/>
      <c r="F641" s="140" t="s">
        <v>866</v>
      </c>
      <c r="G641" s="141" t="s">
        <v>129</v>
      </c>
      <c r="H641" s="141" t="s">
        <v>1265</v>
      </c>
      <c r="I641" s="142"/>
      <c r="J641" s="147"/>
      <c r="K641" s="147"/>
      <c r="L641" s="147"/>
      <c r="M641" s="379"/>
      <c r="N641" s="380"/>
      <c r="O641" s="147"/>
      <c r="P641" s="189" t="s">
        <v>76</v>
      </c>
    </row>
    <row r="642" ht="21" customHeight="1" spans="1:16">
      <c r="A642" s="247"/>
      <c r="B642" s="147"/>
      <c r="C642" s="335"/>
      <c r="D642" s="336"/>
      <c r="E642" s="338"/>
      <c r="F642" s="140" t="s">
        <v>868</v>
      </c>
      <c r="G642" s="141" t="s">
        <v>129</v>
      </c>
      <c r="H642" s="1161" t="s">
        <v>880</v>
      </c>
      <c r="I642" s="142"/>
      <c r="J642" s="147"/>
      <c r="K642" s="147"/>
      <c r="L642" s="147"/>
      <c r="M642" s="379"/>
      <c r="N642" s="380"/>
      <c r="O642" s="147"/>
      <c r="P642" s="189" t="s">
        <v>870</v>
      </c>
    </row>
    <row r="643" ht="21" customHeight="1" spans="1:16">
      <c r="A643" s="247"/>
      <c r="B643" s="147"/>
      <c r="C643" s="335"/>
      <c r="D643" s="336"/>
      <c r="E643" s="338"/>
      <c r="F643" s="140" t="s">
        <v>871</v>
      </c>
      <c r="G643" s="141" t="s">
        <v>129</v>
      </c>
      <c r="H643" s="339" t="s">
        <v>1266</v>
      </c>
      <c r="I643" s="142"/>
      <c r="J643" s="147"/>
      <c r="K643" s="147"/>
      <c r="L643" s="147"/>
      <c r="M643" s="379"/>
      <c r="N643" s="380"/>
      <c r="O643" s="147"/>
      <c r="P643" s="189" t="s">
        <v>873</v>
      </c>
    </row>
    <row r="644" ht="36.75" customHeight="1" spans="1:16">
      <c r="A644" s="247"/>
      <c r="B644" s="147"/>
      <c r="C644" s="335"/>
      <c r="D644" s="336"/>
      <c r="E644" s="338"/>
      <c r="F644" s="150" t="s">
        <v>4</v>
      </c>
      <c r="G644" s="151" t="s">
        <v>129</v>
      </c>
      <c r="H644" s="403" t="s">
        <v>1267</v>
      </c>
      <c r="I644" s="152"/>
      <c r="J644" s="147"/>
      <c r="K644" s="147"/>
      <c r="L644" s="147"/>
      <c r="M644" s="379"/>
      <c r="N644" s="380"/>
      <c r="O644" s="147"/>
      <c r="P644" s="189" t="s">
        <v>875</v>
      </c>
    </row>
    <row r="645" ht="33" customHeight="1" spans="1:16">
      <c r="A645" s="247"/>
      <c r="B645" s="147"/>
      <c r="C645" s="335"/>
      <c r="D645" s="336"/>
      <c r="E645" s="338"/>
      <c r="F645" s="140" t="s">
        <v>882</v>
      </c>
      <c r="G645" s="141" t="s">
        <v>129</v>
      </c>
      <c r="H645" s="339" t="s">
        <v>1268</v>
      </c>
      <c r="I645" s="142"/>
      <c r="J645" s="147"/>
      <c r="K645" s="147"/>
      <c r="L645" s="147"/>
      <c r="M645" s="379"/>
      <c r="N645" s="380"/>
      <c r="O645" s="147"/>
      <c r="P645" s="189" t="s">
        <v>884</v>
      </c>
    </row>
    <row r="646" ht="31.5" spans="1:16">
      <c r="A646" s="247"/>
      <c r="B646" s="147"/>
      <c r="C646" s="335"/>
      <c r="D646" s="336"/>
      <c r="E646" s="338"/>
      <c r="F646" s="140" t="s">
        <v>894</v>
      </c>
      <c r="G646" s="141" t="s">
        <v>129</v>
      </c>
      <c r="H646" s="141" t="s">
        <v>926</v>
      </c>
      <c r="I646" s="142"/>
      <c r="J646" s="147"/>
      <c r="K646" s="147"/>
      <c r="L646" s="147"/>
      <c r="M646" s="379"/>
      <c r="N646" s="380"/>
      <c r="O646" s="147"/>
      <c r="P646" s="189" t="s">
        <v>896</v>
      </c>
    </row>
    <row r="647" ht="31.5" spans="1:16">
      <c r="A647" s="247"/>
      <c r="B647" s="147"/>
      <c r="C647" s="335"/>
      <c r="D647" s="336"/>
      <c r="E647" s="340"/>
      <c r="F647" s="140" t="s">
        <v>897</v>
      </c>
      <c r="G647" s="141" t="s">
        <v>129</v>
      </c>
      <c r="H647" s="1161" t="s">
        <v>880</v>
      </c>
      <c r="I647" s="142"/>
      <c r="J647" s="162"/>
      <c r="K647" s="162"/>
      <c r="L647" s="162"/>
      <c r="M647" s="381"/>
      <c r="N647" s="382"/>
      <c r="O647" s="162"/>
      <c r="P647" s="189" t="s">
        <v>898</v>
      </c>
    </row>
    <row r="648" ht="54.75" customHeight="1" spans="1:16">
      <c r="A648" s="247"/>
      <c r="B648" s="147"/>
      <c r="C648" s="335"/>
      <c r="D648" s="336"/>
      <c r="E648" s="337" t="s">
        <v>1269</v>
      </c>
      <c r="F648" s="140" t="s">
        <v>851</v>
      </c>
      <c r="G648" s="141" t="s">
        <v>129</v>
      </c>
      <c r="H648" s="135" t="s">
        <v>1270</v>
      </c>
      <c r="I648" s="136"/>
      <c r="J648" s="163">
        <v>2014</v>
      </c>
      <c r="K648" s="163" t="s">
        <v>853</v>
      </c>
      <c r="L648" s="163">
        <v>1</v>
      </c>
      <c r="M648" s="377">
        <f>(3.64+4)/2</f>
        <v>3.82</v>
      </c>
      <c r="N648" s="378">
        <f>L648*M648</f>
        <v>3.82</v>
      </c>
      <c r="O648" s="163"/>
      <c r="P648" s="189" t="s">
        <v>76</v>
      </c>
    </row>
    <row r="649" ht="21" customHeight="1" spans="1:16">
      <c r="A649" s="247"/>
      <c r="B649" s="147"/>
      <c r="C649" s="335"/>
      <c r="D649" s="336"/>
      <c r="E649" s="338"/>
      <c r="F649" s="140" t="s">
        <v>854</v>
      </c>
      <c r="G649" s="141" t="s">
        <v>129</v>
      </c>
      <c r="H649" s="141" t="s">
        <v>1271</v>
      </c>
      <c r="I649" s="142"/>
      <c r="J649" s="147"/>
      <c r="K649" s="147"/>
      <c r="L649" s="147"/>
      <c r="M649" s="379"/>
      <c r="N649" s="380"/>
      <c r="O649" s="147"/>
      <c r="P649" s="189" t="s">
        <v>76</v>
      </c>
    </row>
    <row r="650" ht="21" customHeight="1" spans="1:16">
      <c r="A650" s="247"/>
      <c r="B650" s="147"/>
      <c r="C650" s="335"/>
      <c r="D650" s="336"/>
      <c r="E650" s="338"/>
      <c r="F650" s="140" t="s">
        <v>856</v>
      </c>
      <c r="G650" s="141" t="s">
        <v>129</v>
      </c>
      <c r="H650" s="141" t="s">
        <v>1235</v>
      </c>
      <c r="I650" s="142"/>
      <c r="J650" s="147"/>
      <c r="K650" s="147"/>
      <c r="L650" s="147"/>
      <c r="M650" s="379"/>
      <c r="N650" s="380"/>
      <c r="O650" s="147"/>
      <c r="P650" s="189" t="s">
        <v>76</v>
      </c>
    </row>
    <row r="651" ht="21" customHeight="1" spans="1:16">
      <c r="A651" s="247"/>
      <c r="B651" s="147"/>
      <c r="C651" s="335"/>
      <c r="D651" s="336"/>
      <c r="E651" s="338"/>
      <c r="F651" s="140" t="s">
        <v>858</v>
      </c>
      <c r="G651" s="141" t="s">
        <v>129</v>
      </c>
      <c r="H651" s="141">
        <v>3</v>
      </c>
      <c r="I651" s="142"/>
      <c r="J651" s="147"/>
      <c r="K651" s="147"/>
      <c r="L651" s="147"/>
      <c r="M651" s="379"/>
      <c r="N651" s="380"/>
      <c r="O651" s="147"/>
      <c r="P651" s="189" t="s">
        <v>76</v>
      </c>
    </row>
    <row r="652" ht="21" customHeight="1" spans="1:16">
      <c r="A652" s="247"/>
      <c r="B652" s="147"/>
      <c r="C652" s="335"/>
      <c r="D652" s="336"/>
      <c r="E652" s="338"/>
      <c r="F652" s="140" t="s">
        <v>859</v>
      </c>
      <c r="G652" s="141" t="s">
        <v>129</v>
      </c>
      <c r="H652" s="141">
        <v>4</v>
      </c>
      <c r="I652" s="142"/>
      <c r="J652" s="147"/>
      <c r="K652" s="147"/>
      <c r="L652" s="147"/>
      <c r="M652" s="379"/>
      <c r="N652" s="380"/>
      <c r="O652" s="147"/>
      <c r="P652" s="189" t="s">
        <v>860</v>
      </c>
    </row>
    <row r="653" ht="21" customHeight="1" spans="1:16">
      <c r="A653" s="247"/>
      <c r="B653" s="147"/>
      <c r="C653" s="335"/>
      <c r="D653" s="336"/>
      <c r="E653" s="338"/>
      <c r="F653" s="140" t="s">
        <v>861</v>
      </c>
      <c r="G653" s="141" t="s">
        <v>129</v>
      </c>
      <c r="H653" s="141">
        <v>2014</v>
      </c>
      <c r="I653" s="142"/>
      <c r="J653" s="147"/>
      <c r="K653" s="147"/>
      <c r="L653" s="147"/>
      <c r="M653" s="379"/>
      <c r="N653" s="380"/>
      <c r="O653" s="147"/>
      <c r="P653" s="189" t="s">
        <v>76</v>
      </c>
    </row>
    <row r="654" ht="21" customHeight="1" spans="1:16">
      <c r="A654" s="247"/>
      <c r="B654" s="147"/>
      <c r="C654" s="335"/>
      <c r="D654" s="336"/>
      <c r="E654" s="338"/>
      <c r="F654" s="140" t="s">
        <v>862</v>
      </c>
      <c r="G654" s="141" t="s">
        <v>129</v>
      </c>
      <c r="H654" s="1161" t="s">
        <v>1272</v>
      </c>
      <c r="I654" s="142"/>
      <c r="J654" s="147"/>
      <c r="K654" s="147"/>
      <c r="L654" s="147"/>
      <c r="M654" s="379"/>
      <c r="N654" s="380"/>
      <c r="O654" s="147"/>
      <c r="P654" s="189" t="s">
        <v>76</v>
      </c>
    </row>
    <row r="655" ht="21" customHeight="1" spans="1:16">
      <c r="A655" s="247"/>
      <c r="B655" s="147"/>
      <c r="C655" s="335"/>
      <c r="D655" s="336"/>
      <c r="E655" s="338"/>
      <c r="F655" s="140" t="s">
        <v>864</v>
      </c>
      <c r="G655" s="141" t="s">
        <v>129</v>
      </c>
      <c r="H655" s="141" t="s">
        <v>1237</v>
      </c>
      <c r="I655" s="142"/>
      <c r="J655" s="147"/>
      <c r="K655" s="147"/>
      <c r="L655" s="147"/>
      <c r="M655" s="379"/>
      <c r="N655" s="380"/>
      <c r="O655" s="147"/>
      <c r="P655" s="189" t="s">
        <v>76</v>
      </c>
    </row>
    <row r="656" ht="21" customHeight="1" spans="1:16">
      <c r="A656" s="247"/>
      <c r="B656" s="147"/>
      <c r="C656" s="335"/>
      <c r="D656" s="336"/>
      <c r="E656" s="338"/>
      <c r="F656" s="140" t="s">
        <v>866</v>
      </c>
      <c r="G656" s="141" t="s">
        <v>129</v>
      </c>
      <c r="H656" s="141" t="s">
        <v>1238</v>
      </c>
      <c r="I656" s="142"/>
      <c r="J656" s="147"/>
      <c r="K656" s="147"/>
      <c r="L656" s="147"/>
      <c r="M656" s="379"/>
      <c r="N656" s="380"/>
      <c r="O656" s="147"/>
      <c r="P656" s="189" t="s">
        <v>76</v>
      </c>
    </row>
    <row r="657" ht="21" customHeight="1" spans="1:16">
      <c r="A657" s="247"/>
      <c r="B657" s="147"/>
      <c r="C657" s="335"/>
      <c r="D657" s="336"/>
      <c r="E657" s="338"/>
      <c r="F657" s="140" t="s">
        <v>868</v>
      </c>
      <c r="G657" s="141" t="s">
        <v>129</v>
      </c>
      <c r="H657" s="1161" t="s">
        <v>880</v>
      </c>
      <c r="I657" s="142"/>
      <c r="J657" s="147"/>
      <c r="K657" s="147"/>
      <c r="L657" s="147"/>
      <c r="M657" s="379"/>
      <c r="N657" s="380"/>
      <c r="O657" s="147"/>
      <c r="P657" s="189" t="s">
        <v>870</v>
      </c>
    </row>
    <row r="658" ht="36.75" customHeight="1" spans="1:16">
      <c r="A658" s="247"/>
      <c r="B658" s="147"/>
      <c r="C658" s="335"/>
      <c r="D658" s="336"/>
      <c r="E658" s="338"/>
      <c r="F658" s="140" t="s">
        <v>871</v>
      </c>
      <c r="G658" s="141" t="s">
        <v>129</v>
      </c>
      <c r="H658" s="339" t="s">
        <v>1239</v>
      </c>
      <c r="I658" s="142"/>
      <c r="J658" s="147"/>
      <c r="K658" s="147"/>
      <c r="L658" s="147"/>
      <c r="M658" s="379"/>
      <c r="N658" s="380"/>
      <c r="O658" s="147"/>
      <c r="P658" s="189" t="s">
        <v>873</v>
      </c>
    </row>
    <row r="659" ht="36.75" customHeight="1" spans="1:16">
      <c r="A659" s="247"/>
      <c r="B659" s="147"/>
      <c r="C659" s="335"/>
      <c r="D659" s="336"/>
      <c r="E659" s="338"/>
      <c r="F659" s="140" t="s">
        <v>4</v>
      </c>
      <c r="G659" s="141" t="s">
        <v>129</v>
      </c>
      <c r="H659" s="339" t="s">
        <v>1273</v>
      </c>
      <c r="I659" s="142"/>
      <c r="J659" s="147"/>
      <c r="K659" s="147"/>
      <c r="L659" s="147"/>
      <c r="M659" s="379"/>
      <c r="N659" s="380"/>
      <c r="O659" s="147"/>
      <c r="P659" s="189" t="s">
        <v>875</v>
      </c>
    </row>
    <row r="660" ht="34.5" customHeight="1" spans="1:16">
      <c r="A660" s="247"/>
      <c r="B660" s="147"/>
      <c r="C660" s="335"/>
      <c r="D660" s="336"/>
      <c r="E660" s="338"/>
      <c r="F660" s="140" t="s">
        <v>882</v>
      </c>
      <c r="G660" s="141" t="s">
        <v>129</v>
      </c>
      <c r="H660" s="339" t="s">
        <v>1274</v>
      </c>
      <c r="I660" s="142"/>
      <c r="J660" s="147"/>
      <c r="K660" s="147"/>
      <c r="L660" s="147"/>
      <c r="M660" s="379"/>
      <c r="N660" s="380"/>
      <c r="O660" s="147"/>
      <c r="P660" s="189" t="s">
        <v>884</v>
      </c>
    </row>
    <row r="661" ht="31.5" spans="1:16">
      <c r="A661" s="247"/>
      <c r="B661" s="147"/>
      <c r="C661" s="335"/>
      <c r="D661" s="336"/>
      <c r="E661" s="338"/>
      <c r="F661" s="140" t="s">
        <v>894</v>
      </c>
      <c r="G661" s="141" t="s">
        <v>129</v>
      </c>
      <c r="H661" s="141" t="s">
        <v>926</v>
      </c>
      <c r="I661" s="142"/>
      <c r="J661" s="147"/>
      <c r="K661" s="147"/>
      <c r="L661" s="147"/>
      <c r="M661" s="379"/>
      <c r="N661" s="380"/>
      <c r="O661" s="147"/>
      <c r="P661" s="189" t="s">
        <v>896</v>
      </c>
    </row>
    <row r="662" ht="31.5" spans="1:16">
      <c r="A662" s="247"/>
      <c r="B662" s="147"/>
      <c r="C662" s="335"/>
      <c r="D662" s="336"/>
      <c r="E662" s="340"/>
      <c r="F662" s="140" t="s">
        <v>897</v>
      </c>
      <c r="G662" s="141" t="s">
        <v>129</v>
      </c>
      <c r="H662" s="1161" t="s">
        <v>880</v>
      </c>
      <c r="I662" s="142"/>
      <c r="J662" s="162"/>
      <c r="K662" s="162"/>
      <c r="L662" s="162"/>
      <c r="M662" s="381"/>
      <c r="N662" s="382"/>
      <c r="O662" s="162"/>
      <c r="P662" s="189" t="s">
        <v>898</v>
      </c>
    </row>
    <row r="663" ht="57.75" customHeight="1" spans="1:16">
      <c r="A663" s="247"/>
      <c r="B663" s="147"/>
      <c r="C663" s="335"/>
      <c r="D663" s="336"/>
      <c r="E663" s="337" t="s">
        <v>1275</v>
      </c>
      <c r="F663" s="140" t="s">
        <v>851</v>
      </c>
      <c r="G663" s="141" t="s">
        <v>129</v>
      </c>
      <c r="H663" s="135" t="s">
        <v>1276</v>
      </c>
      <c r="I663" s="136"/>
      <c r="J663" s="163">
        <v>2015</v>
      </c>
      <c r="K663" s="163" t="s">
        <v>853</v>
      </c>
      <c r="L663" s="163">
        <v>1</v>
      </c>
      <c r="M663" s="377">
        <f>(1.82+2)/2</f>
        <v>1.91</v>
      </c>
      <c r="N663" s="378">
        <f>L663*M663</f>
        <v>1.91</v>
      </c>
      <c r="O663" s="163"/>
      <c r="P663" s="189" t="s">
        <v>76</v>
      </c>
    </row>
    <row r="664" ht="21" customHeight="1" spans="1:16">
      <c r="A664" s="247"/>
      <c r="B664" s="147"/>
      <c r="C664" s="335"/>
      <c r="D664" s="336"/>
      <c r="E664" s="338"/>
      <c r="F664" s="140" t="s">
        <v>854</v>
      </c>
      <c r="G664" s="141" t="s">
        <v>129</v>
      </c>
      <c r="H664" s="141" t="s">
        <v>1277</v>
      </c>
      <c r="I664" s="142"/>
      <c r="J664" s="147"/>
      <c r="K664" s="147"/>
      <c r="L664" s="147"/>
      <c r="M664" s="379"/>
      <c r="N664" s="380"/>
      <c r="O664" s="147"/>
      <c r="P664" s="189" t="s">
        <v>76</v>
      </c>
    </row>
    <row r="665" ht="21" customHeight="1" spans="1:16">
      <c r="A665" s="247"/>
      <c r="B665" s="147"/>
      <c r="C665" s="335"/>
      <c r="D665" s="336"/>
      <c r="E665" s="338"/>
      <c r="F665" s="140" t="s">
        <v>856</v>
      </c>
      <c r="G665" s="141" t="s">
        <v>129</v>
      </c>
      <c r="H665" s="141" t="s">
        <v>1235</v>
      </c>
      <c r="I665" s="142"/>
      <c r="J665" s="147"/>
      <c r="K665" s="147"/>
      <c r="L665" s="147"/>
      <c r="M665" s="379"/>
      <c r="N665" s="380"/>
      <c r="O665" s="147"/>
      <c r="P665" s="189" t="s">
        <v>76</v>
      </c>
    </row>
    <row r="666" ht="21" customHeight="1" spans="1:16">
      <c r="A666" s="247"/>
      <c r="B666" s="147"/>
      <c r="C666" s="335"/>
      <c r="D666" s="336"/>
      <c r="E666" s="338"/>
      <c r="F666" s="140" t="s">
        <v>858</v>
      </c>
      <c r="G666" s="141" t="s">
        <v>129</v>
      </c>
      <c r="H666" s="141">
        <v>4</v>
      </c>
      <c r="I666" s="142"/>
      <c r="J666" s="147"/>
      <c r="K666" s="147"/>
      <c r="L666" s="147"/>
      <c r="M666" s="379"/>
      <c r="N666" s="380"/>
      <c r="O666" s="147"/>
      <c r="P666" s="189" t="s">
        <v>76</v>
      </c>
    </row>
    <row r="667" ht="21" customHeight="1" spans="1:16">
      <c r="A667" s="247"/>
      <c r="B667" s="147"/>
      <c r="C667" s="335"/>
      <c r="D667" s="336"/>
      <c r="E667" s="338"/>
      <c r="F667" s="140" t="s">
        <v>859</v>
      </c>
      <c r="G667" s="141" t="s">
        <v>129</v>
      </c>
      <c r="H667" s="141">
        <v>1</v>
      </c>
      <c r="I667" s="142"/>
      <c r="J667" s="147"/>
      <c r="K667" s="147"/>
      <c r="L667" s="147"/>
      <c r="M667" s="379"/>
      <c r="N667" s="380"/>
      <c r="O667" s="147"/>
      <c r="P667" s="189" t="s">
        <v>860</v>
      </c>
    </row>
    <row r="668" ht="21" customHeight="1" spans="1:16">
      <c r="A668" s="247"/>
      <c r="B668" s="147"/>
      <c r="C668" s="335"/>
      <c r="D668" s="336"/>
      <c r="E668" s="338"/>
      <c r="F668" s="140" t="s">
        <v>861</v>
      </c>
      <c r="G668" s="141" t="s">
        <v>129</v>
      </c>
      <c r="H668" s="141">
        <v>2015</v>
      </c>
      <c r="I668" s="142"/>
      <c r="J668" s="147"/>
      <c r="K668" s="147"/>
      <c r="L668" s="147"/>
      <c r="M668" s="379"/>
      <c r="N668" s="380"/>
      <c r="O668" s="147"/>
      <c r="P668" s="189" t="s">
        <v>76</v>
      </c>
    </row>
    <row r="669" ht="21" customHeight="1" spans="1:16">
      <c r="A669" s="247"/>
      <c r="B669" s="147"/>
      <c r="C669" s="335"/>
      <c r="D669" s="336"/>
      <c r="E669" s="338"/>
      <c r="F669" s="140" t="s">
        <v>862</v>
      </c>
      <c r="G669" s="141" t="s">
        <v>129</v>
      </c>
      <c r="H669" s="1161" t="s">
        <v>1278</v>
      </c>
      <c r="I669" s="142"/>
      <c r="J669" s="147"/>
      <c r="K669" s="147"/>
      <c r="L669" s="147"/>
      <c r="M669" s="379"/>
      <c r="N669" s="380"/>
      <c r="O669" s="147"/>
      <c r="P669" s="189" t="s">
        <v>76</v>
      </c>
    </row>
    <row r="670" ht="21" customHeight="1" spans="1:16">
      <c r="A670" s="247"/>
      <c r="B670" s="147"/>
      <c r="C670" s="335"/>
      <c r="D670" s="336"/>
      <c r="E670" s="338"/>
      <c r="F670" s="140" t="s">
        <v>864</v>
      </c>
      <c r="G670" s="141" t="s">
        <v>129</v>
      </c>
      <c r="H670" s="141" t="s">
        <v>1237</v>
      </c>
      <c r="I670" s="142"/>
      <c r="J670" s="147"/>
      <c r="K670" s="147"/>
      <c r="L670" s="147"/>
      <c r="M670" s="379"/>
      <c r="N670" s="380"/>
      <c r="O670" s="147"/>
      <c r="P670" s="189" t="s">
        <v>76</v>
      </c>
    </row>
    <row r="671" ht="21" customHeight="1" spans="1:16">
      <c r="A671" s="247"/>
      <c r="B671" s="147"/>
      <c r="C671" s="335"/>
      <c r="D671" s="336"/>
      <c r="E671" s="338"/>
      <c r="F671" s="140" t="s">
        <v>866</v>
      </c>
      <c r="G671" s="141" t="s">
        <v>129</v>
      </c>
      <c r="H671" s="141" t="s">
        <v>1238</v>
      </c>
      <c r="I671" s="142"/>
      <c r="J671" s="147"/>
      <c r="K671" s="147"/>
      <c r="L671" s="147"/>
      <c r="M671" s="379"/>
      <c r="N671" s="380"/>
      <c r="O671" s="147"/>
      <c r="P671" s="189" t="s">
        <v>76</v>
      </c>
    </row>
    <row r="672" ht="21" customHeight="1" spans="1:16">
      <c r="A672" s="247"/>
      <c r="B672" s="147"/>
      <c r="C672" s="335"/>
      <c r="D672" s="336"/>
      <c r="E672" s="338"/>
      <c r="F672" s="140" t="s">
        <v>868</v>
      </c>
      <c r="G672" s="141" t="s">
        <v>129</v>
      </c>
      <c r="H672" s="1161" t="s">
        <v>880</v>
      </c>
      <c r="I672" s="142"/>
      <c r="J672" s="147"/>
      <c r="K672" s="147"/>
      <c r="L672" s="147"/>
      <c r="M672" s="379"/>
      <c r="N672" s="380"/>
      <c r="O672" s="147"/>
      <c r="P672" s="189" t="s">
        <v>870</v>
      </c>
    </row>
    <row r="673" ht="36.75" customHeight="1" spans="1:16">
      <c r="A673" s="247"/>
      <c r="B673" s="147"/>
      <c r="C673" s="335"/>
      <c r="D673" s="336"/>
      <c r="E673" s="338"/>
      <c r="F673" s="140" t="s">
        <v>871</v>
      </c>
      <c r="G673" s="141" t="s">
        <v>129</v>
      </c>
      <c r="H673" s="339" t="s">
        <v>1239</v>
      </c>
      <c r="I673" s="142"/>
      <c r="J673" s="147"/>
      <c r="K673" s="147"/>
      <c r="L673" s="147"/>
      <c r="M673" s="379"/>
      <c r="N673" s="380"/>
      <c r="O673" s="147"/>
      <c r="P673" s="189" t="s">
        <v>873</v>
      </c>
    </row>
    <row r="674" ht="36.75" customHeight="1" spans="1:16">
      <c r="A674" s="247"/>
      <c r="B674" s="147"/>
      <c r="C674" s="335"/>
      <c r="D674" s="336"/>
      <c r="E674" s="338"/>
      <c r="F674" s="140" t="s">
        <v>4</v>
      </c>
      <c r="G674" s="141" t="s">
        <v>129</v>
      </c>
      <c r="H674" s="339" t="s">
        <v>1279</v>
      </c>
      <c r="I674" s="142"/>
      <c r="J674" s="147"/>
      <c r="K674" s="147"/>
      <c r="L674" s="147"/>
      <c r="M674" s="379"/>
      <c r="N674" s="380"/>
      <c r="O674" s="147"/>
      <c r="P674" s="189" t="s">
        <v>875</v>
      </c>
    </row>
    <row r="675" ht="37.5" customHeight="1" spans="1:16">
      <c r="A675" s="247"/>
      <c r="B675" s="147"/>
      <c r="C675" s="335"/>
      <c r="D675" s="336"/>
      <c r="E675" s="338"/>
      <c r="F675" s="140" t="s">
        <v>882</v>
      </c>
      <c r="G675" s="141" t="s">
        <v>129</v>
      </c>
      <c r="H675" s="339" t="s">
        <v>1280</v>
      </c>
      <c r="I675" s="142"/>
      <c r="J675" s="147"/>
      <c r="K675" s="147"/>
      <c r="L675" s="147"/>
      <c r="M675" s="379"/>
      <c r="N675" s="380"/>
      <c r="O675" s="147"/>
      <c r="P675" s="189" t="s">
        <v>884</v>
      </c>
    </row>
    <row r="676" ht="31.5" spans="1:16">
      <c r="A676" s="247"/>
      <c r="B676" s="147"/>
      <c r="C676" s="335"/>
      <c r="D676" s="336"/>
      <c r="E676" s="338"/>
      <c r="F676" s="140" t="s">
        <v>894</v>
      </c>
      <c r="G676" s="141" t="s">
        <v>129</v>
      </c>
      <c r="H676" s="141" t="s">
        <v>926</v>
      </c>
      <c r="I676" s="142"/>
      <c r="J676" s="147"/>
      <c r="K676" s="147"/>
      <c r="L676" s="147"/>
      <c r="M676" s="379"/>
      <c r="N676" s="380"/>
      <c r="O676" s="147"/>
      <c r="P676" s="189" t="s">
        <v>896</v>
      </c>
    </row>
    <row r="677" ht="31.5" spans="1:16">
      <c r="A677" s="247"/>
      <c r="B677" s="147"/>
      <c r="C677" s="335"/>
      <c r="D677" s="336"/>
      <c r="E677" s="340"/>
      <c r="F677" s="140" t="s">
        <v>897</v>
      </c>
      <c r="G677" s="141" t="s">
        <v>129</v>
      </c>
      <c r="H677" s="1161" t="s">
        <v>880</v>
      </c>
      <c r="I677" s="142"/>
      <c r="J677" s="162"/>
      <c r="K677" s="162"/>
      <c r="L677" s="162"/>
      <c r="M677" s="381"/>
      <c r="N677" s="382"/>
      <c r="O677" s="162"/>
      <c r="P677" s="189" t="s">
        <v>898</v>
      </c>
    </row>
    <row r="678" ht="54.75" customHeight="1" spans="1:16">
      <c r="A678" s="247"/>
      <c r="B678" s="147"/>
      <c r="C678" s="335"/>
      <c r="D678" s="336"/>
      <c r="E678" s="337" t="s">
        <v>1281</v>
      </c>
      <c r="F678" s="140" t="s">
        <v>851</v>
      </c>
      <c r="G678" s="141" t="s">
        <v>129</v>
      </c>
      <c r="H678" s="135" t="s">
        <v>1282</v>
      </c>
      <c r="I678" s="136"/>
      <c r="J678" s="163">
        <v>2015</v>
      </c>
      <c r="K678" s="163" t="s">
        <v>853</v>
      </c>
      <c r="L678" s="163">
        <v>1</v>
      </c>
      <c r="M678" s="377">
        <f>(1.88+2)/2</f>
        <v>1.94</v>
      </c>
      <c r="N678" s="378">
        <f>L678*M678</f>
        <v>1.94</v>
      </c>
      <c r="O678" s="163"/>
      <c r="P678" s="189" t="s">
        <v>76</v>
      </c>
    </row>
    <row r="679" ht="21" customHeight="1" spans="1:16">
      <c r="A679" s="247"/>
      <c r="B679" s="147"/>
      <c r="C679" s="335"/>
      <c r="D679" s="336"/>
      <c r="E679" s="338"/>
      <c r="F679" s="140" t="s">
        <v>854</v>
      </c>
      <c r="G679" s="141" t="s">
        <v>129</v>
      </c>
      <c r="H679" s="257" t="s">
        <v>1283</v>
      </c>
      <c r="I679" s="258"/>
      <c r="J679" s="147"/>
      <c r="K679" s="147"/>
      <c r="L679" s="147"/>
      <c r="M679" s="379"/>
      <c r="N679" s="380"/>
      <c r="O679" s="147"/>
      <c r="P679" s="189" t="s">
        <v>76</v>
      </c>
    </row>
    <row r="680" ht="21" customHeight="1" spans="1:16">
      <c r="A680" s="247"/>
      <c r="B680" s="147"/>
      <c r="C680" s="335"/>
      <c r="D680" s="336"/>
      <c r="E680" s="338"/>
      <c r="F680" s="140" t="s">
        <v>856</v>
      </c>
      <c r="G680" s="141" t="s">
        <v>129</v>
      </c>
      <c r="H680" s="141" t="s">
        <v>1235</v>
      </c>
      <c r="I680" s="142"/>
      <c r="J680" s="147"/>
      <c r="K680" s="147"/>
      <c r="L680" s="147"/>
      <c r="M680" s="379"/>
      <c r="N680" s="380"/>
      <c r="O680" s="147"/>
      <c r="P680" s="189" t="s">
        <v>76</v>
      </c>
    </row>
    <row r="681" ht="21" customHeight="1" spans="1:16">
      <c r="A681" s="247"/>
      <c r="B681" s="147"/>
      <c r="C681" s="335"/>
      <c r="D681" s="336"/>
      <c r="E681" s="338"/>
      <c r="F681" s="140" t="s">
        <v>858</v>
      </c>
      <c r="G681" s="141" t="s">
        <v>129</v>
      </c>
      <c r="H681" s="141">
        <v>4</v>
      </c>
      <c r="I681" s="142"/>
      <c r="J681" s="147"/>
      <c r="K681" s="147"/>
      <c r="L681" s="147"/>
      <c r="M681" s="379"/>
      <c r="N681" s="380"/>
      <c r="O681" s="147"/>
      <c r="P681" s="189" t="s">
        <v>76</v>
      </c>
    </row>
    <row r="682" ht="21" customHeight="1" spans="1:16">
      <c r="A682" s="247"/>
      <c r="B682" s="147"/>
      <c r="C682" s="335"/>
      <c r="D682" s="336"/>
      <c r="E682" s="338"/>
      <c r="F682" s="140" t="s">
        <v>859</v>
      </c>
      <c r="G682" s="141" t="s">
        <v>129</v>
      </c>
      <c r="H682" s="141">
        <v>2</v>
      </c>
      <c r="I682" s="142"/>
      <c r="J682" s="147"/>
      <c r="K682" s="147"/>
      <c r="L682" s="147"/>
      <c r="M682" s="379"/>
      <c r="N682" s="380"/>
      <c r="O682" s="147"/>
      <c r="P682" s="189" t="s">
        <v>860</v>
      </c>
    </row>
    <row r="683" ht="21" customHeight="1" spans="1:16">
      <c r="A683" s="247"/>
      <c r="B683" s="147"/>
      <c r="C683" s="335"/>
      <c r="D683" s="336"/>
      <c r="E683" s="338"/>
      <c r="F683" s="140" t="s">
        <v>861</v>
      </c>
      <c r="G683" s="141" t="s">
        <v>129</v>
      </c>
      <c r="H683" s="141">
        <v>2015</v>
      </c>
      <c r="I683" s="142"/>
      <c r="J683" s="147"/>
      <c r="K683" s="147"/>
      <c r="L683" s="147"/>
      <c r="M683" s="379"/>
      <c r="N683" s="380"/>
      <c r="O683" s="147"/>
      <c r="P683" s="189" t="s">
        <v>76</v>
      </c>
    </row>
    <row r="684" ht="21" customHeight="1" spans="1:16">
      <c r="A684" s="247"/>
      <c r="B684" s="147"/>
      <c r="C684" s="335"/>
      <c r="D684" s="336"/>
      <c r="E684" s="338"/>
      <c r="F684" s="140" t="s">
        <v>862</v>
      </c>
      <c r="G684" s="141" t="s">
        <v>129</v>
      </c>
      <c r="H684" s="1161" t="s">
        <v>1284</v>
      </c>
      <c r="I684" s="142"/>
      <c r="J684" s="147"/>
      <c r="K684" s="147"/>
      <c r="L684" s="147"/>
      <c r="M684" s="379"/>
      <c r="N684" s="380"/>
      <c r="O684" s="147"/>
      <c r="P684" s="189" t="s">
        <v>76</v>
      </c>
    </row>
    <row r="685" ht="21" customHeight="1" spans="1:16">
      <c r="A685" s="247"/>
      <c r="B685" s="147"/>
      <c r="C685" s="335"/>
      <c r="D685" s="336"/>
      <c r="E685" s="338"/>
      <c r="F685" s="140" t="s">
        <v>864</v>
      </c>
      <c r="G685" s="141" t="s">
        <v>129</v>
      </c>
      <c r="H685" s="141" t="s">
        <v>1237</v>
      </c>
      <c r="I685" s="142"/>
      <c r="J685" s="147"/>
      <c r="K685" s="147"/>
      <c r="L685" s="147"/>
      <c r="M685" s="379"/>
      <c r="N685" s="380"/>
      <c r="O685" s="147"/>
      <c r="P685" s="189" t="s">
        <v>76</v>
      </c>
    </row>
    <row r="686" ht="21" customHeight="1" spans="1:16">
      <c r="A686" s="247"/>
      <c r="B686" s="147"/>
      <c r="C686" s="335"/>
      <c r="D686" s="336"/>
      <c r="E686" s="338"/>
      <c r="F686" s="140" t="s">
        <v>866</v>
      </c>
      <c r="G686" s="141" t="s">
        <v>129</v>
      </c>
      <c r="H686" s="141" t="s">
        <v>1238</v>
      </c>
      <c r="I686" s="142"/>
      <c r="J686" s="147"/>
      <c r="K686" s="147"/>
      <c r="L686" s="147"/>
      <c r="M686" s="379"/>
      <c r="N686" s="380"/>
      <c r="O686" s="147"/>
      <c r="P686" s="189" t="s">
        <v>76</v>
      </c>
    </row>
    <row r="687" ht="21" customHeight="1" spans="1:16">
      <c r="A687" s="247"/>
      <c r="B687" s="147"/>
      <c r="C687" s="335"/>
      <c r="D687" s="336"/>
      <c r="E687" s="338"/>
      <c r="F687" s="140" t="s">
        <v>868</v>
      </c>
      <c r="G687" s="141" t="s">
        <v>129</v>
      </c>
      <c r="H687" s="1161" t="s">
        <v>880</v>
      </c>
      <c r="I687" s="142"/>
      <c r="J687" s="147"/>
      <c r="K687" s="147"/>
      <c r="L687" s="147"/>
      <c r="M687" s="379"/>
      <c r="N687" s="380"/>
      <c r="O687" s="147"/>
      <c r="P687" s="189" t="s">
        <v>870</v>
      </c>
    </row>
    <row r="688" ht="36.75" customHeight="1" spans="1:16">
      <c r="A688" s="247"/>
      <c r="B688" s="147"/>
      <c r="C688" s="335"/>
      <c r="D688" s="336"/>
      <c r="E688" s="338"/>
      <c r="F688" s="140" t="s">
        <v>871</v>
      </c>
      <c r="G688" s="141" t="s">
        <v>129</v>
      </c>
      <c r="H688" s="339" t="s">
        <v>1239</v>
      </c>
      <c r="I688" s="142"/>
      <c r="J688" s="147"/>
      <c r="K688" s="147"/>
      <c r="L688" s="147"/>
      <c r="M688" s="379"/>
      <c r="N688" s="380"/>
      <c r="O688" s="147"/>
      <c r="P688" s="189" t="s">
        <v>873</v>
      </c>
    </row>
    <row r="689" ht="36.75" customHeight="1" spans="1:16">
      <c r="A689" s="247"/>
      <c r="B689" s="147"/>
      <c r="C689" s="335"/>
      <c r="D689" s="336"/>
      <c r="E689" s="338"/>
      <c r="F689" s="140" t="s">
        <v>4</v>
      </c>
      <c r="G689" s="141" t="s">
        <v>129</v>
      </c>
      <c r="H689" s="339" t="s">
        <v>1285</v>
      </c>
      <c r="I689" s="142"/>
      <c r="J689" s="147"/>
      <c r="K689" s="147"/>
      <c r="L689" s="147"/>
      <c r="M689" s="379"/>
      <c r="N689" s="380"/>
      <c r="O689" s="147"/>
      <c r="P689" s="189" t="s">
        <v>875</v>
      </c>
    </row>
    <row r="690" ht="36.75" customHeight="1" spans="1:16">
      <c r="A690" s="247"/>
      <c r="B690" s="147"/>
      <c r="C690" s="335"/>
      <c r="D690" s="336"/>
      <c r="E690" s="338"/>
      <c r="F690" s="140" t="s">
        <v>882</v>
      </c>
      <c r="G690" s="141" t="s">
        <v>129</v>
      </c>
      <c r="H690" s="339" t="s">
        <v>1286</v>
      </c>
      <c r="I690" s="142"/>
      <c r="J690" s="147"/>
      <c r="K690" s="147"/>
      <c r="L690" s="147"/>
      <c r="M690" s="379"/>
      <c r="N690" s="380"/>
      <c r="O690" s="147"/>
      <c r="P690" s="189" t="s">
        <v>884</v>
      </c>
    </row>
    <row r="691" ht="31.5" spans="1:16">
      <c r="A691" s="247"/>
      <c r="B691" s="147"/>
      <c r="C691" s="335"/>
      <c r="D691" s="336"/>
      <c r="E691" s="338"/>
      <c r="F691" s="140" t="s">
        <v>894</v>
      </c>
      <c r="G691" s="141" t="s">
        <v>129</v>
      </c>
      <c r="H691" s="141" t="s">
        <v>926</v>
      </c>
      <c r="I691" s="142"/>
      <c r="J691" s="147"/>
      <c r="K691" s="147"/>
      <c r="L691" s="147"/>
      <c r="M691" s="379"/>
      <c r="N691" s="380"/>
      <c r="O691" s="147"/>
      <c r="P691" s="189" t="s">
        <v>896</v>
      </c>
    </row>
    <row r="692" ht="31.5" spans="1:16">
      <c r="A692" s="247"/>
      <c r="B692" s="147"/>
      <c r="C692" s="335"/>
      <c r="D692" s="336"/>
      <c r="E692" s="340"/>
      <c r="F692" s="140" t="s">
        <v>897</v>
      </c>
      <c r="G692" s="141" t="s">
        <v>129</v>
      </c>
      <c r="H692" s="1161" t="s">
        <v>880</v>
      </c>
      <c r="I692" s="142"/>
      <c r="J692" s="162"/>
      <c r="K692" s="162"/>
      <c r="L692" s="162"/>
      <c r="M692" s="381"/>
      <c r="N692" s="382"/>
      <c r="O692" s="162"/>
      <c r="P692" s="189" t="s">
        <v>898</v>
      </c>
    </row>
    <row r="693" s="186" customFormat="1" ht="30" customHeight="1" spans="1:16">
      <c r="A693" s="405"/>
      <c r="B693" s="327"/>
      <c r="C693" s="360" t="s">
        <v>158</v>
      </c>
      <c r="D693" s="320" t="s">
        <v>278</v>
      </c>
      <c r="E693" s="321"/>
      <c r="F693" s="321"/>
      <c r="G693" s="321"/>
      <c r="H693" s="321"/>
      <c r="I693" s="358"/>
      <c r="J693" s="409"/>
      <c r="K693" s="410"/>
      <c r="L693" s="410"/>
      <c r="M693" s="411"/>
      <c r="N693" s="412">
        <f>N694+N768+N771+N814+N817</f>
        <v>51.03</v>
      </c>
      <c r="O693" s="412"/>
      <c r="P693" s="413"/>
    </row>
    <row r="694" s="237" customFormat="1" ht="38.25" customHeight="1" spans="1:16">
      <c r="A694" s="405"/>
      <c r="B694" s="327"/>
      <c r="C694" s="333"/>
      <c r="D694" s="406" t="s">
        <v>38</v>
      </c>
      <c r="E694" s="324" t="s">
        <v>1287</v>
      </c>
      <c r="F694" s="325"/>
      <c r="G694" s="325"/>
      <c r="H694" s="325"/>
      <c r="I694" s="365"/>
      <c r="J694" s="366"/>
      <c r="K694" s="414"/>
      <c r="L694" s="414"/>
      <c r="M694" s="367"/>
      <c r="N694" s="415">
        <f>N695+N696+N697+N722</f>
        <v>38.7</v>
      </c>
      <c r="O694" s="368"/>
      <c r="P694" s="416" t="s">
        <v>1288</v>
      </c>
    </row>
    <row r="695" s="237" customFormat="1" ht="30" customHeight="1" spans="1:16">
      <c r="A695" s="405"/>
      <c r="B695" s="327"/>
      <c r="C695" s="333"/>
      <c r="D695" s="334"/>
      <c r="E695" s="373" t="s">
        <v>255</v>
      </c>
      <c r="F695" s="407" t="s">
        <v>1289</v>
      </c>
      <c r="G695" s="408"/>
      <c r="H695" s="408"/>
      <c r="I695" s="417"/>
      <c r="J695" s="407"/>
      <c r="K695" s="418"/>
      <c r="L695" s="418"/>
      <c r="M695" s="371"/>
      <c r="N695" s="372">
        <v>0</v>
      </c>
      <c r="O695" s="372"/>
      <c r="P695" s="419" t="s">
        <v>1290</v>
      </c>
    </row>
    <row r="696" s="237" customFormat="1" ht="30" customHeight="1" spans="1:16">
      <c r="A696" s="405"/>
      <c r="B696" s="327"/>
      <c r="C696" s="333"/>
      <c r="D696" s="334"/>
      <c r="E696" s="373" t="s">
        <v>257</v>
      </c>
      <c r="F696" s="407" t="s">
        <v>1291</v>
      </c>
      <c r="G696" s="408"/>
      <c r="H696" s="408"/>
      <c r="I696" s="417"/>
      <c r="J696" s="407"/>
      <c r="K696" s="418"/>
      <c r="L696" s="418"/>
      <c r="M696" s="371"/>
      <c r="N696" s="372">
        <v>0</v>
      </c>
      <c r="O696" s="372"/>
      <c r="P696" s="419" t="s">
        <v>1292</v>
      </c>
    </row>
    <row r="697" s="237" customFormat="1" ht="30" customHeight="1" spans="1:16">
      <c r="A697" s="405"/>
      <c r="B697" s="327"/>
      <c r="C697" s="333"/>
      <c r="D697" s="334"/>
      <c r="E697" s="373" t="s">
        <v>267</v>
      </c>
      <c r="F697" s="407" t="s">
        <v>261</v>
      </c>
      <c r="G697" s="408"/>
      <c r="H697" s="408"/>
      <c r="I697" s="417"/>
      <c r="J697" s="407"/>
      <c r="K697" s="418"/>
      <c r="L697" s="418"/>
      <c r="M697" s="371"/>
      <c r="N697" s="372">
        <f>SUM(N698:N721)</f>
        <v>9.81</v>
      </c>
      <c r="O697" s="372"/>
      <c r="P697" s="419" t="s">
        <v>845</v>
      </c>
    </row>
    <row r="698" ht="36.75" customHeight="1" spans="1:16">
      <c r="A698" s="247"/>
      <c r="B698" s="147"/>
      <c r="C698" s="335"/>
      <c r="D698" s="336"/>
      <c r="E698" s="397" t="s">
        <v>1293</v>
      </c>
      <c r="F698" s="150" t="s">
        <v>851</v>
      </c>
      <c r="G698" s="151" t="s">
        <v>129</v>
      </c>
      <c r="H698" s="398" t="s">
        <v>1294</v>
      </c>
      <c r="I698" s="400"/>
      <c r="J698" s="401">
        <v>2011</v>
      </c>
      <c r="K698" s="401" t="s">
        <v>1295</v>
      </c>
      <c r="L698" s="401">
        <v>1</v>
      </c>
      <c r="M698" s="377">
        <f>(8.94+8.7)/2</f>
        <v>8.82</v>
      </c>
      <c r="N698" s="377">
        <f>L698*M698</f>
        <v>8.82</v>
      </c>
      <c r="O698" s="163"/>
      <c r="P698" s="189" t="s">
        <v>76</v>
      </c>
    </row>
    <row r="699" ht="21" customHeight="1" spans="1:16">
      <c r="A699" s="247"/>
      <c r="B699" s="147"/>
      <c r="C699" s="335"/>
      <c r="D699" s="336"/>
      <c r="E699" s="399"/>
      <c r="F699" s="150" t="s">
        <v>854</v>
      </c>
      <c r="G699" s="151" t="s">
        <v>129</v>
      </c>
      <c r="H699" s="151" t="s">
        <v>1296</v>
      </c>
      <c r="I699" s="152"/>
      <c r="J699" s="402"/>
      <c r="K699" s="402"/>
      <c r="L699" s="402"/>
      <c r="M699" s="379"/>
      <c r="N699" s="379"/>
      <c r="O699" s="147"/>
      <c r="P699" s="189" t="s">
        <v>76</v>
      </c>
    </row>
    <row r="700" ht="47.25" spans="1:16">
      <c r="A700" s="247"/>
      <c r="B700" s="147"/>
      <c r="C700" s="335"/>
      <c r="D700" s="336"/>
      <c r="E700" s="399"/>
      <c r="F700" s="150" t="s">
        <v>1297</v>
      </c>
      <c r="G700" s="151" t="s">
        <v>129</v>
      </c>
      <c r="H700" s="151" t="s">
        <v>1298</v>
      </c>
      <c r="I700" s="152"/>
      <c r="J700" s="402"/>
      <c r="K700" s="402"/>
      <c r="L700" s="402"/>
      <c r="M700" s="379"/>
      <c r="N700" s="379"/>
      <c r="O700" s="147"/>
      <c r="P700" s="189" t="s">
        <v>76</v>
      </c>
    </row>
    <row r="701" ht="47.25" spans="1:16">
      <c r="A701" s="247"/>
      <c r="B701" s="147"/>
      <c r="C701" s="335"/>
      <c r="D701" s="336"/>
      <c r="E701" s="399"/>
      <c r="F701" s="150" t="s">
        <v>1299</v>
      </c>
      <c r="G701" s="151" t="s">
        <v>129</v>
      </c>
      <c r="H701" s="151" t="s">
        <v>1300</v>
      </c>
      <c r="I701" s="152"/>
      <c r="J701" s="402"/>
      <c r="K701" s="402"/>
      <c r="L701" s="402"/>
      <c r="M701" s="379"/>
      <c r="N701" s="379"/>
      <c r="O701" s="147"/>
      <c r="P701" s="189" t="s">
        <v>76</v>
      </c>
    </row>
    <row r="702" ht="31.5" spans="1:16">
      <c r="A702" s="247"/>
      <c r="B702" s="147"/>
      <c r="C702" s="335"/>
      <c r="D702" s="336"/>
      <c r="E702" s="399"/>
      <c r="F702" s="150" t="s">
        <v>1301</v>
      </c>
      <c r="G702" s="151" t="s">
        <v>129</v>
      </c>
      <c r="H702" s="1166" t="s">
        <v>1302</v>
      </c>
      <c r="I702" s="152"/>
      <c r="J702" s="402"/>
      <c r="K702" s="402"/>
      <c r="L702" s="402"/>
      <c r="M702" s="379"/>
      <c r="N702" s="379"/>
      <c r="O702" s="147"/>
      <c r="P702" s="189" t="s">
        <v>76</v>
      </c>
    </row>
    <row r="703" ht="21" customHeight="1" spans="1:16">
      <c r="A703" s="247"/>
      <c r="B703" s="147"/>
      <c r="C703" s="335"/>
      <c r="D703" s="336"/>
      <c r="E703" s="399"/>
      <c r="F703" s="150" t="s">
        <v>1303</v>
      </c>
      <c r="G703" s="151" t="s">
        <v>129</v>
      </c>
      <c r="H703" s="1166" t="s">
        <v>880</v>
      </c>
      <c r="I703" s="152"/>
      <c r="J703" s="402"/>
      <c r="K703" s="402"/>
      <c r="L703" s="402"/>
      <c r="M703" s="379"/>
      <c r="N703" s="379"/>
      <c r="O703" s="147"/>
      <c r="P703" s="189" t="s">
        <v>1304</v>
      </c>
    </row>
    <row r="704" ht="21" customHeight="1" spans="1:16">
      <c r="A704" s="247"/>
      <c r="B704" s="147"/>
      <c r="C704" s="335"/>
      <c r="D704" s="336"/>
      <c r="E704" s="399"/>
      <c r="F704" s="150" t="s">
        <v>1305</v>
      </c>
      <c r="G704" s="151" t="s">
        <v>129</v>
      </c>
      <c r="H704" s="1166" t="s">
        <v>1306</v>
      </c>
      <c r="I704" s="152"/>
      <c r="J704" s="402"/>
      <c r="K704" s="402"/>
      <c r="L704" s="402"/>
      <c r="M704" s="379"/>
      <c r="N704" s="379"/>
      <c r="O704" s="147"/>
      <c r="P704" s="189" t="s">
        <v>76</v>
      </c>
    </row>
    <row r="705" ht="37.5" customHeight="1" spans="1:16">
      <c r="A705" s="247"/>
      <c r="B705" s="147"/>
      <c r="C705" s="335"/>
      <c r="D705" s="336"/>
      <c r="E705" s="399"/>
      <c r="F705" s="150" t="s">
        <v>4</v>
      </c>
      <c r="G705" s="151" t="s">
        <v>129</v>
      </c>
      <c r="H705" s="403" t="s">
        <v>1307</v>
      </c>
      <c r="I705" s="152"/>
      <c r="J705" s="402"/>
      <c r="K705" s="402"/>
      <c r="L705" s="402"/>
      <c r="M705" s="379"/>
      <c r="N705" s="379"/>
      <c r="O705" s="147"/>
      <c r="P705" s="189" t="s">
        <v>1308</v>
      </c>
    </row>
    <row r="706" ht="34.5" customHeight="1" spans="1:16">
      <c r="A706" s="247"/>
      <c r="B706" s="147"/>
      <c r="C706" s="335"/>
      <c r="D706" s="336"/>
      <c r="E706" s="399"/>
      <c r="F706" s="150" t="s">
        <v>882</v>
      </c>
      <c r="G706" s="151" t="s">
        <v>129</v>
      </c>
      <c r="H706" s="403" t="s">
        <v>1309</v>
      </c>
      <c r="I706" s="152"/>
      <c r="J706" s="402"/>
      <c r="K706" s="402"/>
      <c r="L706" s="402"/>
      <c r="M706" s="379"/>
      <c r="N706" s="379"/>
      <c r="O706" s="147"/>
      <c r="P706" s="189" t="s">
        <v>884</v>
      </c>
    </row>
    <row r="707" ht="47.25" spans="1:16">
      <c r="A707" s="247"/>
      <c r="B707" s="147"/>
      <c r="C707" s="335"/>
      <c r="D707" s="336"/>
      <c r="E707" s="399"/>
      <c r="F707" s="150" t="s">
        <v>1310</v>
      </c>
      <c r="G707" s="151" t="s">
        <v>129</v>
      </c>
      <c r="H707" s="403" t="s">
        <v>1311</v>
      </c>
      <c r="I707" s="152"/>
      <c r="J707" s="402"/>
      <c r="K707" s="402"/>
      <c r="L707" s="402"/>
      <c r="M707" s="379"/>
      <c r="N707" s="379"/>
      <c r="O707" s="147"/>
      <c r="P707" s="189" t="s">
        <v>887</v>
      </c>
    </row>
    <row r="708" ht="48" customHeight="1" spans="1:16">
      <c r="A708" s="247"/>
      <c r="B708" s="147"/>
      <c r="C708" s="335"/>
      <c r="D708" s="336"/>
      <c r="E708" s="399"/>
      <c r="F708" s="150" t="s">
        <v>892</v>
      </c>
      <c r="G708" s="151" t="s">
        <v>129</v>
      </c>
      <c r="H708" s="1166" t="s">
        <v>880</v>
      </c>
      <c r="I708" s="152"/>
      <c r="J708" s="402"/>
      <c r="K708" s="402"/>
      <c r="L708" s="402"/>
      <c r="M708" s="379"/>
      <c r="N708" s="379"/>
      <c r="O708" s="147"/>
      <c r="P708" s="189" t="s">
        <v>1312</v>
      </c>
    </row>
    <row r="709" ht="31.5" spans="1:16">
      <c r="A709" s="247"/>
      <c r="B709" s="147"/>
      <c r="C709" s="335"/>
      <c r="D709" s="336"/>
      <c r="E709" s="399"/>
      <c r="F709" s="150" t="s">
        <v>897</v>
      </c>
      <c r="G709" s="151" t="s">
        <v>129</v>
      </c>
      <c r="H709" s="1166" t="s">
        <v>880</v>
      </c>
      <c r="I709" s="152"/>
      <c r="J709" s="402"/>
      <c r="K709" s="402"/>
      <c r="L709" s="402"/>
      <c r="M709" s="379"/>
      <c r="N709" s="379"/>
      <c r="O709" s="147"/>
      <c r="P709" s="189" t="s">
        <v>1313</v>
      </c>
    </row>
    <row r="710" ht="36.75" customHeight="1" spans="1:16">
      <c r="A710" s="247"/>
      <c r="B710" s="147"/>
      <c r="C710" s="335"/>
      <c r="D710" s="336"/>
      <c r="E710" s="397" t="s">
        <v>1314</v>
      </c>
      <c r="F710" s="150" t="s">
        <v>851</v>
      </c>
      <c r="G710" s="151" t="s">
        <v>129</v>
      </c>
      <c r="H710" s="398" t="s">
        <v>1315</v>
      </c>
      <c r="I710" s="400"/>
      <c r="J710" s="401">
        <v>2017</v>
      </c>
      <c r="K710" s="401" t="s">
        <v>1295</v>
      </c>
      <c r="L710" s="401">
        <v>1</v>
      </c>
      <c r="M710" s="377">
        <f>(1.01+0.97)/2</f>
        <v>0.99</v>
      </c>
      <c r="N710" s="377">
        <f>L710*M710</f>
        <v>0.99</v>
      </c>
      <c r="O710" s="163"/>
      <c r="P710" s="189" t="s">
        <v>76</v>
      </c>
    </row>
    <row r="711" ht="33.75" customHeight="1" spans="1:16">
      <c r="A711" s="247"/>
      <c r="B711" s="147"/>
      <c r="C711" s="335"/>
      <c r="D711" s="336"/>
      <c r="E711" s="399"/>
      <c r="F711" s="150" t="s">
        <v>854</v>
      </c>
      <c r="G711" s="151" t="s">
        <v>129</v>
      </c>
      <c r="H711" s="151" t="s">
        <v>1316</v>
      </c>
      <c r="I711" s="152"/>
      <c r="J711" s="402"/>
      <c r="K711" s="402"/>
      <c r="L711" s="402"/>
      <c r="M711" s="379"/>
      <c r="N711" s="379"/>
      <c r="O711" s="147"/>
      <c r="P711" s="189" t="s">
        <v>76</v>
      </c>
    </row>
    <row r="712" ht="47.25" spans="1:16">
      <c r="A712" s="247"/>
      <c r="B712" s="147"/>
      <c r="C712" s="335"/>
      <c r="D712" s="336"/>
      <c r="E712" s="399"/>
      <c r="F712" s="150" t="s">
        <v>1297</v>
      </c>
      <c r="G712" s="151" t="s">
        <v>129</v>
      </c>
      <c r="H712" s="151" t="s">
        <v>1317</v>
      </c>
      <c r="I712" s="152"/>
      <c r="J712" s="402"/>
      <c r="K712" s="402"/>
      <c r="L712" s="402"/>
      <c r="M712" s="379"/>
      <c r="N712" s="379"/>
      <c r="O712" s="147"/>
      <c r="P712" s="189" t="s">
        <v>76</v>
      </c>
    </row>
    <row r="713" ht="47.25" spans="1:16">
      <c r="A713" s="247"/>
      <c r="B713" s="147"/>
      <c r="C713" s="335"/>
      <c r="D713" s="336"/>
      <c r="E713" s="399"/>
      <c r="F713" s="150" t="s">
        <v>1299</v>
      </c>
      <c r="G713" s="151" t="s">
        <v>129</v>
      </c>
      <c r="H713" s="151" t="s">
        <v>1318</v>
      </c>
      <c r="I713" s="152"/>
      <c r="J713" s="402"/>
      <c r="K713" s="402"/>
      <c r="L713" s="402"/>
      <c r="M713" s="379"/>
      <c r="N713" s="379"/>
      <c r="O713" s="147"/>
      <c r="P713" s="189" t="s">
        <v>76</v>
      </c>
    </row>
    <row r="714" ht="31.5" spans="1:16">
      <c r="A714" s="247"/>
      <c r="B714" s="147"/>
      <c r="C714" s="335"/>
      <c r="D714" s="336"/>
      <c r="E714" s="399"/>
      <c r="F714" s="150" t="s">
        <v>1301</v>
      </c>
      <c r="G714" s="151" t="s">
        <v>129</v>
      </c>
      <c r="H714" s="1166" t="s">
        <v>1319</v>
      </c>
      <c r="I714" s="152"/>
      <c r="J714" s="402"/>
      <c r="K714" s="402"/>
      <c r="L714" s="402"/>
      <c r="M714" s="379"/>
      <c r="N714" s="379"/>
      <c r="O714" s="147"/>
      <c r="P714" s="189" t="s">
        <v>76</v>
      </c>
    </row>
    <row r="715" ht="21" customHeight="1" spans="1:16">
      <c r="A715" s="247"/>
      <c r="B715" s="147"/>
      <c r="C715" s="335"/>
      <c r="D715" s="336"/>
      <c r="E715" s="399"/>
      <c r="F715" s="150" t="s">
        <v>1303</v>
      </c>
      <c r="G715" s="151" t="s">
        <v>129</v>
      </c>
      <c r="H715" s="1166" t="s">
        <v>880</v>
      </c>
      <c r="I715" s="152"/>
      <c r="J715" s="402"/>
      <c r="K715" s="402"/>
      <c r="L715" s="402"/>
      <c r="M715" s="379"/>
      <c r="N715" s="379"/>
      <c r="O715" s="147"/>
      <c r="P715" s="189" t="s">
        <v>1304</v>
      </c>
    </row>
    <row r="716" ht="21" customHeight="1" spans="1:16">
      <c r="A716" s="247"/>
      <c r="B716" s="147"/>
      <c r="C716" s="335"/>
      <c r="D716" s="336"/>
      <c r="E716" s="399"/>
      <c r="F716" s="150" t="s">
        <v>1305</v>
      </c>
      <c r="G716" s="151" t="s">
        <v>129</v>
      </c>
      <c r="H716" s="1166" t="s">
        <v>1320</v>
      </c>
      <c r="I716" s="152"/>
      <c r="J716" s="402"/>
      <c r="K716" s="402"/>
      <c r="L716" s="402"/>
      <c r="M716" s="379"/>
      <c r="N716" s="379"/>
      <c r="O716" s="147"/>
      <c r="P716" s="189" t="s">
        <v>76</v>
      </c>
    </row>
    <row r="717" ht="38.25" customHeight="1" spans="1:16">
      <c r="A717" s="247"/>
      <c r="B717" s="147"/>
      <c r="C717" s="335"/>
      <c r="D717" s="336"/>
      <c r="E717" s="399"/>
      <c r="F717" s="150" t="s">
        <v>4</v>
      </c>
      <c r="G717" s="151" t="s">
        <v>129</v>
      </c>
      <c r="H717" s="403" t="s">
        <v>1321</v>
      </c>
      <c r="I717" s="152"/>
      <c r="J717" s="402"/>
      <c r="K717" s="402"/>
      <c r="L717" s="402"/>
      <c r="M717" s="379"/>
      <c r="N717" s="379"/>
      <c r="O717" s="147"/>
      <c r="P717" s="189" t="s">
        <v>1308</v>
      </c>
    </row>
    <row r="718" ht="34.5" customHeight="1" spans="1:16">
      <c r="A718" s="247"/>
      <c r="B718" s="147"/>
      <c r="C718" s="335"/>
      <c r="D718" s="336"/>
      <c r="E718" s="399"/>
      <c r="F718" s="150" t="s">
        <v>882</v>
      </c>
      <c r="G718" s="151" t="s">
        <v>129</v>
      </c>
      <c r="H718" s="403" t="s">
        <v>1322</v>
      </c>
      <c r="I718" s="152"/>
      <c r="J718" s="402"/>
      <c r="K718" s="402"/>
      <c r="L718" s="402"/>
      <c r="M718" s="379"/>
      <c r="N718" s="379"/>
      <c r="O718" s="147"/>
      <c r="P718" s="189" t="s">
        <v>884</v>
      </c>
    </row>
    <row r="719" ht="47.25" spans="1:16">
      <c r="A719" s="247"/>
      <c r="B719" s="147"/>
      <c r="C719" s="335"/>
      <c r="D719" s="336"/>
      <c r="E719" s="399"/>
      <c r="F719" s="150" t="s">
        <v>1310</v>
      </c>
      <c r="G719" s="151" t="s">
        <v>129</v>
      </c>
      <c r="H719" s="403" t="s">
        <v>1323</v>
      </c>
      <c r="I719" s="152"/>
      <c r="J719" s="402"/>
      <c r="K719" s="402"/>
      <c r="L719" s="402"/>
      <c r="M719" s="379"/>
      <c r="N719" s="379"/>
      <c r="O719" s="147"/>
      <c r="P719" s="189" t="s">
        <v>887</v>
      </c>
    </row>
    <row r="720" ht="46.5" customHeight="1" spans="1:16">
      <c r="A720" s="247"/>
      <c r="B720" s="147"/>
      <c r="C720" s="335"/>
      <c r="D720" s="336"/>
      <c r="E720" s="399"/>
      <c r="F720" s="150" t="s">
        <v>892</v>
      </c>
      <c r="G720" s="151" t="s">
        <v>129</v>
      </c>
      <c r="H720" s="1166" t="s">
        <v>880</v>
      </c>
      <c r="I720" s="152"/>
      <c r="J720" s="402"/>
      <c r="K720" s="402"/>
      <c r="L720" s="402"/>
      <c r="M720" s="379"/>
      <c r="N720" s="379"/>
      <c r="O720" s="147"/>
      <c r="P720" s="189" t="s">
        <v>1312</v>
      </c>
    </row>
    <row r="721" ht="31.5" spans="1:16">
      <c r="A721" s="247"/>
      <c r="B721" s="147"/>
      <c r="C721" s="335"/>
      <c r="D721" s="336"/>
      <c r="E721" s="399"/>
      <c r="F721" s="150" t="s">
        <v>897</v>
      </c>
      <c r="G721" s="151" t="s">
        <v>129</v>
      </c>
      <c r="H721" s="1166" t="s">
        <v>880</v>
      </c>
      <c r="I721" s="152"/>
      <c r="J721" s="402"/>
      <c r="K721" s="402"/>
      <c r="L721" s="402"/>
      <c r="M721" s="379"/>
      <c r="N721" s="379"/>
      <c r="O721" s="147"/>
      <c r="P721" s="189" t="s">
        <v>1313</v>
      </c>
    </row>
    <row r="722" s="186" customFormat="1" ht="30" customHeight="1" spans="1:16">
      <c r="A722" s="405"/>
      <c r="B722" s="327"/>
      <c r="C722" s="333"/>
      <c r="D722" s="334"/>
      <c r="E722" s="420" t="s">
        <v>269</v>
      </c>
      <c r="F722" s="407" t="s">
        <v>262</v>
      </c>
      <c r="G722" s="408"/>
      <c r="H722" s="408"/>
      <c r="I722" s="421"/>
      <c r="J722" s="422"/>
      <c r="K722" s="373"/>
      <c r="L722" s="329"/>
      <c r="M722" s="423"/>
      <c r="N722" s="396">
        <f>SUM(N723:N767)</f>
        <v>28.89</v>
      </c>
      <c r="O722" s="372"/>
      <c r="P722" s="419" t="s">
        <v>846</v>
      </c>
    </row>
    <row r="723" ht="56.25" customHeight="1" spans="1:16">
      <c r="A723" s="247"/>
      <c r="B723" s="147"/>
      <c r="C723" s="335"/>
      <c r="D723" s="336"/>
      <c r="E723" s="397" t="s">
        <v>1324</v>
      </c>
      <c r="F723" s="150" t="s">
        <v>851</v>
      </c>
      <c r="G723" s="151" t="s">
        <v>129</v>
      </c>
      <c r="H723" s="398" t="s">
        <v>1325</v>
      </c>
      <c r="I723" s="400"/>
      <c r="J723" s="401">
        <v>2011</v>
      </c>
      <c r="K723" s="401" t="s">
        <v>1295</v>
      </c>
      <c r="L723" s="401">
        <v>1</v>
      </c>
      <c r="M723" s="377">
        <f>(5.58+6)/2</f>
        <v>5.79</v>
      </c>
      <c r="N723" s="377">
        <f>L723*M723</f>
        <v>5.79</v>
      </c>
      <c r="O723" s="163"/>
      <c r="P723" s="189" t="s">
        <v>76</v>
      </c>
    </row>
    <row r="724" ht="21" customHeight="1" spans="1:16">
      <c r="A724" s="247"/>
      <c r="B724" s="147"/>
      <c r="C724" s="335"/>
      <c r="D724" s="336"/>
      <c r="E724" s="399"/>
      <c r="F724" s="150" t="s">
        <v>854</v>
      </c>
      <c r="G724" s="151" t="s">
        <v>129</v>
      </c>
      <c r="H724" s="151" t="s">
        <v>1326</v>
      </c>
      <c r="I724" s="152"/>
      <c r="J724" s="402"/>
      <c r="K724" s="402"/>
      <c r="L724" s="402"/>
      <c r="M724" s="379"/>
      <c r="N724" s="379"/>
      <c r="O724" s="147"/>
      <c r="P724" s="189" t="s">
        <v>76</v>
      </c>
    </row>
    <row r="725" ht="47.25" spans="1:16">
      <c r="A725" s="247"/>
      <c r="B725" s="147"/>
      <c r="C725" s="335"/>
      <c r="D725" s="336"/>
      <c r="E725" s="399"/>
      <c r="F725" s="150" t="s">
        <v>1297</v>
      </c>
      <c r="G725" s="151" t="s">
        <v>129</v>
      </c>
      <c r="H725" s="151" t="s">
        <v>1327</v>
      </c>
      <c r="I725" s="152"/>
      <c r="J725" s="402"/>
      <c r="K725" s="402"/>
      <c r="L725" s="402"/>
      <c r="M725" s="379"/>
      <c r="N725" s="379"/>
      <c r="O725" s="147"/>
      <c r="P725" s="189" t="s">
        <v>76</v>
      </c>
    </row>
    <row r="726" ht="47.25" spans="1:16">
      <c r="A726" s="247"/>
      <c r="B726" s="147"/>
      <c r="C726" s="335"/>
      <c r="D726" s="336"/>
      <c r="E726" s="399"/>
      <c r="F726" s="150" t="s">
        <v>1299</v>
      </c>
      <c r="G726" s="151" t="s">
        <v>129</v>
      </c>
      <c r="H726" s="151" t="s">
        <v>1328</v>
      </c>
      <c r="I726" s="152"/>
      <c r="J726" s="402"/>
      <c r="K726" s="402"/>
      <c r="L726" s="402"/>
      <c r="M726" s="379"/>
      <c r="N726" s="379"/>
      <c r="O726" s="147"/>
      <c r="P726" s="189" t="s">
        <v>76</v>
      </c>
    </row>
    <row r="727" ht="31.5" spans="1:16">
      <c r="A727" s="247"/>
      <c r="B727" s="147"/>
      <c r="C727" s="335"/>
      <c r="D727" s="336"/>
      <c r="E727" s="399"/>
      <c r="F727" s="150" t="s">
        <v>1301</v>
      </c>
      <c r="G727" s="151" t="s">
        <v>129</v>
      </c>
      <c r="H727" s="1166" t="s">
        <v>1329</v>
      </c>
      <c r="I727" s="152"/>
      <c r="J727" s="402"/>
      <c r="K727" s="402"/>
      <c r="L727" s="402"/>
      <c r="M727" s="379"/>
      <c r="N727" s="379"/>
      <c r="O727" s="147"/>
      <c r="P727" s="189" t="s">
        <v>76</v>
      </c>
    </row>
    <row r="728" ht="21" customHeight="1" spans="1:16">
      <c r="A728" s="247"/>
      <c r="B728" s="147"/>
      <c r="C728" s="335"/>
      <c r="D728" s="336"/>
      <c r="E728" s="399"/>
      <c r="F728" s="150" t="s">
        <v>1303</v>
      </c>
      <c r="G728" s="151" t="s">
        <v>129</v>
      </c>
      <c r="H728" s="1166" t="s">
        <v>880</v>
      </c>
      <c r="I728" s="152"/>
      <c r="J728" s="402"/>
      <c r="K728" s="402"/>
      <c r="L728" s="402"/>
      <c r="M728" s="379"/>
      <c r="N728" s="379"/>
      <c r="O728" s="147"/>
      <c r="P728" s="189" t="s">
        <v>1304</v>
      </c>
    </row>
    <row r="729" ht="21" customHeight="1" spans="1:16">
      <c r="A729" s="247"/>
      <c r="B729" s="147"/>
      <c r="C729" s="335"/>
      <c r="D729" s="336"/>
      <c r="E729" s="399"/>
      <c r="F729" s="150" t="s">
        <v>1305</v>
      </c>
      <c r="G729" s="151" t="s">
        <v>129</v>
      </c>
      <c r="H729" s="1166" t="s">
        <v>1330</v>
      </c>
      <c r="I729" s="152"/>
      <c r="J729" s="402"/>
      <c r="K729" s="402"/>
      <c r="L729" s="402"/>
      <c r="M729" s="379"/>
      <c r="N729" s="379"/>
      <c r="O729" s="147"/>
      <c r="P729" s="189" t="s">
        <v>76</v>
      </c>
    </row>
    <row r="730" ht="33.75" customHeight="1" spans="1:16">
      <c r="A730" s="247"/>
      <c r="B730" s="147"/>
      <c r="C730" s="335"/>
      <c r="D730" s="336"/>
      <c r="E730" s="399"/>
      <c r="F730" s="150" t="s">
        <v>4</v>
      </c>
      <c r="G730" s="151" t="s">
        <v>129</v>
      </c>
      <c r="H730" s="403" t="s">
        <v>1331</v>
      </c>
      <c r="I730" s="152"/>
      <c r="J730" s="402"/>
      <c r="K730" s="402"/>
      <c r="L730" s="402"/>
      <c r="M730" s="379"/>
      <c r="N730" s="379"/>
      <c r="O730" s="147"/>
      <c r="P730" s="189" t="s">
        <v>1308</v>
      </c>
    </row>
    <row r="731" ht="40.5" customHeight="1" spans="1:16">
      <c r="A731" s="247"/>
      <c r="B731" s="147"/>
      <c r="C731" s="335"/>
      <c r="D731" s="336"/>
      <c r="E731" s="399"/>
      <c r="F731" s="150" t="s">
        <v>882</v>
      </c>
      <c r="G731" s="151" t="s">
        <v>129</v>
      </c>
      <c r="H731" s="403" t="s">
        <v>1332</v>
      </c>
      <c r="I731" s="152"/>
      <c r="J731" s="402"/>
      <c r="K731" s="402"/>
      <c r="L731" s="402"/>
      <c r="M731" s="379"/>
      <c r="N731" s="379"/>
      <c r="O731" s="147"/>
      <c r="P731" s="189" t="s">
        <v>884</v>
      </c>
    </row>
    <row r="732" ht="50.25" customHeight="1" spans="1:16">
      <c r="A732" s="247"/>
      <c r="B732" s="147"/>
      <c r="C732" s="335"/>
      <c r="D732" s="336"/>
      <c r="E732" s="397" t="s">
        <v>1333</v>
      </c>
      <c r="F732" s="150" t="s">
        <v>851</v>
      </c>
      <c r="G732" s="151" t="s">
        <v>129</v>
      </c>
      <c r="H732" s="398" t="s">
        <v>1334</v>
      </c>
      <c r="I732" s="400"/>
      <c r="J732" s="401">
        <v>2013</v>
      </c>
      <c r="K732" s="401" t="s">
        <v>1295</v>
      </c>
      <c r="L732" s="401">
        <v>1</v>
      </c>
      <c r="M732" s="377">
        <f>(5.64+6)/2</f>
        <v>5.82</v>
      </c>
      <c r="N732" s="377">
        <f>L732*M732</f>
        <v>5.82</v>
      </c>
      <c r="O732" s="163"/>
      <c r="P732" s="189" t="s">
        <v>76</v>
      </c>
    </row>
    <row r="733" ht="21" customHeight="1" spans="1:16">
      <c r="A733" s="247"/>
      <c r="B733" s="147"/>
      <c r="C733" s="335"/>
      <c r="D733" s="336"/>
      <c r="E733" s="399"/>
      <c r="F733" s="150" t="s">
        <v>854</v>
      </c>
      <c r="G733" s="151" t="s">
        <v>129</v>
      </c>
      <c r="H733" s="151" t="s">
        <v>1335</v>
      </c>
      <c r="I733" s="152"/>
      <c r="J733" s="402"/>
      <c r="K733" s="402"/>
      <c r="L733" s="402"/>
      <c r="M733" s="379"/>
      <c r="N733" s="379"/>
      <c r="O733" s="147"/>
      <c r="P733" s="189" t="s">
        <v>76</v>
      </c>
    </row>
    <row r="734" ht="47.25" spans="1:16">
      <c r="A734" s="247"/>
      <c r="B734" s="147"/>
      <c r="C734" s="335"/>
      <c r="D734" s="336"/>
      <c r="E734" s="399"/>
      <c r="F734" s="150" t="s">
        <v>1297</v>
      </c>
      <c r="G734" s="151" t="s">
        <v>129</v>
      </c>
      <c r="H734" s="151" t="s">
        <v>1336</v>
      </c>
      <c r="I734" s="152"/>
      <c r="J734" s="402"/>
      <c r="K734" s="402"/>
      <c r="L734" s="402"/>
      <c r="M734" s="379"/>
      <c r="N734" s="379"/>
      <c r="O734" s="147"/>
      <c r="P734" s="189" t="s">
        <v>76</v>
      </c>
    </row>
    <row r="735" ht="47.25" spans="1:16">
      <c r="A735" s="247"/>
      <c r="B735" s="147"/>
      <c r="C735" s="335"/>
      <c r="D735" s="336"/>
      <c r="E735" s="399"/>
      <c r="F735" s="150" t="s">
        <v>1299</v>
      </c>
      <c r="G735" s="151" t="s">
        <v>129</v>
      </c>
      <c r="H735" s="151" t="s">
        <v>1337</v>
      </c>
      <c r="I735" s="152"/>
      <c r="J735" s="402"/>
      <c r="K735" s="402"/>
      <c r="L735" s="402"/>
      <c r="M735" s="379"/>
      <c r="N735" s="379"/>
      <c r="O735" s="147"/>
      <c r="P735" s="189" t="s">
        <v>76</v>
      </c>
    </row>
    <row r="736" ht="31.5" spans="1:16">
      <c r="A736" s="247"/>
      <c r="B736" s="147"/>
      <c r="C736" s="335"/>
      <c r="D736" s="336"/>
      <c r="E736" s="399"/>
      <c r="F736" s="150" t="s">
        <v>1301</v>
      </c>
      <c r="G736" s="151" t="s">
        <v>129</v>
      </c>
      <c r="H736" s="1166" t="s">
        <v>1338</v>
      </c>
      <c r="I736" s="152"/>
      <c r="J736" s="402"/>
      <c r="K736" s="402"/>
      <c r="L736" s="402"/>
      <c r="M736" s="379"/>
      <c r="N736" s="379"/>
      <c r="O736" s="147"/>
      <c r="P736" s="189" t="s">
        <v>76</v>
      </c>
    </row>
    <row r="737" ht="21" customHeight="1" spans="1:16">
      <c r="A737" s="247"/>
      <c r="B737" s="147"/>
      <c r="C737" s="335"/>
      <c r="D737" s="336"/>
      <c r="E737" s="399"/>
      <c r="F737" s="150" t="s">
        <v>1303</v>
      </c>
      <c r="G737" s="151" t="s">
        <v>129</v>
      </c>
      <c r="H737" s="1166" t="s">
        <v>880</v>
      </c>
      <c r="I737" s="152"/>
      <c r="J737" s="402"/>
      <c r="K737" s="402"/>
      <c r="L737" s="402"/>
      <c r="M737" s="379"/>
      <c r="N737" s="379"/>
      <c r="O737" s="147"/>
      <c r="P737" s="189" t="s">
        <v>1304</v>
      </c>
    </row>
    <row r="738" ht="21" customHeight="1" spans="1:16">
      <c r="A738" s="247"/>
      <c r="B738" s="147"/>
      <c r="C738" s="335"/>
      <c r="D738" s="336"/>
      <c r="E738" s="399"/>
      <c r="F738" s="150" t="s">
        <v>1305</v>
      </c>
      <c r="G738" s="151" t="s">
        <v>129</v>
      </c>
      <c r="H738" s="1166" t="s">
        <v>1339</v>
      </c>
      <c r="I738" s="152"/>
      <c r="J738" s="402"/>
      <c r="K738" s="402"/>
      <c r="L738" s="402"/>
      <c r="M738" s="379"/>
      <c r="N738" s="379"/>
      <c r="O738" s="147"/>
      <c r="P738" s="189" t="s">
        <v>76</v>
      </c>
    </row>
    <row r="739" ht="35.25" customHeight="1" spans="1:16">
      <c r="A739" s="247"/>
      <c r="B739" s="147"/>
      <c r="C739" s="335"/>
      <c r="D739" s="336"/>
      <c r="E739" s="399"/>
      <c r="F739" s="150" t="s">
        <v>4</v>
      </c>
      <c r="G739" s="151" t="s">
        <v>129</v>
      </c>
      <c r="H739" s="403" t="s">
        <v>1340</v>
      </c>
      <c r="I739" s="152"/>
      <c r="J739" s="402"/>
      <c r="K739" s="402"/>
      <c r="L739" s="402"/>
      <c r="M739" s="379"/>
      <c r="N739" s="379"/>
      <c r="O739" s="147"/>
      <c r="P739" s="189" t="s">
        <v>1308</v>
      </c>
    </row>
    <row r="740" ht="38.25" customHeight="1" spans="1:16">
      <c r="A740" s="247"/>
      <c r="B740" s="147"/>
      <c r="C740" s="335"/>
      <c r="D740" s="336"/>
      <c r="E740" s="399"/>
      <c r="F740" s="150" t="s">
        <v>882</v>
      </c>
      <c r="G740" s="151" t="s">
        <v>129</v>
      </c>
      <c r="H740" s="403" t="s">
        <v>1341</v>
      </c>
      <c r="I740" s="152"/>
      <c r="J740" s="402"/>
      <c r="K740" s="402"/>
      <c r="L740" s="402"/>
      <c r="M740" s="379"/>
      <c r="N740" s="379"/>
      <c r="O740" s="147"/>
      <c r="P740" s="189" t="s">
        <v>884</v>
      </c>
    </row>
    <row r="741" ht="50.25" customHeight="1" spans="1:16">
      <c r="A741" s="247"/>
      <c r="B741" s="147"/>
      <c r="C741" s="335"/>
      <c r="D741" s="336"/>
      <c r="E741" s="397" t="s">
        <v>1342</v>
      </c>
      <c r="F741" s="150" t="s">
        <v>851</v>
      </c>
      <c r="G741" s="151" t="s">
        <v>129</v>
      </c>
      <c r="H741" s="398" t="s">
        <v>1343</v>
      </c>
      <c r="I741" s="400"/>
      <c r="J741" s="401">
        <v>2013</v>
      </c>
      <c r="K741" s="401" t="s">
        <v>1295</v>
      </c>
      <c r="L741" s="401">
        <v>1</v>
      </c>
      <c r="M741" s="377">
        <f>(5.46+6)/2</f>
        <v>5.73</v>
      </c>
      <c r="N741" s="377">
        <f>L741*M741</f>
        <v>5.73</v>
      </c>
      <c r="O741" s="163"/>
      <c r="P741" s="189" t="s">
        <v>76</v>
      </c>
    </row>
    <row r="742" ht="21" customHeight="1" spans="1:16">
      <c r="A742" s="247"/>
      <c r="B742" s="147"/>
      <c r="C742" s="335"/>
      <c r="D742" s="336"/>
      <c r="E742" s="399"/>
      <c r="F742" s="150" t="s">
        <v>854</v>
      </c>
      <c r="G742" s="151" t="s">
        <v>129</v>
      </c>
      <c r="H742" s="151" t="s">
        <v>1344</v>
      </c>
      <c r="I742" s="152"/>
      <c r="J742" s="402"/>
      <c r="K742" s="402"/>
      <c r="L742" s="402"/>
      <c r="M742" s="379"/>
      <c r="N742" s="379"/>
      <c r="O742" s="147"/>
      <c r="P742" s="189" t="s">
        <v>76</v>
      </c>
    </row>
    <row r="743" ht="47.25" spans="1:16">
      <c r="A743" s="247"/>
      <c r="B743" s="147"/>
      <c r="C743" s="335"/>
      <c r="D743" s="336"/>
      <c r="E743" s="399"/>
      <c r="F743" s="150" t="s">
        <v>1297</v>
      </c>
      <c r="G743" s="151" t="s">
        <v>129</v>
      </c>
      <c r="H743" s="151" t="s">
        <v>1345</v>
      </c>
      <c r="I743" s="152"/>
      <c r="J743" s="402"/>
      <c r="K743" s="402"/>
      <c r="L743" s="402"/>
      <c r="M743" s="379"/>
      <c r="N743" s="379"/>
      <c r="O743" s="147"/>
      <c r="P743" s="189" t="s">
        <v>76</v>
      </c>
    </row>
    <row r="744" ht="47.25" spans="1:16">
      <c r="A744" s="247"/>
      <c r="B744" s="147"/>
      <c r="C744" s="335"/>
      <c r="D744" s="336"/>
      <c r="E744" s="399"/>
      <c r="F744" s="150" t="s">
        <v>1299</v>
      </c>
      <c r="G744" s="151" t="s">
        <v>129</v>
      </c>
      <c r="H744" s="151" t="s">
        <v>1328</v>
      </c>
      <c r="I744" s="152"/>
      <c r="J744" s="402"/>
      <c r="K744" s="402"/>
      <c r="L744" s="402"/>
      <c r="M744" s="379"/>
      <c r="N744" s="379"/>
      <c r="O744" s="147"/>
      <c r="P744" s="189" t="s">
        <v>76</v>
      </c>
    </row>
    <row r="745" ht="31.5" spans="1:16">
      <c r="A745" s="247"/>
      <c r="B745" s="147"/>
      <c r="C745" s="335"/>
      <c r="D745" s="336"/>
      <c r="E745" s="399"/>
      <c r="F745" s="150" t="s">
        <v>1301</v>
      </c>
      <c r="G745" s="151" t="s">
        <v>129</v>
      </c>
      <c r="H745" s="1166" t="s">
        <v>1346</v>
      </c>
      <c r="I745" s="152"/>
      <c r="J745" s="402"/>
      <c r="K745" s="402"/>
      <c r="L745" s="402"/>
      <c r="M745" s="379"/>
      <c r="N745" s="379"/>
      <c r="O745" s="147"/>
      <c r="P745" s="189" t="s">
        <v>76</v>
      </c>
    </row>
    <row r="746" ht="21" customHeight="1" spans="1:16">
      <c r="A746" s="247"/>
      <c r="B746" s="147"/>
      <c r="C746" s="335"/>
      <c r="D746" s="336"/>
      <c r="E746" s="399"/>
      <c r="F746" s="150" t="s">
        <v>1303</v>
      </c>
      <c r="G746" s="151" t="s">
        <v>129</v>
      </c>
      <c r="H746" s="151"/>
      <c r="I746" s="152"/>
      <c r="J746" s="402"/>
      <c r="K746" s="402"/>
      <c r="L746" s="402"/>
      <c r="M746" s="379"/>
      <c r="N746" s="379"/>
      <c r="O746" s="147"/>
      <c r="P746" s="189" t="s">
        <v>1304</v>
      </c>
    </row>
    <row r="747" ht="21" customHeight="1" spans="1:16">
      <c r="A747" s="247"/>
      <c r="B747" s="147"/>
      <c r="C747" s="335"/>
      <c r="D747" s="336"/>
      <c r="E747" s="399"/>
      <c r="F747" s="150" t="s">
        <v>1305</v>
      </c>
      <c r="G747" s="151" t="s">
        <v>129</v>
      </c>
      <c r="H747" s="1166" t="s">
        <v>1347</v>
      </c>
      <c r="I747" s="152"/>
      <c r="J747" s="402"/>
      <c r="K747" s="402"/>
      <c r="L747" s="402"/>
      <c r="M747" s="379"/>
      <c r="N747" s="379"/>
      <c r="O747" s="147"/>
      <c r="P747" s="189" t="s">
        <v>76</v>
      </c>
    </row>
    <row r="748" ht="36.75" customHeight="1" spans="1:16">
      <c r="A748" s="247"/>
      <c r="B748" s="147"/>
      <c r="C748" s="335"/>
      <c r="D748" s="336"/>
      <c r="E748" s="399"/>
      <c r="F748" s="150" t="s">
        <v>4</v>
      </c>
      <c r="G748" s="151" t="s">
        <v>129</v>
      </c>
      <c r="H748" s="403" t="s">
        <v>1348</v>
      </c>
      <c r="I748" s="152"/>
      <c r="J748" s="402"/>
      <c r="K748" s="402"/>
      <c r="L748" s="402"/>
      <c r="M748" s="379"/>
      <c r="N748" s="379"/>
      <c r="O748" s="147"/>
      <c r="P748" s="189" t="s">
        <v>1308</v>
      </c>
    </row>
    <row r="749" ht="36" customHeight="1" spans="1:16">
      <c r="A749" s="247"/>
      <c r="B749" s="147"/>
      <c r="C749" s="335"/>
      <c r="D749" s="336"/>
      <c r="E749" s="399"/>
      <c r="F749" s="150" t="s">
        <v>882</v>
      </c>
      <c r="G749" s="151" t="s">
        <v>129</v>
      </c>
      <c r="H749" s="403" t="s">
        <v>1349</v>
      </c>
      <c r="I749" s="152"/>
      <c r="J749" s="402"/>
      <c r="K749" s="402"/>
      <c r="L749" s="402"/>
      <c r="M749" s="379"/>
      <c r="N749" s="379"/>
      <c r="O749" s="147"/>
      <c r="P749" s="189" t="s">
        <v>884</v>
      </c>
    </row>
    <row r="750" ht="42" customHeight="1" spans="1:16">
      <c r="A750" s="247"/>
      <c r="B750" s="147"/>
      <c r="C750" s="335"/>
      <c r="D750" s="336"/>
      <c r="E750" s="397" t="s">
        <v>1350</v>
      </c>
      <c r="F750" s="150" t="s">
        <v>851</v>
      </c>
      <c r="G750" s="151" t="s">
        <v>129</v>
      </c>
      <c r="H750" s="398" t="s">
        <v>1351</v>
      </c>
      <c r="I750" s="400"/>
      <c r="J750" s="401">
        <v>2014</v>
      </c>
      <c r="K750" s="401" t="s">
        <v>1295</v>
      </c>
      <c r="L750" s="401">
        <v>1</v>
      </c>
      <c r="M750" s="377">
        <f>(5.58+6)/2</f>
        <v>5.79</v>
      </c>
      <c r="N750" s="377">
        <f>L750*M750</f>
        <v>5.79</v>
      </c>
      <c r="O750" s="163"/>
      <c r="P750" s="189" t="s">
        <v>76</v>
      </c>
    </row>
    <row r="751" ht="21" customHeight="1" spans="1:16">
      <c r="A751" s="247"/>
      <c r="B751" s="147"/>
      <c r="C751" s="335"/>
      <c r="D751" s="336"/>
      <c r="E751" s="399"/>
      <c r="F751" s="150" t="s">
        <v>854</v>
      </c>
      <c r="G751" s="151" t="s">
        <v>129</v>
      </c>
      <c r="H751" s="151" t="s">
        <v>1352</v>
      </c>
      <c r="I751" s="152"/>
      <c r="J751" s="402"/>
      <c r="K751" s="402"/>
      <c r="L751" s="402"/>
      <c r="M751" s="379"/>
      <c r="N751" s="379"/>
      <c r="O751" s="147"/>
      <c r="P751" s="189" t="s">
        <v>76</v>
      </c>
    </row>
    <row r="752" ht="47.25" spans="1:16">
      <c r="A752" s="247"/>
      <c r="B752" s="147"/>
      <c r="C752" s="335"/>
      <c r="D752" s="336"/>
      <c r="E752" s="399"/>
      <c r="F752" s="150" t="s">
        <v>1297</v>
      </c>
      <c r="G752" s="151" t="s">
        <v>129</v>
      </c>
      <c r="H752" s="151" t="s">
        <v>1336</v>
      </c>
      <c r="I752" s="152"/>
      <c r="J752" s="402"/>
      <c r="K752" s="402"/>
      <c r="L752" s="402"/>
      <c r="M752" s="379"/>
      <c r="N752" s="379"/>
      <c r="O752" s="147"/>
      <c r="P752" s="189" t="s">
        <v>76</v>
      </c>
    </row>
    <row r="753" ht="47.25" spans="1:16">
      <c r="A753" s="247"/>
      <c r="B753" s="147"/>
      <c r="C753" s="335"/>
      <c r="D753" s="336"/>
      <c r="E753" s="399"/>
      <c r="F753" s="150" t="s">
        <v>1299</v>
      </c>
      <c r="G753" s="151" t="s">
        <v>129</v>
      </c>
      <c r="H753" s="151" t="s">
        <v>1353</v>
      </c>
      <c r="I753" s="152"/>
      <c r="J753" s="402"/>
      <c r="K753" s="402"/>
      <c r="L753" s="402"/>
      <c r="M753" s="379"/>
      <c r="N753" s="379"/>
      <c r="O753" s="147"/>
      <c r="P753" s="189" t="s">
        <v>76</v>
      </c>
    </row>
    <row r="754" ht="31.5" spans="1:16">
      <c r="A754" s="247"/>
      <c r="B754" s="147"/>
      <c r="C754" s="335"/>
      <c r="D754" s="336"/>
      <c r="E754" s="399"/>
      <c r="F754" s="150" t="s">
        <v>1301</v>
      </c>
      <c r="G754" s="151" t="s">
        <v>129</v>
      </c>
      <c r="H754" s="1166" t="s">
        <v>1354</v>
      </c>
      <c r="I754" s="152"/>
      <c r="J754" s="402"/>
      <c r="K754" s="402"/>
      <c r="L754" s="402"/>
      <c r="M754" s="379"/>
      <c r="N754" s="379"/>
      <c r="O754" s="147"/>
      <c r="P754" s="189" t="s">
        <v>76</v>
      </c>
    </row>
    <row r="755" ht="21" customHeight="1" spans="1:16">
      <c r="A755" s="247"/>
      <c r="B755" s="147"/>
      <c r="C755" s="335"/>
      <c r="D755" s="336"/>
      <c r="E755" s="399"/>
      <c r="F755" s="150" t="s">
        <v>1303</v>
      </c>
      <c r="G755" s="151" t="s">
        <v>129</v>
      </c>
      <c r="H755" s="1166" t="s">
        <v>880</v>
      </c>
      <c r="I755" s="152"/>
      <c r="J755" s="402"/>
      <c r="K755" s="402"/>
      <c r="L755" s="402"/>
      <c r="M755" s="379"/>
      <c r="N755" s="379"/>
      <c r="O755" s="147"/>
      <c r="P755" s="189" t="s">
        <v>1304</v>
      </c>
    </row>
    <row r="756" ht="21" customHeight="1" spans="1:16">
      <c r="A756" s="247"/>
      <c r="B756" s="147"/>
      <c r="C756" s="335"/>
      <c r="D756" s="336"/>
      <c r="E756" s="399"/>
      <c r="F756" s="150" t="s">
        <v>1305</v>
      </c>
      <c r="G756" s="151" t="s">
        <v>129</v>
      </c>
      <c r="H756" s="1166" t="s">
        <v>1355</v>
      </c>
      <c r="I756" s="152"/>
      <c r="J756" s="402"/>
      <c r="K756" s="402"/>
      <c r="L756" s="402"/>
      <c r="M756" s="379"/>
      <c r="N756" s="379"/>
      <c r="O756" s="147"/>
      <c r="P756" s="189" t="s">
        <v>76</v>
      </c>
    </row>
    <row r="757" ht="36" customHeight="1" spans="1:16">
      <c r="A757" s="247"/>
      <c r="B757" s="147"/>
      <c r="C757" s="335"/>
      <c r="D757" s="336"/>
      <c r="E757" s="399"/>
      <c r="F757" s="150" t="s">
        <v>4</v>
      </c>
      <c r="G757" s="151" t="s">
        <v>129</v>
      </c>
      <c r="H757" s="403" t="s">
        <v>1356</v>
      </c>
      <c r="I757" s="152"/>
      <c r="J757" s="402"/>
      <c r="K757" s="402"/>
      <c r="L757" s="402"/>
      <c r="M757" s="379"/>
      <c r="N757" s="379"/>
      <c r="O757" s="147"/>
      <c r="P757" s="189" t="s">
        <v>1308</v>
      </c>
    </row>
    <row r="758" ht="38.25" customHeight="1" spans="1:16">
      <c r="A758" s="247"/>
      <c r="B758" s="147"/>
      <c r="C758" s="335"/>
      <c r="D758" s="336"/>
      <c r="E758" s="399"/>
      <c r="F758" s="150" t="s">
        <v>882</v>
      </c>
      <c r="G758" s="151" t="s">
        <v>129</v>
      </c>
      <c r="H758" s="403" t="s">
        <v>1357</v>
      </c>
      <c r="I758" s="152"/>
      <c r="J758" s="402"/>
      <c r="K758" s="402"/>
      <c r="L758" s="402"/>
      <c r="M758" s="379"/>
      <c r="N758" s="379"/>
      <c r="O758" s="147"/>
      <c r="P758" s="189" t="s">
        <v>884</v>
      </c>
    </row>
    <row r="759" ht="37.5" customHeight="1" spans="1:16">
      <c r="A759" s="247"/>
      <c r="B759" s="147"/>
      <c r="C759" s="335"/>
      <c r="D759" s="336"/>
      <c r="E759" s="397" t="s">
        <v>1358</v>
      </c>
      <c r="F759" s="150" t="s">
        <v>851</v>
      </c>
      <c r="G759" s="151" t="s">
        <v>129</v>
      </c>
      <c r="H759" s="398" t="s">
        <v>1359</v>
      </c>
      <c r="I759" s="400"/>
      <c r="J759" s="401">
        <v>2015</v>
      </c>
      <c r="K759" s="401" t="s">
        <v>1295</v>
      </c>
      <c r="L759" s="401">
        <v>1</v>
      </c>
      <c r="M759" s="377">
        <f>(5.52+6)/2</f>
        <v>5.76</v>
      </c>
      <c r="N759" s="377">
        <f>L759*M759</f>
        <v>5.76</v>
      </c>
      <c r="O759" s="163"/>
      <c r="P759" s="189" t="s">
        <v>76</v>
      </c>
    </row>
    <row r="760" ht="21" customHeight="1" spans="1:16">
      <c r="A760" s="247"/>
      <c r="B760" s="147"/>
      <c r="C760" s="335"/>
      <c r="D760" s="336"/>
      <c r="E760" s="399"/>
      <c r="F760" s="150" t="s">
        <v>854</v>
      </c>
      <c r="G760" s="151" t="s">
        <v>129</v>
      </c>
      <c r="H760" s="151" t="s">
        <v>1360</v>
      </c>
      <c r="I760" s="152"/>
      <c r="J760" s="402"/>
      <c r="K760" s="402"/>
      <c r="L760" s="402"/>
      <c r="M760" s="379"/>
      <c r="N760" s="379"/>
      <c r="O760" s="147"/>
      <c r="P760" s="189" t="s">
        <v>76</v>
      </c>
    </row>
    <row r="761" ht="47.25" spans="1:16">
      <c r="A761" s="247"/>
      <c r="B761" s="147"/>
      <c r="C761" s="335"/>
      <c r="D761" s="336"/>
      <c r="E761" s="399"/>
      <c r="F761" s="150" t="s">
        <v>1297</v>
      </c>
      <c r="G761" s="151" t="s">
        <v>129</v>
      </c>
      <c r="H761" s="151" t="s">
        <v>1336</v>
      </c>
      <c r="I761" s="152"/>
      <c r="J761" s="402"/>
      <c r="K761" s="402"/>
      <c r="L761" s="402"/>
      <c r="M761" s="379"/>
      <c r="N761" s="379"/>
      <c r="O761" s="147"/>
      <c r="P761" s="189" t="s">
        <v>76</v>
      </c>
    </row>
    <row r="762" ht="47.25" spans="1:16">
      <c r="A762" s="247"/>
      <c r="B762" s="147"/>
      <c r="C762" s="335"/>
      <c r="D762" s="336"/>
      <c r="E762" s="399"/>
      <c r="F762" s="150" t="s">
        <v>1299</v>
      </c>
      <c r="G762" s="151" t="s">
        <v>129</v>
      </c>
      <c r="H762" s="151" t="s">
        <v>1361</v>
      </c>
      <c r="I762" s="152"/>
      <c r="J762" s="402"/>
      <c r="K762" s="402"/>
      <c r="L762" s="402"/>
      <c r="M762" s="379"/>
      <c r="N762" s="379"/>
      <c r="O762" s="147"/>
      <c r="P762" s="189" t="s">
        <v>76</v>
      </c>
    </row>
    <row r="763" ht="31.5" spans="1:16">
      <c r="A763" s="247"/>
      <c r="B763" s="147"/>
      <c r="C763" s="335"/>
      <c r="D763" s="336"/>
      <c r="E763" s="399"/>
      <c r="F763" s="150" t="s">
        <v>1301</v>
      </c>
      <c r="G763" s="151" t="s">
        <v>129</v>
      </c>
      <c r="H763" s="1166" t="s">
        <v>1362</v>
      </c>
      <c r="I763" s="152"/>
      <c r="J763" s="402"/>
      <c r="K763" s="402"/>
      <c r="L763" s="402"/>
      <c r="M763" s="379"/>
      <c r="N763" s="379"/>
      <c r="O763" s="147"/>
      <c r="P763" s="189" t="s">
        <v>76</v>
      </c>
    </row>
    <row r="764" ht="21" customHeight="1" spans="1:16">
      <c r="A764" s="247"/>
      <c r="B764" s="147"/>
      <c r="C764" s="335"/>
      <c r="D764" s="336"/>
      <c r="E764" s="399"/>
      <c r="F764" s="150" t="s">
        <v>1303</v>
      </c>
      <c r="G764" s="151" t="s">
        <v>129</v>
      </c>
      <c r="H764" s="1166" t="s">
        <v>880</v>
      </c>
      <c r="I764" s="152"/>
      <c r="J764" s="402"/>
      <c r="K764" s="402"/>
      <c r="L764" s="402"/>
      <c r="M764" s="379"/>
      <c r="N764" s="379"/>
      <c r="O764" s="147"/>
      <c r="P764" s="189" t="s">
        <v>1304</v>
      </c>
    </row>
    <row r="765" ht="21" customHeight="1" spans="1:16">
      <c r="A765" s="247"/>
      <c r="B765" s="147"/>
      <c r="C765" s="335"/>
      <c r="D765" s="336"/>
      <c r="E765" s="399"/>
      <c r="F765" s="150" t="s">
        <v>1305</v>
      </c>
      <c r="G765" s="151" t="s">
        <v>129</v>
      </c>
      <c r="H765" s="1166" t="s">
        <v>1363</v>
      </c>
      <c r="I765" s="152"/>
      <c r="J765" s="402"/>
      <c r="K765" s="402"/>
      <c r="L765" s="402"/>
      <c r="M765" s="379"/>
      <c r="N765" s="379"/>
      <c r="O765" s="147"/>
      <c r="P765" s="189" t="s">
        <v>76</v>
      </c>
    </row>
    <row r="766" ht="33" customHeight="1" spans="1:16">
      <c r="A766" s="247"/>
      <c r="B766" s="147"/>
      <c r="C766" s="335"/>
      <c r="D766" s="336"/>
      <c r="E766" s="399"/>
      <c r="F766" s="150" t="s">
        <v>4</v>
      </c>
      <c r="G766" s="151" t="s">
        <v>129</v>
      </c>
      <c r="H766" s="403" t="s">
        <v>1364</v>
      </c>
      <c r="I766" s="152"/>
      <c r="J766" s="402"/>
      <c r="K766" s="402"/>
      <c r="L766" s="402"/>
      <c r="M766" s="379"/>
      <c r="N766" s="379"/>
      <c r="O766" s="147"/>
      <c r="P766" s="189" t="s">
        <v>1308</v>
      </c>
    </row>
    <row r="767" ht="41.25" customHeight="1" spans="1:16">
      <c r="A767" s="247"/>
      <c r="B767" s="147"/>
      <c r="C767" s="335"/>
      <c r="D767" s="336"/>
      <c r="E767" s="399"/>
      <c r="F767" s="150" t="s">
        <v>882</v>
      </c>
      <c r="G767" s="151" t="s">
        <v>129</v>
      </c>
      <c r="H767" s="403" t="s">
        <v>1365</v>
      </c>
      <c r="I767" s="152"/>
      <c r="J767" s="402"/>
      <c r="K767" s="402"/>
      <c r="L767" s="402"/>
      <c r="M767" s="379"/>
      <c r="N767" s="379"/>
      <c r="O767" s="147"/>
      <c r="P767" s="189" t="s">
        <v>884</v>
      </c>
    </row>
    <row r="768" s="237" customFormat="1" ht="30" customHeight="1" spans="1:16">
      <c r="A768" s="405"/>
      <c r="B768" s="327"/>
      <c r="C768" s="333"/>
      <c r="D768" s="406" t="s">
        <v>41</v>
      </c>
      <c r="E768" s="324" t="s">
        <v>280</v>
      </c>
      <c r="F768" s="325"/>
      <c r="G768" s="325"/>
      <c r="H768" s="325"/>
      <c r="I768" s="365"/>
      <c r="J768" s="366"/>
      <c r="K768" s="414"/>
      <c r="L768" s="414"/>
      <c r="M768" s="367"/>
      <c r="N768" s="368">
        <f>N769+N770</f>
        <v>0</v>
      </c>
      <c r="O768" s="368"/>
      <c r="P768" s="419"/>
    </row>
    <row r="769" s="237" customFormat="1" ht="30" customHeight="1" spans="1:16">
      <c r="A769" s="405"/>
      <c r="B769" s="327"/>
      <c r="C769" s="333"/>
      <c r="D769" s="334"/>
      <c r="E769" s="373" t="s">
        <v>255</v>
      </c>
      <c r="F769" s="407" t="s">
        <v>1366</v>
      </c>
      <c r="G769" s="408"/>
      <c r="H769" s="408"/>
      <c r="I769" s="417"/>
      <c r="J769" s="407"/>
      <c r="K769" s="418"/>
      <c r="L769" s="418"/>
      <c r="M769" s="371"/>
      <c r="N769" s="372">
        <v>0</v>
      </c>
      <c r="O769" s="372"/>
      <c r="P769" s="419" t="s">
        <v>846</v>
      </c>
    </row>
    <row r="770" s="237" customFormat="1" ht="30" customHeight="1" spans="1:16">
      <c r="A770" s="405"/>
      <c r="B770" s="327"/>
      <c r="C770" s="333"/>
      <c r="D770" s="334"/>
      <c r="E770" s="420" t="s">
        <v>257</v>
      </c>
      <c r="F770" s="407" t="s">
        <v>262</v>
      </c>
      <c r="G770" s="408"/>
      <c r="H770" s="408"/>
      <c r="I770" s="417"/>
      <c r="J770" s="422"/>
      <c r="K770" s="373"/>
      <c r="L770" s="329"/>
      <c r="M770" s="423"/>
      <c r="N770" s="372">
        <v>0</v>
      </c>
      <c r="O770" s="372"/>
      <c r="P770" s="419" t="s">
        <v>1367</v>
      </c>
    </row>
    <row r="771" ht="38.25" customHeight="1" spans="1:16">
      <c r="A771" s="154"/>
      <c r="B771" s="147"/>
      <c r="C771" s="424"/>
      <c r="D771" s="406" t="s">
        <v>44</v>
      </c>
      <c r="E771" s="324" t="s">
        <v>281</v>
      </c>
      <c r="F771" s="325"/>
      <c r="G771" s="325"/>
      <c r="H771" s="325"/>
      <c r="I771" s="365"/>
      <c r="J771" s="366"/>
      <c r="K771" s="414"/>
      <c r="L771" s="414"/>
      <c r="M771" s="367"/>
      <c r="N771" s="368">
        <f>N772+N789</f>
        <v>12.33</v>
      </c>
      <c r="O771" s="368"/>
      <c r="P771" s="201"/>
    </row>
    <row r="772" s="237" customFormat="1" ht="30" customHeight="1" spans="1:16">
      <c r="A772" s="405"/>
      <c r="B772" s="327"/>
      <c r="C772" s="333"/>
      <c r="D772" s="334"/>
      <c r="E772" s="373" t="s">
        <v>255</v>
      </c>
      <c r="F772" s="407" t="s">
        <v>261</v>
      </c>
      <c r="G772" s="408"/>
      <c r="H772" s="408"/>
      <c r="I772" s="417"/>
      <c r="J772" s="407"/>
      <c r="K772" s="418"/>
      <c r="L772" s="418"/>
      <c r="M772" s="371"/>
      <c r="N772" s="372">
        <f>SUM(N773:N788)</f>
        <v>5.91</v>
      </c>
      <c r="O772" s="372"/>
      <c r="P772" s="419" t="s">
        <v>1367</v>
      </c>
    </row>
    <row r="773" ht="47.25" customHeight="1" spans="1:16">
      <c r="A773" s="247"/>
      <c r="B773" s="147"/>
      <c r="C773" s="335"/>
      <c r="D773" s="336"/>
      <c r="E773" s="397" t="s">
        <v>1368</v>
      </c>
      <c r="F773" s="150" t="s">
        <v>851</v>
      </c>
      <c r="G773" s="151" t="s">
        <v>129</v>
      </c>
      <c r="H773" s="398" t="s">
        <v>1369</v>
      </c>
      <c r="I773" s="400"/>
      <c r="J773" s="401">
        <v>2014</v>
      </c>
      <c r="K773" s="401" t="s">
        <v>1370</v>
      </c>
      <c r="L773" s="401">
        <v>1</v>
      </c>
      <c r="M773" s="401">
        <f>(2.88+3)/2</f>
        <v>2.94</v>
      </c>
      <c r="N773" s="401">
        <f>L773*M773</f>
        <v>2.94</v>
      </c>
      <c r="O773" s="163"/>
      <c r="P773" s="189" t="s">
        <v>76</v>
      </c>
    </row>
    <row r="774" ht="21" customHeight="1" spans="1:16">
      <c r="A774" s="247"/>
      <c r="B774" s="147"/>
      <c r="C774" s="335"/>
      <c r="D774" s="336"/>
      <c r="E774" s="399"/>
      <c r="F774" s="150" t="s">
        <v>854</v>
      </c>
      <c r="G774" s="151" t="s">
        <v>129</v>
      </c>
      <c r="H774" s="151" t="s">
        <v>1344</v>
      </c>
      <c r="I774" s="152"/>
      <c r="J774" s="402"/>
      <c r="K774" s="402"/>
      <c r="L774" s="402"/>
      <c r="M774" s="402"/>
      <c r="N774" s="402"/>
      <c r="O774" s="147"/>
      <c r="P774" s="189" t="s">
        <v>76</v>
      </c>
    </row>
    <row r="775" ht="47.25" spans="1:16">
      <c r="A775" s="247"/>
      <c r="B775" s="147"/>
      <c r="C775" s="335"/>
      <c r="D775" s="336"/>
      <c r="E775" s="399"/>
      <c r="F775" s="150" t="s">
        <v>1297</v>
      </c>
      <c r="G775" s="151" t="s">
        <v>129</v>
      </c>
      <c r="H775" s="151" t="s">
        <v>1371</v>
      </c>
      <c r="I775" s="152"/>
      <c r="J775" s="402"/>
      <c r="K775" s="402"/>
      <c r="L775" s="402"/>
      <c r="M775" s="402"/>
      <c r="N775" s="402"/>
      <c r="O775" s="147"/>
      <c r="P775" s="189" t="s">
        <v>76</v>
      </c>
    </row>
    <row r="776" ht="47.25" spans="1:16">
      <c r="A776" s="247"/>
      <c r="B776" s="147"/>
      <c r="C776" s="335"/>
      <c r="D776" s="336"/>
      <c r="E776" s="399"/>
      <c r="F776" s="150" t="s">
        <v>1299</v>
      </c>
      <c r="G776" s="151" t="s">
        <v>129</v>
      </c>
      <c r="H776" s="151" t="s">
        <v>1372</v>
      </c>
      <c r="I776" s="152"/>
      <c r="J776" s="402"/>
      <c r="K776" s="402"/>
      <c r="L776" s="402"/>
      <c r="M776" s="402"/>
      <c r="N776" s="402"/>
      <c r="O776" s="147"/>
      <c r="P776" s="189" t="s">
        <v>76</v>
      </c>
    </row>
    <row r="777" ht="31.5" spans="1:16">
      <c r="A777" s="247"/>
      <c r="B777" s="147"/>
      <c r="C777" s="335"/>
      <c r="D777" s="336"/>
      <c r="E777" s="399"/>
      <c r="F777" s="150" t="s">
        <v>1301</v>
      </c>
      <c r="G777" s="151" t="s">
        <v>129</v>
      </c>
      <c r="H777" s="1166" t="s">
        <v>1373</v>
      </c>
      <c r="I777" s="152"/>
      <c r="J777" s="402"/>
      <c r="K777" s="402"/>
      <c r="L777" s="402"/>
      <c r="M777" s="402"/>
      <c r="N777" s="402"/>
      <c r="O777" s="147"/>
      <c r="P777" s="189" t="s">
        <v>76</v>
      </c>
    </row>
    <row r="778" ht="31.5" spans="1:16">
      <c r="A778" s="247"/>
      <c r="B778" s="147"/>
      <c r="C778" s="335"/>
      <c r="D778" s="336"/>
      <c r="E778" s="399"/>
      <c r="F778" s="150" t="s">
        <v>1374</v>
      </c>
      <c r="G778" s="151" t="s">
        <v>129</v>
      </c>
      <c r="H778" s="1166" t="s">
        <v>880</v>
      </c>
      <c r="I778" s="152"/>
      <c r="J778" s="402"/>
      <c r="K778" s="402"/>
      <c r="L778" s="402"/>
      <c r="M778" s="402"/>
      <c r="N778" s="402"/>
      <c r="O778" s="147"/>
      <c r="P778" s="189" t="s">
        <v>1375</v>
      </c>
    </row>
    <row r="779" ht="37.5" customHeight="1" spans="1:16">
      <c r="A779" s="247"/>
      <c r="B779" s="147"/>
      <c r="C779" s="335"/>
      <c r="D779" s="336"/>
      <c r="E779" s="399"/>
      <c r="F779" s="150" t="s">
        <v>4</v>
      </c>
      <c r="G779" s="151" t="s">
        <v>129</v>
      </c>
      <c r="H779" s="403" t="s">
        <v>1376</v>
      </c>
      <c r="I779" s="152"/>
      <c r="J779" s="402"/>
      <c r="K779" s="402"/>
      <c r="L779" s="402"/>
      <c r="M779" s="402"/>
      <c r="N779" s="402"/>
      <c r="O779" s="147"/>
      <c r="P779" s="189" t="s">
        <v>1377</v>
      </c>
    </row>
    <row r="780" ht="35.25" customHeight="1" spans="1:16">
      <c r="A780" s="247"/>
      <c r="B780" s="147"/>
      <c r="C780" s="335"/>
      <c r="D780" s="336"/>
      <c r="E780" s="399"/>
      <c r="F780" s="150" t="s">
        <v>882</v>
      </c>
      <c r="G780" s="151" t="s">
        <v>129</v>
      </c>
      <c r="H780" s="403" t="s">
        <v>1378</v>
      </c>
      <c r="I780" s="152"/>
      <c r="J780" s="402"/>
      <c r="K780" s="402"/>
      <c r="L780" s="402"/>
      <c r="M780" s="402"/>
      <c r="N780" s="402"/>
      <c r="O780" s="147"/>
      <c r="P780" s="189" t="s">
        <v>884</v>
      </c>
    </row>
    <row r="781" ht="47.25" customHeight="1" spans="1:16">
      <c r="A781" s="247"/>
      <c r="B781" s="147"/>
      <c r="C781" s="335"/>
      <c r="D781" s="336"/>
      <c r="E781" s="397" t="s">
        <v>1379</v>
      </c>
      <c r="F781" s="150" t="s">
        <v>851</v>
      </c>
      <c r="G781" s="151" t="s">
        <v>129</v>
      </c>
      <c r="H781" s="398" t="s">
        <v>1380</v>
      </c>
      <c r="I781" s="400"/>
      <c r="J781" s="401">
        <v>2018</v>
      </c>
      <c r="K781" s="401" t="s">
        <v>1370</v>
      </c>
      <c r="L781" s="401">
        <v>1</v>
      </c>
      <c r="M781" s="401">
        <f>(2.94+3)/2</f>
        <v>2.97</v>
      </c>
      <c r="N781" s="401">
        <f>L781*M781</f>
        <v>2.97</v>
      </c>
      <c r="O781" s="163"/>
      <c r="P781" s="189" t="s">
        <v>76</v>
      </c>
    </row>
    <row r="782" ht="35.25" customHeight="1" spans="1:16">
      <c r="A782" s="247"/>
      <c r="B782" s="147"/>
      <c r="C782" s="335"/>
      <c r="D782" s="336"/>
      <c r="E782" s="399"/>
      <c r="F782" s="150" t="s">
        <v>854</v>
      </c>
      <c r="G782" s="151" t="s">
        <v>129</v>
      </c>
      <c r="H782" s="151" t="s">
        <v>1381</v>
      </c>
      <c r="I782" s="152"/>
      <c r="J782" s="402"/>
      <c r="K782" s="402"/>
      <c r="L782" s="402"/>
      <c r="M782" s="402"/>
      <c r="N782" s="402"/>
      <c r="O782" s="147"/>
      <c r="P782" s="189" t="s">
        <v>76</v>
      </c>
    </row>
    <row r="783" ht="47.25" spans="1:16">
      <c r="A783" s="247"/>
      <c r="B783" s="147"/>
      <c r="C783" s="335"/>
      <c r="D783" s="336"/>
      <c r="E783" s="399"/>
      <c r="F783" s="150" t="s">
        <v>1297</v>
      </c>
      <c r="G783" s="151" t="s">
        <v>129</v>
      </c>
      <c r="H783" s="151" t="s">
        <v>1382</v>
      </c>
      <c r="I783" s="152"/>
      <c r="J783" s="402"/>
      <c r="K783" s="402"/>
      <c r="L783" s="402"/>
      <c r="M783" s="402"/>
      <c r="N783" s="402"/>
      <c r="O783" s="147"/>
      <c r="P783" s="189" t="s">
        <v>76</v>
      </c>
    </row>
    <row r="784" ht="47.25" spans="1:16">
      <c r="A784" s="247"/>
      <c r="B784" s="147"/>
      <c r="C784" s="335"/>
      <c r="D784" s="336"/>
      <c r="E784" s="399"/>
      <c r="F784" s="150" t="s">
        <v>1299</v>
      </c>
      <c r="G784" s="151" t="s">
        <v>129</v>
      </c>
      <c r="H784" s="151" t="s">
        <v>1383</v>
      </c>
      <c r="I784" s="152"/>
      <c r="J784" s="402"/>
      <c r="K784" s="402"/>
      <c r="L784" s="402"/>
      <c r="M784" s="402"/>
      <c r="N784" s="402"/>
      <c r="O784" s="147"/>
      <c r="P784" s="189" t="s">
        <v>76</v>
      </c>
    </row>
    <row r="785" ht="31.5" spans="1:16">
      <c r="A785" s="247"/>
      <c r="B785" s="147"/>
      <c r="C785" s="335"/>
      <c r="D785" s="336"/>
      <c r="E785" s="399"/>
      <c r="F785" s="150" t="s">
        <v>1301</v>
      </c>
      <c r="G785" s="151" t="s">
        <v>129</v>
      </c>
      <c r="H785" s="1166" t="s">
        <v>1384</v>
      </c>
      <c r="I785" s="152"/>
      <c r="J785" s="402"/>
      <c r="K785" s="402"/>
      <c r="L785" s="402"/>
      <c r="M785" s="402"/>
      <c r="N785" s="402"/>
      <c r="O785" s="147"/>
      <c r="P785" s="189" t="s">
        <v>76</v>
      </c>
    </row>
    <row r="786" ht="31.5" spans="1:16">
      <c r="A786" s="247"/>
      <c r="B786" s="147"/>
      <c r="C786" s="335"/>
      <c r="D786" s="336"/>
      <c r="E786" s="399"/>
      <c r="F786" s="150" t="s">
        <v>1374</v>
      </c>
      <c r="G786" s="151" t="s">
        <v>129</v>
      </c>
      <c r="H786" s="1166" t="s">
        <v>880</v>
      </c>
      <c r="I786" s="152"/>
      <c r="J786" s="402"/>
      <c r="K786" s="402"/>
      <c r="L786" s="402"/>
      <c r="M786" s="402"/>
      <c r="N786" s="402"/>
      <c r="O786" s="147"/>
      <c r="P786" s="189" t="s">
        <v>1375</v>
      </c>
    </row>
    <row r="787" ht="33.75" customHeight="1" spans="1:16">
      <c r="A787" s="247"/>
      <c r="B787" s="147"/>
      <c r="C787" s="335"/>
      <c r="D787" s="336"/>
      <c r="E787" s="399"/>
      <c r="F787" s="150" t="s">
        <v>4</v>
      </c>
      <c r="G787" s="151" t="s">
        <v>129</v>
      </c>
      <c r="H787" s="403" t="s">
        <v>1385</v>
      </c>
      <c r="I787" s="152"/>
      <c r="J787" s="402"/>
      <c r="K787" s="402"/>
      <c r="L787" s="402"/>
      <c r="M787" s="402"/>
      <c r="N787" s="402"/>
      <c r="O787" s="147"/>
      <c r="P787" s="189" t="s">
        <v>1377</v>
      </c>
    </row>
    <row r="788" ht="40.5" customHeight="1" spans="1:16">
      <c r="A788" s="247"/>
      <c r="B788" s="147"/>
      <c r="C788" s="335"/>
      <c r="D788" s="336"/>
      <c r="E788" s="399"/>
      <c r="F788" s="150" t="s">
        <v>882</v>
      </c>
      <c r="G788" s="151" t="s">
        <v>129</v>
      </c>
      <c r="H788" s="403" t="s">
        <v>1386</v>
      </c>
      <c r="I788" s="152"/>
      <c r="J788" s="402"/>
      <c r="K788" s="402"/>
      <c r="L788" s="402"/>
      <c r="M788" s="402"/>
      <c r="N788" s="402"/>
      <c r="O788" s="147"/>
      <c r="P788" s="189" t="s">
        <v>884</v>
      </c>
    </row>
    <row r="789" s="237" customFormat="1" ht="30" customHeight="1" spans="1:16">
      <c r="A789" s="405"/>
      <c r="B789" s="327"/>
      <c r="C789" s="333"/>
      <c r="D789" s="334"/>
      <c r="E789" s="420" t="s">
        <v>257</v>
      </c>
      <c r="F789" s="407" t="s">
        <v>262</v>
      </c>
      <c r="G789" s="408"/>
      <c r="H789" s="408"/>
      <c r="I789" s="417"/>
      <c r="J789" s="422" t="s">
        <v>1387</v>
      </c>
      <c r="K789" s="373"/>
      <c r="L789" s="329"/>
      <c r="M789" s="423"/>
      <c r="N789" s="372">
        <f>SUM(N790:N813)</f>
        <v>6.42</v>
      </c>
      <c r="O789" s="372"/>
      <c r="P789" s="419" t="s">
        <v>1388</v>
      </c>
    </row>
    <row r="790" ht="47.25" customHeight="1" spans="1:16">
      <c r="A790" s="247"/>
      <c r="B790" s="147"/>
      <c r="C790" s="335"/>
      <c r="D790" s="336"/>
      <c r="E790" s="397" t="s">
        <v>1389</v>
      </c>
      <c r="F790" s="150" t="s">
        <v>851</v>
      </c>
      <c r="G790" s="151" t="s">
        <v>129</v>
      </c>
      <c r="H790" s="398" t="s">
        <v>1390</v>
      </c>
      <c r="I790" s="400"/>
      <c r="J790" s="401">
        <v>2008</v>
      </c>
      <c r="K790" s="401" t="s">
        <v>1370</v>
      </c>
      <c r="L790" s="401">
        <v>1</v>
      </c>
      <c r="M790" s="401">
        <f>(2.88+3)/2</f>
        <v>2.94</v>
      </c>
      <c r="N790" s="401">
        <f>L790*M790</f>
        <v>2.94</v>
      </c>
      <c r="O790" s="163"/>
      <c r="P790" s="189" t="s">
        <v>76</v>
      </c>
    </row>
    <row r="791" ht="21" customHeight="1" spans="1:16">
      <c r="A791" s="247"/>
      <c r="B791" s="147"/>
      <c r="C791" s="335"/>
      <c r="D791" s="336"/>
      <c r="E791" s="399"/>
      <c r="F791" s="150" t="s">
        <v>854</v>
      </c>
      <c r="G791" s="151" t="s">
        <v>129</v>
      </c>
      <c r="H791" s="398" t="s">
        <v>1391</v>
      </c>
      <c r="I791" s="152"/>
      <c r="J791" s="402"/>
      <c r="K791" s="402"/>
      <c r="L791" s="402"/>
      <c r="M791" s="402"/>
      <c r="N791" s="402"/>
      <c r="O791" s="147"/>
      <c r="P791" s="189" t="s">
        <v>76</v>
      </c>
    </row>
    <row r="792" ht="47.25" spans="1:16">
      <c r="A792" s="247"/>
      <c r="B792" s="147"/>
      <c r="C792" s="335"/>
      <c r="D792" s="336"/>
      <c r="E792" s="399"/>
      <c r="F792" s="150" t="s">
        <v>1297</v>
      </c>
      <c r="G792" s="151" t="s">
        <v>129</v>
      </c>
      <c r="H792" s="151" t="s">
        <v>1336</v>
      </c>
      <c r="I792" s="152"/>
      <c r="J792" s="402"/>
      <c r="K792" s="402"/>
      <c r="L792" s="402"/>
      <c r="M792" s="402"/>
      <c r="N792" s="402"/>
      <c r="O792" s="147"/>
      <c r="P792" s="189" t="s">
        <v>76</v>
      </c>
    </row>
    <row r="793" ht="47.25" spans="1:16">
      <c r="A793" s="247"/>
      <c r="B793" s="147"/>
      <c r="C793" s="335"/>
      <c r="D793" s="336"/>
      <c r="E793" s="399"/>
      <c r="F793" s="150" t="s">
        <v>1299</v>
      </c>
      <c r="G793" s="151" t="s">
        <v>129</v>
      </c>
      <c r="H793" s="151" t="s">
        <v>1392</v>
      </c>
      <c r="I793" s="152"/>
      <c r="J793" s="402"/>
      <c r="K793" s="402"/>
      <c r="L793" s="402"/>
      <c r="M793" s="402"/>
      <c r="N793" s="402"/>
      <c r="O793" s="147"/>
      <c r="P793" s="189" t="s">
        <v>76</v>
      </c>
    </row>
    <row r="794" ht="31.5" spans="1:16">
      <c r="A794" s="247"/>
      <c r="B794" s="147"/>
      <c r="C794" s="335"/>
      <c r="D794" s="336"/>
      <c r="E794" s="399"/>
      <c r="F794" s="150" t="s">
        <v>1301</v>
      </c>
      <c r="G794" s="151" t="s">
        <v>129</v>
      </c>
      <c r="H794" s="1166" t="s">
        <v>1393</v>
      </c>
      <c r="I794" s="152"/>
      <c r="J794" s="402"/>
      <c r="K794" s="402"/>
      <c r="L794" s="402"/>
      <c r="M794" s="402"/>
      <c r="N794" s="402"/>
      <c r="O794" s="147"/>
      <c r="P794" s="189" t="s">
        <v>76</v>
      </c>
    </row>
    <row r="795" ht="31.5" spans="1:16">
      <c r="A795" s="247"/>
      <c r="B795" s="147"/>
      <c r="C795" s="335"/>
      <c r="D795" s="336"/>
      <c r="E795" s="399"/>
      <c r="F795" s="150" t="s">
        <v>1374</v>
      </c>
      <c r="G795" s="151" t="s">
        <v>129</v>
      </c>
      <c r="H795" s="1166" t="s">
        <v>880</v>
      </c>
      <c r="I795" s="152"/>
      <c r="J795" s="402"/>
      <c r="K795" s="402"/>
      <c r="L795" s="402"/>
      <c r="M795" s="402"/>
      <c r="N795" s="402"/>
      <c r="O795" s="147"/>
      <c r="P795" s="189" t="s">
        <v>1375</v>
      </c>
    </row>
    <row r="796" ht="33.75" customHeight="1" spans="1:16">
      <c r="A796" s="247"/>
      <c r="B796" s="147"/>
      <c r="C796" s="335"/>
      <c r="D796" s="336"/>
      <c r="E796" s="399"/>
      <c r="F796" s="150" t="s">
        <v>4</v>
      </c>
      <c r="G796" s="151" t="s">
        <v>129</v>
      </c>
      <c r="H796" s="403" t="s">
        <v>1394</v>
      </c>
      <c r="I796" s="152"/>
      <c r="J796" s="402"/>
      <c r="K796" s="402"/>
      <c r="L796" s="402"/>
      <c r="M796" s="402"/>
      <c r="N796" s="402"/>
      <c r="O796" s="147"/>
      <c r="P796" s="189" t="s">
        <v>1377</v>
      </c>
    </row>
    <row r="797" ht="38.25" customHeight="1" spans="1:16">
      <c r="A797" s="247"/>
      <c r="B797" s="147"/>
      <c r="C797" s="335"/>
      <c r="D797" s="336"/>
      <c r="E797" s="399"/>
      <c r="F797" s="150" t="s">
        <v>882</v>
      </c>
      <c r="G797" s="151" t="s">
        <v>129</v>
      </c>
      <c r="H797" s="403" t="s">
        <v>1395</v>
      </c>
      <c r="I797" s="152"/>
      <c r="J797" s="402"/>
      <c r="K797" s="402"/>
      <c r="L797" s="402"/>
      <c r="M797" s="402"/>
      <c r="N797" s="402"/>
      <c r="O797" s="147"/>
      <c r="P797" s="189" t="s">
        <v>884</v>
      </c>
    </row>
    <row r="798" ht="47.25" customHeight="1" spans="1:16">
      <c r="A798" s="247"/>
      <c r="B798" s="147"/>
      <c r="C798" s="335"/>
      <c r="D798" s="336"/>
      <c r="E798" s="397" t="s">
        <v>1396</v>
      </c>
      <c r="F798" s="150" t="s">
        <v>851</v>
      </c>
      <c r="G798" s="151" t="s">
        <v>129</v>
      </c>
      <c r="H798" s="398" t="s">
        <v>1397</v>
      </c>
      <c r="I798" s="400"/>
      <c r="J798" s="401">
        <v>2010</v>
      </c>
      <c r="K798" s="401" t="s">
        <v>1370</v>
      </c>
      <c r="L798" s="401">
        <v>1</v>
      </c>
      <c r="M798" s="401">
        <f>(1.74+1.8)/2</f>
        <v>1.77</v>
      </c>
      <c r="N798" s="401">
        <f>L798*M798</f>
        <v>1.77</v>
      </c>
      <c r="O798" s="163"/>
      <c r="P798" s="189" t="s">
        <v>76</v>
      </c>
    </row>
    <row r="799" ht="21" customHeight="1" spans="1:16">
      <c r="A799" s="247"/>
      <c r="B799" s="147"/>
      <c r="C799" s="335"/>
      <c r="D799" s="336"/>
      <c r="E799" s="399"/>
      <c r="F799" s="150" t="s">
        <v>854</v>
      </c>
      <c r="G799" s="151" t="s">
        <v>129</v>
      </c>
      <c r="H799" s="151" t="s">
        <v>1398</v>
      </c>
      <c r="I799" s="152"/>
      <c r="J799" s="402"/>
      <c r="K799" s="402"/>
      <c r="L799" s="402"/>
      <c r="M799" s="402"/>
      <c r="N799" s="402"/>
      <c r="O799" s="147"/>
      <c r="P799" s="189" t="s">
        <v>76</v>
      </c>
    </row>
    <row r="800" ht="47.25" spans="1:16">
      <c r="A800" s="247"/>
      <c r="B800" s="147"/>
      <c r="C800" s="335"/>
      <c r="D800" s="336"/>
      <c r="E800" s="399"/>
      <c r="F800" s="150" t="s">
        <v>1297</v>
      </c>
      <c r="G800" s="151" t="s">
        <v>129</v>
      </c>
      <c r="H800" s="151" t="s">
        <v>1336</v>
      </c>
      <c r="I800" s="152"/>
      <c r="J800" s="402"/>
      <c r="K800" s="402"/>
      <c r="L800" s="402"/>
      <c r="M800" s="402"/>
      <c r="N800" s="402"/>
      <c r="O800" s="147"/>
      <c r="P800" s="189" t="s">
        <v>76</v>
      </c>
    </row>
    <row r="801" ht="47.25" spans="1:16">
      <c r="A801" s="247"/>
      <c r="B801" s="147"/>
      <c r="C801" s="335"/>
      <c r="D801" s="336"/>
      <c r="E801" s="399"/>
      <c r="F801" s="150" t="s">
        <v>1299</v>
      </c>
      <c r="G801" s="151" t="s">
        <v>129</v>
      </c>
      <c r="H801" s="151" t="s">
        <v>1399</v>
      </c>
      <c r="I801" s="152"/>
      <c r="J801" s="402"/>
      <c r="K801" s="402"/>
      <c r="L801" s="402"/>
      <c r="M801" s="402"/>
      <c r="N801" s="402"/>
      <c r="O801" s="147"/>
      <c r="P801" s="189" t="s">
        <v>76</v>
      </c>
    </row>
    <row r="802" ht="31.5" spans="1:16">
      <c r="A802" s="247"/>
      <c r="B802" s="147"/>
      <c r="C802" s="335"/>
      <c r="D802" s="336"/>
      <c r="E802" s="399"/>
      <c r="F802" s="150" t="s">
        <v>1301</v>
      </c>
      <c r="G802" s="151" t="s">
        <v>129</v>
      </c>
      <c r="H802" s="1166" t="s">
        <v>1400</v>
      </c>
      <c r="I802" s="152"/>
      <c r="J802" s="402"/>
      <c r="K802" s="402"/>
      <c r="L802" s="402"/>
      <c r="M802" s="402"/>
      <c r="N802" s="402"/>
      <c r="O802" s="147"/>
      <c r="P802" s="189" t="s">
        <v>76</v>
      </c>
    </row>
    <row r="803" ht="31.5" spans="1:16">
      <c r="A803" s="247"/>
      <c r="B803" s="147"/>
      <c r="C803" s="335"/>
      <c r="D803" s="336"/>
      <c r="E803" s="399"/>
      <c r="F803" s="150" t="s">
        <v>1374</v>
      </c>
      <c r="G803" s="151" t="s">
        <v>129</v>
      </c>
      <c r="H803" s="1166" t="s">
        <v>880</v>
      </c>
      <c r="I803" s="152"/>
      <c r="J803" s="402"/>
      <c r="K803" s="402"/>
      <c r="L803" s="402"/>
      <c r="M803" s="402"/>
      <c r="N803" s="402"/>
      <c r="O803" s="147"/>
      <c r="P803" s="189" t="s">
        <v>1375</v>
      </c>
    </row>
    <row r="804" ht="33" customHeight="1" spans="1:16">
      <c r="A804" s="247"/>
      <c r="B804" s="147"/>
      <c r="C804" s="335"/>
      <c r="D804" s="336"/>
      <c r="E804" s="399"/>
      <c r="F804" s="150" t="s">
        <v>4</v>
      </c>
      <c r="G804" s="151" t="s">
        <v>129</v>
      </c>
      <c r="H804" s="403" t="s">
        <v>1401</v>
      </c>
      <c r="I804" s="152"/>
      <c r="J804" s="402"/>
      <c r="K804" s="402"/>
      <c r="L804" s="402"/>
      <c r="M804" s="402"/>
      <c r="N804" s="402"/>
      <c r="O804" s="147"/>
      <c r="P804" s="189" t="s">
        <v>1377</v>
      </c>
    </row>
    <row r="805" ht="36.75" customHeight="1" spans="1:16">
      <c r="A805" s="247"/>
      <c r="B805" s="147"/>
      <c r="C805" s="335"/>
      <c r="D805" s="336"/>
      <c r="E805" s="399"/>
      <c r="F805" s="150" t="s">
        <v>882</v>
      </c>
      <c r="G805" s="151" t="s">
        <v>129</v>
      </c>
      <c r="H805" s="403" t="s">
        <v>1402</v>
      </c>
      <c r="I805" s="152"/>
      <c r="J805" s="402"/>
      <c r="K805" s="402"/>
      <c r="L805" s="402"/>
      <c r="M805" s="402"/>
      <c r="N805" s="402"/>
      <c r="O805" s="147"/>
      <c r="P805" s="189" t="s">
        <v>884</v>
      </c>
    </row>
    <row r="806" ht="47.25" customHeight="1" spans="1:16">
      <c r="A806" s="247"/>
      <c r="B806" s="147"/>
      <c r="C806" s="335"/>
      <c r="D806" s="336"/>
      <c r="E806" s="397" t="s">
        <v>1403</v>
      </c>
      <c r="F806" s="150" t="s">
        <v>851</v>
      </c>
      <c r="G806" s="151" t="s">
        <v>129</v>
      </c>
      <c r="H806" s="398" t="s">
        <v>1404</v>
      </c>
      <c r="I806" s="400"/>
      <c r="J806" s="401">
        <v>2011</v>
      </c>
      <c r="K806" s="401" t="s">
        <v>1370</v>
      </c>
      <c r="L806" s="401">
        <v>1</v>
      </c>
      <c r="M806" s="401">
        <f>(1.62+1.8)/2</f>
        <v>1.71</v>
      </c>
      <c r="N806" s="401">
        <f>L806*M806</f>
        <v>1.71</v>
      </c>
      <c r="O806" s="163"/>
      <c r="P806" s="189" t="s">
        <v>76</v>
      </c>
    </row>
    <row r="807" ht="21" customHeight="1" spans="1:16">
      <c r="A807" s="247"/>
      <c r="B807" s="147"/>
      <c r="C807" s="335"/>
      <c r="D807" s="336"/>
      <c r="E807" s="399"/>
      <c r="F807" s="150" t="s">
        <v>854</v>
      </c>
      <c r="G807" s="151" t="s">
        <v>129</v>
      </c>
      <c r="H807" s="151" t="s">
        <v>1405</v>
      </c>
      <c r="I807" s="152"/>
      <c r="J807" s="402"/>
      <c r="K807" s="402"/>
      <c r="L807" s="402"/>
      <c r="M807" s="402"/>
      <c r="N807" s="402"/>
      <c r="O807" s="147"/>
      <c r="P807" s="189" t="s">
        <v>76</v>
      </c>
    </row>
    <row r="808" ht="47.25" spans="1:16">
      <c r="A808" s="247"/>
      <c r="B808" s="147"/>
      <c r="C808" s="335"/>
      <c r="D808" s="336"/>
      <c r="E808" s="399"/>
      <c r="F808" s="150" t="s">
        <v>1297</v>
      </c>
      <c r="G808" s="151" t="s">
        <v>129</v>
      </c>
      <c r="H808" s="151" t="s">
        <v>1406</v>
      </c>
      <c r="I808" s="152"/>
      <c r="J808" s="402"/>
      <c r="K808" s="402"/>
      <c r="L808" s="402"/>
      <c r="M808" s="402"/>
      <c r="N808" s="402"/>
      <c r="O808" s="147"/>
      <c r="P808" s="189" t="s">
        <v>76</v>
      </c>
    </row>
    <row r="809" ht="47.25" spans="1:16">
      <c r="A809" s="247"/>
      <c r="B809" s="147"/>
      <c r="C809" s="335"/>
      <c r="D809" s="336"/>
      <c r="E809" s="399"/>
      <c r="F809" s="150" t="s">
        <v>1299</v>
      </c>
      <c r="G809" s="151" t="s">
        <v>129</v>
      </c>
      <c r="H809" s="151" t="s">
        <v>1407</v>
      </c>
      <c r="I809" s="152"/>
      <c r="J809" s="402"/>
      <c r="K809" s="402"/>
      <c r="L809" s="402"/>
      <c r="M809" s="402"/>
      <c r="N809" s="402"/>
      <c r="O809" s="147"/>
      <c r="P809" s="189" t="s">
        <v>76</v>
      </c>
    </row>
    <row r="810" ht="31.5" spans="1:16">
      <c r="A810" s="247"/>
      <c r="B810" s="147"/>
      <c r="C810" s="335"/>
      <c r="D810" s="336"/>
      <c r="E810" s="399"/>
      <c r="F810" s="150" t="s">
        <v>1301</v>
      </c>
      <c r="G810" s="151" t="s">
        <v>129</v>
      </c>
      <c r="H810" s="1166" t="s">
        <v>1408</v>
      </c>
      <c r="I810" s="152"/>
      <c r="J810" s="402"/>
      <c r="K810" s="402"/>
      <c r="L810" s="402"/>
      <c r="M810" s="402"/>
      <c r="N810" s="402"/>
      <c r="O810" s="147"/>
      <c r="P810" s="189" t="s">
        <v>76</v>
      </c>
    </row>
    <row r="811" ht="31.5" spans="1:16">
      <c r="A811" s="247"/>
      <c r="B811" s="147"/>
      <c r="C811" s="335"/>
      <c r="D811" s="336"/>
      <c r="E811" s="399"/>
      <c r="F811" s="150" t="s">
        <v>1374</v>
      </c>
      <c r="G811" s="151" t="s">
        <v>129</v>
      </c>
      <c r="H811" s="1166" t="s">
        <v>880</v>
      </c>
      <c r="I811" s="152"/>
      <c r="J811" s="402"/>
      <c r="K811" s="402"/>
      <c r="L811" s="402"/>
      <c r="M811" s="402"/>
      <c r="N811" s="402"/>
      <c r="O811" s="147"/>
      <c r="P811" s="189" t="s">
        <v>1375</v>
      </c>
    </row>
    <row r="812" ht="33" customHeight="1" spans="1:16">
      <c r="A812" s="247"/>
      <c r="B812" s="147"/>
      <c r="C812" s="335"/>
      <c r="D812" s="336"/>
      <c r="E812" s="399"/>
      <c r="F812" s="150" t="s">
        <v>4</v>
      </c>
      <c r="G812" s="151" t="s">
        <v>129</v>
      </c>
      <c r="H812" s="403" t="s">
        <v>1409</v>
      </c>
      <c r="I812" s="152"/>
      <c r="J812" s="402"/>
      <c r="K812" s="402"/>
      <c r="L812" s="402"/>
      <c r="M812" s="402"/>
      <c r="N812" s="402"/>
      <c r="O812" s="147"/>
      <c r="P812" s="189" t="s">
        <v>1377</v>
      </c>
    </row>
    <row r="813" ht="39" customHeight="1" spans="1:16">
      <c r="A813" s="247"/>
      <c r="B813" s="147"/>
      <c r="C813" s="335"/>
      <c r="D813" s="336"/>
      <c r="E813" s="399"/>
      <c r="F813" s="150" t="s">
        <v>882</v>
      </c>
      <c r="G813" s="151" t="s">
        <v>129</v>
      </c>
      <c r="H813" s="403" t="s">
        <v>1410</v>
      </c>
      <c r="I813" s="152"/>
      <c r="J813" s="402"/>
      <c r="K813" s="402"/>
      <c r="L813" s="402"/>
      <c r="M813" s="402"/>
      <c r="N813" s="402"/>
      <c r="O813" s="147"/>
      <c r="P813" s="189" t="s">
        <v>884</v>
      </c>
    </row>
    <row r="814" s="237" customFormat="1" ht="38.25" customHeight="1" spans="1:16">
      <c r="A814" s="405"/>
      <c r="B814" s="327"/>
      <c r="C814" s="333"/>
      <c r="D814" s="406" t="s">
        <v>47</v>
      </c>
      <c r="E814" s="324" t="s">
        <v>283</v>
      </c>
      <c r="F814" s="325"/>
      <c r="G814" s="325"/>
      <c r="H814" s="325"/>
      <c r="I814" s="365"/>
      <c r="J814" s="366"/>
      <c r="K814" s="414"/>
      <c r="L814" s="414"/>
      <c r="M814" s="367"/>
      <c r="N814" s="368">
        <f>N815+N816</f>
        <v>0</v>
      </c>
      <c r="O814" s="368"/>
      <c r="P814" s="419"/>
    </row>
    <row r="815" s="237" customFormat="1" ht="30" customHeight="1" spans="1:16">
      <c r="A815" s="405"/>
      <c r="B815" s="327"/>
      <c r="C815" s="333"/>
      <c r="D815" s="334"/>
      <c r="E815" s="373" t="s">
        <v>255</v>
      </c>
      <c r="F815" s="407" t="s">
        <v>261</v>
      </c>
      <c r="G815" s="408"/>
      <c r="H815" s="408"/>
      <c r="I815" s="417"/>
      <c r="J815" s="407"/>
      <c r="K815" s="418"/>
      <c r="L815" s="418"/>
      <c r="M815" s="371"/>
      <c r="N815" s="372">
        <v>0</v>
      </c>
      <c r="O815" s="372"/>
      <c r="P815" s="419" t="s">
        <v>846</v>
      </c>
    </row>
    <row r="816" s="237" customFormat="1" ht="30" customHeight="1" spans="1:16">
      <c r="A816" s="405"/>
      <c r="B816" s="327"/>
      <c r="C816" s="333"/>
      <c r="D816" s="334"/>
      <c r="E816" s="420" t="s">
        <v>257</v>
      </c>
      <c r="F816" s="407" t="s">
        <v>262</v>
      </c>
      <c r="G816" s="408"/>
      <c r="H816" s="408"/>
      <c r="I816" s="417"/>
      <c r="J816" s="422"/>
      <c r="K816" s="373"/>
      <c r="L816" s="329"/>
      <c r="M816" s="423"/>
      <c r="N816" s="372">
        <v>0</v>
      </c>
      <c r="O816" s="372"/>
      <c r="P816" s="419" t="s">
        <v>1367</v>
      </c>
    </row>
    <row r="817" s="237" customFormat="1" ht="37.5" customHeight="1" spans="1:16">
      <c r="A817" s="315"/>
      <c r="B817" s="327"/>
      <c r="C817" s="425"/>
      <c r="D817" s="426" t="s">
        <v>56</v>
      </c>
      <c r="E817" s="332" t="s">
        <v>1411</v>
      </c>
      <c r="F817" s="332"/>
      <c r="G817" s="332"/>
      <c r="H817" s="332"/>
      <c r="I817" s="332"/>
      <c r="J817" s="366"/>
      <c r="K817" s="187"/>
      <c r="L817" s="188"/>
      <c r="M817" s="367"/>
      <c r="N817" s="368">
        <v>0</v>
      </c>
      <c r="O817" s="368"/>
      <c r="P817" s="394" t="s">
        <v>1412</v>
      </c>
    </row>
    <row r="818" s="186" customFormat="1" ht="44.25" customHeight="1" spans="1:16">
      <c r="A818" s="326"/>
      <c r="B818" s="327"/>
      <c r="C818" s="427" t="s">
        <v>160</v>
      </c>
      <c r="D818" s="428" t="s">
        <v>1413</v>
      </c>
      <c r="E818" s="429"/>
      <c r="F818" s="429"/>
      <c r="G818" s="429"/>
      <c r="H818" s="429"/>
      <c r="I818" s="432"/>
      <c r="J818" s="433"/>
      <c r="K818" s="434"/>
      <c r="L818" s="427"/>
      <c r="M818" s="435"/>
      <c r="N818" s="436">
        <v>0</v>
      </c>
      <c r="O818" s="436"/>
      <c r="P818" s="394" t="s">
        <v>1414</v>
      </c>
    </row>
    <row r="819" s="237" customFormat="1" ht="32.25" customHeight="1" spans="1:16">
      <c r="A819" s="315"/>
      <c r="B819" s="430" t="s">
        <v>187</v>
      </c>
      <c r="C819" s="317" t="s">
        <v>287</v>
      </c>
      <c r="D819" s="318"/>
      <c r="E819" s="318"/>
      <c r="F819" s="318"/>
      <c r="G819" s="318"/>
      <c r="H819" s="318"/>
      <c r="I819" s="351"/>
      <c r="J819" s="352"/>
      <c r="K819" s="353"/>
      <c r="L819" s="354"/>
      <c r="M819" s="355"/>
      <c r="N819" s="357">
        <v>0</v>
      </c>
      <c r="O819" s="357"/>
      <c r="P819" s="419" t="s">
        <v>845</v>
      </c>
    </row>
    <row r="820" ht="31.5" customHeight="1" spans="1:16">
      <c r="A820" s="247"/>
      <c r="B820" s="162"/>
      <c r="C820" s="164"/>
      <c r="D820" s="324" t="s">
        <v>288</v>
      </c>
      <c r="E820" s="325"/>
      <c r="F820" s="325"/>
      <c r="G820" s="325"/>
      <c r="H820" s="325"/>
      <c r="I820" s="365"/>
      <c r="J820" s="437"/>
      <c r="K820" s="438"/>
      <c r="L820" s="203"/>
      <c r="M820" s="439"/>
      <c r="N820" s="440">
        <v>0</v>
      </c>
      <c r="O820" s="440"/>
      <c r="P820" s="189"/>
    </row>
    <row r="821" s="237" customFormat="1" ht="33.75" customHeight="1" spans="1:16">
      <c r="A821" s="315"/>
      <c r="B821" s="430" t="s">
        <v>196</v>
      </c>
      <c r="C821" s="317" t="s">
        <v>289</v>
      </c>
      <c r="D821" s="318"/>
      <c r="E821" s="318"/>
      <c r="F821" s="318"/>
      <c r="G821" s="318"/>
      <c r="H821" s="318"/>
      <c r="I821" s="351"/>
      <c r="J821" s="352"/>
      <c r="K821" s="353"/>
      <c r="L821" s="354"/>
      <c r="M821" s="355"/>
      <c r="N821" s="357">
        <v>0</v>
      </c>
      <c r="O821" s="357"/>
      <c r="P821" s="419" t="s">
        <v>846</v>
      </c>
    </row>
    <row r="822" ht="32.25" customHeight="1" spans="1:16">
      <c r="A822" s="247"/>
      <c r="B822" s="147"/>
      <c r="C822" s="431"/>
      <c r="D822" s="324" t="s">
        <v>288</v>
      </c>
      <c r="E822" s="325"/>
      <c r="F822" s="325"/>
      <c r="G822" s="325"/>
      <c r="H822" s="325"/>
      <c r="I822" s="365"/>
      <c r="J822" s="437"/>
      <c r="K822" s="438"/>
      <c r="L822" s="203"/>
      <c r="M822" s="439"/>
      <c r="N822" s="440">
        <v>0</v>
      </c>
      <c r="O822" s="440"/>
      <c r="P822" s="189"/>
    </row>
    <row r="823" s="237" customFormat="1" ht="34.5" customHeight="1" spans="1:16">
      <c r="A823" s="315"/>
      <c r="B823" s="430" t="s">
        <v>199</v>
      </c>
      <c r="C823" s="317" t="s">
        <v>1415</v>
      </c>
      <c r="D823" s="318"/>
      <c r="E823" s="318"/>
      <c r="F823" s="318"/>
      <c r="G823" s="318"/>
      <c r="H823" s="318"/>
      <c r="I823" s="351"/>
      <c r="J823" s="441"/>
      <c r="K823" s="353"/>
      <c r="L823" s="354"/>
      <c r="M823" s="355"/>
      <c r="N823" s="357">
        <f>N824+N825+N826+N827+N828+N829</f>
        <v>0</v>
      </c>
      <c r="O823" s="357"/>
      <c r="P823" s="292"/>
    </row>
    <row r="824" ht="36.75" customHeight="1" spans="1:16">
      <c r="A824" s="247"/>
      <c r="B824" s="147"/>
      <c r="C824" s="188">
        <v>1</v>
      </c>
      <c r="D824" s="324" t="s">
        <v>1416</v>
      </c>
      <c r="E824" s="325"/>
      <c r="F824" s="325"/>
      <c r="G824" s="325"/>
      <c r="H824" s="325"/>
      <c r="I824" s="365"/>
      <c r="J824" s="366"/>
      <c r="K824" s="187"/>
      <c r="L824" s="188"/>
      <c r="M824" s="367"/>
      <c r="N824" s="368">
        <v>0</v>
      </c>
      <c r="O824" s="368"/>
      <c r="P824" s="419" t="s">
        <v>1417</v>
      </c>
    </row>
    <row r="825" ht="36.75" customHeight="1" spans="1:16">
      <c r="A825" s="247"/>
      <c r="B825" s="147"/>
      <c r="C825" s="188">
        <v>2</v>
      </c>
      <c r="D825" s="324" t="s">
        <v>1418</v>
      </c>
      <c r="E825" s="325"/>
      <c r="F825" s="325"/>
      <c r="G825" s="325"/>
      <c r="H825" s="325"/>
      <c r="I825" s="365"/>
      <c r="J825" s="366"/>
      <c r="K825" s="187"/>
      <c r="L825" s="188"/>
      <c r="M825" s="367"/>
      <c r="N825" s="368">
        <v>0</v>
      </c>
      <c r="O825" s="368"/>
      <c r="P825" s="419" t="s">
        <v>1419</v>
      </c>
    </row>
    <row r="826" ht="36.75" customHeight="1" spans="1:16">
      <c r="A826" s="247"/>
      <c r="B826" s="147"/>
      <c r="C826" s="188">
        <v>3</v>
      </c>
      <c r="D826" s="324" t="s">
        <v>1420</v>
      </c>
      <c r="E826" s="325"/>
      <c r="F826" s="325"/>
      <c r="G826" s="325"/>
      <c r="H826" s="325"/>
      <c r="I826" s="365"/>
      <c r="J826" s="366"/>
      <c r="K826" s="187"/>
      <c r="L826" s="188"/>
      <c r="M826" s="367"/>
      <c r="N826" s="368">
        <v>0</v>
      </c>
      <c r="O826" s="368"/>
      <c r="P826" s="419" t="s">
        <v>842</v>
      </c>
    </row>
    <row r="827" ht="36.75" customHeight="1" spans="1:16">
      <c r="A827" s="247"/>
      <c r="B827" s="147"/>
      <c r="C827" s="188">
        <v>4</v>
      </c>
      <c r="D827" s="324" t="s">
        <v>1421</v>
      </c>
      <c r="E827" s="325"/>
      <c r="F827" s="325"/>
      <c r="G827" s="325"/>
      <c r="H827" s="325"/>
      <c r="I827" s="365"/>
      <c r="J827" s="366"/>
      <c r="K827" s="187"/>
      <c r="L827" s="188"/>
      <c r="M827" s="367"/>
      <c r="N827" s="368">
        <v>0</v>
      </c>
      <c r="O827" s="368"/>
      <c r="P827" s="419" t="s">
        <v>1422</v>
      </c>
    </row>
    <row r="828" ht="36.75" customHeight="1" spans="1:16">
      <c r="A828" s="247"/>
      <c r="B828" s="147"/>
      <c r="C828" s="188">
        <v>5</v>
      </c>
      <c r="D828" s="324" t="s">
        <v>1423</v>
      </c>
      <c r="E828" s="325"/>
      <c r="F828" s="325"/>
      <c r="G828" s="325"/>
      <c r="H828" s="325"/>
      <c r="I828" s="365"/>
      <c r="J828" s="366"/>
      <c r="K828" s="187"/>
      <c r="L828" s="188"/>
      <c r="M828" s="367"/>
      <c r="N828" s="368">
        <v>0</v>
      </c>
      <c r="O828" s="368"/>
      <c r="P828" s="419" t="s">
        <v>843</v>
      </c>
    </row>
    <row r="829" ht="47.25" customHeight="1" spans="1:16">
      <c r="A829" s="247"/>
      <c r="B829" s="147"/>
      <c r="C829" s="188">
        <v>6</v>
      </c>
      <c r="D829" s="324" t="s">
        <v>1424</v>
      </c>
      <c r="E829" s="325"/>
      <c r="F829" s="325"/>
      <c r="G829" s="325"/>
      <c r="H829" s="325"/>
      <c r="I829" s="365"/>
      <c r="J829" s="366"/>
      <c r="K829" s="187"/>
      <c r="L829" s="188"/>
      <c r="M829" s="367"/>
      <c r="N829" s="368">
        <v>0</v>
      </c>
      <c r="O829" s="368"/>
      <c r="P829" s="416" t="s">
        <v>1425</v>
      </c>
    </row>
    <row r="830" s="237" customFormat="1" ht="46.5" customHeight="1" spans="1:16">
      <c r="A830" s="315"/>
      <c r="B830" s="430" t="s">
        <v>207</v>
      </c>
      <c r="C830" s="317" t="s">
        <v>1426</v>
      </c>
      <c r="D830" s="318"/>
      <c r="E830" s="318"/>
      <c r="F830" s="318"/>
      <c r="G830" s="318"/>
      <c r="H830" s="318"/>
      <c r="I830" s="351"/>
      <c r="J830" s="441"/>
      <c r="K830" s="353"/>
      <c r="L830" s="354"/>
      <c r="M830" s="355"/>
      <c r="N830" s="357">
        <f>N831+N832+N833</f>
        <v>0</v>
      </c>
      <c r="O830" s="357"/>
      <c r="P830" s="292"/>
    </row>
    <row r="831" s="237" customFormat="1" ht="24.95" customHeight="1" spans="1:16">
      <c r="A831" s="315"/>
      <c r="B831" s="327"/>
      <c r="C831" s="188">
        <v>1</v>
      </c>
      <c r="D831" s="324" t="s">
        <v>293</v>
      </c>
      <c r="E831" s="325"/>
      <c r="F831" s="325"/>
      <c r="G831" s="325"/>
      <c r="H831" s="325"/>
      <c r="I831" s="365"/>
      <c r="J831" s="366"/>
      <c r="K831" s="187"/>
      <c r="L831" s="188"/>
      <c r="M831" s="367"/>
      <c r="N831" s="368">
        <v>0</v>
      </c>
      <c r="O831" s="368"/>
      <c r="P831" s="419" t="s">
        <v>843</v>
      </c>
    </row>
    <row r="832" s="237" customFormat="1" ht="24.95" customHeight="1" spans="1:16">
      <c r="A832" s="315"/>
      <c r="B832" s="327"/>
      <c r="C832" s="188">
        <v>2</v>
      </c>
      <c r="D832" s="324" t="s">
        <v>294</v>
      </c>
      <c r="E832" s="325"/>
      <c r="F832" s="325"/>
      <c r="G832" s="325"/>
      <c r="H832" s="325"/>
      <c r="I832" s="365"/>
      <c r="J832" s="366"/>
      <c r="K832" s="187"/>
      <c r="L832" s="188"/>
      <c r="M832" s="367"/>
      <c r="N832" s="368">
        <v>0</v>
      </c>
      <c r="O832" s="368"/>
      <c r="P832" s="419" t="s">
        <v>845</v>
      </c>
    </row>
    <row r="833" s="237" customFormat="1" ht="24.95" customHeight="1" spans="1:16">
      <c r="A833" s="315"/>
      <c r="B833" s="327"/>
      <c r="C833" s="368">
        <v>3</v>
      </c>
      <c r="D833" s="442" t="s">
        <v>295</v>
      </c>
      <c r="E833" s="443"/>
      <c r="F833" s="443"/>
      <c r="G833" s="443"/>
      <c r="H833" s="443"/>
      <c r="I833" s="451"/>
      <c r="J833" s="452"/>
      <c r="K833" s="187"/>
      <c r="L833" s="188"/>
      <c r="M833" s="367"/>
      <c r="N833" s="368">
        <v>0</v>
      </c>
      <c r="O833" s="368"/>
      <c r="P833" s="419" t="s">
        <v>846</v>
      </c>
    </row>
    <row r="834" ht="21" customHeight="1" spans="1:16">
      <c r="A834" s="444"/>
      <c r="B834" s="162"/>
      <c r="C834" s="445"/>
      <c r="D834" s="446"/>
      <c r="E834" s="447"/>
      <c r="F834" s="447"/>
      <c r="G834" s="447"/>
      <c r="H834" s="447"/>
      <c r="I834" s="447"/>
      <c r="J834" s="217"/>
      <c r="K834" s="453"/>
      <c r="L834" s="454"/>
      <c r="M834" s="349"/>
      <c r="N834" s="276"/>
      <c r="O834" s="276"/>
      <c r="P834" s="189"/>
    </row>
    <row r="835" ht="18.75" customHeight="1" spans="1:16">
      <c r="A835" s="448"/>
      <c r="B835" s="189"/>
      <c r="C835" s="131" t="s">
        <v>831</v>
      </c>
      <c r="D835" s="132"/>
      <c r="E835" s="132"/>
      <c r="F835" s="132"/>
      <c r="G835" s="132"/>
      <c r="H835" s="132"/>
      <c r="I835" s="132"/>
      <c r="J835" s="132"/>
      <c r="K835" s="132"/>
      <c r="L835" s="455"/>
      <c r="M835" s="231"/>
      <c r="N835" s="350">
        <f>N22</f>
        <v>268.245</v>
      </c>
      <c r="O835" s="350">
        <f>SUM(O22:O834)</f>
        <v>0</v>
      </c>
      <c r="P835" s="189"/>
    </row>
    <row r="836" customHeight="1" spans="1:16">
      <c r="A836" s="120"/>
      <c r="B836" s="120"/>
      <c r="C836" s="119"/>
      <c r="D836" s="449"/>
      <c r="E836" s="119"/>
      <c r="F836" s="119"/>
      <c r="G836" s="119"/>
      <c r="H836" s="119"/>
      <c r="I836" s="119"/>
      <c r="J836" s="119"/>
      <c r="K836" s="119"/>
      <c r="L836" s="119"/>
      <c r="M836" s="232"/>
      <c r="N836" s="232"/>
      <c r="O836" s="232"/>
      <c r="P836" s="120"/>
    </row>
    <row r="837" customHeight="1" spans="1:16">
      <c r="A837" s="115" t="s">
        <v>832</v>
      </c>
      <c r="B837" s="115"/>
      <c r="C837" s="225"/>
      <c r="D837" s="450"/>
      <c r="E837" s="225"/>
      <c r="F837" s="115"/>
      <c r="G837" s="115"/>
      <c r="H837" s="115"/>
      <c r="I837" s="115"/>
      <c r="J837" s="179"/>
      <c r="K837" s="178"/>
      <c r="L837" s="179"/>
      <c r="M837" s="342"/>
      <c r="N837" s="179"/>
      <c r="O837" s="179"/>
      <c r="P837" s="120"/>
    </row>
    <row r="838" customHeight="1" spans="1:15">
      <c r="A838" s="115"/>
      <c r="B838" s="115"/>
      <c r="C838" s="225"/>
      <c r="D838" s="450"/>
      <c r="E838" s="225"/>
      <c r="F838" s="115"/>
      <c r="G838" s="115"/>
      <c r="H838" s="115"/>
      <c r="I838" s="115"/>
      <c r="J838" s="115"/>
      <c r="K838" s="178"/>
      <c r="L838" s="115"/>
      <c r="M838" s="342"/>
      <c r="N838" s="179"/>
      <c r="O838" s="179"/>
    </row>
    <row r="839" customHeight="1" spans="1:16">
      <c r="A839" s="115"/>
      <c r="B839" s="115"/>
      <c r="C839" s="225"/>
      <c r="D839" s="450"/>
      <c r="E839" s="225"/>
      <c r="F839" s="115"/>
      <c r="G839" s="115"/>
      <c r="H839" s="115"/>
      <c r="I839" s="115"/>
      <c r="J839" s="117" t="str">
        <f>PENDIDIKAN!I419</f>
        <v>Padang, 26 Januari 2022</v>
      </c>
      <c r="K839" s="178"/>
      <c r="P839" s="456"/>
    </row>
    <row r="840" customHeight="1" spans="1:16">
      <c r="A840" s="115"/>
      <c r="B840" s="115"/>
      <c r="C840" s="225"/>
      <c r="D840" s="450"/>
      <c r="E840" s="225"/>
      <c r="F840" s="115"/>
      <c r="G840" s="115"/>
      <c r="H840" s="115"/>
      <c r="I840" s="115"/>
      <c r="J840" s="117" t="str">
        <f>PENDIDIKAN!I420</f>
        <v>Ketua Jurusan Kimia</v>
      </c>
      <c r="K840" s="178"/>
      <c r="N840" s="457"/>
      <c r="O840" s="457"/>
      <c r="P840" s="179"/>
    </row>
    <row r="841" customHeight="1" spans="1:16">
      <c r="A841" s="115"/>
      <c r="B841" s="115"/>
      <c r="C841" s="225"/>
      <c r="D841" s="450"/>
      <c r="E841" s="225"/>
      <c r="F841" s="115"/>
      <c r="G841" s="115"/>
      <c r="H841" s="115"/>
      <c r="I841" s="115"/>
      <c r="J841" s="117" t="str">
        <f>PENDIDIKAN!I421</f>
        <v>Fakultas MIPA Univesitas Andalas</v>
      </c>
      <c r="K841" s="178"/>
      <c r="P841" s="456"/>
    </row>
    <row r="842" customHeight="1" spans="1:16">
      <c r="A842" s="115"/>
      <c r="B842" s="115"/>
      <c r="C842" s="225"/>
      <c r="D842" s="450"/>
      <c r="E842" s="225"/>
      <c r="F842" s="115"/>
      <c r="G842" s="115"/>
      <c r="H842" s="115"/>
      <c r="I842" s="115"/>
      <c r="K842" s="178"/>
      <c r="P842" s="456"/>
    </row>
    <row r="843" customHeight="1" spans="1:16">
      <c r="A843" s="115"/>
      <c r="B843" s="115"/>
      <c r="C843" s="225"/>
      <c r="D843" s="450"/>
      <c r="E843" s="225"/>
      <c r="F843" s="115"/>
      <c r="G843" s="115"/>
      <c r="H843" s="115"/>
      <c r="I843" s="115"/>
      <c r="K843" s="178"/>
      <c r="P843" s="456"/>
    </row>
    <row r="844" customHeight="1" spans="1:16">
      <c r="A844" s="115"/>
      <c r="B844" s="115"/>
      <c r="C844" s="225"/>
      <c r="D844" s="450"/>
      <c r="E844" s="225"/>
      <c r="F844" s="115"/>
      <c r="G844" s="115"/>
      <c r="H844" s="115"/>
      <c r="I844" s="115"/>
      <c r="K844" s="178"/>
      <c r="P844" s="456"/>
    </row>
    <row r="845" customHeight="1" spans="1:16">
      <c r="A845" s="115"/>
      <c r="B845" s="115"/>
      <c r="C845" s="225"/>
      <c r="D845" s="450"/>
      <c r="E845" s="225"/>
      <c r="F845" s="115"/>
      <c r="G845" s="115"/>
      <c r="H845" s="115"/>
      <c r="I845" s="115"/>
      <c r="J845" s="237" t="str">
        <f>PENDIDIKAN!I425</f>
        <v>Dr. Mai Efdi</v>
      </c>
      <c r="K845" s="178"/>
      <c r="P845" s="458"/>
    </row>
    <row r="846" customHeight="1" spans="1:16">
      <c r="A846" s="115"/>
      <c r="B846" s="115"/>
      <c r="C846" s="225"/>
      <c r="D846" s="450"/>
      <c r="E846" s="225"/>
      <c r="F846" s="115"/>
      <c r="G846" s="115"/>
      <c r="H846" s="115"/>
      <c r="I846" s="115"/>
      <c r="J846" s="117" t="str">
        <f>PENDIDIKAN!I426</f>
        <v>NIP. 197205301999031003 </v>
      </c>
      <c r="K846" s="178"/>
      <c r="P846" s="459"/>
    </row>
  </sheetData>
  <mergeCells count="1150">
    <mergeCell ref="A1:N1"/>
    <mergeCell ref="A2:N2"/>
    <mergeCell ref="B20:I20"/>
    <mergeCell ref="B21:I21"/>
    <mergeCell ref="B22:I22"/>
    <mergeCell ref="C23:I23"/>
    <mergeCell ref="D24:I24"/>
    <mergeCell ref="E25:I25"/>
    <mergeCell ref="F26:I26"/>
    <mergeCell ref="F27:I27"/>
    <mergeCell ref="E28:I28"/>
    <mergeCell ref="F29:I29"/>
    <mergeCell ref="F30:I30"/>
    <mergeCell ref="E31:I31"/>
    <mergeCell ref="F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H138:I138"/>
    <mergeCell ref="H139:I139"/>
    <mergeCell ref="H140:I140"/>
    <mergeCell ref="H141:I141"/>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H155:I155"/>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68:I168"/>
    <mergeCell ref="H169:I169"/>
    <mergeCell ref="H170:I170"/>
    <mergeCell ref="H171:I171"/>
    <mergeCell ref="H172:I172"/>
    <mergeCell ref="H173:I173"/>
    <mergeCell ref="H174:I174"/>
    <mergeCell ref="H175:I175"/>
    <mergeCell ref="H176:I176"/>
    <mergeCell ref="H177:I177"/>
    <mergeCell ref="H178:I178"/>
    <mergeCell ref="H179:I179"/>
    <mergeCell ref="H180:I180"/>
    <mergeCell ref="H181:I181"/>
    <mergeCell ref="H182:I182"/>
    <mergeCell ref="H183:I183"/>
    <mergeCell ref="H184:I184"/>
    <mergeCell ref="H185:I185"/>
    <mergeCell ref="H186:I186"/>
    <mergeCell ref="H187:I187"/>
    <mergeCell ref="H188:I188"/>
    <mergeCell ref="H189:I189"/>
    <mergeCell ref="H190:I190"/>
    <mergeCell ref="H191:I191"/>
    <mergeCell ref="H192:I192"/>
    <mergeCell ref="H193:I193"/>
    <mergeCell ref="H194:I194"/>
    <mergeCell ref="H195:I195"/>
    <mergeCell ref="H196:I196"/>
    <mergeCell ref="H197:I197"/>
    <mergeCell ref="H198:I198"/>
    <mergeCell ref="H199:I199"/>
    <mergeCell ref="H200:I200"/>
    <mergeCell ref="H201:I201"/>
    <mergeCell ref="H202:I202"/>
    <mergeCell ref="H203:I203"/>
    <mergeCell ref="H204:I204"/>
    <mergeCell ref="H205:I205"/>
    <mergeCell ref="H206:I206"/>
    <mergeCell ref="H207:I207"/>
    <mergeCell ref="H208:I208"/>
    <mergeCell ref="H209:I209"/>
    <mergeCell ref="H210:I210"/>
    <mergeCell ref="H211:I211"/>
    <mergeCell ref="H212:I212"/>
    <mergeCell ref="H213:I213"/>
    <mergeCell ref="H214:I214"/>
    <mergeCell ref="H215:I215"/>
    <mergeCell ref="H216:I216"/>
    <mergeCell ref="H217:I217"/>
    <mergeCell ref="H218:I218"/>
    <mergeCell ref="H219:I219"/>
    <mergeCell ref="H220:I220"/>
    <mergeCell ref="H221:I221"/>
    <mergeCell ref="H222:I222"/>
    <mergeCell ref="H223:I223"/>
    <mergeCell ref="H224:I224"/>
    <mergeCell ref="H225:I225"/>
    <mergeCell ref="H226:I226"/>
    <mergeCell ref="H227:I227"/>
    <mergeCell ref="H228:I228"/>
    <mergeCell ref="H229:I229"/>
    <mergeCell ref="H230:I230"/>
    <mergeCell ref="H231:I231"/>
    <mergeCell ref="H232:I232"/>
    <mergeCell ref="H233:I233"/>
    <mergeCell ref="H234:I234"/>
    <mergeCell ref="H235:I235"/>
    <mergeCell ref="H236:I236"/>
    <mergeCell ref="H237:I237"/>
    <mergeCell ref="H238:I238"/>
    <mergeCell ref="H239:I239"/>
    <mergeCell ref="H240:I240"/>
    <mergeCell ref="H241:I241"/>
    <mergeCell ref="H242:I242"/>
    <mergeCell ref="H243:I243"/>
    <mergeCell ref="H244:I244"/>
    <mergeCell ref="H245:I245"/>
    <mergeCell ref="H246:I246"/>
    <mergeCell ref="H247:I247"/>
    <mergeCell ref="H248:I248"/>
    <mergeCell ref="H249:I249"/>
    <mergeCell ref="H250:I250"/>
    <mergeCell ref="H251:I251"/>
    <mergeCell ref="H252:I252"/>
    <mergeCell ref="H253:I253"/>
    <mergeCell ref="H254:I254"/>
    <mergeCell ref="H255:I255"/>
    <mergeCell ref="H256:I256"/>
    <mergeCell ref="H257:I257"/>
    <mergeCell ref="H258:I258"/>
    <mergeCell ref="H259:I259"/>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H275:I275"/>
    <mergeCell ref="H276:I276"/>
    <mergeCell ref="H277:I277"/>
    <mergeCell ref="H278:I278"/>
    <mergeCell ref="H279:I279"/>
    <mergeCell ref="H280:I280"/>
    <mergeCell ref="H281:I281"/>
    <mergeCell ref="H282:I282"/>
    <mergeCell ref="H283:I283"/>
    <mergeCell ref="H284:I284"/>
    <mergeCell ref="H285:I285"/>
    <mergeCell ref="H286:I286"/>
    <mergeCell ref="H287:I287"/>
    <mergeCell ref="H288:I288"/>
    <mergeCell ref="H289:I289"/>
    <mergeCell ref="H290:I290"/>
    <mergeCell ref="H291:I291"/>
    <mergeCell ref="H292:I292"/>
    <mergeCell ref="H293:I293"/>
    <mergeCell ref="H294:I294"/>
    <mergeCell ref="H295:I295"/>
    <mergeCell ref="H296:I296"/>
    <mergeCell ref="H297:I297"/>
    <mergeCell ref="H298:I298"/>
    <mergeCell ref="H299:I299"/>
    <mergeCell ref="H300:I300"/>
    <mergeCell ref="H301:I301"/>
    <mergeCell ref="H302:I302"/>
    <mergeCell ref="H303:I303"/>
    <mergeCell ref="H304:I304"/>
    <mergeCell ref="H305:I305"/>
    <mergeCell ref="H306:I306"/>
    <mergeCell ref="H307:I307"/>
    <mergeCell ref="H308:I308"/>
    <mergeCell ref="H309:I309"/>
    <mergeCell ref="H310:I310"/>
    <mergeCell ref="H311:I311"/>
    <mergeCell ref="H312:I312"/>
    <mergeCell ref="H313:I313"/>
    <mergeCell ref="H314:I314"/>
    <mergeCell ref="H315:I315"/>
    <mergeCell ref="H316:I316"/>
    <mergeCell ref="H317:I317"/>
    <mergeCell ref="H318:I318"/>
    <mergeCell ref="H319:I319"/>
    <mergeCell ref="H320:I320"/>
    <mergeCell ref="H321:I321"/>
    <mergeCell ref="H322:I322"/>
    <mergeCell ref="H323:I323"/>
    <mergeCell ref="H324:I324"/>
    <mergeCell ref="H325:I325"/>
    <mergeCell ref="H326:I326"/>
    <mergeCell ref="H327:I327"/>
    <mergeCell ref="H328:I328"/>
    <mergeCell ref="H329:I329"/>
    <mergeCell ref="H330:I330"/>
    <mergeCell ref="H331:I331"/>
    <mergeCell ref="H332:I332"/>
    <mergeCell ref="H333:I333"/>
    <mergeCell ref="H334:I334"/>
    <mergeCell ref="H335:I335"/>
    <mergeCell ref="H336:I336"/>
    <mergeCell ref="H337:I337"/>
    <mergeCell ref="H338:I338"/>
    <mergeCell ref="H339:I339"/>
    <mergeCell ref="H340:I340"/>
    <mergeCell ref="H341:I341"/>
    <mergeCell ref="H342:I342"/>
    <mergeCell ref="H343:I343"/>
    <mergeCell ref="H344:I344"/>
    <mergeCell ref="H345:I345"/>
    <mergeCell ref="H346:I346"/>
    <mergeCell ref="H347:I347"/>
    <mergeCell ref="H348:I348"/>
    <mergeCell ref="H349:I349"/>
    <mergeCell ref="H350:I350"/>
    <mergeCell ref="H351:I351"/>
    <mergeCell ref="H352:I352"/>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367:I367"/>
    <mergeCell ref="H368:I368"/>
    <mergeCell ref="H369:I369"/>
    <mergeCell ref="H370:I370"/>
    <mergeCell ref="H371:I371"/>
    <mergeCell ref="H372:I372"/>
    <mergeCell ref="H373:I373"/>
    <mergeCell ref="H374:I374"/>
    <mergeCell ref="H375:I375"/>
    <mergeCell ref="H376:I376"/>
    <mergeCell ref="H377:I377"/>
    <mergeCell ref="H378:I378"/>
    <mergeCell ref="H379:I379"/>
    <mergeCell ref="H380:I380"/>
    <mergeCell ref="H381:I381"/>
    <mergeCell ref="H382:I382"/>
    <mergeCell ref="H383:I383"/>
    <mergeCell ref="H384:I384"/>
    <mergeCell ref="H385:I385"/>
    <mergeCell ref="H386:I386"/>
    <mergeCell ref="H387:I387"/>
    <mergeCell ref="H388:I388"/>
    <mergeCell ref="H389:I389"/>
    <mergeCell ref="H390:I390"/>
    <mergeCell ref="H391:I391"/>
    <mergeCell ref="H392:I392"/>
    <mergeCell ref="F393:I393"/>
    <mergeCell ref="H394:I394"/>
    <mergeCell ref="H395:I395"/>
    <mergeCell ref="H396:I396"/>
    <mergeCell ref="H397:I397"/>
    <mergeCell ref="H398:I398"/>
    <mergeCell ref="H399:I399"/>
    <mergeCell ref="H400:I400"/>
    <mergeCell ref="H401:I401"/>
    <mergeCell ref="H402:I402"/>
    <mergeCell ref="H403:I403"/>
    <mergeCell ref="H404:I404"/>
    <mergeCell ref="H405:I405"/>
    <mergeCell ref="H406:I406"/>
    <mergeCell ref="H407:I407"/>
    <mergeCell ref="H408:I408"/>
    <mergeCell ref="H409:I409"/>
    <mergeCell ref="H410:I410"/>
    <mergeCell ref="H411:I411"/>
    <mergeCell ref="H412:I412"/>
    <mergeCell ref="H413:I413"/>
    <mergeCell ref="H414:I414"/>
    <mergeCell ref="H415:I415"/>
    <mergeCell ref="H416:I416"/>
    <mergeCell ref="H417:I417"/>
    <mergeCell ref="H418:I418"/>
    <mergeCell ref="H419:I419"/>
    <mergeCell ref="H420:I420"/>
    <mergeCell ref="H421:I421"/>
    <mergeCell ref="H422:I422"/>
    <mergeCell ref="H423:I423"/>
    <mergeCell ref="H424:I424"/>
    <mergeCell ref="H425:I425"/>
    <mergeCell ref="F426:I426"/>
    <mergeCell ref="H427:I427"/>
    <mergeCell ref="H428:I428"/>
    <mergeCell ref="H429:I429"/>
    <mergeCell ref="H430:I430"/>
    <mergeCell ref="H431:I431"/>
    <mergeCell ref="H432:I432"/>
    <mergeCell ref="H433:I433"/>
    <mergeCell ref="H434:I434"/>
    <mergeCell ref="H435:I435"/>
    <mergeCell ref="H436:I436"/>
    <mergeCell ref="H437:I437"/>
    <mergeCell ref="H438:I438"/>
    <mergeCell ref="H439:I439"/>
    <mergeCell ref="H440:I440"/>
    <mergeCell ref="H441:I441"/>
    <mergeCell ref="H442:I442"/>
    <mergeCell ref="H443:I443"/>
    <mergeCell ref="H444:I444"/>
    <mergeCell ref="H445:I445"/>
    <mergeCell ref="H446:I446"/>
    <mergeCell ref="H447:I447"/>
    <mergeCell ref="H448:I448"/>
    <mergeCell ref="H449:I449"/>
    <mergeCell ref="H450:I450"/>
    <mergeCell ref="H451:I451"/>
    <mergeCell ref="H452:I452"/>
    <mergeCell ref="H453:I453"/>
    <mergeCell ref="H454:I454"/>
    <mergeCell ref="H455:I455"/>
    <mergeCell ref="H456:I456"/>
    <mergeCell ref="H457:I457"/>
    <mergeCell ref="H458:I458"/>
    <mergeCell ref="H459:I459"/>
    <mergeCell ref="H460:I460"/>
    <mergeCell ref="H461:I461"/>
    <mergeCell ref="H462:I462"/>
    <mergeCell ref="H463:I463"/>
    <mergeCell ref="H464:I464"/>
    <mergeCell ref="H465:I465"/>
    <mergeCell ref="H466:I466"/>
    <mergeCell ref="H467:I467"/>
    <mergeCell ref="H468:I468"/>
    <mergeCell ref="H469:I469"/>
    <mergeCell ref="H470:I470"/>
    <mergeCell ref="H471:I471"/>
    <mergeCell ref="H472:I472"/>
    <mergeCell ref="H473:I473"/>
    <mergeCell ref="H474:I474"/>
    <mergeCell ref="H475:I475"/>
    <mergeCell ref="H476:I476"/>
    <mergeCell ref="H477:I477"/>
    <mergeCell ref="H478:I478"/>
    <mergeCell ref="H479:I479"/>
    <mergeCell ref="H480:I480"/>
    <mergeCell ref="H481:I481"/>
    <mergeCell ref="H482:I482"/>
    <mergeCell ref="H483:I483"/>
    <mergeCell ref="H484:I484"/>
    <mergeCell ref="H485:I485"/>
    <mergeCell ref="H486:I486"/>
    <mergeCell ref="H487:I487"/>
    <mergeCell ref="H488:I488"/>
    <mergeCell ref="H489:I489"/>
    <mergeCell ref="H490:I490"/>
    <mergeCell ref="H491:I491"/>
    <mergeCell ref="H492:I492"/>
    <mergeCell ref="H493:I493"/>
    <mergeCell ref="H494:I494"/>
    <mergeCell ref="H495:I495"/>
    <mergeCell ref="H496:I496"/>
    <mergeCell ref="H497:I497"/>
    <mergeCell ref="H498:I498"/>
    <mergeCell ref="H499:I499"/>
    <mergeCell ref="H500:I500"/>
    <mergeCell ref="H501:I501"/>
    <mergeCell ref="H502:I502"/>
    <mergeCell ref="H503:I503"/>
    <mergeCell ref="H504:I504"/>
    <mergeCell ref="H505:I505"/>
    <mergeCell ref="H506:I506"/>
    <mergeCell ref="F507:I507"/>
    <mergeCell ref="H508:I508"/>
    <mergeCell ref="H509:I509"/>
    <mergeCell ref="H510:I510"/>
    <mergeCell ref="H511:I511"/>
    <mergeCell ref="H512:I512"/>
    <mergeCell ref="H513:I513"/>
    <mergeCell ref="H514:I514"/>
    <mergeCell ref="H515:I515"/>
    <mergeCell ref="H516:I516"/>
    <mergeCell ref="H517:I517"/>
    <mergeCell ref="H518:I518"/>
    <mergeCell ref="H519:I519"/>
    <mergeCell ref="H520:I520"/>
    <mergeCell ref="H521:I521"/>
    <mergeCell ref="H522:I522"/>
    <mergeCell ref="H523:I523"/>
    <mergeCell ref="H524:I524"/>
    <mergeCell ref="H525:I525"/>
    <mergeCell ref="H526:I526"/>
    <mergeCell ref="H527:I527"/>
    <mergeCell ref="H528:I528"/>
    <mergeCell ref="H529:I529"/>
    <mergeCell ref="H530:I530"/>
    <mergeCell ref="H531:I531"/>
    <mergeCell ref="H532:I532"/>
    <mergeCell ref="H533:I533"/>
    <mergeCell ref="H534:I534"/>
    <mergeCell ref="H535:I535"/>
    <mergeCell ref="H536:I536"/>
    <mergeCell ref="H537:I537"/>
    <mergeCell ref="H538:I538"/>
    <mergeCell ref="H539:I539"/>
    <mergeCell ref="H540:I540"/>
    <mergeCell ref="H541:I541"/>
    <mergeCell ref="H542:I542"/>
    <mergeCell ref="H543:I543"/>
    <mergeCell ref="H544:I544"/>
    <mergeCell ref="H545:I545"/>
    <mergeCell ref="H546:I546"/>
    <mergeCell ref="H547:I547"/>
    <mergeCell ref="H548:I548"/>
    <mergeCell ref="H549:I549"/>
    <mergeCell ref="H550:I550"/>
    <mergeCell ref="H551:I551"/>
    <mergeCell ref="H552:I552"/>
    <mergeCell ref="H553:I553"/>
    <mergeCell ref="H554:I554"/>
    <mergeCell ref="H555:I555"/>
    <mergeCell ref="F556:I556"/>
    <mergeCell ref="F557:I557"/>
    <mergeCell ref="H558:I558"/>
    <mergeCell ref="H559:I559"/>
    <mergeCell ref="H560:I560"/>
    <mergeCell ref="H561:I561"/>
    <mergeCell ref="H562:I562"/>
    <mergeCell ref="H563:I563"/>
    <mergeCell ref="H564:I564"/>
    <mergeCell ref="H565:I565"/>
    <mergeCell ref="H566:I566"/>
    <mergeCell ref="H567:I567"/>
    <mergeCell ref="H568:I568"/>
    <mergeCell ref="H569:I569"/>
    <mergeCell ref="H570:I570"/>
    <mergeCell ref="H571:I571"/>
    <mergeCell ref="H572:I572"/>
    <mergeCell ref="H573:I573"/>
    <mergeCell ref="H574:I574"/>
    <mergeCell ref="H575:I575"/>
    <mergeCell ref="H576:I576"/>
    <mergeCell ref="H577:I577"/>
    <mergeCell ref="H578:I578"/>
    <mergeCell ref="H579:I579"/>
    <mergeCell ref="H580:I580"/>
    <mergeCell ref="H581:I581"/>
    <mergeCell ref="H582:I582"/>
    <mergeCell ref="H583:I583"/>
    <mergeCell ref="H584:I584"/>
    <mergeCell ref="H585:I585"/>
    <mergeCell ref="H586:I586"/>
    <mergeCell ref="H587:I587"/>
    <mergeCell ref="H588:I588"/>
    <mergeCell ref="H589:I589"/>
    <mergeCell ref="H590:I590"/>
    <mergeCell ref="H591:I591"/>
    <mergeCell ref="H592:I592"/>
    <mergeCell ref="H593:I593"/>
    <mergeCell ref="H594:I594"/>
    <mergeCell ref="H595:I595"/>
    <mergeCell ref="H596:I596"/>
    <mergeCell ref="H597:I597"/>
    <mergeCell ref="H598:I598"/>
    <mergeCell ref="H599:I599"/>
    <mergeCell ref="H600:I600"/>
    <mergeCell ref="H601:I601"/>
    <mergeCell ref="H602:I602"/>
    <mergeCell ref="H603:I603"/>
    <mergeCell ref="H604:I604"/>
    <mergeCell ref="H605:I605"/>
    <mergeCell ref="H606:I606"/>
    <mergeCell ref="H607:I607"/>
    <mergeCell ref="H608:I608"/>
    <mergeCell ref="H609:I609"/>
    <mergeCell ref="H610:I610"/>
    <mergeCell ref="H611:I611"/>
    <mergeCell ref="H612:I612"/>
    <mergeCell ref="H613:I613"/>
    <mergeCell ref="H614:I614"/>
    <mergeCell ref="H615:I615"/>
    <mergeCell ref="H616:I616"/>
    <mergeCell ref="H617:I617"/>
    <mergeCell ref="H618:I618"/>
    <mergeCell ref="H619:I619"/>
    <mergeCell ref="H620:I620"/>
    <mergeCell ref="H621:I621"/>
    <mergeCell ref="H622:I622"/>
    <mergeCell ref="H623:I623"/>
    <mergeCell ref="H624:I624"/>
    <mergeCell ref="H625:I625"/>
    <mergeCell ref="H626:I626"/>
    <mergeCell ref="H627:I627"/>
    <mergeCell ref="H628:I628"/>
    <mergeCell ref="H629:I629"/>
    <mergeCell ref="H630:I630"/>
    <mergeCell ref="H631:I631"/>
    <mergeCell ref="H632:I632"/>
    <mergeCell ref="H633:I633"/>
    <mergeCell ref="H634:I634"/>
    <mergeCell ref="H635:I635"/>
    <mergeCell ref="H636:I636"/>
    <mergeCell ref="H637:I637"/>
    <mergeCell ref="H638:I638"/>
    <mergeCell ref="H639:I639"/>
    <mergeCell ref="H640:I640"/>
    <mergeCell ref="H641:I641"/>
    <mergeCell ref="H642:I642"/>
    <mergeCell ref="H643:I643"/>
    <mergeCell ref="H644:I644"/>
    <mergeCell ref="H645:I645"/>
    <mergeCell ref="H646:I646"/>
    <mergeCell ref="H647:I647"/>
    <mergeCell ref="H648:I648"/>
    <mergeCell ref="H649:I649"/>
    <mergeCell ref="H650:I650"/>
    <mergeCell ref="H651:I651"/>
    <mergeCell ref="H652:I652"/>
    <mergeCell ref="H653:I653"/>
    <mergeCell ref="H654:I654"/>
    <mergeCell ref="H655:I655"/>
    <mergeCell ref="H656:I656"/>
    <mergeCell ref="H657:I657"/>
    <mergeCell ref="H658:I658"/>
    <mergeCell ref="H659:I659"/>
    <mergeCell ref="H660:I660"/>
    <mergeCell ref="H661:I661"/>
    <mergeCell ref="H662:I662"/>
    <mergeCell ref="H663:I663"/>
    <mergeCell ref="H664:I664"/>
    <mergeCell ref="H665:I665"/>
    <mergeCell ref="H666:I666"/>
    <mergeCell ref="H667:I667"/>
    <mergeCell ref="H668:I668"/>
    <mergeCell ref="H669:I669"/>
    <mergeCell ref="H670:I670"/>
    <mergeCell ref="H671:I671"/>
    <mergeCell ref="H672:I672"/>
    <mergeCell ref="H673:I673"/>
    <mergeCell ref="H674:I674"/>
    <mergeCell ref="H675:I675"/>
    <mergeCell ref="H676:I676"/>
    <mergeCell ref="H677:I677"/>
    <mergeCell ref="H678:I678"/>
    <mergeCell ref="H679:I679"/>
    <mergeCell ref="H680:I680"/>
    <mergeCell ref="H681:I681"/>
    <mergeCell ref="H682:I682"/>
    <mergeCell ref="H683:I683"/>
    <mergeCell ref="H684:I684"/>
    <mergeCell ref="H685:I685"/>
    <mergeCell ref="H686:I686"/>
    <mergeCell ref="H687:I687"/>
    <mergeCell ref="H688:I688"/>
    <mergeCell ref="H689:I689"/>
    <mergeCell ref="H690:I690"/>
    <mergeCell ref="H691:I691"/>
    <mergeCell ref="H692:I692"/>
    <mergeCell ref="D693:I693"/>
    <mergeCell ref="E694:I694"/>
    <mergeCell ref="H698:I698"/>
    <mergeCell ref="H699:I699"/>
    <mergeCell ref="H700:I700"/>
    <mergeCell ref="H701:I701"/>
    <mergeCell ref="H702:I702"/>
    <mergeCell ref="H703:I703"/>
    <mergeCell ref="H704:I704"/>
    <mergeCell ref="H705:I705"/>
    <mergeCell ref="H706:I706"/>
    <mergeCell ref="H707:I707"/>
    <mergeCell ref="H708:I708"/>
    <mergeCell ref="H709:I709"/>
    <mergeCell ref="H710:I710"/>
    <mergeCell ref="H711:I711"/>
    <mergeCell ref="H712:I712"/>
    <mergeCell ref="H713:I713"/>
    <mergeCell ref="H714:I714"/>
    <mergeCell ref="H715:I715"/>
    <mergeCell ref="H716:I716"/>
    <mergeCell ref="H717:I717"/>
    <mergeCell ref="H718:I718"/>
    <mergeCell ref="H719:I719"/>
    <mergeCell ref="H720:I720"/>
    <mergeCell ref="H721:I721"/>
    <mergeCell ref="H723:I723"/>
    <mergeCell ref="H724:I724"/>
    <mergeCell ref="H725:I725"/>
    <mergeCell ref="H726:I726"/>
    <mergeCell ref="H727:I727"/>
    <mergeCell ref="H728:I728"/>
    <mergeCell ref="H729:I729"/>
    <mergeCell ref="H730:I730"/>
    <mergeCell ref="H731:I731"/>
    <mergeCell ref="H732:I732"/>
    <mergeCell ref="H733:I733"/>
    <mergeCell ref="H734:I734"/>
    <mergeCell ref="H735:I735"/>
    <mergeCell ref="H736:I736"/>
    <mergeCell ref="H737:I737"/>
    <mergeCell ref="H738:I738"/>
    <mergeCell ref="H739:I739"/>
    <mergeCell ref="H740:I740"/>
    <mergeCell ref="H741:I741"/>
    <mergeCell ref="H742:I742"/>
    <mergeCell ref="H743:I743"/>
    <mergeCell ref="H744:I744"/>
    <mergeCell ref="H745:I745"/>
    <mergeCell ref="H746:I746"/>
    <mergeCell ref="H747:I747"/>
    <mergeCell ref="H748:I748"/>
    <mergeCell ref="H749:I749"/>
    <mergeCell ref="H750:I750"/>
    <mergeCell ref="H751:I751"/>
    <mergeCell ref="H752:I752"/>
    <mergeCell ref="H753:I753"/>
    <mergeCell ref="H754:I754"/>
    <mergeCell ref="H755:I755"/>
    <mergeCell ref="H756:I756"/>
    <mergeCell ref="H757:I757"/>
    <mergeCell ref="H758:I758"/>
    <mergeCell ref="H759:I759"/>
    <mergeCell ref="H760:I760"/>
    <mergeCell ref="H761:I761"/>
    <mergeCell ref="H762:I762"/>
    <mergeCell ref="H763:I763"/>
    <mergeCell ref="H764:I764"/>
    <mergeCell ref="H765:I765"/>
    <mergeCell ref="H766:I766"/>
    <mergeCell ref="H767:I767"/>
    <mergeCell ref="E768:I768"/>
    <mergeCell ref="E771:I771"/>
    <mergeCell ref="H773:I773"/>
    <mergeCell ref="H774:I774"/>
    <mergeCell ref="H775:I775"/>
    <mergeCell ref="H776:I776"/>
    <mergeCell ref="H777:I777"/>
    <mergeCell ref="H778:I778"/>
    <mergeCell ref="H779:I779"/>
    <mergeCell ref="H780:I780"/>
    <mergeCell ref="H781:I781"/>
    <mergeCell ref="H782:I782"/>
    <mergeCell ref="H783:I783"/>
    <mergeCell ref="H784:I784"/>
    <mergeCell ref="H785:I785"/>
    <mergeCell ref="H786:I786"/>
    <mergeCell ref="H787:I787"/>
    <mergeCell ref="H788:I788"/>
    <mergeCell ref="H790:I790"/>
    <mergeCell ref="H791:I791"/>
    <mergeCell ref="H792:I792"/>
    <mergeCell ref="H793:I793"/>
    <mergeCell ref="H794:I794"/>
    <mergeCell ref="H795:I795"/>
    <mergeCell ref="H796:I796"/>
    <mergeCell ref="H797:I797"/>
    <mergeCell ref="H798:I798"/>
    <mergeCell ref="H799:I799"/>
    <mergeCell ref="H800:I800"/>
    <mergeCell ref="H801:I801"/>
    <mergeCell ref="H802:I802"/>
    <mergeCell ref="H803:I803"/>
    <mergeCell ref="H804:I804"/>
    <mergeCell ref="H805:I805"/>
    <mergeCell ref="H806:I806"/>
    <mergeCell ref="H807:I807"/>
    <mergeCell ref="H808:I808"/>
    <mergeCell ref="H809:I809"/>
    <mergeCell ref="H810:I810"/>
    <mergeCell ref="H811:I811"/>
    <mergeCell ref="H812:I812"/>
    <mergeCell ref="H813:I813"/>
    <mergeCell ref="E814:I814"/>
    <mergeCell ref="E817:I817"/>
    <mergeCell ref="D818:I818"/>
    <mergeCell ref="C819:I819"/>
    <mergeCell ref="D820:I820"/>
    <mergeCell ref="C821:I821"/>
    <mergeCell ref="D822:I822"/>
    <mergeCell ref="C823:I823"/>
    <mergeCell ref="D824:I824"/>
    <mergeCell ref="D825:I825"/>
    <mergeCell ref="D826:I826"/>
    <mergeCell ref="D827:I827"/>
    <mergeCell ref="D828:I828"/>
    <mergeCell ref="D829:I829"/>
    <mergeCell ref="C830:I830"/>
    <mergeCell ref="D831:I831"/>
    <mergeCell ref="D832:I832"/>
    <mergeCell ref="D833:I833"/>
    <mergeCell ref="C835:L835"/>
    <mergeCell ref="E33:E52"/>
    <mergeCell ref="E53:E72"/>
    <mergeCell ref="E73:E92"/>
    <mergeCell ref="E93:E112"/>
    <mergeCell ref="E113:E132"/>
    <mergeCell ref="E133:E152"/>
    <mergeCell ref="E153:E172"/>
    <mergeCell ref="E173:E192"/>
    <mergeCell ref="E193:E212"/>
    <mergeCell ref="E213:E232"/>
    <mergeCell ref="E233:E252"/>
    <mergeCell ref="E253:E272"/>
    <mergeCell ref="E273:E292"/>
    <mergeCell ref="E293:E312"/>
    <mergeCell ref="E313:E332"/>
    <mergeCell ref="E333:E352"/>
    <mergeCell ref="E353:E372"/>
    <mergeCell ref="E373:E392"/>
    <mergeCell ref="E394:E409"/>
    <mergeCell ref="E410:E425"/>
    <mergeCell ref="E427:E442"/>
    <mergeCell ref="E443:E458"/>
    <mergeCell ref="E459:E474"/>
    <mergeCell ref="E475:E490"/>
    <mergeCell ref="E491:E506"/>
    <mergeCell ref="E508:E523"/>
    <mergeCell ref="E524:E539"/>
    <mergeCell ref="E540:E555"/>
    <mergeCell ref="E558:E572"/>
    <mergeCell ref="E573:E587"/>
    <mergeCell ref="E588:E602"/>
    <mergeCell ref="E603:E617"/>
    <mergeCell ref="E618:E632"/>
    <mergeCell ref="E633:E647"/>
    <mergeCell ref="E648:E662"/>
    <mergeCell ref="E663:E677"/>
    <mergeCell ref="E678:E692"/>
    <mergeCell ref="E698:E709"/>
    <mergeCell ref="E710:E721"/>
    <mergeCell ref="E723:E731"/>
    <mergeCell ref="E732:E740"/>
    <mergeCell ref="E741:E749"/>
    <mergeCell ref="E750:E758"/>
    <mergeCell ref="E759:E767"/>
    <mergeCell ref="E773:E780"/>
    <mergeCell ref="E781:E788"/>
    <mergeCell ref="E790:E797"/>
    <mergeCell ref="E798:E805"/>
    <mergeCell ref="E806:E813"/>
    <mergeCell ref="J33:J52"/>
    <mergeCell ref="J53:J72"/>
    <mergeCell ref="J73:J92"/>
    <mergeCell ref="J93:J112"/>
    <mergeCell ref="J113:J132"/>
    <mergeCell ref="J133:J152"/>
    <mergeCell ref="J153:J172"/>
    <mergeCell ref="J173:J192"/>
    <mergeCell ref="J193:J212"/>
    <mergeCell ref="J213:J232"/>
    <mergeCell ref="J233:J252"/>
    <mergeCell ref="J253:J272"/>
    <mergeCell ref="J273:J292"/>
    <mergeCell ref="J293:J312"/>
    <mergeCell ref="J313:J332"/>
    <mergeCell ref="J333:J352"/>
    <mergeCell ref="J353:J372"/>
    <mergeCell ref="J373:J392"/>
    <mergeCell ref="J394:J409"/>
    <mergeCell ref="J410:J425"/>
    <mergeCell ref="J427:J442"/>
    <mergeCell ref="J443:J458"/>
    <mergeCell ref="J459:J474"/>
    <mergeCell ref="J475:J490"/>
    <mergeCell ref="J491:J506"/>
    <mergeCell ref="J508:J523"/>
    <mergeCell ref="J524:J539"/>
    <mergeCell ref="J540:J555"/>
    <mergeCell ref="J558:J572"/>
    <mergeCell ref="J573:J587"/>
    <mergeCell ref="J588:J602"/>
    <mergeCell ref="J603:J617"/>
    <mergeCell ref="J618:J632"/>
    <mergeCell ref="J633:J647"/>
    <mergeCell ref="J648:J662"/>
    <mergeCell ref="J663:J677"/>
    <mergeCell ref="J678:J692"/>
    <mergeCell ref="J698:J709"/>
    <mergeCell ref="J710:J721"/>
    <mergeCell ref="J723:J731"/>
    <mergeCell ref="J732:J740"/>
    <mergeCell ref="J741:J749"/>
    <mergeCell ref="J750:J758"/>
    <mergeCell ref="J759:J767"/>
    <mergeCell ref="J773:J780"/>
    <mergeCell ref="J781:J788"/>
    <mergeCell ref="J790:J797"/>
    <mergeCell ref="J798:J805"/>
    <mergeCell ref="J806:J813"/>
    <mergeCell ref="K33:K52"/>
    <mergeCell ref="K53:K72"/>
    <mergeCell ref="K73:K92"/>
    <mergeCell ref="K93:K112"/>
    <mergeCell ref="K113:K132"/>
    <mergeCell ref="K133:K152"/>
    <mergeCell ref="K153:K172"/>
    <mergeCell ref="K173:K192"/>
    <mergeCell ref="K193:K212"/>
    <mergeCell ref="K213:K232"/>
    <mergeCell ref="K233:K252"/>
    <mergeCell ref="K253:K272"/>
    <mergeCell ref="K273:K292"/>
    <mergeCell ref="K293:K312"/>
    <mergeCell ref="K313:K332"/>
    <mergeCell ref="K333:K352"/>
    <mergeCell ref="K353:K372"/>
    <mergeCell ref="K373:K392"/>
    <mergeCell ref="K394:K409"/>
    <mergeCell ref="K410:K425"/>
    <mergeCell ref="K427:K442"/>
    <mergeCell ref="K443:K458"/>
    <mergeCell ref="K459:K474"/>
    <mergeCell ref="K475:K490"/>
    <mergeCell ref="K491:K506"/>
    <mergeCell ref="K508:K523"/>
    <mergeCell ref="K524:K539"/>
    <mergeCell ref="K540:K555"/>
    <mergeCell ref="K558:K572"/>
    <mergeCell ref="K573:K587"/>
    <mergeCell ref="K588:K602"/>
    <mergeCell ref="K603:K617"/>
    <mergeCell ref="K618:K632"/>
    <mergeCell ref="K633:K647"/>
    <mergeCell ref="K648:K662"/>
    <mergeCell ref="K663:K677"/>
    <mergeCell ref="K678:K692"/>
    <mergeCell ref="K698:K709"/>
    <mergeCell ref="K710:K721"/>
    <mergeCell ref="K723:K731"/>
    <mergeCell ref="K732:K740"/>
    <mergeCell ref="K741:K749"/>
    <mergeCell ref="K750:K758"/>
    <mergeCell ref="K759:K767"/>
    <mergeCell ref="K773:K780"/>
    <mergeCell ref="K781:K788"/>
    <mergeCell ref="K790:K797"/>
    <mergeCell ref="K798:K805"/>
    <mergeCell ref="K806:K813"/>
    <mergeCell ref="L33:L52"/>
    <mergeCell ref="L53:L72"/>
    <mergeCell ref="L73:L92"/>
    <mergeCell ref="L93:L112"/>
    <mergeCell ref="L113:L132"/>
    <mergeCell ref="L133:L152"/>
    <mergeCell ref="L153:L172"/>
    <mergeCell ref="L173:L192"/>
    <mergeCell ref="L193:L212"/>
    <mergeCell ref="L213:L232"/>
    <mergeCell ref="L233:L252"/>
    <mergeCell ref="L253:L272"/>
    <mergeCell ref="L273:L292"/>
    <mergeCell ref="L293:L312"/>
    <mergeCell ref="L313:L332"/>
    <mergeCell ref="L333:L352"/>
    <mergeCell ref="L353:L372"/>
    <mergeCell ref="L373:L392"/>
    <mergeCell ref="L394:L409"/>
    <mergeCell ref="L410:L425"/>
    <mergeCell ref="L427:L442"/>
    <mergeCell ref="L443:L458"/>
    <mergeCell ref="L459:L474"/>
    <mergeCell ref="L475:L490"/>
    <mergeCell ref="L491:L506"/>
    <mergeCell ref="L508:L523"/>
    <mergeCell ref="L524:L539"/>
    <mergeCell ref="L540:L555"/>
    <mergeCell ref="L558:L572"/>
    <mergeCell ref="L573:L587"/>
    <mergeCell ref="L588:L602"/>
    <mergeCell ref="L603:L617"/>
    <mergeCell ref="L618:L632"/>
    <mergeCell ref="L633:L647"/>
    <mergeCell ref="L648:L662"/>
    <mergeCell ref="L663:L677"/>
    <mergeCell ref="L678:L692"/>
    <mergeCell ref="L698:L709"/>
    <mergeCell ref="L710:L721"/>
    <mergeCell ref="L723:L731"/>
    <mergeCell ref="L732:L740"/>
    <mergeCell ref="L741:L749"/>
    <mergeCell ref="L750:L758"/>
    <mergeCell ref="L759:L767"/>
    <mergeCell ref="L773:L780"/>
    <mergeCell ref="L781:L788"/>
    <mergeCell ref="L790:L797"/>
    <mergeCell ref="L798:L805"/>
    <mergeCell ref="L806:L813"/>
    <mergeCell ref="M33:M52"/>
    <mergeCell ref="M53:M72"/>
    <mergeCell ref="M73:M92"/>
    <mergeCell ref="M93:M112"/>
    <mergeCell ref="M113:M132"/>
    <mergeCell ref="M133:M152"/>
    <mergeCell ref="M153:M172"/>
    <mergeCell ref="M173:M192"/>
    <mergeCell ref="M193:M212"/>
    <mergeCell ref="M213:M232"/>
    <mergeCell ref="M233:M252"/>
    <mergeCell ref="M253:M272"/>
    <mergeCell ref="M273:M292"/>
    <mergeCell ref="M293:M312"/>
    <mergeCell ref="M313:M332"/>
    <mergeCell ref="M333:M352"/>
    <mergeCell ref="M353:M372"/>
    <mergeCell ref="M373:M392"/>
    <mergeCell ref="M394:M409"/>
    <mergeCell ref="M410:M425"/>
    <mergeCell ref="M427:M442"/>
    <mergeCell ref="M443:M458"/>
    <mergeCell ref="M459:M474"/>
    <mergeCell ref="M475:M490"/>
    <mergeCell ref="M491:M506"/>
    <mergeCell ref="M508:M523"/>
    <mergeCell ref="M524:M539"/>
    <mergeCell ref="M540:M555"/>
    <mergeCell ref="M558:M572"/>
    <mergeCell ref="M573:M587"/>
    <mergeCell ref="M588:M602"/>
    <mergeCell ref="M603:M617"/>
    <mergeCell ref="M618:M632"/>
    <mergeCell ref="M633:M647"/>
    <mergeCell ref="M648:M662"/>
    <mergeCell ref="M663:M677"/>
    <mergeCell ref="M678:M692"/>
    <mergeCell ref="M698:M709"/>
    <mergeCell ref="M710:M721"/>
    <mergeCell ref="M723:M731"/>
    <mergeCell ref="M732:M740"/>
    <mergeCell ref="M741:M749"/>
    <mergeCell ref="M750:M758"/>
    <mergeCell ref="M759:M767"/>
    <mergeCell ref="M773:M780"/>
    <mergeCell ref="M781:M788"/>
    <mergeCell ref="M790:M797"/>
    <mergeCell ref="M798:M805"/>
    <mergeCell ref="M806:M813"/>
    <mergeCell ref="N33:N52"/>
    <mergeCell ref="N53:N72"/>
    <mergeCell ref="N73:N92"/>
    <mergeCell ref="N93:N112"/>
    <mergeCell ref="N113:N132"/>
    <mergeCell ref="N133:N152"/>
    <mergeCell ref="N153:N172"/>
    <mergeCell ref="N173:N192"/>
    <mergeCell ref="N193:N212"/>
    <mergeCell ref="N213:N232"/>
    <mergeCell ref="N233:N252"/>
    <mergeCell ref="N253:N272"/>
    <mergeCell ref="N273:N292"/>
    <mergeCell ref="N293:N312"/>
    <mergeCell ref="N313:N332"/>
    <mergeCell ref="N333:N352"/>
    <mergeCell ref="N353:N372"/>
    <mergeCell ref="N373:N392"/>
    <mergeCell ref="N394:N409"/>
    <mergeCell ref="N410:N425"/>
    <mergeCell ref="N427:N442"/>
    <mergeCell ref="N443:N458"/>
    <mergeCell ref="N459:N474"/>
    <mergeCell ref="N475:N490"/>
    <mergeCell ref="N491:N506"/>
    <mergeCell ref="N508:N523"/>
    <mergeCell ref="N524:N539"/>
    <mergeCell ref="N540:N555"/>
    <mergeCell ref="N558:N572"/>
    <mergeCell ref="N573:N587"/>
    <mergeCell ref="N588:N602"/>
    <mergeCell ref="N603:N617"/>
    <mergeCell ref="N618:N632"/>
    <mergeCell ref="N633:N647"/>
    <mergeCell ref="N648:N662"/>
    <mergeCell ref="N663:N677"/>
    <mergeCell ref="N678:N692"/>
    <mergeCell ref="N698:N709"/>
    <mergeCell ref="N710:N721"/>
    <mergeCell ref="N723:N731"/>
    <mergeCell ref="N732:N740"/>
    <mergeCell ref="N741:N749"/>
    <mergeCell ref="N750:N758"/>
    <mergeCell ref="N759:N767"/>
    <mergeCell ref="N773:N780"/>
    <mergeCell ref="N781:N788"/>
    <mergeCell ref="N790:N797"/>
    <mergeCell ref="N798:N805"/>
    <mergeCell ref="N806:N813"/>
    <mergeCell ref="O33:O52"/>
    <mergeCell ref="O53:O72"/>
    <mergeCell ref="O73:O92"/>
    <mergeCell ref="O93:O112"/>
    <mergeCell ref="O113:O132"/>
    <mergeCell ref="O133:O152"/>
    <mergeCell ref="O153:O172"/>
    <mergeCell ref="O173:O192"/>
    <mergeCell ref="O193:O212"/>
    <mergeCell ref="O213:O232"/>
    <mergeCell ref="O233:O252"/>
    <mergeCell ref="O253:O272"/>
    <mergeCell ref="O273:O292"/>
    <mergeCell ref="O293:O312"/>
    <mergeCell ref="O313:O332"/>
    <mergeCell ref="O333:O352"/>
    <mergeCell ref="O353:O372"/>
    <mergeCell ref="O373:O392"/>
    <mergeCell ref="O394:O409"/>
    <mergeCell ref="O410:O425"/>
    <mergeCell ref="O427:O442"/>
    <mergeCell ref="O443:O458"/>
    <mergeCell ref="O459:O474"/>
    <mergeCell ref="O475:O490"/>
    <mergeCell ref="O491:O506"/>
    <mergeCell ref="O508:O523"/>
    <mergeCell ref="O524:O539"/>
    <mergeCell ref="O540:O555"/>
    <mergeCell ref="O558:O572"/>
    <mergeCell ref="O573:O587"/>
    <mergeCell ref="O588:O602"/>
    <mergeCell ref="O603:O617"/>
    <mergeCell ref="O618:O632"/>
    <mergeCell ref="O633:O647"/>
    <mergeCell ref="O648:O662"/>
    <mergeCell ref="O663:O677"/>
    <mergeCell ref="O678:O692"/>
    <mergeCell ref="O698:O709"/>
    <mergeCell ref="O710:O721"/>
    <mergeCell ref="O723:O731"/>
    <mergeCell ref="O732:O740"/>
    <mergeCell ref="O741:O749"/>
    <mergeCell ref="O750:O758"/>
    <mergeCell ref="O759:O767"/>
    <mergeCell ref="O773:O780"/>
    <mergeCell ref="O781:O788"/>
    <mergeCell ref="O790:O797"/>
    <mergeCell ref="O798:O805"/>
    <mergeCell ref="O806:O813"/>
  </mergeCells>
  <hyperlinks>
    <hyperlink ref="H83" r:id="rId1" display="http://www.orientjchem.org/archives/"/>
    <hyperlink ref="H84" r:id="rId2" display="http://www.orientjchem.org/toc/?vol=34&amp;no=2"/>
    <hyperlink ref="H89" r:id="rId3" display="https://www.scimagojr.com/journalsearch.php?q=11900154394&amp;tip=sid&amp;clean=0"/>
    <hyperlink ref="H103" r:id="rId4" display="https://www.scholarsresearchlibrary.com/archive/dpl-volume-9-issue-5-year-2017.html"/>
    <hyperlink ref="H104" r:id="rId5" display="https://www.scholarsresearchlibrary.com/articles/utilization-natural-zeolyte-from-west-sumatera-for-tio2-support-in-degradation-of-congo-red-and-a-waste-simulation-by-ph.pdf"/>
    <hyperlink ref="H109" r:id="rId6" display="https://www.scimagojr.com/journalsearch.php?q=19700200724&amp;tip=sid&amp;clean=0"/>
    <hyperlink ref="H183" r:id="rId7" display="https://worldresearchersassociations.com/Archives/RJCE/Vol(23)2019/February2019.aspx"/>
    <hyperlink ref="H189" r:id="rId8" display="https://www.scimagojr.com/journalsearch.php?q=5300152224&amp;tip=sid&amp;clean=0"/>
    <hyperlink ref="H202" r:id="rId9" display="http://dx.doi.org/10.31788/RJC.2019.1245304"/>
    <hyperlink ref="H203" r:id="rId10" display="http://rasayanjournal.co.in/archiveissue.php?issueid=18"/>
    <hyperlink ref="H204" r:id="rId11" display="http://rasayanjournal.co.in/admin/php/upload/790_pdf.pdf"/>
    <hyperlink ref="H209" r:id="rId12" display="https://www.scimagojr.com/journalsearch.php?q=19400157518&amp;tip=sid&amp;clean=0"/>
    <hyperlink ref="H223" r:id="rId13" display="http://www.medjchem.com/index.php/medjchem/article/view/1271"/>
    <hyperlink ref="H224" r:id="rId14" display="http://www.medjchem.com/index.php/medjchem/article/view/1271/823"/>
    <hyperlink ref="H229" r:id="rId15" display="https://www.scimagojr.com/journalsearch.php?q=21100857169&amp;tip=sid&amp;clean=0"/>
    <hyperlink ref="H243" r:id="rId16" display="https://www.jpsr.pharmainfo.in/issue.php?page=129"/>
    <hyperlink ref="H244" r:id="rId17" display="https://www.jpsr.pharmainfo.in/Documents/Volumes/vol12issue05/jpsr12052008.pdf"/>
    <hyperlink ref="H249" r:id="rId18" display="https://www.scimagojr.com/journalsearch.php?q=19700174933&amp;tip=sid&amp;clean=0"/>
    <hyperlink ref="H269" r:id="rId19" display="https://www.scimagojr.com/journalsearch.php?q=19700175585&amp;tip=sid&amp;clean=0"/>
    <hyperlink ref="H283" r:id="rId20" display="https://archivepp.com/issue/archiveapp-vol11-iss3"/>
    <hyperlink ref="H284" r:id="rId21" display="https://archivepp.com/article/biodiesel-production-from-waste-cooking-oil-using-catalyst-calcium-oxide-derived-of-limestone-lintau-buo"/>
    <hyperlink ref="H289" r:id="rId22" display="https://www.scimagojr.com/journalsearch.php?q=21100818733&amp;tip=sid&amp;clean=0"/>
    <hyperlink ref="H309" r:id="rId23" display="https://www.scimagojr.com/journalsearch.php?q=5300152234&amp;tip=sid&amp;clean=0"/>
    <hyperlink ref="H303" r:id="rId24" display="https://link.springer.com/article/10.1007%2Fs13738-020-01955-6"/>
    <hyperlink ref="H322" r:id="rId25" display="https://doi.org/10.1016/j.jece.2020.104290"/>
    <hyperlink ref="H323" r:id="rId26" display="https://www.sciencedirect.com/science/article/abs/pii/S2213343720306394"/>
    <hyperlink ref="H329" r:id="rId27" display="https://www.scimagojr.com/journalsearch.php?q=21100255493&amp;tip=sid&amp;clean=0"/>
    <hyperlink ref="H349" r:id="rId28" display="https://www.scimagojr.com/journalsearch.php?q=144861&amp;tip=sid&amp;clean=0"/>
    <hyperlink ref="H342" r:id="rId29" display="https://doi.org/10.1016/j.jiec.2021.01.028"/>
    <hyperlink ref="H343" r:id="rId30" display="https://www.sciencedirect.com/science/article/abs/pii/S1226086X2100054X"/>
    <hyperlink ref="H369" r:id="rId12" display="https://www.scimagojr.com/journalsearch.php?q=19400157518&amp;tip=sid&amp;clean=0"/>
    <hyperlink ref="H362" r:id="rId31" display="http://doi.org/10.31788/ RJC.2021.1436167"/>
    <hyperlink ref="H69" r:id="rId19" display="https://www.scimagojr.com/journalsearch.php?q=19700175585&amp;tip=sid&amp;clean=0"/>
    <hyperlink ref="H42" r:id="rId32" display="http://dx.doi.org/10.31788/ RJC.2021.1426099"/>
    <hyperlink ref="H43" r:id="rId33" display="http://rasayanjournal.co.in/archiveissue.php?issueid=59"/>
    <hyperlink ref="H44" r:id="rId34" display="http://rasayanjournal.co.in/admin/php/upload/3193_pdf.pdf"/>
    <hyperlink ref="H49" r:id="rId12" display="https://www.scimagojr.com/journalsearch.php?q=19400157518&amp;tip=sid&amp;clean=0"/>
    <hyperlink ref="H163" r:id="rId35" display="https://www.rjpbcs.com/2016_7.6.html"/>
    <hyperlink ref="H164" r:id="rId36" display="https://www.rjpbcs.com/pdf/2016_7(6)/[15].pdf"/>
    <hyperlink ref="H169" r:id="rId37" display="https://www.scimagojr.com/journalsearch.php?q=19700188422&amp;tip=sid&amp;clean=0"/>
    <hyperlink ref="H149" r:id="rId37" display="https://www.scimagojr.com/journalsearch.php?q=19700188422&amp;tip=sid&amp;clean=0"/>
    <hyperlink ref="H123" r:id="rId38" display="https://www.jocpr.com/archive/jocpr-volume-7-issue-9-year-2015.html"/>
    <hyperlink ref="H124" r:id="rId39" display="https://www.jocpr.com/articles/characterization-and-utilization-of-kepok-banana-bark-powder-musa-balbisiana-colla-as-absorbent-of-metal-ions-pbii--cdii.pdf"/>
    <hyperlink ref="H143" r:id="rId38" display="https://www.jocpr.com/archive/jocpr-volume-7-issue-9-year-2015.html"/>
    <hyperlink ref="H144" r:id="rId40" display="https://www.jocpr.com/articles/biosorption-metal-ion-of-pb-ii-and-cd-ii-using-kepok-banana-weevil-powder-musa-balbiana-colla.pdf"/>
    <hyperlink ref="H129" r:id="rId41" display="https://www.scimagojr.com/journalsearch.php?q=19700201521&amp;tip=sid&amp;clean=0"/>
    <hyperlink ref="H568" r:id="rId42" display="https://natur.ejournal.unri.ac.id/index.php/JN/article/view/210"/>
    <hyperlink ref="H569" r:id="rId43" display="https://natur.ejournal.unri.ac.id/index.php/JN/article/view/210/204"/>
    <hyperlink ref="H436" r:id="rId44" display="https://doi.org/10.25077/jrk.v11i2.355&#10;"/>
    <hyperlink ref="H437" r:id="rId45" display="http://jrk.fmipa.unand.ac.id/index.php/jrk/article/view/355"/>
    <hyperlink ref="H438" r:id="rId46" display="http://jrk.fmipa.unand.ac.id/index.php/jrk/article/view/355/287"/>
    <hyperlink ref="H440" r:id="rId47" display="https://sinta.ristekbrin.go.id/journals/detail?id=6907"/>
    <hyperlink ref="H456" r:id="rId47" display="https://sinta.ristekbrin.go.id/journals/detail?id=6907"/>
    <hyperlink ref="H488" r:id="rId47" display="https://sinta.ristekbrin.go.id/journals/detail?id=6907"/>
    <hyperlink ref="H485" r:id="rId48" display="http://jrk.fmipa.unand.ac.id/index.php/jrk/article/view/344"/>
    <hyperlink ref="H486" r:id="rId49" display="http://jrk.fmipa.unand.ac.id/index.php/jrk/article/view/344/282"/>
    <hyperlink ref="H472" r:id="rId47" display="https://sinta.ristekbrin.go.id/journals/detail?id=6907"/>
    <hyperlink ref="H468" r:id="rId50" display="https://doi.org/10.25077/jrk.v12i2.297"/>
    <hyperlink ref="H469" r:id="rId51" display="http://jrk.fmipa.unand.ac.id/index.php/jrk/article/view/297"/>
    <hyperlink ref="H470" r:id="rId52" display="http://jrk.fmipa.unand.ac.id/index.php/jrk/article/view/297/250"/>
    <hyperlink ref="H452" r:id="rId53" display="https://doi.org/10.25077/jrk.v12i1.387"/>
    <hyperlink ref="H453" r:id="rId54" display="http://jrk.fmipa.unand.ac.id/index.php/jrk/article/view/387"/>
    <hyperlink ref="H454" r:id="rId55" display="http://jrk.fmipa.unand.ac.id/index.php/jrk/article/view/387/308"/>
    <hyperlink ref="H420" r:id="rId56" display="http://www.joac.info/JournalPapers.aspx?Year=2017&amp;VolumeNo=6&amp;PartNo=6&amp;type=ARCHIVE%20ISSUE"/>
    <hyperlink ref="H421" r:id="rId57" display="http://www.joac.info/ContentPaper/2017/5-8.pdf"/>
    <hyperlink ref="H423" r:id="rId58" display="https://journals.indexcopernicus.com/search/form?search=2278-1862"/>
    <hyperlink ref="H404" r:id="rId59" display="https://ijpsr.com/articles/?iyear=94&amp;imonth=75"/>
    <hyperlink ref="H405" r:id="rId60" display="https://ijpsr.com/bft-article/hydroxyapatite-and-zn-hydroxyapatite-synthesis-using-calcium-from-lake-maninjau-pensi-shells-and-resistance-test-on-bacteria/?view=fulltext"/>
    <hyperlink ref="H407" r:id="rId61" display="https://journals.indexcopernicus.com/search/details?id=33898"/>
    <hyperlink ref="H533" r:id="rId62" display="https://doi.org/10.24198/cna.v8.n3.31564&#10;"/>
    <hyperlink ref="H534" r:id="rId63" display="http://jurnal.unpad.ac.id/jcena/article/view/31564"/>
    <hyperlink ref="H535" r:id="rId64" display="http://jurnal.unpad.ac.id/jcena/article/view/31564/15033"/>
    <hyperlink ref="H537" r:id="rId65" display="https://sinta.ristekbrin.go.id/journals/detail?id=221"/>
    <hyperlink ref="H550" r:id="rId66" display="https://ojs.umrah.ac.id/index.php/zarah/article/view/1396"/>
    <hyperlink ref="H553" r:id="rId67" display="https://sinta.ristekbrin.go.id/journals/detail?id=4274"/>
    <hyperlink ref="H551" r:id="rId68" display="https://ojs.umrah.ac.id/index.php/zarah/article/view/1396/789"/>
    <hyperlink ref="H502" r:id="rId69" display="http://ejournal.kemenperin.go.id/jli/article/view/5946/pdf_82"/>
    <hyperlink ref="H501" r:id="rId70" display="http://ejournal.kemenperin.go.id/jli/article/view/5946"/>
    <hyperlink ref="H504" r:id="rId71" display="https://sinta.ristekbrin.go.id/journals/detail?id=2942"/>
    <hyperlink ref="H584" r:id="rId72" display="http://kimia.fmipa.unand.ac.id/images/Kimia/PDF/jurnalkimia/Volume4Nomor3Agustus2015.pdf"/>
    <hyperlink ref="H583" r:id="rId73" display="http://kimia.fmipa.unand.ac.id/index.php?option=com_k2&amp;view=item&amp;layout=item&amp;id=77&amp;Itemid=357"/>
    <hyperlink ref="H598" r:id="rId73" display="http://kimia.fmipa.unand.ac.id/index.php?option=com_k2&amp;view=item&amp;layout=item&amp;id=77&amp;Itemid=357"/>
    <hyperlink ref="H599" r:id="rId74" display="http://kimia.fmipa.unand.ac.id/images/Kimia/PDF/jurnalkimia/Volume-1-Nomor-1-November-2012.pdf"/>
    <hyperlink ref="H613" r:id="rId73" display="http://kimia.fmipa.unand.ac.id/index.php?option=com_k2&amp;view=item&amp;layout=item&amp;id=77&amp;Itemid=357"/>
    <hyperlink ref="H614" r:id="rId75" display="http://kimia.fmipa.unand.ac.id/images/Kimia/PDF/jurnalkimia/Volume2Nomor1Maret%202013.pdf"/>
    <hyperlink ref="H628" r:id="rId73" display="http://kimia.fmipa.unand.ac.id/index.php?option=com_k2&amp;view=item&amp;layout=item&amp;id=77&amp;Itemid=357"/>
    <hyperlink ref="H629" r:id="rId75" display="http://kimia.fmipa.unand.ac.id/images/Kimia/PDF/jurnalkimia/Volume2Nomor1Maret%202013.pdf"/>
    <hyperlink ref="H658" r:id="rId73" display="http://kimia.fmipa.unand.ac.id/index.php?option=com_k2&amp;view=item&amp;layout=item&amp;id=77&amp;Itemid=357"/>
    <hyperlink ref="H673" r:id="rId73" display="http://kimia.fmipa.unand.ac.id/index.php?option=com_k2&amp;view=item&amp;layout=item&amp;id=77&amp;Itemid=357"/>
    <hyperlink ref="H688" r:id="rId73" display="http://kimia.fmipa.unand.ac.id/index.php?option=com_k2&amp;view=item&amp;layout=item&amp;id=77&amp;Itemid=357"/>
    <hyperlink ref="H382" r:id="rId76" display="https://doi.org/10.22146/ijc.64675"/>
    <hyperlink ref="H389" r:id="rId77" display="https://www.scimagojr.com/journalsearch.php?q=21100223536&amp;tip=sid&amp;clean=0"/>
    <hyperlink ref="H518" r:id="rId78" display="http://ejournal.lldikti10.id/index.php/katalisator/issue/archive"/>
    <hyperlink ref="H521" r:id="rId79" display="https://sinta.ristekbrin.go.id/journals/detail?id=200"/>
    <hyperlink ref="H262" r:id="rId80" display="https://doi.org/10.5004/dwt.2020.25963"/>
    <hyperlink ref="H263" r:id="rId81" display="https://www.deswater.com/vol.php?vol=197&amp;oth=197|0|September%20|2020"/>
    <hyperlink ref="H63" r:id="rId82" display="https://www.deswater.com/vol.php?vol=226&amp;oth=226|0|June%20|2021"/>
    <hyperlink ref="H62" r:id="rId83" display="https://doi.org/10.5004/dwt.2021.27253"/>
    <hyperlink ref="H643" r:id="rId84" display="http://jurnal.batan.go.id/index.php/jtpl/issue/view/299"/>
    <hyperlink ref="H659" r:id="rId85" display="http://kimia.fmipa.unand.ac.id/images/Kimia/PDF/jurnalkimia/Volume3Nomor4November2014.pdf"/>
    <hyperlink ref="H674" r:id="rId86" display="http://kimia.fmipa.unand.ac.id/images/Kimia/PDF/jurnalkimia/Volume4Nomor1Maret2015.pdf"/>
    <hyperlink ref="H689" r:id="rId87" display="http://kimia.fmipa.unand.ac.id/images/Kimia/PDF/jurnalkimia/Volume4Nomor2Mei2015.pdf"/>
    <hyperlink ref="H64" r:id="rId88" display="https://www.deswater.com/DWT_abstracts/vol_226/226_2021_400.pdf"/>
    <hyperlink ref="H302" r:id="rId89" display="https://doi.org/10.1007/s13738-020-01955-6&#10;"/>
    <hyperlink ref="H47" r:id="rId90" display="https://drive.google.com/file/d/1xOuBPeCo080eTLqwO-vKzzJVg84Kb7-S/view?usp=sharing"/>
    <hyperlink ref="H67" r:id="rId91" display="https://drive.google.com/file/d/1KtKjVL3vRSQS902hQPrMZNBmYmfR-2A3/view?usp=sharing"/>
    <hyperlink ref="H87" r:id="rId92" display="https://drive.google.com/file/d/1yxojEcUYCCvFxqLwJAvQwPu8nItQ1_x7/view?usp=sharing"/>
    <hyperlink ref="H107" r:id="rId93" display="https://drive.google.com/file/d/1ekUlzFemm-8TS7MMRXyVZsEuMkw_sIEQ/view?usp=sharing"/>
    <hyperlink ref="H127" r:id="rId94" display="https://drive.google.com/file/d/17wjhD3-ndHAOAzRYIYaFjq3UVngxkAPS/view?usp=sharing"/>
    <hyperlink ref="H147" r:id="rId95" display="https://drive.google.com/file/d/1uiJoJAQ-4nmAmg-54-9axhefc47PoPpR/view?usp=sharing"/>
    <hyperlink ref="H167" r:id="rId96" display="https://drive.google.com/file/d/1QcUGGsVO8l_atSVECo1tau7qh5uN7n3M/view?usp=sharing"/>
    <hyperlink ref="H187" r:id="rId97" display="https://drive.google.com/file/d/1_Pe1pGBSBs-6JCrc06Vi58s7L-0UShXk/view?usp=sharing"/>
    <hyperlink ref="H207" r:id="rId98" display="https://drive.google.com/file/d/1LnGGr1BDj7PHx9tTBKq9DnJ5OOOMejRV/view?usp=sharing"/>
    <hyperlink ref="H227" r:id="rId99" display="https://drive.google.com/file/d/1SumKnUMPGXd-DomHUouz3FSHjjVXJSQ2/view?usp=sharing"/>
    <hyperlink ref="H247" r:id="rId100" display="https://drive.google.com/file/d/1QH2o3tyL5C7u-BTi-K0UU5xsvNU3KdFW/view?usp=sharing"/>
    <hyperlink ref="H267" r:id="rId101" display="https://drive.google.com/file/d/1LJJS7gp3ZWsR_QfRP355vk1LaigY8zhY/view?usp=sharing"/>
    <hyperlink ref="H287" r:id="rId102" display="https://drive.google.com/file/d/1dVOuYMNCXapZFwjKVXELsxYPdoHHCgEm/view?usp=sharing"/>
    <hyperlink ref="H307" r:id="rId103" display="https://drive.google.com/file/d/1tL2XMHIlsm7DhrPTkBDt1ylp4p6iJkTj/view?usp=sharing"/>
    <hyperlink ref="H327" r:id="rId104" display="https://drive.google.com/file/d/1eBKq4IFa60k5FR9RDwPwrxPEXM8VbNfB/view?usp=sharing"/>
    <hyperlink ref="H347" r:id="rId105" display="https://drive.google.com/file/d/1cnrk8C7EbujR5EDxYaiZZ7GXGw9E88UC/view?usp=sharing"/>
    <hyperlink ref="H367" r:id="rId106" display="https://drive.google.com/file/d/1CStzNJYz0HXc52aRgiEmtlb1IDpCuHF6/view?usp=sharing"/>
    <hyperlink ref="H387" r:id="rId107" display="https://drive.google.com/file/d/1YcC6IzK9xfo9HpzTLt7zATqrKewGojhw/view?usp=sharing"/>
    <hyperlink ref="H406" r:id="rId108" display="https://drive.google.com/file/d/1CMOrVdjmwOSaf7Z_12wgPPgsvXITnNXl/view?usp=sharing"/>
    <hyperlink ref="H422" r:id="rId109" display="https://drive.google.com/file/d/19lUTpKB389pInFFITmoVRedZS3GWiXN_/view?usp=sharing"/>
    <hyperlink ref="H439" r:id="rId110" display="https://drive.google.com/file/d/1KvElCnV3yxEJ3cKRNUTMrCP45UIcKd6U/view?usp=sharing"/>
    <hyperlink ref="H455" r:id="rId111" display="https://drive.google.com/file/d/1vRXm--ooZ26zIWqmlojrf96zsmu-jSbq/view?usp=sharing"/>
    <hyperlink ref="H471" r:id="rId112" display="https://drive.google.com/file/d/18AKWmjY5mL1R02bJf6uvcT__b6XIHoJh/view?usp=sharing"/>
    <hyperlink ref="H487" r:id="rId113" display="https://drive.google.com/file/d/1gLhz8niTpnzBNs_ggiOAgj87If1EJGlZ/view?usp=sharing"/>
    <hyperlink ref="H503" r:id="rId114" display="https://drive.google.com/file/d/1gv__sqyloJPeeQGeZi2X1gDLroo9st4r/view?usp=sharing"/>
    <hyperlink ref="H520" r:id="rId115" display="https://drive.google.com/file/d/1RGhaXYnLtzxtYi__7fMJhd9flxH2hTCw/view?usp=sharing"/>
    <hyperlink ref="H536" r:id="rId116" display="https://drive.google.com/file/d/1UHpu5IB-1ErAiXwtUrY9jdigJbLhfov_/view?usp=sharing"/>
    <hyperlink ref="H552" r:id="rId117" display="https://drive.google.com/file/d/1WYT1G8hK8_Vw1hj0PrWd5E0w5dmzXnEX/view?usp=sharing"/>
    <hyperlink ref="H570" r:id="rId118" display="https://drive.google.com/file/d/1ilsrVTXA_0lNzSoi-YN6nSzvuJPwrqzT/view?usp=sharing"/>
    <hyperlink ref="H585" r:id="rId119" display="https://drive.google.com/file/d/1Ocl29MiHJL62Xa9C9FotyCLy8vAZRC7p/view?usp=sharing"/>
    <hyperlink ref="H600" r:id="rId120" display="https://drive.google.com/file/d/1WUIYLVFim4tC6zjwc_iI6hSY8cmKeNEh/view?usp=sharing"/>
    <hyperlink ref="H615" r:id="rId121" display="https://drive.google.com/file/d/14dCm3ItDzidpAUZQO6_YwnV7EJ9pCAGf/view?usp=sharing"/>
    <hyperlink ref="H630" r:id="rId122" display="https://drive.google.com/file/d/1ZAMG-ZW8fuNk1E7TGQv9zTf0uC7wsEoB/view?usp=sharing"/>
    <hyperlink ref="H645" r:id="rId123" display="https://drive.google.com/file/d/1Djlz0Ndujosp9_2-qBasbg8tOz1uqq9g/view?usp=sharing"/>
    <hyperlink ref="H660" r:id="rId124" display="https://drive.google.com/file/d/1dMhmfx5PFc0iqGfFpHRAa5Voc4ObqDXC/view?usp=sharing"/>
    <hyperlink ref="H675" r:id="rId125" display="https://drive.google.com/file/d/1ALyYCOr9wcq218YGwqjEKOcDjIIMVohs/view?usp=sharing"/>
    <hyperlink ref="H690" r:id="rId126" display="https://drive.google.com/file/d/1mlfYDifX88_yj0z2L6yjBXlziGYup-5H/view?usp=sharing"/>
    <hyperlink ref="H718" r:id="rId127" display="https://drive.google.com/file/d/1ar_6dty1L6njgqQRh6Kl0YK2e1gF7oKV/view?usp=sharing"/>
    <hyperlink ref="H731" r:id="rId128" display="https://drive.google.com/file/d/1lE6438vYAaa0KqzDWHQ8uzlpZxN7mQZU/view?usp=sharing"/>
    <hyperlink ref="H740" r:id="rId129" display="https://drive.google.com/file/d/1RIEqoW0rNvNDhfIb6v6vRykwAS_i-yHK/view?usp=sharing"/>
    <hyperlink ref="H749" r:id="rId130" display="https://drive.google.com/file/d/1_lTkG0W5dHDPqeCTWv3FhEDXlWHOAG4l/view?usp=sharing"/>
    <hyperlink ref="H758" r:id="rId131" display="https://drive.google.com/file/d/1VR75Eiw6yjvyBDfaktjqZsYYQRAsDevc/view?usp=sharing"/>
    <hyperlink ref="H767" r:id="rId132" display="https://drive.google.com/file/d/1PiK2WLjQ08lwKwDs7PQMJEvZBkwkDi2J/view?usp=sharing"/>
    <hyperlink ref="H780" r:id="rId133" display="https://drive.google.com/file/d/1iJKNUMMTkxZpiFkm8_3-gfF4C8mPN2Ta/view?usp=sharing"/>
    <hyperlink ref="H788" r:id="rId134" display="https://drive.google.com/file/d/1AIG44dsEsu3sHop6gh3RgkhmkCIeU2kj/view?usp=sharing"/>
    <hyperlink ref="H797" r:id="rId135" display="https://drive.google.com/file/d/1zFjoKlHeYQu6v533kpQ68-hJYhUPRrS6/view?usp=sharing"/>
    <hyperlink ref="H805" r:id="rId136" display="https://drive.google.com/file/d/1-5DZIKiLzXBzfpdbsS-rLKzmG1W_vNJu/view?usp=sharing"/>
    <hyperlink ref="H813" r:id="rId137" display="https://drive.google.com/file/d/1vieVomwRq271H6Hxbrge9gnKECDnbOmv/view?usp=sharing"/>
    <hyperlink ref="H706" r:id="rId138" display="https://drive.google.com/file/d/1vf59u7Q8ApUdmqS7SFRljgObpA9AXTOo/view?usp=sharing"/>
    <hyperlink ref="H48" r:id="rId139" display="https://drive.google.com/file/d/1KSsFSB7VSY7NUcNWUAKCAtXhiItZKzUf/view?usp=sharing"/>
    <hyperlink ref="H68" r:id="rId140" display="https://drive.google.com/file/d/1sfo8njF6vDgV_YHbx6IB1zEotYnQaLqF/view?usp=sharing"/>
    <hyperlink ref="H88" r:id="rId141" display="https://drive.google.com/file/d/1N7Z9LrwVRFjf-80DId0SR0OuuHOvCmqy/view?usp=sharing"/>
    <hyperlink ref="H108" r:id="rId142" display="https://drive.google.com/file/d/1P0qAruMDrBTOdBrlgIpZk2HV99RgqaLF/view?usp=sharing"/>
    <hyperlink ref="H128" r:id="rId143" display="https://drive.google.com/file/d/1Vt6uAlRUIM5pvS-08t1P8VNh_WDJ6lP8/view?usp=sharing"/>
    <hyperlink ref="H148" r:id="rId144" display="https://drive.google.com/file/d/13M3IdMl7hDv53cRtq7_RCfk8JVo7QFCz/view?usp=sharing"/>
    <hyperlink ref="H168" r:id="rId145" display="https://drive.google.com/file/d/1ORWqQpRQHKYpe6ExUrIurmIHb_dUwGs0/view?usp=sharing"/>
    <hyperlink ref="H188" r:id="rId146" display="https://drive.google.com/file/d/1K2AaunK4Pc8Di3-jnxwQbSCcPH1yv3Rm/view?usp=sharing"/>
    <hyperlink ref="H208" r:id="rId147" display="https://drive.google.com/file/d/1jMNa6cWK-8qG2wEb-lVaLHj-nlmBbBkx/view?usp=sharing"/>
    <hyperlink ref="H228" r:id="rId148" display="https://drive.google.com/file/d/1Wsp1LBGOwRfa7QY-B276Qn6VaTaydigh/view?usp=sharing"/>
    <hyperlink ref="H248" r:id="rId149" display="https://drive.google.com/file/d/19W_ZC2KjwIX0Qz-_yAIByaUROcPCvf7d/view?usp=sharing"/>
    <hyperlink ref="H268" r:id="rId150" display="https://drive.google.com/file/d/1S4hHj4iIHthmblHzd-0vSas7j6mo3rgt/view?usp=sharing"/>
    <hyperlink ref="H288" r:id="rId151" display="https://drive.google.com/file/d/1FtMpc5QAoLSJCAkWqw8x-lNkuIOnZ7S_/view?usp=sharing"/>
    <hyperlink ref="H308" r:id="rId152" display="https://drive.google.com/file/d/1IqF8Tp29gqUuVUvV9SxMi7qxnHLeY3n1/view?usp=sharing"/>
    <hyperlink ref="H328" r:id="rId153" display="https://drive.google.com/file/d/1oWRsyqPr-4-edNW9lYaTiEoP43UlcFY1/view?usp=sharing"/>
    <hyperlink ref="H348" r:id="rId154" display="https://drive.google.com/file/d/107dPL8LFmswtKX2abJMIbQgGBgbfWTtK/view?usp=sharing"/>
    <hyperlink ref="H368" r:id="rId155" display="https://drive.google.com/file/d/1qymjEaeiOm9NR6_zi6y2LHYP778upHMW/view?usp=sharing"/>
    <hyperlink ref="H388" r:id="rId156" display="https://drive.google.com/file/d/1QgWbDJLE8ZOpObTW0aedp7w-dM2dBAkl/view?usp=sharing"/>
    <hyperlink ref="H644" r:id="rId157" display="https://drive.google.com/file/d/1KI9Z44ZZ4o8MKT22ZdqqNgJkbDzTtcUr/view?usp=sharing"/>
    <hyperlink ref="H707" r:id="rId158" display="https://drive.google.com/file/d/132v_4cbUCmtopdMHxeVHaLDcBhf7yf_a/view?usp=sharing"/>
    <hyperlink ref="H719" r:id="rId159" display="https://drive.google.com/file/d/1wNWU6Ny1krW6QBDsH1zOsO4h-QkZkmd8/view?usp=sharing"/>
    <hyperlink ref="H705" r:id="rId160" display="https://drive.google.com/file/d/1hm70NK9ccir4h1jChujNA0YnBXaoaf-V/view?usp=sharing"/>
    <hyperlink ref="H717" r:id="rId161" display="https://drive.google.com/file/d/1-Ge5_lo-B1xACQC8UuhFatGKR497u53t/view?usp=sharing"/>
    <hyperlink ref="H730" r:id="rId162" display="https://drive.google.com/file/d/1C0SJQ4sTa4Dc7ZlLzHxrnJvH4D3QPQlj/view?usp=sharing"/>
    <hyperlink ref="H739" r:id="rId163" display="https://drive.google.com/file/d/1zIl5osgLoCUsk1QawB8F1ALJcT-_Ugti/view?usp=sharing"/>
    <hyperlink ref="H748" r:id="rId164" display="https://drive.google.com/file/d/16tCZDbd61qkzTwgFYa7Pqqw5S4gIJvV5/view?usp=sharing"/>
    <hyperlink ref="H757" r:id="rId165" display="https://drive.google.com/file/d/1LjH6V4jYpgkdrBxWs7jj6wnSItH7eTdx/view?usp=sharing"/>
    <hyperlink ref="H766" r:id="rId166" display="https://drive.google.com/file/d/1UOYM1b2pSujz_AQemt-YEl9-Xjd6477x/view?usp=sharing"/>
    <hyperlink ref="H779" r:id="rId167" display="https://drive.google.com/file/d/1Dz9gaEAAMp9UIDEGQxW6Oo24nLBCZj9J/view?usp=sharing"/>
    <hyperlink ref="H787" r:id="rId168" display="https://drive.google.com/file/d/1UNTlS9lcTuBlIxBs2YEvlGVFpQYdCB7e/view?usp=sharing"/>
    <hyperlink ref="H796" r:id="rId169" display="https://drive.google.com/file/d/1nmwEt8yVOPd1PorZannC6PJbV-RMCv6j/view?usp=sharing"/>
    <hyperlink ref="H804" r:id="rId170" display="https://drive.google.com/file/d/1d17B18VDjT5KECgaYjak0Gzy5YbQ-KIx/view?usp=sharing"/>
    <hyperlink ref="H812" r:id="rId171" display="https://drive.google.com/file/d/15mLkkAGqMwv-IzmzpeRhcAayMzhv1oCU/view?usp=sharing"/>
    <hyperlink ref="H519" r:id="rId172" display="https://drive.google.com/file/d/1M1ZEg9fH4m0MYTJ0ar5nvJcP5uMCVpvf/view?usp=sharing"/>
  </hyperlinks>
  <pageMargins left="0.511811023622047" right="0.236220472440945" top="0.41" bottom="0.47" header="0.31496062992126" footer="0.31496062992126"/>
  <pageSetup paperSize="9" scale="57" firstPageNumber="59" fitToHeight="0" orientation="portrait" useFirstPageNumber="1" horizontalDpi="300" verticalDpi="300"/>
  <headerFooter>
    <oddFooter>&amp;C&amp;P</oddFooter>
  </headerFooter>
  <rowBreaks count="2" manualBreakCount="2">
    <brk id="147" max="13" man="1"/>
    <brk id="81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P89"/>
  <sheetViews>
    <sheetView showGridLines="0" view="pageBreakPreview" zoomScale="60" zoomScaleNormal="100" topLeftCell="C62" workbookViewId="0">
      <selection activeCell="P62" sqref="P62"/>
    </sheetView>
  </sheetViews>
  <sheetFormatPr defaultColWidth="9.14285714285714" defaultRowHeight="15" customHeight="1"/>
  <cols>
    <col min="1" max="1" width="4.42857142857143" style="117" customWidth="1"/>
    <col min="2" max="2" width="3.28571428571429" style="117" customWidth="1"/>
    <col min="3" max="3" width="3.14285714285714" style="117" customWidth="1"/>
    <col min="4" max="4" width="4.42857142857143" style="117" customWidth="1"/>
    <col min="5" max="5" width="26" style="117" customWidth="1"/>
    <col min="6" max="6" width="1.85714285714286" style="117" customWidth="1"/>
    <col min="7" max="7" width="34.5714285714286" style="117" customWidth="1"/>
    <col min="8" max="8" width="11.2857142857143" style="117" customWidth="1"/>
    <col min="9" max="9" width="11.7142857142857" style="117" customWidth="1"/>
    <col min="10" max="10" width="11.2857142857143" style="117" customWidth="1"/>
    <col min="11" max="11" width="8.28571428571429" style="117" customWidth="1"/>
    <col min="12" max="12" width="9.57142857142857" style="117" customWidth="1"/>
    <col min="13" max="13" width="25.5714285714286" style="117" customWidth="1"/>
    <col min="14" max="14" width="23.1428571428571" style="242" customWidth="1"/>
    <col min="15" max="15" width="15.5714285714286" style="180" customWidth="1"/>
    <col min="16" max="16" width="117.142857142857" style="180" customWidth="1"/>
    <col min="17" max="16384" width="9.14285714285714" style="117"/>
  </cols>
  <sheetData>
    <row r="1" customHeight="1" spans="1:16">
      <c r="A1" s="119" t="s">
        <v>385</v>
      </c>
      <c r="B1" s="119"/>
      <c r="C1" s="119"/>
      <c r="D1" s="119"/>
      <c r="E1" s="119"/>
      <c r="F1" s="119"/>
      <c r="G1" s="119"/>
      <c r="H1" s="119"/>
      <c r="I1" s="119"/>
      <c r="J1" s="119"/>
      <c r="K1" s="119"/>
      <c r="L1" s="119"/>
      <c r="M1" s="119"/>
      <c r="N1" s="184"/>
      <c r="O1" s="119"/>
      <c r="P1" s="119"/>
    </row>
    <row r="2" customHeight="1" spans="1:16">
      <c r="A2" s="119" t="s">
        <v>1427</v>
      </c>
      <c r="B2" s="119"/>
      <c r="C2" s="119"/>
      <c r="D2" s="119"/>
      <c r="E2" s="119"/>
      <c r="F2" s="119"/>
      <c r="G2" s="119"/>
      <c r="H2" s="119"/>
      <c r="I2" s="119"/>
      <c r="J2" s="119"/>
      <c r="K2" s="119"/>
      <c r="L2" s="119"/>
      <c r="M2" s="119"/>
      <c r="N2" s="184"/>
      <c r="O2" s="119"/>
      <c r="P2" s="119"/>
    </row>
    <row r="3" customHeight="1" spans="1:14">
      <c r="A3" s="115"/>
      <c r="B3" s="115"/>
      <c r="C3" s="115"/>
      <c r="D3" s="115"/>
      <c r="E3" s="115"/>
      <c r="F3" s="115"/>
      <c r="G3" s="115"/>
      <c r="H3" s="115"/>
      <c r="I3" s="178"/>
      <c r="J3" s="115"/>
      <c r="K3" s="179"/>
      <c r="L3" s="179"/>
      <c r="M3" s="115"/>
      <c r="N3" s="281"/>
    </row>
    <row r="4" customHeight="1" spans="1:14">
      <c r="A4" s="120" t="s">
        <v>387</v>
      </c>
      <c r="B4" s="120"/>
      <c r="C4" s="115"/>
      <c r="D4" s="121"/>
      <c r="E4" s="121"/>
      <c r="F4" s="121"/>
      <c r="G4" s="115"/>
      <c r="H4" s="115"/>
      <c r="I4" s="178"/>
      <c r="J4" s="115"/>
      <c r="K4" s="179"/>
      <c r="L4" s="179"/>
      <c r="M4" s="115"/>
      <c r="N4" s="281"/>
    </row>
    <row r="5" customHeight="1" spans="1:14">
      <c r="A5" s="115"/>
      <c r="B5" s="115"/>
      <c r="C5" s="115" t="s">
        <v>388</v>
      </c>
      <c r="D5" s="115"/>
      <c r="E5" s="115"/>
      <c r="F5" s="115"/>
      <c r="G5" s="243" t="str">
        <f>PENDIDIKAN!E5</f>
        <v>: Dr. Mai Efdi</v>
      </c>
      <c r="H5" s="243"/>
      <c r="I5" s="243"/>
      <c r="J5" s="243"/>
      <c r="K5" s="179"/>
      <c r="L5" s="179"/>
      <c r="M5" s="115"/>
      <c r="N5" s="281"/>
    </row>
    <row r="6" customHeight="1" spans="1:14">
      <c r="A6" s="115"/>
      <c r="B6" s="115"/>
      <c r="C6" s="115" t="s">
        <v>390</v>
      </c>
      <c r="D6" s="115"/>
      <c r="E6" s="115"/>
      <c r="F6" s="115"/>
      <c r="G6" s="1168" t="str">
        <f>PENDIDIKAN!E6</f>
        <v>: 197205301999031003</v>
      </c>
      <c r="H6" s="244"/>
      <c r="I6" s="244"/>
      <c r="J6" s="244"/>
      <c r="K6" s="179"/>
      <c r="L6" s="179"/>
      <c r="M6" s="115"/>
      <c r="N6" s="281"/>
    </row>
    <row r="7" customHeight="1" spans="1:16">
      <c r="A7" s="115"/>
      <c r="B7" s="115"/>
      <c r="C7" s="115" t="s">
        <v>392</v>
      </c>
      <c r="D7" s="115"/>
      <c r="E7" s="115"/>
      <c r="F7" s="115"/>
      <c r="G7" s="245" t="str">
        <f>PENDIDIKAN!E7</f>
        <v>: Penata Tk. I (Gol. III/d)</v>
      </c>
      <c r="H7" s="245"/>
      <c r="I7" s="245"/>
      <c r="J7" s="245"/>
      <c r="K7" s="181"/>
      <c r="L7" s="181"/>
      <c r="M7" s="116"/>
      <c r="N7" s="282"/>
      <c r="O7" s="182"/>
      <c r="P7" s="182"/>
    </row>
    <row r="8" customHeight="1" spans="1:16">
      <c r="A8" s="115"/>
      <c r="B8" s="115"/>
      <c r="C8" s="115" t="s">
        <v>394</v>
      </c>
      <c r="D8" s="115"/>
      <c r="E8" s="115"/>
      <c r="F8" s="115"/>
      <c r="G8" s="124" t="str">
        <f>PENDIDIKAN!E8</f>
        <v>: Ketua Jurusan Kimia Fakultas MIPA</v>
      </c>
      <c r="H8" s="124"/>
      <c r="I8" s="124"/>
      <c r="J8" s="124"/>
      <c r="K8" s="124"/>
      <c r="L8" s="124"/>
      <c r="M8" s="124"/>
      <c r="N8" s="244"/>
      <c r="O8" s="183"/>
      <c r="P8" s="183"/>
    </row>
    <row r="9" customHeight="1" spans="1:14">
      <c r="A9" s="115"/>
      <c r="B9" s="115"/>
      <c r="C9" s="115" t="s">
        <v>96</v>
      </c>
      <c r="D9" s="115"/>
      <c r="E9" s="115"/>
      <c r="F9" s="115"/>
      <c r="G9" s="123" t="str">
        <f>PENDIDIKAN!E9</f>
        <v>: Universitas Andalas</v>
      </c>
      <c r="H9" s="123"/>
      <c r="I9" s="123"/>
      <c r="J9" s="123"/>
      <c r="K9" s="179"/>
      <c r="L9" s="179"/>
      <c r="M9" s="115"/>
      <c r="N9" s="281"/>
    </row>
    <row r="10" customHeight="1" spans="1:14">
      <c r="A10" s="115"/>
      <c r="B10" s="115"/>
      <c r="C10" s="115"/>
      <c r="D10" s="115"/>
      <c r="E10" s="115"/>
      <c r="F10" s="115"/>
      <c r="G10" s="123"/>
      <c r="H10" s="123"/>
      <c r="I10" s="123"/>
      <c r="J10" s="123"/>
      <c r="K10" s="179"/>
      <c r="L10" s="179"/>
      <c r="M10" s="115"/>
      <c r="N10" s="281"/>
    </row>
    <row r="11" customHeight="1" spans="1:14">
      <c r="A11" s="120" t="s">
        <v>397</v>
      </c>
      <c r="B11" s="120"/>
      <c r="C11" s="115"/>
      <c r="D11" s="121"/>
      <c r="E11" s="121"/>
      <c r="F11" s="121"/>
      <c r="G11" s="115"/>
      <c r="H11" s="115"/>
      <c r="I11" s="178"/>
      <c r="J11" s="115"/>
      <c r="K11" s="179"/>
      <c r="L11" s="179"/>
      <c r="M11" s="115"/>
      <c r="N11" s="281"/>
    </row>
    <row r="12" customHeight="1" spans="1:14">
      <c r="A12" s="115"/>
      <c r="B12" s="115"/>
      <c r="C12" s="115" t="s">
        <v>68</v>
      </c>
      <c r="D12" s="115"/>
      <c r="E12" s="115"/>
      <c r="F12" s="115"/>
      <c r="G12" s="243" t="str">
        <f>PENDIDIKAN!E12</f>
        <v>: Dr. Zilfa</v>
      </c>
      <c r="H12" s="243"/>
      <c r="I12" s="243"/>
      <c r="J12" s="243"/>
      <c r="K12" s="179"/>
      <c r="L12" s="179"/>
      <c r="M12" s="115"/>
      <c r="N12" s="281"/>
    </row>
    <row r="13" customHeight="1" spans="1:14">
      <c r="A13" s="115"/>
      <c r="B13" s="115"/>
      <c r="C13" s="115" t="s">
        <v>400</v>
      </c>
      <c r="D13" s="115"/>
      <c r="E13" s="115"/>
      <c r="F13" s="115"/>
      <c r="G13" s="1168" t="str">
        <f>PENDIDIKAN!E13</f>
        <v>: 195807181986032001</v>
      </c>
      <c r="H13" s="244"/>
      <c r="I13" s="244"/>
      <c r="J13" s="244"/>
      <c r="K13" s="179"/>
      <c r="L13" s="179"/>
      <c r="M13" s="115"/>
      <c r="N13" s="281"/>
    </row>
    <row r="14" customHeight="1" spans="1:16">
      <c r="A14" s="115"/>
      <c r="B14" s="115"/>
      <c r="C14" s="115" t="s">
        <v>392</v>
      </c>
      <c r="D14" s="115"/>
      <c r="E14" s="115"/>
      <c r="F14" s="115"/>
      <c r="G14" s="245" t="str">
        <f>PENDIDIKAN!E14</f>
        <v>: Pembina Tk. I (Gol. IV/b)</v>
      </c>
      <c r="H14" s="245"/>
      <c r="I14" s="245"/>
      <c r="J14" s="245"/>
      <c r="K14" s="181"/>
      <c r="L14" s="181"/>
      <c r="M14" s="116"/>
      <c r="N14" s="282"/>
      <c r="O14" s="182"/>
      <c r="P14" s="182"/>
    </row>
    <row r="15" customHeight="1" spans="1:16">
      <c r="A15" s="115"/>
      <c r="B15" s="115"/>
      <c r="C15" s="115" t="s">
        <v>394</v>
      </c>
      <c r="D15" s="115"/>
      <c r="E15" s="115"/>
      <c r="F15" s="115"/>
      <c r="G15" s="124" t="str">
        <f>PENDIDIKAN!E15</f>
        <v>: Lektor Kepala</v>
      </c>
      <c r="H15" s="124"/>
      <c r="I15" s="124"/>
      <c r="J15" s="124"/>
      <c r="K15" s="124"/>
      <c r="L15" s="124"/>
      <c r="M15" s="124"/>
      <c r="N15" s="244"/>
      <c r="O15" s="183"/>
      <c r="P15" s="183"/>
    </row>
    <row r="16" customHeight="1" spans="1:14">
      <c r="A16" s="115"/>
      <c r="B16" s="115"/>
      <c r="C16" s="115" t="s">
        <v>96</v>
      </c>
      <c r="D16" s="115"/>
      <c r="E16" s="115"/>
      <c r="F16" s="115"/>
      <c r="G16" s="123" t="str">
        <f>PENDIDIKAN!E16</f>
        <v>: Jurusan Kimia Fakultas MIPA Universitas Andalas</v>
      </c>
      <c r="H16" s="123"/>
      <c r="I16" s="123"/>
      <c r="J16" s="123"/>
      <c r="K16" s="179"/>
      <c r="L16" s="179"/>
      <c r="M16" s="115"/>
      <c r="N16" s="281"/>
    </row>
    <row r="17" customHeight="1" spans="1:14">
      <c r="A17" s="115"/>
      <c r="B17" s="115"/>
      <c r="C17" s="115"/>
      <c r="D17" s="115"/>
      <c r="E17" s="115"/>
      <c r="F17" s="115"/>
      <c r="G17" s="115"/>
      <c r="H17" s="115"/>
      <c r="I17" s="178"/>
      <c r="J17" s="115"/>
      <c r="K17" s="179"/>
      <c r="L17" s="179"/>
      <c r="M17" s="115"/>
      <c r="N17" s="281"/>
    </row>
    <row r="18" customHeight="1" spans="1:16">
      <c r="A18" s="125" t="s">
        <v>1428</v>
      </c>
      <c r="B18" s="125"/>
      <c r="C18" s="125"/>
      <c r="D18" s="125"/>
      <c r="E18" s="125"/>
      <c r="F18" s="125"/>
      <c r="G18" s="125"/>
      <c r="H18" s="125"/>
      <c r="I18" s="125"/>
      <c r="J18" s="125"/>
      <c r="K18" s="125"/>
      <c r="L18" s="125"/>
      <c r="M18" s="125"/>
      <c r="N18" s="125"/>
      <c r="O18" s="184"/>
      <c r="P18" s="184"/>
    </row>
    <row r="19" customHeight="1" spans="1:14">
      <c r="A19" s="122"/>
      <c r="B19" s="122"/>
      <c r="C19" s="126"/>
      <c r="D19" s="126"/>
      <c r="E19" s="126"/>
      <c r="F19" s="126"/>
      <c r="G19" s="126"/>
      <c r="H19" s="126"/>
      <c r="I19" s="185"/>
      <c r="J19" s="186"/>
      <c r="K19" s="179"/>
      <c r="L19" s="179"/>
      <c r="M19" s="115"/>
      <c r="N19" s="281"/>
    </row>
    <row r="20" ht="50.25" customHeight="1" spans="1:16">
      <c r="A20" s="127" t="s">
        <v>2</v>
      </c>
      <c r="B20" s="128" t="s">
        <v>407</v>
      </c>
      <c r="C20" s="129"/>
      <c r="D20" s="129"/>
      <c r="E20" s="129"/>
      <c r="F20" s="129"/>
      <c r="G20" s="129"/>
      <c r="H20" s="127" t="s">
        <v>408</v>
      </c>
      <c r="I20" s="127" t="s">
        <v>409</v>
      </c>
      <c r="J20" s="127" t="s">
        <v>410</v>
      </c>
      <c r="K20" s="127" t="s">
        <v>411</v>
      </c>
      <c r="L20" s="127" t="s">
        <v>412</v>
      </c>
      <c r="M20" s="127" t="s">
        <v>413</v>
      </c>
      <c r="N20" s="187" t="s">
        <v>1429</v>
      </c>
      <c r="O20" s="187" t="s">
        <v>415</v>
      </c>
      <c r="P20" s="187" t="s">
        <v>5</v>
      </c>
    </row>
    <row r="21" customHeight="1" spans="1:16">
      <c r="A21" s="130">
        <v>1</v>
      </c>
      <c r="B21" s="131">
        <v>2</v>
      </c>
      <c r="C21" s="132"/>
      <c r="D21" s="132"/>
      <c r="E21" s="132"/>
      <c r="F21" s="132"/>
      <c r="G21" s="132"/>
      <c r="H21" s="130">
        <v>3</v>
      </c>
      <c r="I21" s="127">
        <v>4</v>
      </c>
      <c r="J21" s="130">
        <v>5</v>
      </c>
      <c r="K21" s="130">
        <v>6</v>
      </c>
      <c r="L21" s="130">
        <v>7</v>
      </c>
      <c r="M21" s="130">
        <v>8</v>
      </c>
      <c r="N21" s="187">
        <v>9</v>
      </c>
      <c r="O21" s="188">
        <v>10</v>
      </c>
      <c r="P21" s="188">
        <v>11</v>
      </c>
    </row>
    <row r="22" ht="33" customHeight="1" spans="1:16">
      <c r="A22" s="246" t="s">
        <v>296</v>
      </c>
      <c r="B22" s="134" t="s">
        <v>297</v>
      </c>
      <c r="C22" s="135"/>
      <c r="D22" s="135"/>
      <c r="E22" s="135"/>
      <c r="F22" s="135"/>
      <c r="G22" s="136"/>
      <c r="H22" s="137"/>
      <c r="I22" s="155"/>
      <c r="J22" s="144"/>
      <c r="K22" s="189"/>
      <c r="L22" s="190">
        <f>L23+L25+L27+L64+L68</f>
        <v>26</v>
      </c>
      <c r="M22" s="283"/>
      <c r="N22" s="284"/>
      <c r="O22" s="188"/>
      <c r="P22" s="188"/>
    </row>
    <row r="23" ht="20.1" customHeight="1" spans="1:16">
      <c r="A23" s="247"/>
      <c r="B23" s="248">
        <v>1</v>
      </c>
      <c r="C23" s="134" t="s">
        <v>1430</v>
      </c>
      <c r="D23" s="135"/>
      <c r="E23" s="135"/>
      <c r="F23" s="135"/>
      <c r="G23" s="136"/>
      <c r="H23" s="137"/>
      <c r="I23" s="155"/>
      <c r="J23" s="144"/>
      <c r="K23" s="189"/>
      <c r="L23" s="130">
        <v>0</v>
      </c>
      <c r="M23" s="283"/>
      <c r="N23" s="284"/>
      <c r="O23" s="188"/>
      <c r="P23" s="193" t="s">
        <v>420</v>
      </c>
    </row>
    <row r="24" ht="67.5" customHeight="1" spans="1:16">
      <c r="A24" s="247"/>
      <c r="B24" s="162"/>
      <c r="C24" s="145"/>
      <c r="D24" s="249" t="s">
        <v>1431</v>
      </c>
      <c r="E24" s="250"/>
      <c r="F24" s="250"/>
      <c r="G24" s="251"/>
      <c r="H24" s="137"/>
      <c r="I24" s="155"/>
      <c r="J24" s="144"/>
      <c r="K24" s="189"/>
      <c r="L24" s="189"/>
      <c r="M24" s="283"/>
      <c r="N24" s="284"/>
      <c r="O24" s="188"/>
      <c r="P24" s="193" t="s">
        <v>1432</v>
      </c>
    </row>
    <row r="25" ht="34.5" customHeight="1" spans="1:16">
      <c r="A25" s="247"/>
      <c r="B25" s="252">
        <v>2</v>
      </c>
      <c r="C25" s="253" t="s">
        <v>1433</v>
      </c>
      <c r="D25" s="254"/>
      <c r="E25" s="254"/>
      <c r="F25" s="254"/>
      <c r="G25" s="255"/>
      <c r="H25" s="166"/>
      <c r="I25" s="163"/>
      <c r="J25" s="139"/>
      <c r="K25" s="206"/>
      <c r="L25" s="130">
        <v>0</v>
      </c>
      <c r="M25" s="285"/>
      <c r="N25" s="286"/>
      <c r="O25" s="208"/>
      <c r="P25" s="193" t="s">
        <v>420</v>
      </c>
    </row>
    <row r="26" ht="64.5" customHeight="1" spans="1:16">
      <c r="A26" s="247"/>
      <c r="B26" s="162"/>
      <c r="C26" s="145"/>
      <c r="D26" s="256" t="s">
        <v>1434</v>
      </c>
      <c r="E26" s="257"/>
      <c r="F26" s="257"/>
      <c r="G26" s="258"/>
      <c r="H26" s="137"/>
      <c r="I26" s="155"/>
      <c r="J26" s="144"/>
      <c r="K26" s="189"/>
      <c r="L26" s="189"/>
      <c r="M26" s="283"/>
      <c r="N26" s="284"/>
      <c r="O26" s="188"/>
      <c r="P26" s="193" t="s">
        <v>1435</v>
      </c>
    </row>
    <row r="27" s="241" customFormat="1" ht="36" customHeight="1" spans="1:16">
      <c r="A27" s="259"/>
      <c r="B27" s="260">
        <v>3</v>
      </c>
      <c r="C27" s="261" t="s">
        <v>1436</v>
      </c>
      <c r="D27" s="262"/>
      <c r="E27" s="262"/>
      <c r="F27" s="262"/>
      <c r="G27" s="263"/>
      <c r="H27" s="264"/>
      <c r="I27" s="170"/>
      <c r="J27" s="202"/>
      <c r="K27" s="201"/>
      <c r="L27" s="287">
        <f>(L32+L28)</f>
        <v>26</v>
      </c>
      <c r="M27" s="288"/>
      <c r="N27" s="284"/>
      <c r="O27" s="188"/>
      <c r="P27" s="193" t="s">
        <v>420</v>
      </c>
    </row>
    <row r="28" ht="25.5" customHeight="1" spans="1:16">
      <c r="A28" s="247"/>
      <c r="B28" s="147"/>
      <c r="C28" s="155" t="s">
        <v>255</v>
      </c>
      <c r="D28" s="167" t="s">
        <v>304</v>
      </c>
      <c r="E28" s="168"/>
      <c r="F28" s="168"/>
      <c r="G28" s="169"/>
      <c r="H28" s="137"/>
      <c r="I28" s="155"/>
      <c r="J28" s="144"/>
      <c r="K28" s="189"/>
      <c r="L28" s="130">
        <f>SUM(L29:L31)</f>
        <v>0</v>
      </c>
      <c r="M28" s="283"/>
      <c r="N28" s="284"/>
      <c r="O28" s="188"/>
      <c r="P28" s="188"/>
    </row>
    <row r="29" ht="20.1" customHeight="1" spans="1:16">
      <c r="A29" s="247"/>
      <c r="B29" s="147"/>
      <c r="C29" s="265"/>
      <c r="D29" s="155" t="s">
        <v>253</v>
      </c>
      <c r="E29" s="167" t="s">
        <v>1437</v>
      </c>
      <c r="F29" s="266"/>
      <c r="G29" s="267"/>
      <c r="H29" s="137"/>
      <c r="I29" s="155"/>
      <c r="J29" s="144"/>
      <c r="K29" s="189"/>
      <c r="L29" s="189"/>
      <c r="M29" s="283"/>
      <c r="N29" s="284"/>
      <c r="O29" s="188"/>
      <c r="P29" s="193" t="s">
        <v>1438</v>
      </c>
    </row>
    <row r="30" ht="20.1" customHeight="1" spans="1:16">
      <c r="A30" s="247"/>
      <c r="B30" s="147"/>
      <c r="C30" s="265"/>
      <c r="D30" s="155" t="s">
        <v>259</v>
      </c>
      <c r="E30" s="268" t="s">
        <v>1439</v>
      </c>
      <c r="F30" s="217"/>
      <c r="G30" s="269"/>
      <c r="H30" s="137"/>
      <c r="I30" s="155"/>
      <c r="J30" s="144"/>
      <c r="K30" s="189"/>
      <c r="L30" s="189"/>
      <c r="M30" s="283"/>
      <c r="N30" s="284"/>
      <c r="O30" s="188"/>
      <c r="P30" s="193" t="s">
        <v>1435</v>
      </c>
    </row>
    <row r="31" ht="20.1" customHeight="1" spans="1:16">
      <c r="A31" s="247"/>
      <c r="B31" s="147"/>
      <c r="C31" s="270"/>
      <c r="D31" s="162" t="s">
        <v>263</v>
      </c>
      <c r="E31" s="167" t="s">
        <v>1440</v>
      </c>
      <c r="F31" s="217"/>
      <c r="G31" s="269"/>
      <c r="H31" s="137"/>
      <c r="I31" s="155"/>
      <c r="J31" s="144"/>
      <c r="K31" s="189"/>
      <c r="L31" s="189"/>
      <c r="M31" s="283"/>
      <c r="N31" s="284"/>
      <c r="O31" s="188"/>
      <c r="P31" s="193" t="s">
        <v>1441</v>
      </c>
    </row>
    <row r="32" ht="25.5" customHeight="1" spans="1:16">
      <c r="A32" s="247"/>
      <c r="B32" s="147"/>
      <c r="C32" s="271" t="s">
        <v>257</v>
      </c>
      <c r="D32" s="140" t="s">
        <v>1442</v>
      </c>
      <c r="E32" s="141"/>
      <c r="F32" s="141"/>
      <c r="G32" s="142"/>
      <c r="H32" s="137"/>
      <c r="I32" s="155"/>
      <c r="J32" s="144"/>
      <c r="K32" s="189"/>
      <c r="L32" s="190">
        <f>L36</f>
        <v>26</v>
      </c>
      <c r="M32" s="283"/>
      <c r="N32" s="284"/>
      <c r="O32" s="188"/>
      <c r="P32" s="188"/>
    </row>
    <row r="33" ht="20.1" customHeight="1" spans="1:16">
      <c r="A33" s="247"/>
      <c r="B33" s="147"/>
      <c r="C33" s="272"/>
      <c r="D33" s="155" t="s">
        <v>253</v>
      </c>
      <c r="E33" s="167" t="s">
        <v>1437</v>
      </c>
      <c r="F33" s="266"/>
      <c r="G33" s="267"/>
      <c r="H33" s="137"/>
      <c r="I33" s="155"/>
      <c r="J33" s="144"/>
      <c r="K33" s="189"/>
      <c r="L33" s="189"/>
      <c r="M33" s="283"/>
      <c r="N33" s="284"/>
      <c r="O33" s="188"/>
      <c r="P33" s="193" t="s">
        <v>1435</v>
      </c>
    </row>
    <row r="34" ht="20.1" customHeight="1" spans="1:16">
      <c r="A34" s="247"/>
      <c r="B34" s="147"/>
      <c r="C34" s="272"/>
      <c r="D34" s="155" t="s">
        <v>259</v>
      </c>
      <c r="E34" s="268" t="s">
        <v>1439</v>
      </c>
      <c r="F34" s="217"/>
      <c r="G34" s="269"/>
      <c r="H34" s="137"/>
      <c r="I34" s="155"/>
      <c r="J34" s="144"/>
      <c r="K34" s="189"/>
      <c r="L34" s="189"/>
      <c r="M34" s="283"/>
      <c r="N34" s="284"/>
      <c r="O34" s="188"/>
      <c r="P34" s="193" t="s">
        <v>1441</v>
      </c>
    </row>
    <row r="35" ht="20.1" customHeight="1" spans="1:16">
      <c r="A35" s="247"/>
      <c r="B35" s="147"/>
      <c r="C35" s="270"/>
      <c r="D35" s="162" t="s">
        <v>263</v>
      </c>
      <c r="E35" s="167" t="s">
        <v>1440</v>
      </c>
      <c r="F35" s="217"/>
      <c r="G35" s="269"/>
      <c r="H35" s="137"/>
      <c r="I35" s="155"/>
      <c r="J35" s="144"/>
      <c r="K35" s="189"/>
      <c r="L35" s="189"/>
      <c r="M35" s="283"/>
      <c r="N35" s="284"/>
      <c r="O35" s="188"/>
      <c r="P35" s="193" t="s">
        <v>1443</v>
      </c>
    </row>
    <row r="36" ht="20.1" customHeight="1" spans="1:16">
      <c r="A36" s="247"/>
      <c r="B36" s="147"/>
      <c r="C36" s="270"/>
      <c r="D36" s="162" t="s">
        <v>282</v>
      </c>
      <c r="E36" s="167" t="s">
        <v>1444</v>
      </c>
      <c r="F36" s="217"/>
      <c r="G36" s="269"/>
      <c r="H36" s="137"/>
      <c r="I36" s="155"/>
      <c r="J36" s="144"/>
      <c r="K36" s="189"/>
      <c r="L36" s="130">
        <f>SUM(L37:L62)</f>
        <v>26</v>
      </c>
      <c r="M36" s="283"/>
      <c r="N36" s="289"/>
      <c r="O36" s="188"/>
      <c r="P36" s="193" t="s">
        <v>1443</v>
      </c>
    </row>
    <row r="37" ht="90" customHeight="1" spans="1:16">
      <c r="A37" s="247"/>
      <c r="B37" s="147"/>
      <c r="C37" s="270"/>
      <c r="D37" s="162">
        <v>1</v>
      </c>
      <c r="E37" s="273" t="s">
        <v>1445</v>
      </c>
      <c r="F37" s="274"/>
      <c r="G37" s="275"/>
      <c r="H37" s="137">
        <v>2011</v>
      </c>
      <c r="I37" s="155" t="s">
        <v>1446</v>
      </c>
      <c r="J37" s="144">
        <v>1</v>
      </c>
      <c r="K37" s="144">
        <v>1</v>
      </c>
      <c r="L37" s="144">
        <v>1</v>
      </c>
      <c r="M37" s="290" t="s">
        <v>1447</v>
      </c>
      <c r="N37" s="291" t="s">
        <v>1448</v>
      </c>
      <c r="O37" s="208"/>
      <c r="P37" s="198" t="s">
        <v>1449</v>
      </c>
    </row>
    <row r="38" ht="90" customHeight="1" spans="1:16">
      <c r="A38" s="247"/>
      <c r="B38" s="147"/>
      <c r="C38" s="270"/>
      <c r="D38" s="162">
        <v>2</v>
      </c>
      <c r="E38" s="273" t="s">
        <v>1450</v>
      </c>
      <c r="F38" s="274"/>
      <c r="G38" s="275"/>
      <c r="H38" s="137">
        <v>2012</v>
      </c>
      <c r="I38" s="155" t="s">
        <v>1446</v>
      </c>
      <c r="J38" s="144">
        <v>1</v>
      </c>
      <c r="K38" s="144">
        <v>1</v>
      </c>
      <c r="L38" s="144">
        <v>1</v>
      </c>
      <c r="M38" s="290" t="s">
        <v>1451</v>
      </c>
      <c r="N38" s="291" t="s">
        <v>1452</v>
      </c>
      <c r="O38" s="208"/>
      <c r="P38" s="198" t="s">
        <v>1449</v>
      </c>
    </row>
    <row r="39" ht="90" customHeight="1" spans="1:16">
      <c r="A39" s="247"/>
      <c r="B39" s="147"/>
      <c r="C39" s="270"/>
      <c r="D39" s="162">
        <v>3</v>
      </c>
      <c r="E39" s="273" t="s">
        <v>1453</v>
      </c>
      <c r="F39" s="274"/>
      <c r="G39" s="275"/>
      <c r="H39" s="137">
        <v>2012</v>
      </c>
      <c r="I39" s="155" t="s">
        <v>1446</v>
      </c>
      <c r="J39" s="144">
        <v>1</v>
      </c>
      <c r="K39" s="144">
        <v>1</v>
      </c>
      <c r="L39" s="144">
        <v>1</v>
      </c>
      <c r="M39" s="290" t="s">
        <v>1454</v>
      </c>
      <c r="N39" s="291" t="s">
        <v>1455</v>
      </c>
      <c r="O39" s="208"/>
      <c r="P39" s="198" t="s">
        <v>1449</v>
      </c>
    </row>
    <row r="40" ht="90" customHeight="1" spans="1:16">
      <c r="A40" s="247"/>
      <c r="B40" s="147"/>
      <c r="C40" s="270"/>
      <c r="D40" s="162">
        <v>4</v>
      </c>
      <c r="E40" s="273" t="s">
        <v>1456</v>
      </c>
      <c r="F40" s="274"/>
      <c r="G40" s="275"/>
      <c r="H40" s="137">
        <v>2012</v>
      </c>
      <c r="I40" s="155" t="s">
        <v>1446</v>
      </c>
      <c r="J40" s="144">
        <v>1</v>
      </c>
      <c r="K40" s="144">
        <v>1</v>
      </c>
      <c r="L40" s="144">
        <v>1</v>
      </c>
      <c r="M40" s="290" t="s">
        <v>1457</v>
      </c>
      <c r="N40" s="291" t="s">
        <v>1458</v>
      </c>
      <c r="O40" s="208"/>
      <c r="P40" s="198" t="s">
        <v>1449</v>
      </c>
    </row>
    <row r="41" ht="90" customHeight="1" spans="1:16">
      <c r="A41" s="247"/>
      <c r="B41" s="147"/>
      <c r="C41" s="270"/>
      <c r="D41" s="162">
        <v>5</v>
      </c>
      <c r="E41" s="273" t="s">
        <v>1459</v>
      </c>
      <c r="F41" s="274"/>
      <c r="G41" s="275"/>
      <c r="H41" s="137">
        <v>2013</v>
      </c>
      <c r="I41" s="155" t="s">
        <v>1446</v>
      </c>
      <c r="J41" s="144">
        <v>1</v>
      </c>
      <c r="K41" s="144">
        <v>1</v>
      </c>
      <c r="L41" s="144">
        <v>1</v>
      </c>
      <c r="M41" s="290" t="s">
        <v>1460</v>
      </c>
      <c r="N41" s="291" t="s">
        <v>1461</v>
      </c>
      <c r="O41" s="208"/>
      <c r="P41" s="198" t="s">
        <v>1449</v>
      </c>
    </row>
    <row r="42" ht="90" customHeight="1" spans="1:16">
      <c r="A42" s="247"/>
      <c r="B42" s="147"/>
      <c r="C42" s="270"/>
      <c r="D42" s="162">
        <v>6</v>
      </c>
      <c r="E42" s="273" t="s">
        <v>1462</v>
      </c>
      <c r="F42" s="274"/>
      <c r="G42" s="275"/>
      <c r="H42" s="137">
        <v>2013</v>
      </c>
      <c r="I42" s="155" t="s">
        <v>1446</v>
      </c>
      <c r="J42" s="144">
        <v>1</v>
      </c>
      <c r="K42" s="144">
        <v>1</v>
      </c>
      <c r="L42" s="144">
        <v>1</v>
      </c>
      <c r="M42" s="290" t="s">
        <v>1463</v>
      </c>
      <c r="N42" s="291" t="s">
        <v>1464</v>
      </c>
      <c r="O42" s="208"/>
      <c r="P42" s="198" t="s">
        <v>1449</v>
      </c>
    </row>
    <row r="43" ht="90" customHeight="1" spans="1:16">
      <c r="A43" s="247"/>
      <c r="B43" s="147"/>
      <c r="C43" s="270"/>
      <c r="D43" s="162">
        <v>7</v>
      </c>
      <c r="E43" s="273" t="s">
        <v>1465</v>
      </c>
      <c r="F43" s="274"/>
      <c r="G43" s="275"/>
      <c r="H43" s="137">
        <v>2013</v>
      </c>
      <c r="I43" s="155" t="s">
        <v>1446</v>
      </c>
      <c r="J43" s="144">
        <v>1</v>
      </c>
      <c r="K43" s="144">
        <v>1</v>
      </c>
      <c r="L43" s="144">
        <v>1</v>
      </c>
      <c r="M43" s="290" t="s">
        <v>1466</v>
      </c>
      <c r="N43" s="291" t="s">
        <v>1467</v>
      </c>
      <c r="O43" s="208"/>
      <c r="P43" s="198" t="s">
        <v>1449</v>
      </c>
    </row>
    <row r="44" ht="90" customHeight="1" spans="1:16">
      <c r="A44" s="247"/>
      <c r="B44" s="147"/>
      <c r="C44" s="270"/>
      <c r="D44" s="162">
        <v>8</v>
      </c>
      <c r="E44" s="273" t="s">
        <v>1468</v>
      </c>
      <c r="F44" s="274"/>
      <c r="G44" s="275"/>
      <c r="H44" s="137">
        <v>2013</v>
      </c>
      <c r="I44" s="155" t="s">
        <v>1446</v>
      </c>
      <c r="J44" s="144">
        <v>1</v>
      </c>
      <c r="K44" s="144">
        <v>1</v>
      </c>
      <c r="L44" s="144">
        <v>1</v>
      </c>
      <c r="M44" s="290" t="s">
        <v>1469</v>
      </c>
      <c r="N44" s="291" t="s">
        <v>1470</v>
      </c>
      <c r="O44" s="208"/>
      <c r="P44" s="198" t="s">
        <v>1449</v>
      </c>
    </row>
    <row r="45" ht="90" customHeight="1" spans="1:16">
      <c r="A45" s="247"/>
      <c r="B45" s="147"/>
      <c r="C45" s="270"/>
      <c r="D45" s="162">
        <v>9</v>
      </c>
      <c r="E45" s="273" t="s">
        <v>1471</v>
      </c>
      <c r="F45" s="274"/>
      <c r="G45" s="275"/>
      <c r="H45" s="137">
        <v>2015</v>
      </c>
      <c r="I45" s="155" t="s">
        <v>1446</v>
      </c>
      <c r="J45" s="144">
        <v>1</v>
      </c>
      <c r="K45" s="144">
        <v>1</v>
      </c>
      <c r="L45" s="144">
        <v>1</v>
      </c>
      <c r="M45" s="290" t="s">
        <v>1472</v>
      </c>
      <c r="N45" s="291" t="s">
        <v>1473</v>
      </c>
      <c r="O45" s="208"/>
      <c r="P45" s="198" t="s">
        <v>1449</v>
      </c>
    </row>
    <row r="46" ht="90" customHeight="1" spans="1:16">
      <c r="A46" s="247"/>
      <c r="B46" s="147"/>
      <c r="C46" s="270"/>
      <c r="D46" s="162">
        <v>10</v>
      </c>
      <c r="E46" s="273" t="s">
        <v>1474</v>
      </c>
      <c r="F46" s="274"/>
      <c r="G46" s="275"/>
      <c r="H46" s="137">
        <v>2016</v>
      </c>
      <c r="I46" s="155" t="s">
        <v>1446</v>
      </c>
      <c r="J46" s="144">
        <v>1</v>
      </c>
      <c r="K46" s="144">
        <v>1</v>
      </c>
      <c r="L46" s="144">
        <v>1</v>
      </c>
      <c r="M46" s="290" t="s">
        <v>1475</v>
      </c>
      <c r="N46" s="291" t="s">
        <v>1476</v>
      </c>
      <c r="O46" s="208"/>
      <c r="P46" s="198" t="s">
        <v>1449</v>
      </c>
    </row>
    <row r="47" ht="90" customHeight="1" spans="1:16">
      <c r="A47" s="247"/>
      <c r="B47" s="147"/>
      <c r="C47" s="270"/>
      <c r="D47" s="162">
        <v>11</v>
      </c>
      <c r="E47" s="273" t="s">
        <v>1477</v>
      </c>
      <c r="F47" s="274"/>
      <c r="G47" s="275"/>
      <c r="H47" s="137">
        <v>2016</v>
      </c>
      <c r="I47" s="155" t="s">
        <v>1446</v>
      </c>
      <c r="J47" s="144">
        <v>1</v>
      </c>
      <c r="K47" s="144">
        <v>1</v>
      </c>
      <c r="L47" s="144">
        <v>1</v>
      </c>
      <c r="M47" s="290" t="s">
        <v>1478</v>
      </c>
      <c r="N47" s="291" t="s">
        <v>1479</v>
      </c>
      <c r="O47" s="208"/>
      <c r="P47" s="198" t="s">
        <v>1449</v>
      </c>
    </row>
    <row r="48" ht="90" customHeight="1" spans="1:16">
      <c r="A48" s="247"/>
      <c r="B48" s="147"/>
      <c r="C48" s="270"/>
      <c r="D48" s="162">
        <v>12</v>
      </c>
      <c r="E48" s="273" t="s">
        <v>1480</v>
      </c>
      <c r="F48" s="274"/>
      <c r="G48" s="275"/>
      <c r="H48" s="137">
        <v>2017</v>
      </c>
      <c r="I48" s="155" t="s">
        <v>1446</v>
      </c>
      <c r="J48" s="144">
        <v>1</v>
      </c>
      <c r="K48" s="144">
        <v>1</v>
      </c>
      <c r="L48" s="144">
        <v>1</v>
      </c>
      <c r="M48" s="290" t="s">
        <v>1481</v>
      </c>
      <c r="N48" s="291" t="s">
        <v>1482</v>
      </c>
      <c r="O48" s="208"/>
      <c r="P48" s="198" t="s">
        <v>1449</v>
      </c>
    </row>
    <row r="49" ht="90" customHeight="1" spans="1:16">
      <c r="A49" s="247"/>
      <c r="B49" s="147"/>
      <c r="C49" s="270"/>
      <c r="D49" s="162">
        <v>13</v>
      </c>
      <c r="E49" s="273" t="s">
        <v>1483</v>
      </c>
      <c r="F49" s="274"/>
      <c r="G49" s="275"/>
      <c r="H49" s="137">
        <v>2017</v>
      </c>
      <c r="I49" s="155" t="s">
        <v>1446</v>
      </c>
      <c r="J49" s="144">
        <v>1</v>
      </c>
      <c r="K49" s="144">
        <v>1</v>
      </c>
      <c r="L49" s="144">
        <v>1</v>
      </c>
      <c r="M49" s="290" t="s">
        <v>1484</v>
      </c>
      <c r="N49" s="291" t="s">
        <v>1485</v>
      </c>
      <c r="O49" s="208"/>
      <c r="P49" s="198" t="s">
        <v>1449</v>
      </c>
    </row>
    <row r="50" ht="90" customHeight="1" spans="1:16">
      <c r="A50" s="247"/>
      <c r="B50" s="147"/>
      <c r="C50" s="270"/>
      <c r="D50" s="162">
        <v>14</v>
      </c>
      <c r="E50" s="273" t="s">
        <v>1486</v>
      </c>
      <c r="F50" s="274"/>
      <c r="G50" s="275"/>
      <c r="H50" s="137">
        <v>2017</v>
      </c>
      <c r="I50" s="155" t="s">
        <v>1446</v>
      </c>
      <c r="J50" s="144">
        <v>1</v>
      </c>
      <c r="K50" s="144">
        <v>1</v>
      </c>
      <c r="L50" s="144">
        <v>1</v>
      </c>
      <c r="M50" s="290" t="s">
        <v>1487</v>
      </c>
      <c r="N50" s="291" t="s">
        <v>1488</v>
      </c>
      <c r="O50" s="208"/>
      <c r="P50" s="198" t="s">
        <v>1449</v>
      </c>
    </row>
    <row r="51" ht="90" customHeight="1" spans="1:16">
      <c r="A51" s="247"/>
      <c r="B51" s="147"/>
      <c r="C51" s="270"/>
      <c r="D51" s="162">
        <v>15</v>
      </c>
      <c r="E51" s="273" t="s">
        <v>1489</v>
      </c>
      <c r="F51" s="274"/>
      <c r="G51" s="275"/>
      <c r="H51" s="137">
        <v>2017</v>
      </c>
      <c r="I51" s="155" t="s">
        <v>1446</v>
      </c>
      <c r="J51" s="144">
        <v>1</v>
      </c>
      <c r="K51" s="144">
        <v>1</v>
      </c>
      <c r="L51" s="144">
        <v>1</v>
      </c>
      <c r="M51" s="290" t="s">
        <v>1490</v>
      </c>
      <c r="N51" s="291" t="s">
        <v>1491</v>
      </c>
      <c r="O51" s="208"/>
      <c r="P51" s="198" t="s">
        <v>1449</v>
      </c>
    </row>
    <row r="52" ht="90" customHeight="1" spans="1:16">
      <c r="A52" s="247"/>
      <c r="B52" s="147"/>
      <c r="C52" s="270"/>
      <c r="D52" s="162">
        <v>16</v>
      </c>
      <c r="E52" s="273" t="s">
        <v>1492</v>
      </c>
      <c r="F52" s="274"/>
      <c r="G52" s="275"/>
      <c r="H52" s="137">
        <v>2018</v>
      </c>
      <c r="I52" s="155" t="s">
        <v>1446</v>
      </c>
      <c r="J52" s="144">
        <v>1</v>
      </c>
      <c r="K52" s="144">
        <v>1</v>
      </c>
      <c r="L52" s="144">
        <v>1</v>
      </c>
      <c r="M52" s="290" t="s">
        <v>1493</v>
      </c>
      <c r="N52" s="291" t="s">
        <v>1494</v>
      </c>
      <c r="O52" s="208"/>
      <c r="P52" s="198" t="s">
        <v>1449</v>
      </c>
    </row>
    <row r="53" ht="90" customHeight="1" spans="1:16">
      <c r="A53" s="247"/>
      <c r="B53" s="147"/>
      <c r="C53" s="270"/>
      <c r="D53" s="162">
        <v>17</v>
      </c>
      <c r="E53" s="273" t="s">
        <v>1495</v>
      </c>
      <c r="F53" s="274"/>
      <c r="G53" s="275"/>
      <c r="H53" s="137">
        <v>2018</v>
      </c>
      <c r="I53" s="155" t="s">
        <v>1446</v>
      </c>
      <c r="J53" s="144">
        <v>1</v>
      </c>
      <c r="K53" s="144">
        <v>1</v>
      </c>
      <c r="L53" s="144">
        <v>1</v>
      </c>
      <c r="M53" s="290" t="s">
        <v>1496</v>
      </c>
      <c r="N53" s="291" t="s">
        <v>1497</v>
      </c>
      <c r="O53" s="208"/>
      <c r="P53" s="198" t="s">
        <v>1449</v>
      </c>
    </row>
    <row r="54" ht="90" customHeight="1" spans="1:16">
      <c r="A54" s="247"/>
      <c r="B54" s="147"/>
      <c r="C54" s="270"/>
      <c r="D54" s="162">
        <v>18</v>
      </c>
      <c r="E54" s="273" t="s">
        <v>1498</v>
      </c>
      <c r="F54" s="274"/>
      <c r="G54" s="275"/>
      <c r="H54" s="137">
        <v>2018</v>
      </c>
      <c r="I54" s="155" t="s">
        <v>1446</v>
      </c>
      <c r="J54" s="144">
        <v>1</v>
      </c>
      <c r="K54" s="144">
        <v>1</v>
      </c>
      <c r="L54" s="144">
        <v>1</v>
      </c>
      <c r="M54" s="290" t="s">
        <v>1499</v>
      </c>
      <c r="N54" s="291" t="s">
        <v>1500</v>
      </c>
      <c r="O54" s="208"/>
      <c r="P54" s="198" t="s">
        <v>1449</v>
      </c>
    </row>
    <row r="55" ht="90" customHeight="1" spans="1:16">
      <c r="A55" s="247"/>
      <c r="B55" s="147"/>
      <c r="C55" s="270"/>
      <c r="D55" s="162">
        <v>19</v>
      </c>
      <c r="E55" s="273" t="s">
        <v>1501</v>
      </c>
      <c r="F55" s="274"/>
      <c r="G55" s="275"/>
      <c r="H55" s="137">
        <v>2018</v>
      </c>
      <c r="I55" s="155" t="s">
        <v>1446</v>
      </c>
      <c r="J55" s="144">
        <v>1</v>
      </c>
      <c r="K55" s="144">
        <v>1</v>
      </c>
      <c r="L55" s="144">
        <v>1</v>
      </c>
      <c r="M55" s="290" t="s">
        <v>1502</v>
      </c>
      <c r="N55" s="291" t="s">
        <v>1503</v>
      </c>
      <c r="O55" s="208"/>
      <c r="P55" s="198" t="s">
        <v>1449</v>
      </c>
    </row>
    <row r="56" ht="90" customHeight="1" spans="1:16">
      <c r="A56" s="247"/>
      <c r="B56" s="147"/>
      <c r="C56" s="270"/>
      <c r="D56" s="162">
        <v>20</v>
      </c>
      <c r="E56" s="273" t="s">
        <v>1504</v>
      </c>
      <c r="F56" s="274"/>
      <c r="G56" s="275"/>
      <c r="H56" s="137">
        <v>2019</v>
      </c>
      <c r="I56" s="155" t="s">
        <v>1446</v>
      </c>
      <c r="J56" s="144">
        <v>1</v>
      </c>
      <c r="K56" s="144">
        <v>1</v>
      </c>
      <c r="L56" s="144">
        <v>1</v>
      </c>
      <c r="M56" s="290" t="s">
        <v>1505</v>
      </c>
      <c r="N56" s="291" t="s">
        <v>1506</v>
      </c>
      <c r="O56" s="208"/>
      <c r="P56" s="198" t="s">
        <v>1449</v>
      </c>
    </row>
    <row r="57" ht="90" customHeight="1" spans="1:16">
      <c r="A57" s="247"/>
      <c r="B57" s="147"/>
      <c r="C57" s="270"/>
      <c r="D57" s="162">
        <v>21</v>
      </c>
      <c r="E57" s="273" t="s">
        <v>1507</v>
      </c>
      <c r="F57" s="274"/>
      <c r="G57" s="275"/>
      <c r="H57" s="137">
        <v>2019</v>
      </c>
      <c r="I57" s="155" t="s">
        <v>1446</v>
      </c>
      <c r="J57" s="144">
        <v>1</v>
      </c>
      <c r="K57" s="144">
        <v>1</v>
      </c>
      <c r="L57" s="144">
        <v>1</v>
      </c>
      <c r="M57" s="290" t="s">
        <v>1508</v>
      </c>
      <c r="N57" s="291" t="s">
        <v>1509</v>
      </c>
      <c r="O57" s="208"/>
      <c r="P57" s="198" t="s">
        <v>1449</v>
      </c>
    </row>
    <row r="58" ht="90" customHeight="1" spans="1:16">
      <c r="A58" s="247"/>
      <c r="B58" s="147"/>
      <c r="C58" s="270"/>
      <c r="D58" s="162">
        <v>22</v>
      </c>
      <c r="E58" s="273" t="s">
        <v>1510</v>
      </c>
      <c r="F58" s="274"/>
      <c r="G58" s="275"/>
      <c r="H58" s="137">
        <v>2019</v>
      </c>
      <c r="I58" s="155" t="s">
        <v>1446</v>
      </c>
      <c r="J58" s="144">
        <v>1</v>
      </c>
      <c r="K58" s="144">
        <v>1</v>
      </c>
      <c r="L58" s="144">
        <v>1</v>
      </c>
      <c r="M58" s="290" t="s">
        <v>1511</v>
      </c>
      <c r="N58" s="291" t="s">
        <v>1512</v>
      </c>
      <c r="O58" s="208"/>
      <c r="P58" s="198" t="s">
        <v>1449</v>
      </c>
    </row>
    <row r="59" ht="90" customHeight="1" spans="1:16">
      <c r="A59" s="247"/>
      <c r="B59" s="147"/>
      <c r="C59" s="270"/>
      <c r="D59" s="162">
        <v>23</v>
      </c>
      <c r="E59" s="273" t="s">
        <v>1513</v>
      </c>
      <c r="F59" s="274"/>
      <c r="G59" s="275"/>
      <c r="H59" s="137">
        <v>2020</v>
      </c>
      <c r="I59" s="155" t="s">
        <v>1446</v>
      </c>
      <c r="J59" s="144">
        <v>1</v>
      </c>
      <c r="K59" s="144">
        <v>1</v>
      </c>
      <c r="L59" s="144">
        <v>1</v>
      </c>
      <c r="M59" s="290" t="s">
        <v>1514</v>
      </c>
      <c r="N59" s="291" t="s">
        <v>1515</v>
      </c>
      <c r="O59" s="208"/>
      <c r="P59" s="198" t="s">
        <v>1449</v>
      </c>
    </row>
    <row r="60" ht="90" customHeight="1" spans="1:16">
      <c r="A60" s="247"/>
      <c r="B60" s="147"/>
      <c r="C60" s="270"/>
      <c r="D60" s="162">
        <v>24</v>
      </c>
      <c r="E60" s="273" t="s">
        <v>1516</v>
      </c>
      <c r="F60" s="274"/>
      <c r="G60" s="275"/>
      <c r="H60" s="137">
        <v>2020</v>
      </c>
      <c r="I60" s="155" t="s">
        <v>1446</v>
      </c>
      <c r="J60" s="144">
        <v>1</v>
      </c>
      <c r="K60" s="144">
        <v>1</v>
      </c>
      <c r="L60" s="144">
        <v>1</v>
      </c>
      <c r="M60" s="290" t="s">
        <v>1517</v>
      </c>
      <c r="N60" s="291" t="s">
        <v>1518</v>
      </c>
      <c r="O60" s="208"/>
      <c r="P60" s="198" t="s">
        <v>1449</v>
      </c>
    </row>
    <row r="61" ht="90" customHeight="1" spans="1:16">
      <c r="A61" s="247"/>
      <c r="B61" s="147"/>
      <c r="C61" s="270"/>
      <c r="D61" s="162">
        <v>25</v>
      </c>
      <c r="E61" s="256" t="s">
        <v>1519</v>
      </c>
      <c r="F61" s="257"/>
      <c r="G61" s="258"/>
      <c r="H61" s="137">
        <v>2021</v>
      </c>
      <c r="I61" s="155" t="s">
        <v>1446</v>
      </c>
      <c r="J61" s="144">
        <v>1</v>
      </c>
      <c r="K61" s="144">
        <v>1</v>
      </c>
      <c r="L61" s="144">
        <v>1</v>
      </c>
      <c r="M61" s="290" t="s">
        <v>1520</v>
      </c>
      <c r="N61" s="291" t="s">
        <v>1521</v>
      </c>
      <c r="O61" s="208"/>
      <c r="P61" s="198" t="s">
        <v>1449</v>
      </c>
    </row>
    <row r="62" ht="90" customHeight="1" spans="1:16">
      <c r="A62" s="247"/>
      <c r="B62" s="147"/>
      <c r="C62" s="270"/>
      <c r="D62" s="162">
        <v>26</v>
      </c>
      <c r="E62" s="256" t="s">
        <v>1522</v>
      </c>
      <c r="F62" s="257"/>
      <c r="G62" s="258"/>
      <c r="H62" s="137">
        <v>2021</v>
      </c>
      <c r="I62" s="155" t="s">
        <v>1446</v>
      </c>
      <c r="J62" s="144">
        <v>1</v>
      </c>
      <c r="K62" s="144">
        <v>1</v>
      </c>
      <c r="L62" s="144">
        <v>1</v>
      </c>
      <c r="M62" s="290" t="s">
        <v>1523</v>
      </c>
      <c r="N62" s="291" t="s">
        <v>1524</v>
      </c>
      <c r="O62" s="208"/>
      <c r="P62" s="198" t="s">
        <v>1449</v>
      </c>
    </row>
    <row r="63" ht="20.1" customHeight="1" spans="1:16">
      <c r="A63" s="247"/>
      <c r="B63" s="162"/>
      <c r="C63" s="276">
        <v>2</v>
      </c>
      <c r="D63" s="140" t="s">
        <v>307</v>
      </c>
      <c r="E63" s="141"/>
      <c r="F63" s="141"/>
      <c r="G63" s="142"/>
      <c r="H63" s="137"/>
      <c r="I63" s="155"/>
      <c r="J63" s="144"/>
      <c r="K63" s="189"/>
      <c r="L63" s="130">
        <v>0</v>
      </c>
      <c r="M63" s="283"/>
      <c r="N63" s="284"/>
      <c r="O63" s="188"/>
      <c r="P63" s="188"/>
    </row>
    <row r="64" ht="49.5" customHeight="1" spans="1:16">
      <c r="A64" s="247"/>
      <c r="B64" s="252">
        <v>4</v>
      </c>
      <c r="C64" s="277" t="s">
        <v>1525</v>
      </c>
      <c r="D64" s="278"/>
      <c r="E64" s="278"/>
      <c r="F64" s="278"/>
      <c r="G64" s="279"/>
      <c r="H64" s="280"/>
      <c r="I64" s="127"/>
      <c r="J64" s="130"/>
      <c r="K64" s="292"/>
      <c r="L64" s="130">
        <v>0</v>
      </c>
      <c r="M64" s="283"/>
      <c r="N64" s="284"/>
      <c r="O64" s="188"/>
      <c r="P64" s="193" t="s">
        <v>420</v>
      </c>
    </row>
    <row r="65" ht="20.1" customHeight="1" spans="1:16">
      <c r="A65" s="247"/>
      <c r="B65" s="147"/>
      <c r="C65" s="276">
        <v>1</v>
      </c>
      <c r="D65" s="140" t="s">
        <v>1526</v>
      </c>
      <c r="E65" s="141"/>
      <c r="F65" s="141"/>
      <c r="G65" s="142"/>
      <c r="H65" s="137"/>
      <c r="I65" s="155"/>
      <c r="J65" s="144"/>
      <c r="K65" s="189"/>
      <c r="L65" s="189"/>
      <c r="M65" s="283"/>
      <c r="N65" s="284"/>
      <c r="O65" s="188"/>
      <c r="P65" s="193" t="s">
        <v>1527</v>
      </c>
    </row>
    <row r="66" ht="31.5" customHeight="1" spans="1:16">
      <c r="A66" s="247"/>
      <c r="B66" s="147"/>
      <c r="C66" s="144">
        <v>2</v>
      </c>
      <c r="D66" s="140" t="s">
        <v>1528</v>
      </c>
      <c r="E66" s="141"/>
      <c r="F66" s="141"/>
      <c r="G66" s="142"/>
      <c r="H66" s="137"/>
      <c r="I66" s="155"/>
      <c r="J66" s="144"/>
      <c r="K66" s="189"/>
      <c r="L66" s="189"/>
      <c r="M66" s="283"/>
      <c r="N66" s="284"/>
      <c r="O66" s="188"/>
      <c r="P66" s="193" t="s">
        <v>1443</v>
      </c>
    </row>
    <row r="67" ht="20.1" customHeight="1" spans="1:16">
      <c r="A67" s="247"/>
      <c r="B67" s="157"/>
      <c r="C67" s="157">
        <v>3</v>
      </c>
      <c r="D67" s="268" t="s">
        <v>1529</v>
      </c>
      <c r="E67" s="293"/>
      <c r="F67" s="293"/>
      <c r="G67" s="294"/>
      <c r="H67" s="214"/>
      <c r="I67" s="162"/>
      <c r="J67" s="157"/>
      <c r="K67" s="226"/>
      <c r="L67" s="226"/>
      <c r="M67" s="303"/>
      <c r="N67" s="304"/>
      <c r="O67" s="305"/>
      <c r="P67" s="193" t="s">
        <v>1530</v>
      </c>
    </row>
    <row r="68" ht="20.1" customHeight="1" spans="1:16">
      <c r="A68" s="247"/>
      <c r="B68" s="133">
        <v>5</v>
      </c>
      <c r="C68" s="295" t="s">
        <v>1531</v>
      </c>
      <c r="D68" s="296"/>
      <c r="E68" s="296"/>
      <c r="F68" s="296"/>
      <c r="G68" s="297"/>
      <c r="H68" s="214"/>
      <c r="I68" s="162"/>
      <c r="J68" s="157"/>
      <c r="K68" s="226"/>
      <c r="L68" s="130">
        <v>0</v>
      </c>
      <c r="M68" s="303"/>
      <c r="N68" s="304"/>
      <c r="O68" s="305"/>
      <c r="P68" s="193" t="s">
        <v>420</v>
      </c>
    </row>
    <row r="69" ht="36" customHeight="1" spans="1:16">
      <c r="A69" s="247"/>
      <c r="B69" s="157"/>
      <c r="C69" s="140"/>
      <c r="D69" s="140" t="s">
        <v>1532</v>
      </c>
      <c r="E69" s="141"/>
      <c r="F69" s="141"/>
      <c r="G69" s="142"/>
      <c r="H69" s="137"/>
      <c r="I69" s="155"/>
      <c r="J69" s="144"/>
      <c r="K69" s="189"/>
      <c r="L69" s="189"/>
      <c r="M69" s="283"/>
      <c r="N69" s="284"/>
      <c r="O69" s="188"/>
      <c r="P69" s="193" t="s">
        <v>1435</v>
      </c>
    </row>
    <row r="70" ht="33.75" customHeight="1" spans="1:16">
      <c r="A70" s="247"/>
      <c r="B70" s="298">
        <v>6</v>
      </c>
      <c r="C70" s="299" t="s">
        <v>1533</v>
      </c>
      <c r="D70" s="300"/>
      <c r="E70" s="300"/>
      <c r="F70" s="300"/>
      <c r="G70" s="301"/>
      <c r="H70" s="302"/>
      <c r="I70" s="149"/>
      <c r="J70" s="223"/>
      <c r="K70" s="306"/>
      <c r="L70" s="192">
        <v>0</v>
      </c>
      <c r="M70" s="307"/>
      <c r="N70" s="304"/>
      <c r="O70" s="305"/>
      <c r="P70" s="193" t="s">
        <v>420</v>
      </c>
    </row>
    <row r="71" ht="97.5" customHeight="1" spans="1:16">
      <c r="A71" s="247"/>
      <c r="B71" s="223"/>
      <c r="C71" s="174"/>
      <c r="D71" s="150" t="s">
        <v>1534</v>
      </c>
      <c r="E71" s="151"/>
      <c r="F71" s="151"/>
      <c r="G71" s="152"/>
      <c r="H71" s="264"/>
      <c r="I71" s="170"/>
      <c r="J71" s="202"/>
      <c r="K71" s="201"/>
      <c r="L71" s="201"/>
      <c r="M71" s="288"/>
      <c r="N71" s="284"/>
      <c r="O71" s="188"/>
      <c r="P71" s="193" t="s">
        <v>1432</v>
      </c>
    </row>
    <row r="72" ht="31.5" customHeight="1" spans="1:16">
      <c r="A72" s="247"/>
      <c r="B72" s="298">
        <v>7</v>
      </c>
      <c r="C72" s="299" t="s">
        <v>1535</v>
      </c>
      <c r="D72" s="300"/>
      <c r="E72" s="300"/>
      <c r="F72" s="300"/>
      <c r="G72" s="301"/>
      <c r="H72" s="302"/>
      <c r="I72" s="149"/>
      <c r="J72" s="223"/>
      <c r="K72" s="306"/>
      <c r="L72" s="192">
        <v>0</v>
      </c>
      <c r="M72" s="307"/>
      <c r="N72" s="304"/>
      <c r="O72" s="305"/>
      <c r="P72" s="193" t="s">
        <v>420</v>
      </c>
    </row>
    <row r="73" ht="36" customHeight="1" spans="1:16">
      <c r="A73" s="247"/>
      <c r="B73" s="161"/>
      <c r="C73" s="264" t="s">
        <v>326</v>
      </c>
      <c r="D73" s="150" t="s">
        <v>1536</v>
      </c>
      <c r="E73" s="151"/>
      <c r="F73" s="151"/>
      <c r="G73" s="152"/>
      <c r="H73" s="264"/>
      <c r="I73" s="170"/>
      <c r="J73" s="202"/>
      <c r="K73" s="201"/>
      <c r="L73" s="201"/>
      <c r="M73" s="288"/>
      <c r="N73" s="284"/>
      <c r="O73" s="188"/>
      <c r="P73" s="193" t="s">
        <v>1443</v>
      </c>
    </row>
    <row r="74" ht="36" customHeight="1" spans="1:16">
      <c r="A74" s="247"/>
      <c r="B74" s="161"/>
      <c r="C74" s="264" t="s">
        <v>305</v>
      </c>
      <c r="D74" s="150" t="s">
        <v>1537</v>
      </c>
      <c r="E74" s="151"/>
      <c r="F74" s="151"/>
      <c r="G74" s="152"/>
      <c r="H74" s="264"/>
      <c r="I74" s="170"/>
      <c r="J74" s="202"/>
      <c r="K74" s="201"/>
      <c r="L74" s="201"/>
      <c r="M74" s="288"/>
      <c r="N74" s="284"/>
      <c r="O74" s="188"/>
      <c r="P74" s="193" t="s">
        <v>1530</v>
      </c>
    </row>
    <row r="75" customHeight="1" spans="1:16">
      <c r="A75" s="130" t="s">
        <v>831</v>
      </c>
      <c r="B75" s="130"/>
      <c r="C75" s="130"/>
      <c r="D75" s="130"/>
      <c r="E75" s="130"/>
      <c r="F75" s="130"/>
      <c r="G75" s="130"/>
      <c r="H75" s="130"/>
      <c r="I75" s="130"/>
      <c r="J75" s="130"/>
      <c r="K75" s="231"/>
      <c r="L75" s="190">
        <f>L22</f>
        <v>26</v>
      </c>
      <c r="M75" s="189"/>
      <c r="N75" s="200"/>
      <c r="O75" s="188"/>
      <c r="P75" s="188"/>
    </row>
    <row r="76" customHeight="1" spans="1:16">
      <c r="A76" s="120"/>
      <c r="B76" s="120"/>
      <c r="C76" s="119"/>
      <c r="D76" s="119"/>
      <c r="E76" s="119"/>
      <c r="F76" s="119"/>
      <c r="G76" s="119"/>
      <c r="H76" s="119"/>
      <c r="I76" s="119"/>
      <c r="J76" s="119"/>
      <c r="K76" s="232"/>
      <c r="L76" s="232"/>
      <c r="M76" s="120"/>
      <c r="N76" s="308"/>
      <c r="O76" s="119"/>
      <c r="P76" s="119"/>
    </row>
    <row r="77" customHeight="1" spans="1:16">
      <c r="A77" s="115" t="s">
        <v>832</v>
      </c>
      <c r="B77" s="115"/>
      <c r="C77" s="225"/>
      <c r="D77" s="225"/>
      <c r="E77" s="225"/>
      <c r="F77" s="115"/>
      <c r="G77" s="115"/>
      <c r="H77" s="179"/>
      <c r="I77" s="178"/>
      <c r="J77" s="179"/>
      <c r="K77" s="179"/>
      <c r="L77" s="179"/>
      <c r="M77" s="120"/>
      <c r="N77" s="308"/>
      <c r="O77" s="119"/>
      <c r="P77" s="119"/>
    </row>
    <row r="78" customHeight="1" spans="1:14">
      <c r="A78" s="115"/>
      <c r="B78" s="115"/>
      <c r="C78" s="225"/>
      <c r="D78" s="225"/>
      <c r="E78" s="225"/>
      <c r="F78" s="115"/>
      <c r="G78" s="115"/>
      <c r="H78" s="115"/>
      <c r="I78" s="178"/>
      <c r="J78" s="115"/>
      <c r="K78" s="179"/>
      <c r="L78" s="179"/>
      <c r="M78" s="115"/>
      <c r="N78" s="281"/>
    </row>
    <row r="79" customHeight="1" spans="1:14">
      <c r="A79" s="115"/>
      <c r="B79" s="115"/>
      <c r="C79" s="225"/>
      <c r="D79" s="225"/>
      <c r="E79" s="225"/>
      <c r="F79" s="115"/>
      <c r="G79" s="115"/>
      <c r="H79" s="115"/>
      <c r="I79" s="233"/>
      <c r="K79" s="179"/>
      <c r="L79" s="179"/>
      <c r="M79" s="117" t="str">
        <f>PENDIDIKAN!I419</f>
        <v>Padang, 26 Januari 2022</v>
      </c>
      <c r="N79" s="281"/>
    </row>
    <row r="80" customHeight="1" spans="1:16">
      <c r="A80" s="115"/>
      <c r="B80" s="115"/>
      <c r="C80" s="225"/>
      <c r="D80" s="225"/>
      <c r="E80" s="225"/>
      <c r="F80" s="115"/>
      <c r="G80" s="115"/>
      <c r="H80" s="115"/>
      <c r="I80" s="233"/>
      <c r="K80" s="234"/>
      <c r="L80" s="234"/>
      <c r="M80" s="117" t="str">
        <f>PENDIDIKAN!I420</f>
        <v>Ketua Jurusan Kimia</v>
      </c>
      <c r="N80" s="309"/>
      <c r="O80" s="183"/>
      <c r="P80" s="183"/>
    </row>
    <row r="81" customHeight="1" spans="1:14">
      <c r="A81" s="115"/>
      <c r="B81" s="115"/>
      <c r="C81" s="225"/>
      <c r="D81" s="225"/>
      <c r="E81" s="225"/>
      <c r="F81" s="115"/>
      <c r="G81" s="115"/>
      <c r="H81" s="115"/>
      <c r="I81" s="233"/>
      <c r="K81" s="179"/>
      <c r="L81" s="179"/>
      <c r="M81" s="117" t="str">
        <f>PENDIDIKAN!I421</f>
        <v>Fakultas MIPA Univesitas Andalas</v>
      </c>
      <c r="N81" s="281"/>
    </row>
    <row r="82" customHeight="1" spans="1:14">
      <c r="A82" s="115"/>
      <c r="B82" s="115"/>
      <c r="C82" s="225"/>
      <c r="D82" s="225"/>
      <c r="E82" s="225"/>
      <c r="F82" s="115"/>
      <c r="G82" s="115"/>
      <c r="H82" s="115"/>
      <c r="I82" s="233"/>
      <c r="K82" s="179"/>
      <c r="L82" s="179"/>
      <c r="N82" s="281"/>
    </row>
    <row r="83" customHeight="1" spans="1:14">
      <c r="A83" s="115"/>
      <c r="B83" s="115"/>
      <c r="C83" s="225"/>
      <c r="D83" s="225"/>
      <c r="E83" s="225"/>
      <c r="F83" s="115"/>
      <c r="G83" s="115"/>
      <c r="H83" s="115"/>
      <c r="I83" s="233"/>
      <c r="K83" s="179"/>
      <c r="L83" s="179"/>
      <c r="N83" s="281"/>
    </row>
    <row r="84" customHeight="1" spans="1:14">
      <c r="A84" s="115"/>
      <c r="B84" s="115"/>
      <c r="C84" s="225"/>
      <c r="D84" s="225"/>
      <c r="E84" s="225"/>
      <c r="F84" s="115"/>
      <c r="G84" s="115"/>
      <c r="H84" s="115"/>
      <c r="I84" s="233"/>
      <c r="K84" s="179"/>
      <c r="L84" s="179"/>
      <c r="N84" s="281"/>
    </row>
    <row r="85" customHeight="1" spans="1:14">
      <c r="A85" s="115"/>
      <c r="B85" s="115"/>
      <c r="C85" s="225"/>
      <c r="D85" s="225"/>
      <c r="E85" s="225"/>
      <c r="F85" s="115"/>
      <c r="G85" s="115"/>
      <c r="H85" s="115"/>
      <c r="I85" s="233"/>
      <c r="K85" s="179"/>
      <c r="L85" s="179"/>
      <c r="N85" s="281"/>
    </row>
    <row r="86" customHeight="1" spans="1:16">
      <c r="A86" s="115"/>
      <c r="B86" s="115"/>
      <c r="C86" s="225"/>
      <c r="D86" s="225"/>
      <c r="E86" s="225"/>
      <c r="F86" s="115"/>
      <c r="G86" s="115"/>
      <c r="H86" s="115"/>
      <c r="I86" s="233"/>
      <c r="K86" s="123"/>
      <c r="L86" s="123"/>
      <c r="N86" s="125"/>
      <c r="O86" s="119"/>
      <c r="P86" s="119"/>
    </row>
    <row r="87" customHeight="1" spans="1:16">
      <c r="A87" s="115"/>
      <c r="B87" s="115"/>
      <c r="C87" s="225"/>
      <c r="D87" s="225"/>
      <c r="E87" s="225"/>
      <c r="F87" s="115"/>
      <c r="G87" s="115"/>
      <c r="H87" s="115"/>
      <c r="I87" s="233"/>
      <c r="K87" s="123"/>
      <c r="L87" s="123"/>
      <c r="M87" s="237" t="str">
        <f>PENDIDIKAN!I425</f>
        <v>Dr. Mai Efdi</v>
      </c>
      <c r="N87" s="125"/>
      <c r="O87" s="119"/>
      <c r="P87" s="119"/>
    </row>
    <row r="88" customHeight="1" spans="1:14">
      <c r="A88" s="115"/>
      <c r="B88" s="115"/>
      <c r="C88" s="225"/>
      <c r="D88" s="225"/>
      <c r="E88" s="225"/>
      <c r="F88" s="115"/>
      <c r="G88" s="115"/>
      <c r="H88" s="115"/>
      <c r="I88" s="238"/>
      <c r="K88" s="179"/>
      <c r="L88" s="179"/>
      <c r="M88" s="117" t="str">
        <f>PENDIDIKAN!I426</f>
        <v>NIP. 197205301999031003 </v>
      </c>
      <c r="N88" s="281"/>
    </row>
    <row r="89" customHeight="1" spans="1:16">
      <c r="A89" s="115"/>
      <c r="B89" s="115"/>
      <c r="C89" s="225"/>
      <c r="D89" s="225"/>
      <c r="E89" s="225"/>
      <c r="F89" s="115"/>
      <c r="G89" s="115"/>
      <c r="H89" s="115"/>
      <c r="I89" s="239"/>
      <c r="K89" s="122"/>
      <c r="L89" s="122"/>
      <c r="M89" s="122"/>
      <c r="N89" s="310"/>
      <c r="O89" s="119"/>
      <c r="P89" s="119"/>
    </row>
  </sheetData>
  <mergeCells count="62">
    <mergeCell ref="A1:M1"/>
    <mergeCell ref="A2:M2"/>
    <mergeCell ref="G5:J5"/>
    <mergeCell ref="G6:J6"/>
    <mergeCell ref="G7:J7"/>
    <mergeCell ref="G8:M8"/>
    <mergeCell ref="G9:J9"/>
    <mergeCell ref="G12:J12"/>
    <mergeCell ref="G13:J13"/>
    <mergeCell ref="G14:J14"/>
    <mergeCell ref="G15:M15"/>
    <mergeCell ref="G16:J16"/>
    <mergeCell ref="A18:M18"/>
    <mergeCell ref="B20:G20"/>
    <mergeCell ref="B21:G21"/>
    <mergeCell ref="B22:G22"/>
    <mergeCell ref="C23:G23"/>
    <mergeCell ref="D24:G24"/>
    <mergeCell ref="C25:G25"/>
    <mergeCell ref="D26:G26"/>
    <mergeCell ref="C27:G27"/>
    <mergeCell ref="D28:G28"/>
    <mergeCell ref="D32:G32"/>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D63:G63"/>
    <mergeCell ref="C64:G64"/>
    <mergeCell ref="D65:G65"/>
    <mergeCell ref="D66:G66"/>
    <mergeCell ref="D67:G67"/>
    <mergeCell ref="C68:G68"/>
    <mergeCell ref="D69:G69"/>
    <mergeCell ref="C70:G70"/>
    <mergeCell ref="D71:G71"/>
    <mergeCell ref="C72:G72"/>
    <mergeCell ref="D73:G73"/>
    <mergeCell ref="D74:G74"/>
    <mergeCell ref="A75:J75"/>
  </mergeCells>
  <hyperlinks>
    <hyperlink ref="N37" r:id="rId1" display="https://drive.google.com/file/d/1Hrlc-DS_ughEWyzcyCz45BFiTjAgyBts/view?usp=sharing"/>
    <hyperlink ref="N38" r:id="rId2" display="https://drive.google.com/file/d/1MMbpED4g5kGzsNe_ryVkl62v2W220P0h/view?usp=sharing"/>
    <hyperlink ref="N39" r:id="rId3" display="https://drive.google.com/file/d/13iJx_qiSe53q2XcF-ho9rcCFkJ3q372W/view?usp=sharing"/>
    <hyperlink ref="N40" r:id="rId4" display="https://drive.google.com/file/d/1QjNPocvmjJ1rZumZs7cOUhqwacIw5f6k/view?usp=sharing"/>
    <hyperlink ref="N41" r:id="rId5" display="https://drive.google.com/file/d/1n8iU7cV39X6h177tqhJfhr_P82cf3PJV/view?usp=sharing"/>
    <hyperlink ref="N42" r:id="rId6" display="https://drive.google.com/file/d/1LUfKlnQMhWt6Z5GDUUsFGlrModGCDBFE/view?usp=sharing"/>
    <hyperlink ref="N43" r:id="rId7" display="https://drive.google.com/file/d/1uCxlzFBm7vcxOnLXlOlic91KvLgzUDBm/view?usp=sharing"/>
    <hyperlink ref="N44" r:id="rId8" display="https://drive.google.com/file/d/1L69o0ETt1NeCMURQROHJIkfrlxMUcYpb/view?usp=sharing"/>
    <hyperlink ref="N45" r:id="rId9" display="https://drive.google.com/file/d/1MpY2UPpKPrad770yOhwk-C_0QHBlHxCZ/view?usp=sharing"/>
    <hyperlink ref="N46" r:id="rId10" display="https://drive.google.com/file/d/1FpNuTtdldAXsD81aywmdPQvUgpSWBiZV/view?usp=sharing"/>
    <hyperlink ref="N47" r:id="rId11" display="https://drive.google.com/file/d/1T5HTiEgjWvlmX7smJrDGXAo3xtUDh5rk/view?usp=sharing"/>
    <hyperlink ref="N48" r:id="rId12" display="https://drive.google.com/file/d/1Q9bF6b9Tk74jvIXBJcMjMPUASSDqPziR/view?usp=sharing"/>
    <hyperlink ref="N49" r:id="rId13" display="https://drive.google.com/file/d/1pFDCLd6lj0DsYxgC-76DHnPufmtmM9bx/view?usp=sharing"/>
    <hyperlink ref="N50" r:id="rId14" display="https://drive.google.com/file/d/1Yh6ZQXGP7-qdnMj2saDYkKYulytXfBQS/view?usp=sharing"/>
    <hyperlink ref="N51" r:id="rId15" display="https://drive.google.com/file/d/1-xJFdq4shzN6yOiTtBXTH784nqtBB9Z8/view?usp=sharing"/>
    <hyperlink ref="N52" r:id="rId16" display="https://drive.google.com/file/d/11oR2MmgjVWrX9AEaEIoiyDXFQF41n2NC/view?usp=sharing"/>
    <hyperlink ref="N53" r:id="rId17" display="https://drive.google.com/file/d/1gQez7tqg69E6uM044pz7Elui3HWsxkIO/view?usp=sharing"/>
    <hyperlink ref="N54" r:id="rId18" display="https://drive.google.com/file/d/1FN4wry8M1cr9gBrkWOfyH58AXBQ0a2jp/view?usp=sharing"/>
    <hyperlink ref="N55" r:id="rId19" display="https://drive.google.com/file/d/1-yYNfQozFxnRkcTAj5aDEkEkKZ9a9GEf/view?usp=sharing"/>
    <hyperlink ref="N56" r:id="rId20" display="https://drive.google.com/file/d/1SyhIj6l8ow6uNrfKcPFpxH_wlP20MObh/view?usp=sharing"/>
    <hyperlink ref="N57" r:id="rId21" display="https://drive.google.com/file/d/1HD5WJCuwaQ8ir8aAQUFN8NNIgECtUzyx/view?usp=sharing"/>
    <hyperlink ref="N58" r:id="rId22" display="https://drive.google.com/file/d/16zTcoFxwVu8h47XRyHEgax7bops9_aAn/view?usp=sharing"/>
    <hyperlink ref="N59" r:id="rId23" display="https://drive.google.com/file/d/1yrczt7MXe7n8-_Nv8uRQ6O4_7hEwMPUW/view?usp=sharing"/>
    <hyperlink ref="N60" r:id="rId24" display="https://drive.google.com/file/d/1ejE2CBXH0p_qSHyncQOlfHOXlBuGLJA4/view?usp=sharing"/>
    <hyperlink ref="N61" r:id="rId25" display="https://drive.google.com/file/d/1wRh_qAHzuTZC3ErNhtXH8m0JdjukQFS3/view?usp=sharing"/>
    <hyperlink ref="N62" r:id="rId26" display="https://drive.google.com/file/d/132BB9toYhdC76MVfacy3uJTvi7qScbWr/view?usp=sharing"/>
  </hyperlinks>
  <pageMargins left="0.669291338582677" right="0.62992125984252" top="0.748031496062992" bottom="0.551181102362205" header="0.31496062992126" footer="0.31496062992126"/>
  <pageSetup paperSize="9" scale="44" firstPageNumber="74" orientation="portrait" useFirstPageNumber="1" verticalDpi="300"/>
  <headerFooter>
    <oddFooter>&amp;C&amp;"+,Regular"&amp;12&amp;P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P121"/>
  <sheetViews>
    <sheetView showGridLines="0" tabSelected="1" view="pageBreakPreview" zoomScale="70" zoomScaleNormal="100" topLeftCell="A96" workbookViewId="0">
      <selection activeCell="C99" sqref="C99:G99"/>
    </sheetView>
  </sheetViews>
  <sheetFormatPr defaultColWidth="9.14285714285714" defaultRowHeight="15" customHeight="1"/>
  <cols>
    <col min="1" max="1" width="4.42857142857143" style="117" customWidth="1"/>
    <col min="2" max="2" width="3.28571428571429" style="117" customWidth="1"/>
    <col min="3" max="3" width="3.14285714285714" style="117" customWidth="1"/>
    <col min="4" max="4" width="4.42857142857143" style="117" customWidth="1"/>
    <col min="5" max="5" width="26" style="117" customWidth="1"/>
    <col min="6" max="6" width="1.85714285714286" style="117" customWidth="1"/>
    <col min="7" max="7" width="16" style="117" customWidth="1"/>
    <col min="8" max="8" width="24.2857142857143" style="117" customWidth="1"/>
    <col min="9" max="9" width="14.1428571428571" style="117" customWidth="1"/>
    <col min="10" max="10" width="11.2857142857143" style="117" customWidth="1"/>
    <col min="11" max="11" width="10" style="117" customWidth="1"/>
    <col min="12" max="12" width="11" style="117" customWidth="1"/>
    <col min="13" max="13" width="23.1428571428571" style="117" customWidth="1"/>
    <col min="14" max="14" width="30.1428571428571" style="117" customWidth="1"/>
    <col min="15" max="15" width="17.1428571428571" style="118" customWidth="1"/>
    <col min="16" max="16" width="118.142857142857" style="118" customWidth="1"/>
    <col min="17" max="16384" width="9.14285714285714" style="117"/>
  </cols>
  <sheetData>
    <row r="1" customHeight="1" spans="1:16">
      <c r="A1" s="119" t="s">
        <v>385</v>
      </c>
      <c r="B1" s="119"/>
      <c r="C1" s="119"/>
      <c r="D1" s="119"/>
      <c r="E1" s="119"/>
      <c r="F1" s="119"/>
      <c r="G1" s="119"/>
      <c r="H1" s="119"/>
      <c r="I1" s="119"/>
      <c r="J1" s="119"/>
      <c r="K1" s="119"/>
      <c r="L1" s="119"/>
      <c r="M1" s="119"/>
      <c r="N1" s="119"/>
      <c r="O1" s="119"/>
      <c r="P1" s="119"/>
    </row>
    <row r="2" customHeight="1" spans="1:16">
      <c r="A2" s="119" t="s">
        <v>1538</v>
      </c>
      <c r="B2" s="119"/>
      <c r="C2" s="119"/>
      <c r="D2" s="119"/>
      <c r="E2" s="119"/>
      <c r="F2" s="119"/>
      <c r="G2" s="119"/>
      <c r="H2" s="119"/>
      <c r="I2" s="119"/>
      <c r="J2" s="119"/>
      <c r="K2" s="119"/>
      <c r="L2" s="119"/>
      <c r="M2" s="119"/>
      <c r="N2" s="119"/>
      <c r="O2" s="119"/>
      <c r="P2" s="119"/>
    </row>
    <row r="3" customHeight="1" spans="1:16">
      <c r="A3" s="115"/>
      <c r="B3" s="115"/>
      <c r="C3" s="115"/>
      <c r="D3" s="115"/>
      <c r="E3" s="115"/>
      <c r="F3" s="115"/>
      <c r="G3" s="115"/>
      <c r="H3" s="115"/>
      <c r="I3" s="178"/>
      <c r="J3" s="115"/>
      <c r="K3" s="179"/>
      <c r="L3" s="179"/>
      <c r="M3" s="115"/>
      <c r="N3" s="115"/>
      <c r="O3" s="180"/>
      <c r="P3" s="180"/>
    </row>
    <row r="4" customHeight="1" spans="1:16">
      <c r="A4" s="120" t="s">
        <v>387</v>
      </c>
      <c r="B4" s="120"/>
      <c r="C4" s="115"/>
      <c r="D4" s="121"/>
      <c r="E4" s="121"/>
      <c r="F4" s="121"/>
      <c r="G4" s="115"/>
      <c r="H4" s="115"/>
      <c r="I4" s="178"/>
      <c r="J4" s="115"/>
      <c r="K4" s="179"/>
      <c r="L4" s="179"/>
      <c r="M4" s="115"/>
      <c r="N4" s="115"/>
      <c r="O4" s="180"/>
      <c r="P4" s="180"/>
    </row>
    <row r="5" customHeight="1" spans="1:16">
      <c r="A5" s="115"/>
      <c r="B5" s="115"/>
      <c r="C5" s="115" t="s">
        <v>388</v>
      </c>
      <c r="D5" s="115"/>
      <c r="E5" s="115"/>
      <c r="F5" s="115"/>
      <c r="G5" s="122" t="str">
        <f>PENGABDIAN!G5</f>
        <v>: Dr. Mai Efdi</v>
      </c>
      <c r="H5" s="122"/>
      <c r="I5" s="122"/>
      <c r="J5" s="122"/>
      <c r="K5" s="179"/>
      <c r="L5" s="179"/>
      <c r="M5" s="115"/>
      <c r="N5" s="115"/>
      <c r="O5" s="180"/>
      <c r="P5" s="180"/>
    </row>
    <row r="6" customHeight="1" spans="1:16">
      <c r="A6" s="115"/>
      <c r="B6" s="115"/>
      <c r="C6" s="115" t="s">
        <v>390</v>
      </c>
      <c r="D6" s="115"/>
      <c r="E6" s="115"/>
      <c r="F6" s="115"/>
      <c r="G6" s="1169" t="str">
        <f>PENDIDIKAN!E6</f>
        <v>: 197205301999031003</v>
      </c>
      <c r="H6" s="123"/>
      <c r="I6" s="123"/>
      <c r="J6" s="123"/>
      <c r="K6" s="179"/>
      <c r="L6" s="179"/>
      <c r="M6" s="115"/>
      <c r="N6" s="115"/>
      <c r="O6" s="180"/>
      <c r="P6" s="180"/>
    </row>
    <row r="7" customHeight="1" spans="1:16">
      <c r="A7" s="115"/>
      <c r="B7" s="115"/>
      <c r="C7" s="115" t="s">
        <v>392</v>
      </c>
      <c r="D7" s="115"/>
      <c r="E7" s="115"/>
      <c r="F7" s="115"/>
      <c r="G7" s="123" t="str">
        <f>PENDIDIKAN!E7</f>
        <v>: Penata Tk. I (Gol. III/d)</v>
      </c>
      <c r="H7" s="123"/>
      <c r="I7" s="123"/>
      <c r="J7" s="123"/>
      <c r="K7" s="181"/>
      <c r="L7" s="181"/>
      <c r="M7" s="116"/>
      <c r="N7" s="116"/>
      <c r="O7" s="182"/>
      <c r="P7" s="182"/>
    </row>
    <row r="8" customHeight="1" spans="1:16">
      <c r="A8" s="115"/>
      <c r="B8" s="115"/>
      <c r="C8" s="115" t="s">
        <v>394</v>
      </c>
      <c r="D8" s="115"/>
      <c r="E8" s="115"/>
      <c r="F8" s="115"/>
      <c r="G8" s="124" t="str">
        <f>PENDIDIKAN!E8</f>
        <v>: Ketua Jurusan Kimia Fakultas MIPA</v>
      </c>
      <c r="H8" s="124"/>
      <c r="I8" s="124"/>
      <c r="J8" s="124"/>
      <c r="K8" s="124"/>
      <c r="L8" s="124"/>
      <c r="M8" s="124"/>
      <c r="N8" s="124"/>
      <c r="O8" s="183"/>
      <c r="P8" s="183"/>
    </row>
    <row r="9" customHeight="1" spans="1:16">
      <c r="A9" s="115"/>
      <c r="B9" s="115"/>
      <c r="C9" s="115" t="s">
        <v>96</v>
      </c>
      <c r="D9" s="115"/>
      <c r="E9" s="115"/>
      <c r="F9" s="115"/>
      <c r="G9" s="123" t="str">
        <f>PENDIDIKAN!E9</f>
        <v>: Universitas Andalas</v>
      </c>
      <c r="H9" s="123"/>
      <c r="I9" s="123"/>
      <c r="J9" s="123"/>
      <c r="K9" s="179"/>
      <c r="L9" s="179"/>
      <c r="M9" s="115"/>
      <c r="N9" s="115"/>
      <c r="O9" s="180"/>
      <c r="P9" s="180"/>
    </row>
    <row r="10" customHeight="1" spans="1:16">
      <c r="A10" s="115"/>
      <c r="B10" s="115"/>
      <c r="C10" s="115"/>
      <c r="D10" s="115"/>
      <c r="E10" s="115"/>
      <c r="F10" s="115"/>
      <c r="G10" s="123"/>
      <c r="H10" s="123"/>
      <c r="I10" s="123"/>
      <c r="J10" s="123"/>
      <c r="K10" s="179"/>
      <c r="L10" s="179"/>
      <c r="M10" s="115"/>
      <c r="N10" s="115"/>
      <c r="O10" s="180"/>
      <c r="P10" s="180"/>
    </row>
    <row r="11" customHeight="1" spans="1:16">
      <c r="A11" s="120" t="s">
        <v>397</v>
      </c>
      <c r="B11" s="120"/>
      <c r="C11" s="115"/>
      <c r="D11" s="121"/>
      <c r="E11" s="121"/>
      <c r="F11" s="121"/>
      <c r="G11" s="115"/>
      <c r="H11" s="115"/>
      <c r="I11" s="178"/>
      <c r="J11" s="115"/>
      <c r="K11" s="179"/>
      <c r="L11" s="179"/>
      <c r="M11" s="115"/>
      <c r="N11" s="115"/>
      <c r="O11" s="180"/>
      <c r="P11" s="180"/>
    </row>
    <row r="12" customHeight="1" spans="1:16">
      <c r="A12" s="115"/>
      <c r="B12" s="115"/>
      <c r="C12" s="115" t="s">
        <v>68</v>
      </c>
      <c r="D12" s="115"/>
      <c r="E12" s="115"/>
      <c r="F12" s="115"/>
      <c r="G12" s="122" t="str">
        <f>PENDIDIKAN!E12</f>
        <v>: Dr. Zilfa</v>
      </c>
      <c r="H12" s="122"/>
      <c r="I12" s="122"/>
      <c r="J12" s="122"/>
      <c r="K12" s="179"/>
      <c r="L12" s="179"/>
      <c r="M12" s="115"/>
      <c r="N12" s="115"/>
      <c r="O12" s="180"/>
      <c r="P12" s="180"/>
    </row>
    <row r="13" customHeight="1" spans="1:16">
      <c r="A13" s="115"/>
      <c r="B13" s="115"/>
      <c r="C13" s="115" t="s">
        <v>400</v>
      </c>
      <c r="D13" s="115"/>
      <c r="E13" s="115"/>
      <c r="F13" s="115"/>
      <c r="G13" s="1169" t="str">
        <f>PENDIDIKAN!E13</f>
        <v>: 195807181986032001</v>
      </c>
      <c r="H13" s="123"/>
      <c r="I13" s="123"/>
      <c r="J13" s="123"/>
      <c r="K13" s="179"/>
      <c r="L13" s="179"/>
      <c r="M13" s="115"/>
      <c r="N13" s="115"/>
      <c r="O13" s="180"/>
      <c r="P13" s="180"/>
    </row>
    <row r="14" customHeight="1" spans="1:16">
      <c r="A14" s="115"/>
      <c r="B14" s="115"/>
      <c r="C14" s="115" t="s">
        <v>392</v>
      </c>
      <c r="D14" s="115"/>
      <c r="E14" s="115"/>
      <c r="F14" s="115"/>
      <c r="G14" s="123" t="str">
        <f>PENDIDIKAN!E14</f>
        <v>: Pembina Tk. I (Gol. IV/b)</v>
      </c>
      <c r="H14" s="123"/>
      <c r="I14" s="123"/>
      <c r="J14" s="123"/>
      <c r="K14" s="181"/>
      <c r="L14" s="181"/>
      <c r="M14" s="116"/>
      <c r="N14" s="116"/>
      <c r="O14" s="182"/>
      <c r="P14" s="182"/>
    </row>
    <row r="15" customHeight="1" spans="1:16">
      <c r="A15" s="115"/>
      <c r="B15" s="115"/>
      <c r="C15" s="115" t="s">
        <v>394</v>
      </c>
      <c r="D15" s="115"/>
      <c r="E15" s="115"/>
      <c r="F15" s="115"/>
      <c r="G15" s="124" t="str">
        <f>PENDIDIKAN!E15</f>
        <v>: Lektor Kepala</v>
      </c>
      <c r="H15" s="124"/>
      <c r="I15" s="124"/>
      <c r="J15" s="124"/>
      <c r="K15" s="124"/>
      <c r="L15" s="124"/>
      <c r="M15" s="124"/>
      <c r="N15" s="124"/>
      <c r="O15" s="183"/>
      <c r="P15" s="183"/>
    </row>
    <row r="16" customHeight="1" spans="1:16">
      <c r="A16" s="115"/>
      <c r="B16" s="115"/>
      <c r="C16" s="115" t="s">
        <v>96</v>
      </c>
      <c r="D16" s="115"/>
      <c r="E16" s="115"/>
      <c r="F16" s="115"/>
      <c r="G16" s="123" t="str">
        <f>PENDIDIKAN!E16</f>
        <v>: Jurusan Kimia Fakultas MIPA Universitas Andalas</v>
      </c>
      <c r="H16" s="123"/>
      <c r="I16" s="123"/>
      <c r="J16" s="123"/>
      <c r="K16" s="179"/>
      <c r="L16" s="179"/>
      <c r="M16" s="115"/>
      <c r="N16" s="115"/>
      <c r="O16" s="180"/>
      <c r="P16" s="180"/>
    </row>
    <row r="17" customHeight="1" spans="1:16">
      <c r="A17" s="115"/>
      <c r="B17" s="115"/>
      <c r="C17" s="115"/>
      <c r="D17" s="115"/>
      <c r="E17" s="115"/>
      <c r="F17" s="115"/>
      <c r="G17" s="115"/>
      <c r="H17" s="115"/>
      <c r="I17" s="178"/>
      <c r="J17" s="115"/>
      <c r="K17" s="179"/>
      <c r="L17" s="179"/>
      <c r="M17" s="115"/>
      <c r="N17" s="115"/>
      <c r="O17" s="180"/>
      <c r="P17" s="180"/>
    </row>
    <row r="18" customHeight="1" spans="1:16">
      <c r="A18" s="125" t="s">
        <v>1539</v>
      </c>
      <c r="B18" s="125"/>
      <c r="C18" s="125"/>
      <c r="D18" s="125"/>
      <c r="E18" s="125"/>
      <c r="F18" s="125"/>
      <c r="G18" s="125"/>
      <c r="H18" s="125"/>
      <c r="I18" s="125"/>
      <c r="J18" s="125"/>
      <c r="K18" s="125"/>
      <c r="L18" s="125"/>
      <c r="M18" s="125"/>
      <c r="N18" s="125"/>
      <c r="O18" s="184"/>
      <c r="P18" s="184"/>
    </row>
    <row r="19" customHeight="1" spans="1:16">
      <c r="A19" s="122"/>
      <c r="B19" s="122"/>
      <c r="C19" s="126"/>
      <c r="D19" s="126"/>
      <c r="E19" s="126"/>
      <c r="F19" s="126"/>
      <c r="G19" s="126"/>
      <c r="H19" s="126"/>
      <c r="I19" s="185"/>
      <c r="J19" s="186"/>
      <c r="K19" s="179"/>
      <c r="L19" s="179"/>
      <c r="M19" s="115"/>
      <c r="N19" s="115"/>
      <c r="O19" s="180"/>
      <c r="P19" s="180"/>
    </row>
    <row r="20" ht="63" spans="1:16">
      <c r="A20" s="127" t="s">
        <v>2</v>
      </c>
      <c r="B20" s="128" t="s">
        <v>407</v>
      </c>
      <c r="C20" s="129"/>
      <c r="D20" s="129"/>
      <c r="E20" s="129"/>
      <c r="F20" s="129"/>
      <c r="G20" s="129"/>
      <c r="H20" s="127" t="s">
        <v>408</v>
      </c>
      <c r="I20" s="127" t="s">
        <v>409</v>
      </c>
      <c r="J20" s="127" t="s">
        <v>410</v>
      </c>
      <c r="K20" s="127" t="s">
        <v>411</v>
      </c>
      <c r="L20" s="127" t="s">
        <v>412</v>
      </c>
      <c r="M20" s="127" t="s">
        <v>413</v>
      </c>
      <c r="N20" s="187" t="s">
        <v>1429</v>
      </c>
      <c r="O20" s="187" t="s">
        <v>415</v>
      </c>
      <c r="P20" s="187" t="s">
        <v>5</v>
      </c>
    </row>
    <row r="21" customHeight="1" spans="1:16">
      <c r="A21" s="130">
        <v>1</v>
      </c>
      <c r="B21" s="131">
        <v>2</v>
      </c>
      <c r="C21" s="132"/>
      <c r="D21" s="132"/>
      <c r="E21" s="132"/>
      <c r="F21" s="132"/>
      <c r="G21" s="132"/>
      <c r="H21" s="130">
        <v>3</v>
      </c>
      <c r="I21" s="127">
        <v>4</v>
      </c>
      <c r="J21" s="130">
        <v>5</v>
      </c>
      <c r="K21" s="130">
        <v>6</v>
      </c>
      <c r="L21" s="130">
        <v>7</v>
      </c>
      <c r="M21" s="130">
        <v>8</v>
      </c>
      <c r="N21" s="188">
        <v>9</v>
      </c>
      <c r="O21" s="188">
        <v>10</v>
      </c>
      <c r="P21" s="188">
        <v>11</v>
      </c>
    </row>
    <row r="22" s="115" customFormat="1" ht="23.25" customHeight="1" spans="1:16">
      <c r="A22" s="133" t="s">
        <v>315</v>
      </c>
      <c r="B22" s="134" t="s">
        <v>316</v>
      </c>
      <c r="C22" s="135"/>
      <c r="D22" s="135"/>
      <c r="E22" s="135"/>
      <c r="F22" s="135"/>
      <c r="G22" s="136"/>
      <c r="H22" s="137"/>
      <c r="I22" s="155"/>
      <c r="J22" s="144"/>
      <c r="K22" s="189"/>
      <c r="L22" s="190">
        <f>L23+L29+L36+L45+L47+L50+L80+L89+L93+L97+L99</f>
        <v>30</v>
      </c>
      <c r="M22" s="189"/>
      <c r="N22" s="191"/>
      <c r="O22" s="188"/>
      <c r="P22" s="188"/>
    </row>
    <row r="23" s="115" customFormat="1" ht="35.25" customHeight="1" spans="1:16">
      <c r="A23" s="138"/>
      <c r="B23" s="139" t="s">
        <v>183</v>
      </c>
      <c r="C23" s="140" t="s">
        <v>317</v>
      </c>
      <c r="D23" s="141"/>
      <c r="E23" s="141"/>
      <c r="F23" s="141"/>
      <c r="G23" s="142"/>
      <c r="H23" s="137"/>
      <c r="I23" s="155"/>
      <c r="J23" s="144"/>
      <c r="K23" s="189"/>
      <c r="L23" s="192">
        <f>L25+L24</f>
        <v>3</v>
      </c>
      <c r="M23" s="189"/>
      <c r="N23" s="191"/>
      <c r="O23" s="188"/>
      <c r="P23" s="193" t="s">
        <v>420</v>
      </c>
    </row>
    <row r="24" s="115" customFormat="1" ht="35.25" customHeight="1" spans="1:16">
      <c r="A24" s="138"/>
      <c r="B24" s="143"/>
      <c r="C24" s="144">
        <v>1</v>
      </c>
      <c r="D24" s="140" t="s">
        <v>318</v>
      </c>
      <c r="E24" s="141"/>
      <c r="F24" s="141"/>
      <c r="G24" s="142"/>
      <c r="H24" s="137"/>
      <c r="I24" s="155"/>
      <c r="J24" s="144"/>
      <c r="K24" s="189"/>
      <c r="L24" s="130">
        <v>0</v>
      </c>
      <c r="M24" s="189"/>
      <c r="N24" s="191"/>
      <c r="O24" s="188"/>
      <c r="P24" s="188"/>
    </row>
    <row r="25" s="115" customFormat="1" ht="19.5" customHeight="1" spans="1:16">
      <c r="A25" s="138"/>
      <c r="B25" s="143"/>
      <c r="C25" s="144">
        <v>2</v>
      </c>
      <c r="D25" s="145" t="s">
        <v>319</v>
      </c>
      <c r="E25" s="145"/>
      <c r="F25" s="145"/>
      <c r="G25" s="145"/>
      <c r="H25" s="137"/>
      <c r="I25" s="155"/>
      <c r="J25" s="144"/>
      <c r="K25" s="189"/>
      <c r="L25" s="130">
        <f>SUM(L26:L28)</f>
        <v>3</v>
      </c>
      <c r="M25" s="189"/>
      <c r="N25" s="191"/>
      <c r="O25" s="188"/>
      <c r="P25" s="188"/>
    </row>
    <row r="26" s="115" customFormat="1" ht="71.25" customHeight="1" spans="1:16">
      <c r="A26" s="146"/>
      <c r="B26" s="147"/>
      <c r="C26" s="148"/>
      <c r="D26" s="149">
        <v>1</v>
      </c>
      <c r="E26" s="150" t="s">
        <v>1540</v>
      </c>
      <c r="F26" s="151"/>
      <c r="G26" s="152"/>
      <c r="H26" s="1170" t="s">
        <v>1541</v>
      </c>
      <c r="I26" s="194" t="s">
        <v>781</v>
      </c>
      <c r="J26" s="157">
        <v>1</v>
      </c>
      <c r="K26" s="157">
        <v>1</v>
      </c>
      <c r="L26" s="157">
        <f>SUM(J26*K26)</f>
        <v>1</v>
      </c>
      <c r="M26" s="195" t="s">
        <v>1542</v>
      </c>
      <c r="N26" s="196" t="s">
        <v>1543</v>
      </c>
      <c r="O26" s="197"/>
      <c r="P26" s="198" t="s">
        <v>1449</v>
      </c>
    </row>
    <row r="27" s="115" customFormat="1" ht="71.25" customHeight="1" spans="1:16">
      <c r="A27" s="146"/>
      <c r="B27" s="147"/>
      <c r="C27" s="148"/>
      <c r="D27" s="149">
        <v>2</v>
      </c>
      <c r="E27" s="150" t="s">
        <v>1544</v>
      </c>
      <c r="F27" s="151"/>
      <c r="G27" s="152"/>
      <c r="H27" s="153" t="s">
        <v>1545</v>
      </c>
      <c r="I27" s="194" t="s">
        <v>781</v>
      </c>
      <c r="J27" s="157">
        <v>1</v>
      </c>
      <c r="K27" s="157">
        <v>1</v>
      </c>
      <c r="L27" s="157">
        <f>SUM(J27*K27)</f>
        <v>1</v>
      </c>
      <c r="M27" s="195" t="s">
        <v>1546</v>
      </c>
      <c r="N27" s="196" t="s">
        <v>1547</v>
      </c>
      <c r="O27" s="197"/>
      <c r="P27" s="198" t="s">
        <v>1449</v>
      </c>
    </row>
    <row r="28" s="115" customFormat="1" ht="71.25" customHeight="1" spans="1:16">
      <c r="A28" s="146"/>
      <c r="B28" s="147"/>
      <c r="C28" s="148"/>
      <c r="D28" s="149">
        <v>3</v>
      </c>
      <c r="E28" s="150" t="s">
        <v>1548</v>
      </c>
      <c r="F28" s="151"/>
      <c r="G28" s="152"/>
      <c r="H28" s="153" t="s">
        <v>1549</v>
      </c>
      <c r="I28" s="194" t="s">
        <v>781</v>
      </c>
      <c r="J28" s="157">
        <v>1</v>
      </c>
      <c r="K28" s="157">
        <v>1</v>
      </c>
      <c r="L28" s="157">
        <f>SUM(J28*K28)</f>
        <v>1</v>
      </c>
      <c r="M28" s="195" t="s">
        <v>1550</v>
      </c>
      <c r="N28" s="196" t="s">
        <v>1551</v>
      </c>
      <c r="O28" s="197"/>
      <c r="P28" s="198" t="s">
        <v>1449</v>
      </c>
    </row>
    <row r="29" s="115" customFormat="1" ht="33" customHeight="1" spans="1:16">
      <c r="A29" s="138"/>
      <c r="B29" s="139" t="s">
        <v>187</v>
      </c>
      <c r="C29" s="145" t="s">
        <v>320</v>
      </c>
      <c r="D29" s="145"/>
      <c r="E29" s="145"/>
      <c r="F29" s="145"/>
      <c r="G29" s="145"/>
      <c r="H29" s="137"/>
      <c r="I29" s="155"/>
      <c r="J29" s="144"/>
      <c r="K29" s="189"/>
      <c r="L29" s="192">
        <v>0</v>
      </c>
      <c r="M29" s="189"/>
      <c r="N29" s="191"/>
      <c r="O29" s="188"/>
      <c r="P29" s="193" t="s">
        <v>420</v>
      </c>
    </row>
    <row r="30" s="115" customFormat="1" ht="20.1" customHeight="1" spans="1:16">
      <c r="A30" s="138"/>
      <c r="B30" s="143"/>
      <c r="C30" s="139">
        <v>1</v>
      </c>
      <c r="D30" s="145" t="s">
        <v>321</v>
      </c>
      <c r="E30" s="145"/>
      <c r="F30" s="145"/>
      <c r="G30" s="145"/>
      <c r="H30" s="137" t="s">
        <v>1387</v>
      </c>
      <c r="I30" s="155"/>
      <c r="J30" s="144"/>
      <c r="K30" s="189"/>
      <c r="L30" s="189"/>
      <c r="M30" s="189"/>
      <c r="N30" s="191"/>
      <c r="O30" s="188"/>
      <c r="P30" s="188"/>
    </row>
    <row r="31" s="115" customFormat="1" ht="20.1" customHeight="1" spans="1:16">
      <c r="A31" s="154"/>
      <c r="B31" s="143"/>
      <c r="C31" s="147"/>
      <c r="D31" s="155" t="s">
        <v>38</v>
      </c>
      <c r="E31" s="145" t="s">
        <v>322</v>
      </c>
      <c r="F31" s="145"/>
      <c r="G31" s="145"/>
      <c r="H31" s="156"/>
      <c r="I31" s="199"/>
      <c r="J31" s="199"/>
      <c r="K31" s="199"/>
      <c r="L31" s="199"/>
      <c r="M31" s="199"/>
      <c r="N31" s="200"/>
      <c r="O31" s="187"/>
      <c r="P31" s="187"/>
    </row>
    <row r="32" s="115" customFormat="1" ht="20.1" customHeight="1" spans="1:16">
      <c r="A32" s="154"/>
      <c r="B32" s="143"/>
      <c r="C32" s="157"/>
      <c r="D32" s="155" t="s">
        <v>41</v>
      </c>
      <c r="E32" s="158" t="s">
        <v>323</v>
      </c>
      <c r="F32" s="158"/>
      <c r="G32" s="158"/>
      <c r="H32" s="159"/>
      <c r="I32" s="201"/>
      <c r="J32" s="201"/>
      <c r="K32" s="201"/>
      <c r="L32" s="201"/>
      <c r="M32" s="201"/>
      <c r="N32" s="191"/>
      <c r="O32" s="188"/>
      <c r="P32" s="188"/>
    </row>
    <row r="33" s="115" customFormat="1" ht="20.1" customHeight="1" spans="1:16">
      <c r="A33" s="154"/>
      <c r="B33" s="143"/>
      <c r="C33" s="139">
        <v>2</v>
      </c>
      <c r="D33" s="145" t="s">
        <v>324</v>
      </c>
      <c r="E33" s="145"/>
      <c r="F33" s="145"/>
      <c r="G33" s="145"/>
      <c r="H33" s="159"/>
      <c r="I33" s="201"/>
      <c r="J33" s="201"/>
      <c r="K33" s="201"/>
      <c r="L33" s="201"/>
      <c r="M33" s="201"/>
      <c r="N33" s="191"/>
      <c r="O33" s="188"/>
      <c r="P33" s="188"/>
    </row>
    <row r="34" s="115" customFormat="1" ht="20.1" customHeight="1" spans="1:16">
      <c r="A34" s="154"/>
      <c r="B34" s="147"/>
      <c r="C34" s="143"/>
      <c r="D34" s="155" t="s">
        <v>38</v>
      </c>
      <c r="E34" s="145" t="s">
        <v>322</v>
      </c>
      <c r="F34" s="145"/>
      <c r="G34" s="145"/>
      <c r="H34" s="160"/>
      <c r="I34" s="202"/>
      <c r="J34" s="202"/>
      <c r="K34" s="202"/>
      <c r="L34" s="202"/>
      <c r="M34" s="202"/>
      <c r="N34" s="203"/>
      <c r="O34" s="188"/>
      <c r="P34" s="188"/>
    </row>
    <row r="35" s="116" customFormat="1" ht="20.1" customHeight="1" spans="1:16">
      <c r="A35" s="161"/>
      <c r="B35" s="162"/>
      <c r="C35" s="157"/>
      <c r="D35" s="155" t="s">
        <v>41</v>
      </c>
      <c r="E35" s="158" t="s">
        <v>323</v>
      </c>
      <c r="F35" s="158"/>
      <c r="G35" s="158"/>
      <c r="H35" s="160"/>
      <c r="I35" s="202"/>
      <c r="J35" s="202"/>
      <c r="K35" s="202"/>
      <c r="L35" s="202"/>
      <c r="M35" s="202"/>
      <c r="N35" s="203"/>
      <c r="O35" s="188"/>
      <c r="P35" s="188"/>
    </row>
    <row r="36" s="115" customFormat="1" ht="20.1" customHeight="1" spans="1:16">
      <c r="A36" s="138"/>
      <c r="B36" s="163" t="s">
        <v>196</v>
      </c>
      <c r="C36" s="145" t="s">
        <v>325</v>
      </c>
      <c r="D36" s="145"/>
      <c r="E36" s="145"/>
      <c r="F36" s="145"/>
      <c r="G36" s="145"/>
      <c r="H36" s="137"/>
      <c r="I36" s="155"/>
      <c r="J36" s="144"/>
      <c r="K36" s="189"/>
      <c r="L36" s="192">
        <v>0</v>
      </c>
      <c r="M36" s="189"/>
      <c r="N36" s="191"/>
      <c r="O36" s="188"/>
      <c r="P36" s="188"/>
    </row>
    <row r="37" s="115" customFormat="1" ht="20.1" customHeight="1" spans="1:16">
      <c r="A37" s="138"/>
      <c r="B37" s="147"/>
      <c r="C37" s="139">
        <v>1</v>
      </c>
      <c r="D37" s="145" t="s">
        <v>293</v>
      </c>
      <c r="E37" s="145"/>
      <c r="F37" s="145"/>
      <c r="G37" s="145"/>
      <c r="H37" s="137"/>
      <c r="I37" s="155"/>
      <c r="J37" s="144"/>
      <c r="K37" s="189"/>
      <c r="L37" s="189"/>
      <c r="M37" s="189"/>
      <c r="N37" s="191"/>
      <c r="O37" s="188"/>
      <c r="P37" s="188"/>
    </row>
    <row r="38" s="115" customFormat="1" ht="20.1" customHeight="1" spans="1:16">
      <c r="A38" s="138"/>
      <c r="B38" s="147"/>
      <c r="C38" s="143"/>
      <c r="D38" s="155" t="s">
        <v>326</v>
      </c>
      <c r="E38" s="158" t="s">
        <v>327</v>
      </c>
      <c r="F38" s="158"/>
      <c r="G38" s="158"/>
      <c r="H38" s="137"/>
      <c r="I38" s="155"/>
      <c r="J38" s="144"/>
      <c r="K38" s="189"/>
      <c r="L38" s="189"/>
      <c r="M38" s="189"/>
      <c r="N38" s="191"/>
      <c r="O38" s="188"/>
      <c r="P38" s="188"/>
    </row>
    <row r="39" s="115" customFormat="1" ht="20.1" customHeight="1" spans="1:16">
      <c r="A39" s="138"/>
      <c r="B39" s="147"/>
      <c r="C39" s="143"/>
      <c r="D39" s="155" t="s">
        <v>305</v>
      </c>
      <c r="E39" s="158" t="s">
        <v>328</v>
      </c>
      <c r="F39" s="158"/>
      <c r="G39" s="158"/>
      <c r="H39" s="137"/>
      <c r="I39" s="155"/>
      <c r="J39" s="144"/>
      <c r="K39" s="189"/>
      <c r="L39" s="189"/>
      <c r="M39" s="189"/>
      <c r="N39" s="191"/>
      <c r="O39" s="188"/>
      <c r="P39" s="188"/>
    </row>
    <row r="40" s="115" customFormat="1" ht="20.1" customHeight="1" spans="1:16">
      <c r="A40" s="138"/>
      <c r="B40" s="147"/>
      <c r="C40" s="157"/>
      <c r="D40" s="155" t="s">
        <v>329</v>
      </c>
      <c r="E40" s="158" t="s">
        <v>323</v>
      </c>
      <c r="F40" s="158"/>
      <c r="G40" s="158"/>
      <c r="H40" s="137"/>
      <c r="I40" s="155"/>
      <c r="J40" s="144"/>
      <c r="K40" s="189"/>
      <c r="L40" s="189"/>
      <c r="M40" s="189"/>
      <c r="N40" s="191"/>
      <c r="O40" s="188"/>
      <c r="P40" s="188"/>
    </row>
    <row r="41" s="115" customFormat="1" ht="20.1" customHeight="1" spans="1:16">
      <c r="A41" s="138"/>
      <c r="B41" s="147"/>
      <c r="C41" s="139">
        <v>2</v>
      </c>
      <c r="D41" s="145" t="s">
        <v>1387</v>
      </c>
      <c r="E41" s="145"/>
      <c r="F41" s="145"/>
      <c r="G41" s="145"/>
      <c r="H41" s="137"/>
      <c r="I41" s="155"/>
      <c r="J41" s="144"/>
      <c r="K41" s="189"/>
      <c r="L41" s="189"/>
      <c r="M41" s="189"/>
      <c r="N41" s="191"/>
      <c r="O41" s="188"/>
      <c r="P41" s="188"/>
    </row>
    <row r="42" s="115" customFormat="1" ht="20.1" customHeight="1" spans="1:16">
      <c r="A42" s="138"/>
      <c r="B42" s="147"/>
      <c r="C42" s="143"/>
      <c r="D42" s="155" t="s">
        <v>326</v>
      </c>
      <c r="E42" s="158" t="s">
        <v>327</v>
      </c>
      <c r="F42" s="158"/>
      <c r="G42" s="158"/>
      <c r="H42" s="137"/>
      <c r="I42" s="155"/>
      <c r="J42" s="144"/>
      <c r="K42" s="189"/>
      <c r="L42" s="189"/>
      <c r="M42" s="189"/>
      <c r="N42" s="191"/>
      <c r="O42" s="188"/>
      <c r="P42" s="188"/>
    </row>
    <row r="43" s="115" customFormat="1" ht="20.1" customHeight="1" spans="1:16">
      <c r="A43" s="138"/>
      <c r="B43" s="147"/>
      <c r="C43" s="143"/>
      <c r="D43" s="155" t="s">
        <v>305</v>
      </c>
      <c r="E43" s="158" t="s">
        <v>328</v>
      </c>
      <c r="F43" s="158"/>
      <c r="G43" s="158"/>
      <c r="H43" s="137"/>
      <c r="I43" s="155"/>
      <c r="J43" s="144"/>
      <c r="K43" s="189"/>
      <c r="L43" s="189"/>
      <c r="M43" s="189"/>
      <c r="N43" s="191"/>
      <c r="O43" s="188"/>
      <c r="P43" s="188"/>
    </row>
    <row r="44" s="115" customFormat="1" ht="20.1" customHeight="1" spans="1:16">
      <c r="A44" s="138"/>
      <c r="B44" s="162"/>
      <c r="C44" s="157"/>
      <c r="D44" s="155" t="s">
        <v>329</v>
      </c>
      <c r="E44" s="158" t="s">
        <v>323</v>
      </c>
      <c r="F44" s="158"/>
      <c r="G44" s="158"/>
      <c r="H44" s="137"/>
      <c r="I44" s="155"/>
      <c r="J44" s="144"/>
      <c r="K44" s="189"/>
      <c r="L44" s="189"/>
      <c r="M44" s="189"/>
      <c r="N44" s="191"/>
      <c r="O44" s="188"/>
      <c r="P44" s="188"/>
    </row>
    <row r="45" s="115" customFormat="1" ht="30" customHeight="1" spans="1:16">
      <c r="A45" s="138"/>
      <c r="B45" s="163" t="s">
        <v>199</v>
      </c>
      <c r="C45" s="145" t="s">
        <v>330</v>
      </c>
      <c r="D45" s="145"/>
      <c r="E45" s="145"/>
      <c r="F45" s="145"/>
      <c r="G45" s="145"/>
      <c r="H45" s="137"/>
      <c r="I45" s="204"/>
      <c r="J45" s="144"/>
      <c r="K45" s="189"/>
      <c r="L45" s="192">
        <v>0</v>
      </c>
      <c r="M45" s="189"/>
      <c r="N45" s="191"/>
      <c r="O45" s="188"/>
      <c r="P45" s="188"/>
    </row>
    <row r="46" s="115" customFormat="1" ht="48" customHeight="1" spans="1:16">
      <c r="A46" s="138"/>
      <c r="B46" s="162"/>
      <c r="C46" s="164"/>
      <c r="D46" s="145" t="s">
        <v>331</v>
      </c>
      <c r="E46" s="145"/>
      <c r="F46" s="145"/>
      <c r="G46" s="145"/>
      <c r="H46" s="137"/>
      <c r="I46" s="204"/>
      <c r="J46" s="144"/>
      <c r="K46" s="189"/>
      <c r="L46" s="189"/>
      <c r="M46" s="189"/>
      <c r="N46" s="191"/>
      <c r="O46" s="188"/>
      <c r="P46" s="193" t="s">
        <v>420</v>
      </c>
    </row>
    <row r="47" s="115" customFormat="1" ht="31.5" customHeight="1" spans="1:16">
      <c r="A47" s="138"/>
      <c r="B47" s="163" t="s">
        <v>207</v>
      </c>
      <c r="C47" s="145" t="s">
        <v>332</v>
      </c>
      <c r="D47" s="145"/>
      <c r="E47" s="145"/>
      <c r="F47" s="145"/>
      <c r="G47" s="145"/>
      <c r="H47" s="137"/>
      <c r="I47" s="204"/>
      <c r="J47" s="144"/>
      <c r="K47" s="189"/>
      <c r="L47" s="192">
        <v>0</v>
      </c>
      <c r="M47" s="189"/>
      <c r="N47" s="191"/>
      <c r="O47" s="188"/>
      <c r="P47" s="193" t="s">
        <v>420</v>
      </c>
    </row>
    <row r="48" s="115" customFormat="1" ht="20.1" customHeight="1" spans="1:16">
      <c r="A48" s="138"/>
      <c r="B48" s="147"/>
      <c r="C48" s="139">
        <v>1</v>
      </c>
      <c r="D48" s="165" t="s">
        <v>333</v>
      </c>
      <c r="E48" s="165"/>
      <c r="F48" s="165"/>
      <c r="G48" s="165"/>
      <c r="H48" s="166"/>
      <c r="I48" s="205"/>
      <c r="J48" s="139"/>
      <c r="K48" s="206"/>
      <c r="L48" s="206"/>
      <c r="M48" s="206"/>
      <c r="N48" s="207"/>
      <c r="O48" s="208"/>
      <c r="P48" s="208"/>
    </row>
    <row r="49" s="115" customFormat="1" ht="20.1" customHeight="1" spans="1:16">
      <c r="A49" s="138"/>
      <c r="B49" s="162"/>
      <c r="C49" s="144">
        <v>2</v>
      </c>
      <c r="D49" s="145" t="s">
        <v>334</v>
      </c>
      <c r="E49" s="145"/>
      <c r="F49" s="145"/>
      <c r="G49" s="145"/>
      <c r="H49" s="137"/>
      <c r="I49" s="209"/>
      <c r="J49" s="144"/>
      <c r="K49" s="189"/>
      <c r="L49" s="189"/>
      <c r="M49" s="189"/>
      <c r="N49" s="191"/>
      <c r="O49" s="188"/>
      <c r="P49" s="188"/>
    </row>
    <row r="50" s="115" customFormat="1" ht="20.1" customHeight="1" spans="1:16">
      <c r="A50" s="138"/>
      <c r="B50" s="163" t="s">
        <v>211</v>
      </c>
      <c r="C50" s="145" t="s">
        <v>335</v>
      </c>
      <c r="D50" s="145"/>
      <c r="E50" s="145"/>
      <c r="F50" s="145"/>
      <c r="G50" s="145"/>
      <c r="H50" s="137"/>
      <c r="I50" s="204"/>
      <c r="J50" s="144"/>
      <c r="K50" s="189"/>
      <c r="L50" s="130">
        <f>L51+L63</f>
        <v>23</v>
      </c>
      <c r="M50" s="189"/>
      <c r="N50" s="191"/>
      <c r="O50" s="188"/>
      <c r="P50" s="188"/>
    </row>
    <row r="51" s="115" customFormat="1" ht="33" customHeight="1" spans="1:16">
      <c r="A51" s="138"/>
      <c r="B51" s="147"/>
      <c r="C51" s="139">
        <v>1</v>
      </c>
      <c r="D51" s="145" t="s">
        <v>336</v>
      </c>
      <c r="E51" s="145"/>
      <c r="F51" s="145"/>
      <c r="G51" s="145"/>
      <c r="H51" s="137"/>
      <c r="I51" s="204"/>
      <c r="J51" s="144"/>
      <c r="K51" s="189"/>
      <c r="L51" s="130">
        <f>L53+L52</f>
        <v>9</v>
      </c>
      <c r="M51" s="189"/>
      <c r="N51" s="191"/>
      <c r="O51" s="188"/>
      <c r="P51" s="193" t="s">
        <v>420</v>
      </c>
    </row>
    <row r="52" s="115" customFormat="1" ht="20.1" customHeight="1" spans="1:16">
      <c r="A52" s="138"/>
      <c r="B52" s="147"/>
      <c r="C52" s="143"/>
      <c r="D52" s="155" t="s">
        <v>38</v>
      </c>
      <c r="E52" s="167" t="s">
        <v>337</v>
      </c>
      <c r="F52" s="168"/>
      <c r="G52" s="169"/>
      <c r="H52" s="137"/>
      <c r="I52" s="204"/>
      <c r="J52" s="144"/>
      <c r="K52" s="189"/>
      <c r="L52" s="130">
        <v>0</v>
      </c>
      <c r="M52" s="189"/>
      <c r="N52" s="191"/>
      <c r="O52" s="188"/>
      <c r="P52" s="188"/>
    </row>
    <row r="53" s="115" customFormat="1" ht="20.1" customHeight="1" spans="1:16">
      <c r="A53" s="138"/>
      <c r="B53" s="147"/>
      <c r="C53" s="157"/>
      <c r="D53" s="155" t="s">
        <v>41</v>
      </c>
      <c r="E53" s="158" t="s">
        <v>323</v>
      </c>
      <c r="F53" s="158"/>
      <c r="G53" s="158"/>
      <c r="H53" s="137"/>
      <c r="I53" s="204"/>
      <c r="J53" s="144"/>
      <c r="K53" s="189"/>
      <c r="L53" s="130">
        <f>SUM(L54:L62)</f>
        <v>9</v>
      </c>
      <c r="M53" s="189"/>
      <c r="N53" s="191"/>
      <c r="O53" s="188"/>
      <c r="P53" s="188"/>
    </row>
    <row r="54" s="115" customFormat="1" ht="72" customHeight="1" spans="1:16">
      <c r="A54" s="138"/>
      <c r="B54" s="147"/>
      <c r="C54" s="143"/>
      <c r="D54" s="170">
        <v>4</v>
      </c>
      <c r="E54" s="150" t="s">
        <v>1552</v>
      </c>
      <c r="F54" s="151"/>
      <c r="G54" s="152"/>
      <c r="H54" s="153" t="s">
        <v>1553</v>
      </c>
      <c r="I54" s="194" t="s">
        <v>781</v>
      </c>
      <c r="J54" s="157">
        <v>1</v>
      </c>
      <c r="K54" s="157">
        <v>1</v>
      </c>
      <c r="L54" s="157">
        <f t="shared" ref="L54:L62" si="0">SUM(J54*K54)</f>
        <v>1</v>
      </c>
      <c r="M54" s="195" t="s">
        <v>1554</v>
      </c>
      <c r="N54" s="210" t="s">
        <v>1555</v>
      </c>
      <c r="O54" s="188"/>
      <c r="P54" s="198" t="s">
        <v>1449</v>
      </c>
    </row>
    <row r="55" s="115" customFormat="1" ht="72" customHeight="1" spans="1:16">
      <c r="A55" s="146"/>
      <c r="B55" s="147"/>
      <c r="C55" s="148"/>
      <c r="D55" s="149">
        <v>5</v>
      </c>
      <c r="E55" s="171" t="s">
        <v>1556</v>
      </c>
      <c r="F55" s="172"/>
      <c r="G55" s="173"/>
      <c r="H55" s="153" t="s">
        <v>1557</v>
      </c>
      <c r="I55" s="194" t="s">
        <v>781</v>
      </c>
      <c r="J55" s="157">
        <v>1</v>
      </c>
      <c r="K55" s="157">
        <v>1</v>
      </c>
      <c r="L55" s="157">
        <f t="shared" si="0"/>
        <v>1</v>
      </c>
      <c r="M55" s="195" t="s">
        <v>1558</v>
      </c>
      <c r="N55" s="196" t="s">
        <v>1559</v>
      </c>
      <c r="O55" s="197"/>
      <c r="P55" s="198" t="s">
        <v>1449</v>
      </c>
    </row>
    <row r="56" s="115" customFormat="1" ht="72" customHeight="1" spans="1:16">
      <c r="A56" s="138"/>
      <c r="B56" s="147"/>
      <c r="C56" s="143"/>
      <c r="D56" s="170">
        <v>6</v>
      </c>
      <c r="E56" s="150" t="s">
        <v>1560</v>
      </c>
      <c r="F56" s="151"/>
      <c r="G56" s="152"/>
      <c r="H56" s="153">
        <v>44161</v>
      </c>
      <c r="I56" s="194" t="s">
        <v>781</v>
      </c>
      <c r="J56" s="157">
        <v>1</v>
      </c>
      <c r="K56" s="157">
        <v>1</v>
      </c>
      <c r="L56" s="157">
        <f t="shared" si="0"/>
        <v>1</v>
      </c>
      <c r="M56" s="195" t="s">
        <v>1561</v>
      </c>
      <c r="N56" s="210" t="s">
        <v>1562</v>
      </c>
      <c r="O56" s="188"/>
      <c r="P56" s="198" t="s">
        <v>1449</v>
      </c>
    </row>
    <row r="57" s="115" customFormat="1" ht="72" customHeight="1" spans="1:16">
      <c r="A57" s="138"/>
      <c r="B57" s="147"/>
      <c r="C57" s="143"/>
      <c r="D57" s="149">
        <v>7</v>
      </c>
      <c r="E57" s="150" t="s">
        <v>1563</v>
      </c>
      <c r="F57" s="151"/>
      <c r="G57" s="152"/>
      <c r="H57" s="153" t="s">
        <v>1564</v>
      </c>
      <c r="I57" s="194" t="s">
        <v>781</v>
      </c>
      <c r="J57" s="157">
        <v>1</v>
      </c>
      <c r="K57" s="157">
        <v>1</v>
      </c>
      <c r="L57" s="157">
        <f t="shared" si="0"/>
        <v>1</v>
      </c>
      <c r="M57" s="195" t="s">
        <v>1565</v>
      </c>
      <c r="N57" s="210" t="s">
        <v>1566</v>
      </c>
      <c r="O57" s="188"/>
      <c r="P57" s="198" t="s">
        <v>1449</v>
      </c>
    </row>
    <row r="58" s="115" customFormat="1" ht="72" customHeight="1" spans="1:16">
      <c r="A58" s="138"/>
      <c r="B58" s="147"/>
      <c r="C58" s="143"/>
      <c r="D58" s="170">
        <v>8</v>
      </c>
      <c r="E58" s="150" t="s">
        <v>1567</v>
      </c>
      <c r="F58" s="151"/>
      <c r="G58" s="152"/>
      <c r="H58" s="153" t="s">
        <v>1568</v>
      </c>
      <c r="I58" s="194" t="s">
        <v>781</v>
      </c>
      <c r="J58" s="157">
        <v>1</v>
      </c>
      <c r="K58" s="157">
        <v>1</v>
      </c>
      <c r="L58" s="157">
        <f t="shared" si="0"/>
        <v>1</v>
      </c>
      <c r="M58" s="195" t="s">
        <v>1569</v>
      </c>
      <c r="N58" s="210" t="s">
        <v>1570</v>
      </c>
      <c r="O58" s="188"/>
      <c r="P58" s="198" t="s">
        <v>1449</v>
      </c>
    </row>
    <row r="59" s="115" customFormat="1" ht="72" customHeight="1" spans="1:16">
      <c r="A59" s="138"/>
      <c r="B59" s="147"/>
      <c r="C59" s="143"/>
      <c r="D59" s="149">
        <v>9</v>
      </c>
      <c r="E59" s="150" t="s">
        <v>1571</v>
      </c>
      <c r="F59" s="151"/>
      <c r="G59" s="152"/>
      <c r="H59" s="153" t="s">
        <v>1572</v>
      </c>
      <c r="I59" s="194" t="s">
        <v>781</v>
      </c>
      <c r="J59" s="157">
        <v>1</v>
      </c>
      <c r="K59" s="157">
        <v>1</v>
      </c>
      <c r="L59" s="157">
        <f t="shared" si="0"/>
        <v>1</v>
      </c>
      <c r="M59" s="195" t="s">
        <v>1573</v>
      </c>
      <c r="N59" s="210" t="s">
        <v>1574</v>
      </c>
      <c r="O59" s="188"/>
      <c r="P59" s="198" t="s">
        <v>1449</v>
      </c>
    </row>
    <row r="60" s="115" customFormat="1" ht="72" customHeight="1" spans="1:16">
      <c r="A60" s="146"/>
      <c r="B60" s="147"/>
      <c r="C60" s="148"/>
      <c r="D60" s="170">
        <v>10</v>
      </c>
      <c r="E60" s="150" t="s">
        <v>1575</v>
      </c>
      <c r="F60" s="151"/>
      <c r="G60" s="152"/>
      <c r="H60" s="153" t="s">
        <v>1576</v>
      </c>
      <c r="I60" s="194" t="s">
        <v>781</v>
      </c>
      <c r="J60" s="157">
        <v>1</v>
      </c>
      <c r="K60" s="157">
        <v>1</v>
      </c>
      <c r="L60" s="157">
        <f t="shared" si="0"/>
        <v>1</v>
      </c>
      <c r="M60" s="195" t="s">
        <v>1577</v>
      </c>
      <c r="N60" s="196" t="s">
        <v>1578</v>
      </c>
      <c r="O60" s="197"/>
      <c r="P60" s="198" t="s">
        <v>1449</v>
      </c>
    </row>
    <row r="61" s="115" customFormat="1" ht="72" customHeight="1" spans="1:16">
      <c r="A61" s="146"/>
      <c r="B61" s="147"/>
      <c r="C61" s="148"/>
      <c r="D61" s="149">
        <v>11</v>
      </c>
      <c r="E61" s="150" t="s">
        <v>1579</v>
      </c>
      <c r="F61" s="151"/>
      <c r="G61" s="152"/>
      <c r="H61" s="153" t="s">
        <v>1580</v>
      </c>
      <c r="I61" s="194" t="s">
        <v>781</v>
      </c>
      <c r="J61" s="157">
        <v>1</v>
      </c>
      <c r="K61" s="157">
        <v>1</v>
      </c>
      <c r="L61" s="157">
        <f t="shared" si="0"/>
        <v>1</v>
      </c>
      <c r="M61" s="195" t="s">
        <v>1581</v>
      </c>
      <c r="N61" s="196" t="s">
        <v>1582</v>
      </c>
      <c r="O61" s="197"/>
      <c r="P61" s="198" t="s">
        <v>1449</v>
      </c>
    </row>
    <row r="62" s="115" customFormat="1" ht="112.5" customHeight="1" spans="1:16">
      <c r="A62" s="146"/>
      <c r="B62" s="147"/>
      <c r="C62" s="148"/>
      <c r="D62" s="170">
        <v>12</v>
      </c>
      <c r="E62" s="150" t="s">
        <v>1583</v>
      </c>
      <c r="F62" s="151"/>
      <c r="G62" s="152"/>
      <c r="H62" s="153" t="s">
        <v>1584</v>
      </c>
      <c r="I62" s="194" t="s">
        <v>781</v>
      </c>
      <c r="J62" s="157">
        <v>1</v>
      </c>
      <c r="K62" s="157">
        <v>1</v>
      </c>
      <c r="L62" s="157">
        <f t="shared" si="0"/>
        <v>1</v>
      </c>
      <c r="M62" s="195" t="s">
        <v>1585</v>
      </c>
      <c r="N62" s="196" t="s">
        <v>1586</v>
      </c>
      <c r="O62" s="197"/>
      <c r="P62" s="198" t="s">
        <v>1449</v>
      </c>
    </row>
    <row r="63" s="115" customFormat="1" ht="20.1" customHeight="1" spans="1:16">
      <c r="A63" s="146"/>
      <c r="B63" s="147"/>
      <c r="C63" s="139">
        <v>2</v>
      </c>
      <c r="D63" s="174" t="s">
        <v>338</v>
      </c>
      <c r="E63" s="174"/>
      <c r="F63" s="174"/>
      <c r="G63" s="174"/>
      <c r="H63" s="137"/>
      <c r="I63" s="155"/>
      <c r="J63" s="144"/>
      <c r="K63" s="189"/>
      <c r="L63" s="130">
        <f>L65</f>
        <v>14</v>
      </c>
      <c r="M63" s="189"/>
      <c r="N63" s="191"/>
      <c r="O63" s="188"/>
      <c r="P63" s="188"/>
    </row>
    <row r="64" s="115" customFormat="1" ht="20.1" customHeight="1" spans="1:16">
      <c r="A64" s="146"/>
      <c r="B64" s="147"/>
      <c r="C64" s="143"/>
      <c r="D64" s="170" t="s">
        <v>38</v>
      </c>
      <c r="E64" s="175" t="s">
        <v>337</v>
      </c>
      <c r="F64" s="176"/>
      <c r="G64" s="177"/>
      <c r="H64" s="137"/>
      <c r="I64" s="204"/>
      <c r="J64" s="144"/>
      <c r="K64" s="189"/>
      <c r="L64" s="130">
        <v>0</v>
      </c>
      <c r="M64" s="189"/>
      <c r="N64" s="191"/>
      <c r="O64" s="188"/>
      <c r="P64" s="188"/>
    </row>
    <row r="65" s="115" customFormat="1" ht="20.1" customHeight="1" spans="1:16">
      <c r="A65" s="211"/>
      <c r="B65" s="162"/>
      <c r="C65" s="157"/>
      <c r="D65" s="170" t="s">
        <v>41</v>
      </c>
      <c r="E65" s="175" t="s">
        <v>323</v>
      </c>
      <c r="F65" s="176"/>
      <c r="G65" s="212"/>
      <c r="H65" s="137"/>
      <c r="I65" s="204"/>
      <c r="J65" s="144"/>
      <c r="K65" s="189"/>
      <c r="L65" s="130">
        <f>SUM(L66:L79)</f>
        <v>14</v>
      </c>
      <c r="M65" s="189"/>
      <c r="N65" s="200"/>
      <c r="O65" s="188"/>
      <c r="P65" s="188"/>
    </row>
    <row r="66" s="115" customFormat="1" ht="84" customHeight="1" spans="1:16">
      <c r="A66" s="146"/>
      <c r="B66" s="147"/>
      <c r="C66" s="148"/>
      <c r="D66" s="149">
        <v>13</v>
      </c>
      <c r="E66" s="150" t="s">
        <v>1587</v>
      </c>
      <c r="F66" s="151"/>
      <c r="G66" s="152"/>
      <c r="H66" s="153" t="s">
        <v>1588</v>
      </c>
      <c r="I66" s="194" t="s">
        <v>781</v>
      </c>
      <c r="J66" s="157">
        <v>1</v>
      </c>
      <c r="K66" s="157">
        <v>1</v>
      </c>
      <c r="L66" s="157">
        <f t="shared" ref="L66:L79" si="1">SUM(J66*K66)</f>
        <v>1</v>
      </c>
      <c r="M66" s="195" t="s">
        <v>1589</v>
      </c>
      <c r="N66" s="196" t="s">
        <v>1590</v>
      </c>
      <c r="O66" s="197"/>
      <c r="P66" s="198" t="s">
        <v>1449</v>
      </c>
    </row>
    <row r="67" s="115" customFormat="1" ht="84" customHeight="1" spans="1:16">
      <c r="A67" s="138"/>
      <c r="B67" s="147"/>
      <c r="C67" s="143"/>
      <c r="D67" s="170">
        <v>14</v>
      </c>
      <c r="E67" s="150" t="s">
        <v>1591</v>
      </c>
      <c r="F67" s="151"/>
      <c r="G67" s="152"/>
      <c r="H67" s="153">
        <v>43787</v>
      </c>
      <c r="I67" s="194" t="s">
        <v>781</v>
      </c>
      <c r="J67" s="157">
        <v>1</v>
      </c>
      <c r="K67" s="157">
        <v>1</v>
      </c>
      <c r="L67" s="157">
        <f t="shared" si="1"/>
        <v>1</v>
      </c>
      <c r="M67" s="195" t="s">
        <v>1592</v>
      </c>
      <c r="N67" s="210" t="s">
        <v>1593</v>
      </c>
      <c r="O67" s="188"/>
      <c r="P67" s="198" t="s">
        <v>1449</v>
      </c>
    </row>
    <row r="68" s="115" customFormat="1" ht="84" customHeight="1" spans="1:16">
      <c r="A68" s="138"/>
      <c r="B68" s="147"/>
      <c r="C68" s="143"/>
      <c r="D68" s="149">
        <v>15</v>
      </c>
      <c r="E68" s="150" t="s">
        <v>1594</v>
      </c>
      <c r="F68" s="151"/>
      <c r="G68" s="152"/>
      <c r="H68" s="153" t="s">
        <v>1595</v>
      </c>
      <c r="I68" s="194" t="s">
        <v>781</v>
      </c>
      <c r="J68" s="157">
        <v>1</v>
      </c>
      <c r="K68" s="157">
        <v>1</v>
      </c>
      <c r="L68" s="157">
        <f t="shared" si="1"/>
        <v>1</v>
      </c>
      <c r="M68" s="195" t="s">
        <v>1596</v>
      </c>
      <c r="N68" s="210" t="s">
        <v>1597</v>
      </c>
      <c r="O68" s="188"/>
      <c r="P68" s="198" t="s">
        <v>1449</v>
      </c>
    </row>
    <row r="69" s="115" customFormat="1" ht="84" customHeight="1" spans="1:16">
      <c r="A69" s="138"/>
      <c r="B69" s="147"/>
      <c r="C69" s="143"/>
      <c r="D69" s="170">
        <v>16</v>
      </c>
      <c r="E69" s="150" t="s">
        <v>1598</v>
      </c>
      <c r="F69" s="151"/>
      <c r="G69" s="152"/>
      <c r="H69" s="153" t="s">
        <v>1599</v>
      </c>
      <c r="I69" s="194" t="s">
        <v>781</v>
      </c>
      <c r="J69" s="157">
        <v>1</v>
      </c>
      <c r="K69" s="157">
        <v>1</v>
      </c>
      <c r="L69" s="157">
        <f t="shared" si="1"/>
        <v>1</v>
      </c>
      <c r="M69" s="195" t="s">
        <v>1600</v>
      </c>
      <c r="N69" s="210" t="s">
        <v>1601</v>
      </c>
      <c r="O69" s="188"/>
      <c r="P69" s="198" t="s">
        <v>1449</v>
      </c>
    </row>
    <row r="70" s="115" customFormat="1" ht="84" customHeight="1" spans="1:16">
      <c r="A70" s="146"/>
      <c r="B70" s="147"/>
      <c r="C70" s="148"/>
      <c r="D70" s="149">
        <v>17</v>
      </c>
      <c r="E70" s="150" t="s">
        <v>1602</v>
      </c>
      <c r="F70" s="151"/>
      <c r="G70" s="152"/>
      <c r="H70" s="153" t="s">
        <v>1603</v>
      </c>
      <c r="I70" s="194" t="s">
        <v>781</v>
      </c>
      <c r="J70" s="157">
        <v>1</v>
      </c>
      <c r="K70" s="157">
        <v>1</v>
      </c>
      <c r="L70" s="157">
        <f t="shared" si="1"/>
        <v>1</v>
      </c>
      <c r="M70" s="195" t="s">
        <v>1604</v>
      </c>
      <c r="N70" s="196" t="s">
        <v>1605</v>
      </c>
      <c r="O70" s="197"/>
      <c r="P70" s="198" t="s">
        <v>1449</v>
      </c>
    </row>
    <row r="71" s="115" customFormat="1" ht="84" customHeight="1" spans="1:16">
      <c r="A71" s="146"/>
      <c r="B71" s="147"/>
      <c r="C71" s="148"/>
      <c r="D71" s="170">
        <v>18</v>
      </c>
      <c r="E71" s="150" t="s">
        <v>1606</v>
      </c>
      <c r="F71" s="151"/>
      <c r="G71" s="152"/>
      <c r="H71" s="153" t="s">
        <v>1607</v>
      </c>
      <c r="I71" s="194" t="s">
        <v>781</v>
      </c>
      <c r="J71" s="157">
        <v>1</v>
      </c>
      <c r="K71" s="157">
        <v>1</v>
      </c>
      <c r="L71" s="157">
        <f t="shared" si="1"/>
        <v>1</v>
      </c>
      <c r="M71" s="195" t="s">
        <v>1608</v>
      </c>
      <c r="N71" s="196" t="s">
        <v>1609</v>
      </c>
      <c r="O71" s="197"/>
      <c r="P71" s="198" t="s">
        <v>1449</v>
      </c>
    </row>
    <row r="72" s="115" customFormat="1" ht="84" customHeight="1" spans="1:16">
      <c r="A72" s="146"/>
      <c r="B72" s="147"/>
      <c r="C72" s="148"/>
      <c r="D72" s="149">
        <v>19</v>
      </c>
      <c r="E72" s="150" t="s">
        <v>1610</v>
      </c>
      <c r="F72" s="151"/>
      <c r="G72" s="152"/>
      <c r="H72" s="153" t="s">
        <v>1611</v>
      </c>
      <c r="I72" s="194" t="s">
        <v>781</v>
      </c>
      <c r="J72" s="157">
        <v>1</v>
      </c>
      <c r="K72" s="157">
        <v>1</v>
      </c>
      <c r="L72" s="157">
        <f t="shared" si="1"/>
        <v>1</v>
      </c>
      <c r="M72" s="195" t="s">
        <v>1612</v>
      </c>
      <c r="N72" s="196" t="s">
        <v>1613</v>
      </c>
      <c r="O72" s="197"/>
      <c r="P72" s="198" t="s">
        <v>1449</v>
      </c>
    </row>
    <row r="73" s="115" customFormat="1" ht="84" customHeight="1" spans="1:16">
      <c r="A73" s="146"/>
      <c r="B73" s="147"/>
      <c r="C73" s="148"/>
      <c r="D73" s="170">
        <v>20</v>
      </c>
      <c r="E73" s="150" t="s">
        <v>1614</v>
      </c>
      <c r="F73" s="151"/>
      <c r="G73" s="152"/>
      <c r="H73" s="153" t="s">
        <v>1615</v>
      </c>
      <c r="I73" s="194" t="s">
        <v>781</v>
      </c>
      <c r="J73" s="157">
        <v>1</v>
      </c>
      <c r="K73" s="157">
        <v>1</v>
      </c>
      <c r="L73" s="157">
        <f t="shared" si="1"/>
        <v>1</v>
      </c>
      <c r="M73" s="195" t="s">
        <v>1616</v>
      </c>
      <c r="N73" s="196" t="s">
        <v>1617</v>
      </c>
      <c r="O73" s="197"/>
      <c r="P73" s="198" t="s">
        <v>1449</v>
      </c>
    </row>
    <row r="74" s="115" customFormat="1" ht="84" customHeight="1" spans="1:16">
      <c r="A74" s="146"/>
      <c r="B74" s="147"/>
      <c r="C74" s="148"/>
      <c r="D74" s="170">
        <v>21</v>
      </c>
      <c r="E74" s="150" t="s">
        <v>1618</v>
      </c>
      <c r="F74" s="151"/>
      <c r="G74" s="152"/>
      <c r="H74" s="153" t="s">
        <v>1619</v>
      </c>
      <c r="I74" s="194" t="s">
        <v>781</v>
      </c>
      <c r="J74" s="157">
        <v>1</v>
      </c>
      <c r="K74" s="157">
        <v>1</v>
      </c>
      <c r="L74" s="157">
        <f t="shared" si="1"/>
        <v>1</v>
      </c>
      <c r="M74" s="195" t="s">
        <v>1620</v>
      </c>
      <c r="N74" s="196" t="s">
        <v>1621</v>
      </c>
      <c r="O74" s="197"/>
      <c r="P74" s="198" t="s">
        <v>1449</v>
      </c>
    </row>
    <row r="75" s="115" customFormat="1" ht="84" customHeight="1" spans="1:16">
      <c r="A75" s="146"/>
      <c r="B75" s="147"/>
      <c r="C75" s="148"/>
      <c r="D75" s="170">
        <v>22</v>
      </c>
      <c r="E75" s="150" t="s">
        <v>1622</v>
      </c>
      <c r="F75" s="151"/>
      <c r="G75" s="152"/>
      <c r="H75" s="153" t="s">
        <v>1623</v>
      </c>
      <c r="I75" s="194" t="s">
        <v>781</v>
      </c>
      <c r="J75" s="157">
        <v>1</v>
      </c>
      <c r="K75" s="157">
        <v>1</v>
      </c>
      <c r="L75" s="157">
        <f t="shared" si="1"/>
        <v>1</v>
      </c>
      <c r="M75" s="195" t="s">
        <v>1624</v>
      </c>
      <c r="N75" s="196" t="s">
        <v>1625</v>
      </c>
      <c r="O75" s="197"/>
      <c r="P75" s="198" t="s">
        <v>1449</v>
      </c>
    </row>
    <row r="76" s="115" customFormat="1" ht="84" customHeight="1" spans="1:16">
      <c r="A76" s="146"/>
      <c r="B76" s="147"/>
      <c r="C76" s="148"/>
      <c r="D76" s="149">
        <v>23</v>
      </c>
      <c r="E76" s="150" t="s">
        <v>1626</v>
      </c>
      <c r="F76" s="151"/>
      <c r="G76" s="152"/>
      <c r="H76" s="153">
        <v>44160</v>
      </c>
      <c r="I76" s="194" t="s">
        <v>781</v>
      </c>
      <c r="J76" s="157">
        <v>1</v>
      </c>
      <c r="K76" s="157">
        <v>1</v>
      </c>
      <c r="L76" s="157">
        <f t="shared" si="1"/>
        <v>1</v>
      </c>
      <c r="M76" s="195" t="s">
        <v>1627</v>
      </c>
      <c r="N76" s="196" t="s">
        <v>1628</v>
      </c>
      <c r="O76" s="197"/>
      <c r="P76" s="198" t="s">
        <v>1449</v>
      </c>
    </row>
    <row r="77" s="115" customFormat="1" ht="84" customHeight="1" spans="1:16">
      <c r="A77" s="146"/>
      <c r="B77" s="147"/>
      <c r="C77" s="148"/>
      <c r="D77" s="170">
        <v>24</v>
      </c>
      <c r="E77" s="150" t="s">
        <v>1629</v>
      </c>
      <c r="F77" s="151"/>
      <c r="G77" s="152"/>
      <c r="H77" s="153" t="s">
        <v>1630</v>
      </c>
      <c r="I77" s="194" t="s">
        <v>781</v>
      </c>
      <c r="J77" s="157">
        <v>1</v>
      </c>
      <c r="K77" s="157">
        <v>1</v>
      </c>
      <c r="L77" s="157">
        <f t="shared" si="1"/>
        <v>1</v>
      </c>
      <c r="M77" s="195" t="s">
        <v>1631</v>
      </c>
      <c r="N77" s="196" t="s">
        <v>1632</v>
      </c>
      <c r="O77" s="197"/>
      <c r="P77" s="198" t="s">
        <v>1449</v>
      </c>
    </row>
    <row r="78" s="115" customFormat="1" ht="84" customHeight="1" spans="1:16">
      <c r="A78" s="146"/>
      <c r="B78" s="147"/>
      <c r="C78" s="148"/>
      <c r="D78" s="149">
        <v>25</v>
      </c>
      <c r="E78" s="150" t="s">
        <v>1633</v>
      </c>
      <c r="F78" s="151"/>
      <c r="G78" s="152"/>
      <c r="H78" s="153" t="s">
        <v>1634</v>
      </c>
      <c r="I78" s="194" t="s">
        <v>781</v>
      </c>
      <c r="J78" s="157">
        <v>1</v>
      </c>
      <c r="K78" s="157">
        <v>1</v>
      </c>
      <c r="L78" s="157">
        <f t="shared" si="1"/>
        <v>1</v>
      </c>
      <c r="M78" s="195" t="s">
        <v>1635</v>
      </c>
      <c r="N78" s="196" t="s">
        <v>1636</v>
      </c>
      <c r="O78" s="197"/>
      <c r="P78" s="198" t="s">
        <v>1449</v>
      </c>
    </row>
    <row r="79" s="115" customFormat="1" ht="84" customHeight="1" spans="1:16">
      <c r="A79" s="146"/>
      <c r="B79" s="147"/>
      <c r="C79" s="148"/>
      <c r="D79" s="149">
        <v>26</v>
      </c>
      <c r="E79" s="150" t="s">
        <v>1637</v>
      </c>
      <c r="F79" s="151"/>
      <c r="G79" s="152"/>
      <c r="H79" s="153" t="s">
        <v>1638</v>
      </c>
      <c r="I79" s="194" t="s">
        <v>781</v>
      </c>
      <c r="J79" s="157">
        <v>1</v>
      </c>
      <c r="K79" s="157">
        <v>1</v>
      </c>
      <c r="L79" s="157">
        <f t="shared" si="1"/>
        <v>1</v>
      </c>
      <c r="M79" s="195" t="s">
        <v>1639</v>
      </c>
      <c r="N79" s="196" t="s">
        <v>1640</v>
      </c>
      <c r="O79" s="197"/>
      <c r="P79" s="198" t="s">
        <v>1449</v>
      </c>
    </row>
    <row r="80" s="115" customFormat="1" ht="20.1" customHeight="1" spans="1:16">
      <c r="A80" s="138"/>
      <c r="B80" s="143" t="s">
        <v>214</v>
      </c>
      <c r="C80" s="213" t="s">
        <v>339</v>
      </c>
      <c r="D80" s="213"/>
      <c r="E80" s="213"/>
      <c r="F80" s="213"/>
      <c r="G80" s="213"/>
      <c r="H80" s="214"/>
      <c r="I80" s="162"/>
      <c r="J80" s="157"/>
      <c r="K80" s="226"/>
      <c r="L80" s="192">
        <v>0</v>
      </c>
      <c r="M80" s="226"/>
      <c r="N80" s="191"/>
      <c r="O80" s="227"/>
      <c r="P80" s="193" t="s">
        <v>420</v>
      </c>
    </row>
    <row r="81" s="115" customFormat="1" ht="32.25" customHeight="1" spans="1:16">
      <c r="A81" s="138"/>
      <c r="B81" s="143"/>
      <c r="C81" s="139">
        <v>1</v>
      </c>
      <c r="D81" s="145" t="s">
        <v>340</v>
      </c>
      <c r="E81" s="145"/>
      <c r="F81" s="145"/>
      <c r="G81" s="145"/>
      <c r="H81" s="137"/>
      <c r="I81" s="155"/>
      <c r="J81" s="144"/>
      <c r="K81" s="189"/>
      <c r="L81" s="189"/>
      <c r="M81" s="189"/>
      <c r="N81" s="191"/>
      <c r="O81" s="188"/>
      <c r="P81" s="188"/>
    </row>
    <row r="82" s="115" customFormat="1" ht="20.1" customHeight="1" spans="1:16">
      <c r="A82" s="138"/>
      <c r="B82" s="147"/>
      <c r="C82" s="143"/>
      <c r="D82" s="155" t="s">
        <v>326</v>
      </c>
      <c r="E82" s="145" t="s">
        <v>341</v>
      </c>
      <c r="F82" s="145"/>
      <c r="G82" s="145"/>
      <c r="H82" s="137"/>
      <c r="I82" s="204"/>
      <c r="J82" s="144"/>
      <c r="K82" s="189"/>
      <c r="L82" s="189"/>
      <c r="M82" s="189"/>
      <c r="N82" s="191"/>
      <c r="O82" s="188"/>
      <c r="P82" s="188"/>
    </row>
    <row r="83" s="115" customFormat="1" ht="20.1" customHeight="1" spans="1:16">
      <c r="A83" s="138"/>
      <c r="B83" s="143"/>
      <c r="C83" s="143"/>
      <c r="D83" s="155" t="s">
        <v>305</v>
      </c>
      <c r="E83" s="145" t="s">
        <v>342</v>
      </c>
      <c r="F83" s="145"/>
      <c r="G83" s="145"/>
      <c r="H83" s="137"/>
      <c r="I83" s="204"/>
      <c r="J83" s="144"/>
      <c r="K83" s="189"/>
      <c r="L83" s="189"/>
      <c r="M83" s="189"/>
      <c r="N83" s="191"/>
      <c r="O83" s="188"/>
      <c r="P83" s="188"/>
    </row>
    <row r="84" s="115" customFormat="1" ht="20.1" customHeight="1" spans="1:16">
      <c r="A84" s="138"/>
      <c r="B84" s="143"/>
      <c r="C84" s="157"/>
      <c r="D84" s="155" t="s">
        <v>329</v>
      </c>
      <c r="E84" s="145" t="s">
        <v>343</v>
      </c>
      <c r="F84" s="145"/>
      <c r="G84" s="145"/>
      <c r="H84" s="137"/>
      <c r="I84" s="155"/>
      <c r="J84" s="144"/>
      <c r="K84" s="189"/>
      <c r="L84" s="189"/>
      <c r="M84" s="189"/>
      <c r="N84" s="191"/>
      <c r="O84" s="188"/>
      <c r="P84" s="188"/>
    </row>
    <row r="85" s="115" customFormat="1" ht="20.1" customHeight="1" spans="1:16">
      <c r="A85" s="138"/>
      <c r="B85" s="143"/>
      <c r="C85" s="139">
        <v>2</v>
      </c>
      <c r="D85" s="145" t="s">
        <v>344</v>
      </c>
      <c r="E85" s="145"/>
      <c r="F85" s="145"/>
      <c r="G85" s="145"/>
      <c r="H85" s="137"/>
      <c r="I85" s="228"/>
      <c r="J85" s="144"/>
      <c r="K85" s="189"/>
      <c r="L85" s="189"/>
      <c r="M85" s="189"/>
      <c r="N85" s="191"/>
      <c r="O85" s="188"/>
      <c r="P85" s="188"/>
    </row>
    <row r="86" s="115" customFormat="1" ht="20.1" customHeight="1" spans="1:16">
      <c r="A86" s="138"/>
      <c r="B86" s="143"/>
      <c r="C86" s="143"/>
      <c r="D86" s="202" t="s">
        <v>38</v>
      </c>
      <c r="E86" s="158" t="s">
        <v>293</v>
      </c>
      <c r="F86" s="158"/>
      <c r="G86" s="158"/>
      <c r="H86" s="137"/>
      <c r="I86" s="228"/>
      <c r="J86" s="144"/>
      <c r="K86" s="189"/>
      <c r="L86" s="189"/>
      <c r="M86" s="189"/>
      <c r="N86" s="191"/>
      <c r="O86" s="188"/>
      <c r="P86" s="188"/>
    </row>
    <row r="87" s="115" customFormat="1" ht="20.1" customHeight="1" spans="1:16">
      <c r="A87" s="138"/>
      <c r="B87" s="143"/>
      <c r="C87" s="143"/>
      <c r="D87" s="202" t="s">
        <v>305</v>
      </c>
      <c r="E87" s="158" t="s">
        <v>294</v>
      </c>
      <c r="F87" s="158"/>
      <c r="G87" s="158"/>
      <c r="H87" s="137"/>
      <c r="I87" s="228"/>
      <c r="J87" s="144"/>
      <c r="K87" s="189"/>
      <c r="L87" s="189"/>
      <c r="M87" s="189"/>
      <c r="N87" s="191"/>
      <c r="O87" s="188"/>
      <c r="P87" s="188"/>
    </row>
    <row r="88" s="115" customFormat="1" ht="20.1" customHeight="1" spans="1:16">
      <c r="A88" s="138"/>
      <c r="B88" s="157"/>
      <c r="C88" s="157"/>
      <c r="D88" s="202" t="s">
        <v>329</v>
      </c>
      <c r="E88" s="158" t="s">
        <v>345</v>
      </c>
      <c r="F88" s="158"/>
      <c r="G88" s="158"/>
      <c r="H88" s="137"/>
      <c r="I88" s="228"/>
      <c r="J88" s="144"/>
      <c r="K88" s="189"/>
      <c r="L88" s="189"/>
      <c r="M88" s="189"/>
      <c r="N88" s="191"/>
      <c r="O88" s="188"/>
      <c r="P88" s="188"/>
    </row>
    <row r="89" s="115" customFormat="1" ht="30" customHeight="1" spans="1:16">
      <c r="A89" s="138"/>
      <c r="B89" s="163" t="s">
        <v>217</v>
      </c>
      <c r="C89" s="145" t="s">
        <v>346</v>
      </c>
      <c r="D89" s="145"/>
      <c r="E89" s="145"/>
      <c r="F89" s="145"/>
      <c r="G89" s="145"/>
      <c r="H89" s="215"/>
      <c r="I89" s="155"/>
      <c r="J89" s="144"/>
      <c r="K89" s="189"/>
      <c r="L89" s="192">
        <v>0</v>
      </c>
      <c r="M89" s="189"/>
      <c r="N89" s="191"/>
      <c r="O89" s="188"/>
      <c r="P89" s="193" t="s">
        <v>420</v>
      </c>
    </row>
    <row r="90" s="115" customFormat="1" ht="20.1" customHeight="1" spans="1:16">
      <c r="A90" s="138"/>
      <c r="B90" s="147"/>
      <c r="C90" s="144">
        <v>1</v>
      </c>
      <c r="D90" s="145" t="s">
        <v>347</v>
      </c>
      <c r="E90" s="145"/>
      <c r="F90" s="145"/>
      <c r="G90" s="145"/>
      <c r="H90" s="215"/>
      <c r="I90" s="155"/>
      <c r="J90" s="144"/>
      <c r="K90" s="189"/>
      <c r="L90" s="189"/>
      <c r="M90" s="189"/>
      <c r="N90" s="191"/>
      <c r="O90" s="188"/>
      <c r="P90" s="188"/>
    </row>
    <row r="91" s="115" customFormat="1" ht="20.1" customHeight="1" spans="1:16">
      <c r="A91" s="138"/>
      <c r="B91" s="147"/>
      <c r="C91" s="144">
        <v>2</v>
      </c>
      <c r="D91" s="145" t="s">
        <v>348</v>
      </c>
      <c r="E91" s="145"/>
      <c r="F91" s="145"/>
      <c r="G91" s="145"/>
      <c r="H91" s="137"/>
      <c r="I91" s="228"/>
      <c r="J91" s="144"/>
      <c r="K91" s="189"/>
      <c r="L91" s="189"/>
      <c r="M91" s="189"/>
      <c r="N91" s="191"/>
      <c r="O91" s="188"/>
      <c r="P91" s="188"/>
    </row>
    <row r="92" s="115" customFormat="1" ht="20.1" customHeight="1" spans="1:16">
      <c r="A92" s="138"/>
      <c r="B92" s="157"/>
      <c r="C92" s="144">
        <v>3</v>
      </c>
      <c r="D92" s="145" t="s">
        <v>349</v>
      </c>
      <c r="E92" s="145"/>
      <c r="F92" s="145"/>
      <c r="G92" s="145"/>
      <c r="H92" s="137"/>
      <c r="I92" s="228"/>
      <c r="J92" s="144"/>
      <c r="K92" s="189"/>
      <c r="L92" s="189"/>
      <c r="M92" s="189"/>
      <c r="N92" s="191"/>
      <c r="O92" s="188"/>
      <c r="P92" s="188"/>
    </row>
    <row r="93" s="115" customFormat="1" ht="32.25" customHeight="1" spans="1:16">
      <c r="A93" s="138"/>
      <c r="B93" s="139" t="s">
        <v>181</v>
      </c>
      <c r="C93" s="145" t="s">
        <v>350</v>
      </c>
      <c r="D93" s="145"/>
      <c r="E93" s="145"/>
      <c r="F93" s="145"/>
      <c r="G93" s="145"/>
      <c r="H93" s="137"/>
      <c r="I93" s="228"/>
      <c r="J93" s="144"/>
      <c r="K93" s="189"/>
      <c r="L93" s="192">
        <v>0</v>
      </c>
      <c r="M93" s="189"/>
      <c r="N93" s="191"/>
      <c r="O93" s="188"/>
      <c r="P93" s="193" t="s">
        <v>420</v>
      </c>
    </row>
    <row r="94" s="115" customFormat="1" ht="20.1" customHeight="1" spans="1:16">
      <c r="A94" s="138"/>
      <c r="B94" s="143"/>
      <c r="C94" s="144">
        <v>1</v>
      </c>
      <c r="D94" s="216" t="s">
        <v>293</v>
      </c>
      <c r="E94" s="217"/>
      <c r="F94" s="217"/>
      <c r="G94" s="218"/>
      <c r="H94" s="137"/>
      <c r="I94" s="228"/>
      <c r="J94" s="144"/>
      <c r="K94" s="189"/>
      <c r="L94" s="189"/>
      <c r="M94" s="189"/>
      <c r="N94" s="191"/>
      <c r="O94" s="188"/>
      <c r="P94" s="188"/>
    </row>
    <row r="95" s="115" customFormat="1" ht="20.1" customHeight="1" spans="1:16">
      <c r="A95" s="138"/>
      <c r="B95" s="143"/>
      <c r="C95" s="144">
        <v>2</v>
      </c>
      <c r="D95" s="216" t="s">
        <v>294</v>
      </c>
      <c r="E95" s="217"/>
      <c r="F95" s="217"/>
      <c r="G95" s="218"/>
      <c r="H95" s="137"/>
      <c r="I95" s="228"/>
      <c r="J95" s="144"/>
      <c r="K95" s="189"/>
      <c r="L95" s="189"/>
      <c r="M95" s="189"/>
      <c r="N95" s="191"/>
      <c r="O95" s="188"/>
      <c r="P95" s="188"/>
    </row>
    <row r="96" s="115" customFormat="1" ht="20.1" customHeight="1" spans="1:16">
      <c r="A96" s="138"/>
      <c r="B96" s="157"/>
      <c r="C96" s="144">
        <v>3</v>
      </c>
      <c r="D96" s="216" t="s">
        <v>351</v>
      </c>
      <c r="E96" s="217"/>
      <c r="F96" s="217"/>
      <c r="G96" s="218"/>
      <c r="H96" s="137"/>
      <c r="I96" s="228"/>
      <c r="J96" s="144"/>
      <c r="K96" s="189"/>
      <c r="L96" s="189"/>
      <c r="M96" s="189"/>
      <c r="N96" s="191"/>
      <c r="O96" s="188"/>
      <c r="P96" s="188"/>
    </row>
    <row r="97" s="115" customFormat="1" ht="20.1" customHeight="1" spans="1:16">
      <c r="A97" s="154"/>
      <c r="B97" s="139" t="s">
        <v>223</v>
      </c>
      <c r="C97" s="145" t="s">
        <v>352</v>
      </c>
      <c r="D97" s="145"/>
      <c r="E97" s="145"/>
      <c r="F97" s="145"/>
      <c r="G97" s="145"/>
      <c r="H97" s="160"/>
      <c r="I97" s="202"/>
      <c r="J97" s="202"/>
      <c r="K97" s="202"/>
      <c r="L97" s="192">
        <v>0</v>
      </c>
      <c r="M97" s="202"/>
      <c r="N97" s="203"/>
      <c r="O97" s="188"/>
      <c r="P97" s="193" t="s">
        <v>420</v>
      </c>
    </row>
    <row r="98" s="115" customFormat="1" ht="32.25" customHeight="1" spans="1:16">
      <c r="A98" s="154"/>
      <c r="B98" s="157"/>
      <c r="C98" s="219"/>
      <c r="D98" s="145" t="s">
        <v>1641</v>
      </c>
      <c r="E98" s="145"/>
      <c r="F98" s="145"/>
      <c r="G98" s="145"/>
      <c r="H98" s="220"/>
      <c r="I98" s="202"/>
      <c r="J98" s="202"/>
      <c r="K98" s="202"/>
      <c r="L98" s="202"/>
      <c r="M98" s="202"/>
      <c r="N98" s="203"/>
      <c r="O98" s="188"/>
      <c r="P98" s="188"/>
    </row>
    <row r="99" s="116" customFormat="1" ht="20.1" customHeight="1" spans="1:16">
      <c r="A99" s="221"/>
      <c r="B99" s="222" t="s">
        <v>233</v>
      </c>
      <c r="C99" s="174" t="s">
        <v>354</v>
      </c>
      <c r="D99" s="174"/>
      <c r="E99" s="174"/>
      <c r="F99" s="174"/>
      <c r="G99" s="174"/>
      <c r="H99" s="160"/>
      <c r="I99" s="202"/>
      <c r="J99" s="202"/>
      <c r="K99" s="202"/>
      <c r="L99" s="192">
        <f>L100</f>
        <v>4</v>
      </c>
      <c r="M99" s="202"/>
      <c r="N99" s="203"/>
      <c r="O99" s="188"/>
      <c r="P99" s="229" t="s">
        <v>420</v>
      </c>
    </row>
    <row r="100" s="116" customFormat="1" ht="45" customHeight="1" spans="1:16">
      <c r="A100" s="221"/>
      <c r="B100" s="223"/>
      <c r="C100" s="224"/>
      <c r="D100" s="174" t="s">
        <v>355</v>
      </c>
      <c r="E100" s="174"/>
      <c r="F100" s="174"/>
      <c r="G100" s="174"/>
      <c r="H100" s="220"/>
      <c r="I100" s="202"/>
      <c r="J100" s="202"/>
      <c r="K100" s="202"/>
      <c r="L100" s="192">
        <f>SUM(L101:L104)</f>
        <v>4</v>
      </c>
      <c r="M100" s="202"/>
      <c r="N100" s="203"/>
      <c r="O100" s="188"/>
      <c r="P100" s="192"/>
    </row>
    <row r="101" s="115" customFormat="1" ht="84.75" customHeight="1" spans="1:16">
      <c r="A101" s="146"/>
      <c r="B101" s="147"/>
      <c r="C101" s="157"/>
      <c r="D101" s="162">
        <v>27</v>
      </c>
      <c r="E101" s="171" t="s">
        <v>1642</v>
      </c>
      <c r="F101" s="172"/>
      <c r="G101" s="173"/>
      <c r="H101" s="153" t="s">
        <v>1643</v>
      </c>
      <c r="I101" s="194" t="s">
        <v>781</v>
      </c>
      <c r="J101" s="157">
        <v>1</v>
      </c>
      <c r="K101" s="157">
        <v>1</v>
      </c>
      <c r="L101" s="157">
        <f>SUM(J101*K101)</f>
        <v>1</v>
      </c>
      <c r="M101" s="230" t="s">
        <v>1644</v>
      </c>
      <c r="N101" s="196" t="s">
        <v>1645</v>
      </c>
      <c r="O101" s="197"/>
      <c r="P101" s="198" t="s">
        <v>1449</v>
      </c>
    </row>
    <row r="102" s="115" customFormat="1" ht="84.75" customHeight="1" spans="1:16">
      <c r="A102" s="146"/>
      <c r="B102" s="147"/>
      <c r="C102" s="157"/>
      <c r="D102" s="162">
        <v>28</v>
      </c>
      <c r="E102" s="150" t="s">
        <v>1646</v>
      </c>
      <c r="F102" s="151"/>
      <c r="G102" s="152"/>
      <c r="H102" s="153">
        <v>43473</v>
      </c>
      <c r="I102" s="194" t="s">
        <v>781</v>
      </c>
      <c r="J102" s="157">
        <v>1</v>
      </c>
      <c r="K102" s="157">
        <v>1</v>
      </c>
      <c r="L102" s="157">
        <f>SUM(J102*K102)</f>
        <v>1</v>
      </c>
      <c r="M102" s="230" t="s">
        <v>1647</v>
      </c>
      <c r="N102" s="196" t="s">
        <v>1648</v>
      </c>
      <c r="O102" s="197"/>
      <c r="P102" s="198" t="s">
        <v>1449</v>
      </c>
    </row>
    <row r="103" s="115" customFormat="1" ht="84.75" customHeight="1" spans="1:16">
      <c r="A103" s="146"/>
      <c r="B103" s="147"/>
      <c r="C103" s="157"/>
      <c r="D103" s="162">
        <v>29</v>
      </c>
      <c r="E103" s="150" t="s">
        <v>1649</v>
      </c>
      <c r="F103" s="151"/>
      <c r="G103" s="152"/>
      <c r="H103" s="153" t="s">
        <v>1650</v>
      </c>
      <c r="I103" s="194" t="s">
        <v>781</v>
      </c>
      <c r="J103" s="157">
        <v>1</v>
      </c>
      <c r="K103" s="157">
        <v>1</v>
      </c>
      <c r="L103" s="157">
        <f>SUM(J103*K103)</f>
        <v>1</v>
      </c>
      <c r="M103" s="230" t="s">
        <v>1651</v>
      </c>
      <c r="N103" s="196" t="s">
        <v>1652</v>
      </c>
      <c r="O103" s="197"/>
      <c r="P103" s="198" t="s">
        <v>1449</v>
      </c>
    </row>
    <row r="104" s="115" customFormat="1" ht="84.75" customHeight="1" spans="1:16">
      <c r="A104" s="146"/>
      <c r="B104" s="147"/>
      <c r="C104" s="157"/>
      <c r="D104" s="162">
        <v>30</v>
      </c>
      <c r="E104" s="150" t="s">
        <v>1653</v>
      </c>
      <c r="F104" s="151"/>
      <c r="G104" s="152"/>
      <c r="H104" s="153" t="s">
        <v>1654</v>
      </c>
      <c r="I104" s="194" t="s">
        <v>781</v>
      </c>
      <c r="J104" s="157">
        <v>1</v>
      </c>
      <c r="K104" s="157">
        <v>1</v>
      </c>
      <c r="L104" s="157">
        <f>SUM(J104*K104)</f>
        <v>1</v>
      </c>
      <c r="M104" s="230" t="s">
        <v>1655</v>
      </c>
      <c r="N104" s="196" t="s">
        <v>1656</v>
      </c>
      <c r="O104" s="197"/>
      <c r="P104" s="198" t="s">
        <v>1449</v>
      </c>
    </row>
    <row r="105" s="115" customFormat="1" customHeight="1" spans="1:16">
      <c r="A105" s="130" t="s">
        <v>831</v>
      </c>
      <c r="B105" s="130"/>
      <c r="C105" s="130"/>
      <c r="D105" s="130"/>
      <c r="E105" s="130"/>
      <c r="F105" s="130"/>
      <c r="G105" s="130"/>
      <c r="H105" s="130"/>
      <c r="I105" s="130"/>
      <c r="J105" s="130"/>
      <c r="K105" s="231"/>
      <c r="L105" s="190">
        <f>L23+L29+L36+L45+L47+L50+L80+L89+L93+L97+L99</f>
        <v>30</v>
      </c>
      <c r="M105" s="189"/>
      <c r="N105" s="191"/>
      <c r="O105" s="188"/>
      <c r="P105" s="188"/>
    </row>
    <row r="106" customHeight="1" spans="1:16">
      <c r="A106" s="120"/>
      <c r="B106" s="120"/>
      <c r="C106" s="119"/>
      <c r="D106" s="119"/>
      <c r="E106" s="119"/>
      <c r="F106" s="119"/>
      <c r="G106" s="119"/>
      <c r="H106" s="119"/>
      <c r="I106" s="119"/>
      <c r="J106" s="119"/>
      <c r="K106" s="232"/>
      <c r="L106" s="232"/>
      <c r="M106" s="120"/>
      <c r="N106" s="120"/>
      <c r="O106" s="119"/>
      <c r="P106" s="119"/>
    </row>
    <row r="107" customHeight="1" spans="1:16">
      <c r="A107" s="115" t="s">
        <v>832</v>
      </c>
      <c r="B107" s="115"/>
      <c r="C107" s="225"/>
      <c r="D107" s="225"/>
      <c r="E107" s="225"/>
      <c r="F107" s="115"/>
      <c r="G107" s="115"/>
      <c r="H107" s="179"/>
      <c r="I107" s="178"/>
      <c r="J107" s="179"/>
      <c r="K107" s="179"/>
      <c r="L107" s="179"/>
      <c r="M107" s="120"/>
      <c r="N107" s="120"/>
      <c r="O107" s="119"/>
      <c r="P107" s="119"/>
    </row>
    <row r="108" customHeight="1" spans="1:16">
      <c r="A108" s="115"/>
      <c r="B108" s="115"/>
      <c r="C108" s="225"/>
      <c r="D108" s="225"/>
      <c r="E108" s="225"/>
      <c r="F108" s="115"/>
      <c r="G108" s="115"/>
      <c r="H108" s="115"/>
      <c r="I108" s="178"/>
      <c r="J108" s="115"/>
      <c r="K108" s="179"/>
      <c r="L108" s="179"/>
      <c r="M108" s="115"/>
      <c r="N108" s="115"/>
      <c r="O108" s="180"/>
      <c r="P108" s="180"/>
    </row>
    <row r="109" customHeight="1" spans="1:16">
      <c r="A109" s="115"/>
      <c r="B109" s="115"/>
      <c r="C109" s="225"/>
      <c r="D109" s="225"/>
      <c r="E109" s="225"/>
      <c r="F109" s="115"/>
      <c r="G109" s="115"/>
      <c r="H109" s="115"/>
      <c r="I109" s="233"/>
      <c r="K109" s="179"/>
      <c r="L109" s="179"/>
      <c r="M109" s="115" t="str">
        <f>PENDIDIKAN!I419</f>
        <v>Padang, 26 Januari 2022</v>
      </c>
      <c r="N109" s="115"/>
      <c r="O109" s="180"/>
      <c r="P109" s="180"/>
    </row>
    <row r="110" customHeight="1" spans="1:16">
      <c r="A110" s="115"/>
      <c r="B110" s="115"/>
      <c r="C110" s="225"/>
      <c r="D110" s="225"/>
      <c r="E110" s="225"/>
      <c r="F110" s="115"/>
      <c r="G110" s="115"/>
      <c r="H110" s="115"/>
      <c r="I110" s="233"/>
      <c r="K110" s="234"/>
      <c r="L110" s="234"/>
      <c r="M110" s="1171" t="str">
        <f>PENDIDIKAN!I420</f>
        <v>Ketua Jurusan Kimia</v>
      </c>
      <c r="N110" s="235"/>
      <c r="O110" s="236"/>
      <c r="P110" s="236"/>
    </row>
    <row r="111" customHeight="1" spans="1:16">
      <c r="A111" s="115"/>
      <c r="B111" s="115"/>
      <c r="C111" s="225"/>
      <c r="D111" s="225"/>
      <c r="E111" s="225"/>
      <c r="F111" s="115"/>
      <c r="G111" s="115"/>
      <c r="H111" s="115"/>
      <c r="I111" s="233"/>
      <c r="K111" s="179"/>
      <c r="L111" s="179"/>
      <c r="M111" s="115" t="str">
        <f>PENDIDIKAN!I421</f>
        <v>Fakultas MIPA Univesitas Andalas</v>
      </c>
      <c r="N111" s="115"/>
      <c r="O111" s="180"/>
      <c r="P111" s="180"/>
    </row>
    <row r="112" customHeight="1" spans="1:16">
      <c r="A112" s="115"/>
      <c r="B112" s="115"/>
      <c r="C112" s="225"/>
      <c r="D112" s="225"/>
      <c r="E112" s="225"/>
      <c r="F112" s="115"/>
      <c r="G112" s="115"/>
      <c r="H112" s="115"/>
      <c r="I112" s="233"/>
      <c r="K112" s="179"/>
      <c r="L112" s="179"/>
      <c r="M112" s="115"/>
      <c r="N112" s="115"/>
      <c r="O112" s="180"/>
      <c r="P112" s="180"/>
    </row>
    <row r="113" customHeight="1" spans="1:16">
      <c r="A113" s="115"/>
      <c r="B113" s="115"/>
      <c r="C113" s="225"/>
      <c r="D113" s="225"/>
      <c r="E113" s="225"/>
      <c r="F113" s="115"/>
      <c r="G113" s="115"/>
      <c r="H113" s="115"/>
      <c r="I113" s="233"/>
      <c r="K113" s="179"/>
      <c r="L113" s="179"/>
      <c r="M113" s="115"/>
      <c r="N113" s="115"/>
      <c r="O113" s="180"/>
      <c r="P113" s="180"/>
    </row>
    <row r="114" customHeight="1" spans="1:16">
      <c r="A114" s="115"/>
      <c r="B114" s="115"/>
      <c r="C114" s="225"/>
      <c r="D114" s="225"/>
      <c r="E114" s="225"/>
      <c r="F114" s="115"/>
      <c r="G114" s="115"/>
      <c r="H114" s="115"/>
      <c r="I114" s="233"/>
      <c r="K114" s="123"/>
      <c r="L114" s="123"/>
      <c r="M114" s="123"/>
      <c r="N114" s="123"/>
      <c r="O114" s="119"/>
      <c r="P114" s="119"/>
    </row>
    <row r="115" customHeight="1" spans="1:16">
      <c r="A115" s="115"/>
      <c r="B115" s="115"/>
      <c r="C115" s="225"/>
      <c r="D115" s="225"/>
      <c r="E115" s="225"/>
      <c r="F115" s="115"/>
      <c r="G115" s="115"/>
      <c r="H115" s="115"/>
      <c r="I115" s="233"/>
      <c r="J115" s="237"/>
      <c r="K115" s="123"/>
      <c r="L115" s="123"/>
      <c r="M115" s="123"/>
      <c r="N115" s="123"/>
      <c r="O115" s="119"/>
      <c r="P115" s="119"/>
    </row>
    <row r="116" customHeight="1" spans="1:16">
      <c r="A116" s="115"/>
      <c r="B116" s="115"/>
      <c r="C116" s="225"/>
      <c r="D116" s="225"/>
      <c r="E116" s="225"/>
      <c r="F116" s="115"/>
      <c r="G116" s="115"/>
      <c r="H116" s="115"/>
      <c r="I116" s="238"/>
      <c r="K116" s="179"/>
      <c r="L116" s="179"/>
      <c r="M116" s="115" t="str">
        <f>PENDIDIKAN!I425</f>
        <v>Dr. Mai Efdi</v>
      </c>
      <c r="N116" s="115"/>
      <c r="O116" s="180"/>
      <c r="P116" s="180"/>
    </row>
    <row r="117" customHeight="1" spans="1:16">
      <c r="A117" s="115"/>
      <c r="B117" s="115"/>
      <c r="C117" s="225"/>
      <c r="D117" s="225"/>
      <c r="E117" s="225"/>
      <c r="F117" s="115"/>
      <c r="G117" s="115"/>
      <c r="H117" s="115"/>
      <c r="I117" s="239"/>
      <c r="K117" s="122"/>
      <c r="L117" s="122"/>
      <c r="M117" s="122" t="str">
        <f>PENDIDIKAN!I426</f>
        <v>NIP. 197205301999031003 </v>
      </c>
      <c r="N117" s="122"/>
      <c r="O117" s="119"/>
      <c r="P117" s="119"/>
    </row>
    <row r="121" customHeight="1" spans="10:10">
      <c r="J121" s="240"/>
    </row>
  </sheetData>
  <mergeCells count="95">
    <mergeCell ref="A1:M1"/>
    <mergeCell ref="A2:M2"/>
    <mergeCell ref="G5:J5"/>
    <mergeCell ref="G6:J6"/>
    <mergeCell ref="G7:J7"/>
    <mergeCell ref="G8:M8"/>
    <mergeCell ref="G9:J9"/>
    <mergeCell ref="G12:J12"/>
    <mergeCell ref="G13:J13"/>
    <mergeCell ref="G14:J14"/>
    <mergeCell ref="G15:M15"/>
    <mergeCell ref="G16:J16"/>
    <mergeCell ref="A18:M18"/>
    <mergeCell ref="B20:G20"/>
    <mergeCell ref="B21:G21"/>
    <mergeCell ref="B22:G22"/>
    <mergeCell ref="C23:G23"/>
    <mergeCell ref="D24:G24"/>
    <mergeCell ref="D25:G25"/>
    <mergeCell ref="E26:G26"/>
    <mergeCell ref="E27:G27"/>
    <mergeCell ref="E28:G28"/>
    <mergeCell ref="C29:G29"/>
    <mergeCell ref="D30:G30"/>
    <mergeCell ref="E31:G31"/>
    <mergeCell ref="E32:G32"/>
    <mergeCell ref="D33:G33"/>
    <mergeCell ref="E34:G34"/>
    <mergeCell ref="E35:G35"/>
    <mergeCell ref="C36:G36"/>
    <mergeCell ref="D37:G37"/>
    <mergeCell ref="E38:G38"/>
    <mergeCell ref="E39:G39"/>
    <mergeCell ref="E40:G40"/>
    <mergeCell ref="D41:G41"/>
    <mergeCell ref="E42:G42"/>
    <mergeCell ref="E43:G43"/>
    <mergeCell ref="E44:G44"/>
    <mergeCell ref="C45:G45"/>
    <mergeCell ref="D46:G46"/>
    <mergeCell ref="C47:G47"/>
    <mergeCell ref="D48:G48"/>
    <mergeCell ref="D49:G49"/>
    <mergeCell ref="C50:G50"/>
    <mergeCell ref="D51:G51"/>
    <mergeCell ref="E52:G52"/>
    <mergeCell ref="E53:G53"/>
    <mergeCell ref="E54:G54"/>
    <mergeCell ref="E55:G55"/>
    <mergeCell ref="E56:G56"/>
    <mergeCell ref="E57:G57"/>
    <mergeCell ref="E58:G58"/>
    <mergeCell ref="E59:G59"/>
    <mergeCell ref="E60:G60"/>
    <mergeCell ref="E61:G61"/>
    <mergeCell ref="E62:G62"/>
    <mergeCell ref="D63:G63"/>
    <mergeCell ref="E64:G64"/>
    <mergeCell ref="E66:G66"/>
    <mergeCell ref="E67:G67"/>
    <mergeCell ref="E68:G68"/>
    <mergeCell ref="E69:G69"/>
    <mergeCell ref="E70:G70"/>
    <mergeCell ref="E71:G71"/>
    <mergeCell ref="E72:G72"/>
    <mergeCell ref="E73:G73"/>
    <mergeCell ref="E74:G74"/>
    <mergeCell ref="E75:G75"/>
    <mergeCell ref="E76:G76"/>
    <mergeCell ref="E77:G77"/>
    <mergeCell ref="E78:G78"/>
    <mergeCell ref="E79:G79"/>
    <mergeCell ref="C80:G80"/>
    <mergeCell ref="D81:G81"/>
    <mergeCell ref="E82:G82"/>
    <mergeCell ref="E83:G83"/>
    <mergeCell ref="E84:G84"/>
    <mergeCell ref="D85:G85"/>
    <mergeCell ref="E86:G86"/>
    <mergeCell ref="E87:G87"/>
    <mergeCell ref="E88:G88"/>
    <mergeCell ref="C89:G89"/>
    <mergeCell ref="D90:G90"/>
    <mergeCell ref="D91:G91"/>
    <mergeCell ref="D92:G92"/>
    <mergeCell ref="C93:G93"/>
    <mergeCell ref="C97:G97"/>
    <mergeCell ref="D98:G98"/>
    <mergeCell ref="C99:G99"/>
    <mergeCell ref="D100:G100"/>
    <mergeCell ref="E101:G101"/>
    <mergeCell ref="E102:G102"/>
    <mergeCell ref="E103:G103"/>
    <mergeCell ref="E104:G104"/>
    <mergeCell ref="A105:J105"/>
  </mergeCells>
  <hyperlinks>
    <hyperlink ref="N26" r:id="rId1" display="https://drive.google.com/file/d/1d0aR_oKxz8AJb0Lv9p6pAHn9Vsrq5dsm/view?usp=sharing"/>
    <hyperlink ref="N27" r:id="rId2" display="https://drive.google.com/file/d/1Hu0j3x_srZyV7L8nuUvpak1jdDrtdR_i/view?usp=sharing"/>
    <hyperlink ref="N28" r:id="rId3" display="https://drive.google.com/file/d/1lzBaLnOjL4Df5BqJ1erfPNOQcuyy0NeD/view?usp=sharing"/>
    <hyperlink ref="N54" r:id="rId4" display="https://drive.google.com/file/d/1W3WAdg0vTaDxfd5mHnsT2N3DMKBVDPkJ/view?usp=sharing"/>
    <hyperlink ref="N55" r:id="rId5" display="https://drive.google.com/file/d/1fQX7zypesWsUDaUGCJe2bbaA42o6UmLM/view?usp=sharing"/>
    <hyperlink ref="N56" r:id="rId6" display="https://drive.google.com/file/d/1w6hiwtDtu6cZOZ_ihR81gzslj5aHHapj/view?usp=sharing"/>
    <hyperlink ref="N57" r:id="rId7" display="https://drive.google.com/file/d/13YCNtf_xAXER7WSo_zvOzWYNiU3TYQtI/view?usp=sharing"/>
    <hyperlink ref="N58" r:id="rId8" display="https://drive.google.com/file/d/1cP1JSaaXMM-jUfeAlivKJj2Eoa-WxvW9/view?usp=sharing"/>
    <hyperlink ref="N59" r:id="rId9" display="https://drive.google.com/file/d/1RTUUN7Kg0skohgg8cyOuS4t4N3RorEyL/view?usp=sharing"/>
    <hyperlink ref="N60" r:id="rId10" display="https://drive.google.com/file/d/1cgqkoStYcTbUd5BKC5mjGWQJDYbC7YcQ/view?usp=sharing"/>
    <hyperlink ref="N61" r:id="rId11" display="https://drive.google.com/file/d/1726WZVdaQlNVxOCYV4fk0vajtl7SRi_I/view?usp=sharing"/>
    <hyperlink ref="N62" r:id="rId12" display="https://drive.google.com/file/d/1tgN4h9_nFZ3y_NiKg_70wOcQZtDljMa3/view?usp=sharing"/>
    <hyperlink ref="N66" r:id="rId13" display="https://drive.google.com/file/d/11zCfj8p-6IqO19iVdlPo1T6bycirMutP/view?usp=sharing"/>
    <hyperlink ref="N67" r:id="rId14" display="https://drive.google.com/file/d/1vhpcXxaAdXG42WoQXANC4BG7m2R4tjES/view?usp=sharing"/>
    <hyperlink ref="N68" r:id="rId15" display="https://drive.google.com/file/d/1BVMbC0aQtETkOZJ0NQhoT-J04m_maNoB/view?usp=sharing"/>
    <hyperlink ref="N69" r:id="rId16" display="https://drive.google.com/file/d/1HNVoYs-oA_NNF3P8qup1r0mnBLw2qD94/view?usp=sharing"/>
    <hyperlink ref="N70" r:id="rId17" display="https://drive.google.com/file/d/1Y5Nu33zQUGaQGYagWKakPEuTSGPqCoeG/view?usp=sharing"/>
    <hyperlink ref="N71" r:id="rId18" display="https://drive.google.com/file/d/1qgOyY8EqIuOI5L-4b3W1Pk1cxmVBulu4/view?usp=sharing"/>
    <hyperlink ref="N72" r:id="rId19" display="https://drive.google.com/file/d/19YkfEHYDbBFxE8uo2E75Twn80vpbaifn/view?usp=sharing"/>
    <hyperlink ref="N73" r:id="rId20" display="https://drive.google.com/file/d/1ncaJy6ilJVeC1r9H7EpPphPALP7YSmu2/view?usp=sharing"/>
    <hyperlink ref="N74" r:id="rId21" display="https://drive.google.com/file/d/1jcXeyHig_GsKL4PrHwhR7HAjVM--P24J/view?usp=sharing"/>
    <hyperlink ref="N75" r:id="rId22" display="https://drive.google.com/file/d/1AJTu0yD7U2KpveopXuU_I9tsBtGCmvcw/view?usp=sharing"/>
    <hyperlink ref="N76" r:id="rId23" display="https://drive.google.com/file/d/1h1KEkWDreCnC7IxmXL7bXehXLvggWc2o/view?usp=sharing"/>
    <hyperlink ref="N77" r:id="rId24" display="https://drive.google.com/file/d/1BWQmt75cy9MOcmKKzipTfTi7GaqdHT9Z/view?usp=sharing"/>
    <hyperlink ref="N78" r:id="rId25" display="https://drive.google.com/file/d/1mURqvdMck91Q8_HNV2Bgr5SR8c4bRR3v/view?usp=sharing"/>
    <hyperlink ref="N79" r:id="rId26" display="https://drive.google.com/file/d/1-JxfUbuQ83tjHM1pBNjAVRTKQ8m3TQTY/view?usp=sharing"/>
    <hyperlink ref="N101" r:id="rId27" display="https://drive.google.com/file/d/1bKJkJQRobCfOq-d3-BxWnznqU3NfI3oM/view?usp=sharing"/>
    <hyperlink ref="N102" r:id="rId28" display="https://drive.google.com/file/d/1sI-nTYJwTfkin5qLjlYGbTZtCOezPwSg/view?usp=sharing"/>
    <hyperlink ref="N103" r:id="rId29" display="https://drive.google.com/file/d/1Vvdz3f-W39N_-Dx-1JmWQsMfJSk-x2rn/view?usp=sharing"/>
    <hyperlink ref="N104" r:id="rId30" display="https://drive.google.com/file/d/1MyxUTPLMm4wZxxHUoB2CsxVxD-A_3xO4/view?usp=sharing"/>
  </hyperlinks>
  <pageMargins left="0.551181102362205" right="0.551181102362205" top="0.708661417322835" bottom="0.551181102362205" header="0.31496062992126" footer="0.31496062992126"/>
  <pageSetup paperSize="9" scale="45" firstPageNumber="76" orientation="portrait" useFirstPageNumber="1" verticalDpi="300"/>
  <headerFooter>
    <oddFooter>&amp;C&amp;"+,Regular"&amp;12&amp;P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68"/>
  <sheetViews>
    <sheetView workbookViewId="0">
      <selection activeCell="N41" sqref="N41:N42"/>
    </sheetView>
  </sheetViews>
  <sheetFormatPr defaultColWidth="9" defaultRowHeight="15"/>
  <cols>
    <col min="3" max="3" width="7.14285714285714" customWidth="1"/>
    <col min="4" max="4" width="7.85714285714286" customWidth="1"/>
  </cols>
  <sheetData>
    <row r="1" spans="1:1">
      <c r="A1" s="1" t="s">
        <v>1657</v>
      </c>
    </row>
    <row r="2" spans="1:1">
      <c r="A2" s="2"/>
    </row>
    <row r="3" spans="1:1">
      <c r="A3" s="2"/>
    </row>
    <row r="4" spans="1:1">
      <c r="A4" s="2"/>
    </row>
    <row r="5" spans="1:14">
      <c r="A5" s="3" t="s">
        <v>1658</v>
      </c>
      <c r="B5" s="3"/>
      <c r="C5" s="3"/>
      <c r="D5" s="3"/>
      <c r="E5" s="3"/>
      <c r="F5" s="3"/>
      <c r="G5" s="3"/>
      <c r="H5" s="3"/>
      <c r="I5" s="3"/>
      <c r="J5" s="3"/>
      <c r="K5" s="3"/>
      <c r="L5" s="3"/>
      <c r="M5" s="3"/>
      <c r="N5" s="3"/>
    </row>
    <row r="6" spans="1:14">
      <c r="A6" s="3" t="s">
        <v>1659</v>
      </c>
      <c r="B6" s="3"/>
      <c r="C6" s="3"/>
      <c r="D6" s="3"/>
      <c r="E6" s="3"/>
      <c r="F6" s="3"/>
      <c r="G6" s="3"/>
      <c r="H6" s="3"/>
      <c r="I6" s="3"/>
      <c r="J6" s="3"/>
      <c r="K6" s="3"/>
      <c r="L6" s="3"/>
      <c r="M6" s="3"/>
      <c r="N6" s="3"/>
    </row>
    <row r="7" spans="1:14">
      <c r="A7" s="3"/>
      <c r="B7" s="3"/>
      <c r="C7" s="3"/>
      <c r="D7" s="3"/>
      <c r="E7" s="3"/>
      <c r="F7" s="3"/>
      <c r="G7" s="3"/>
      <c r="H7" s="3"/>
      <c r="I7" s="3"/>
      <c r="J7" s="3"/>
      <c r="K7" s="3"/>
      <c r="L7" s="3"/>
      <c r="M7" s="3"/>
      <c r="N7" s="3"/>
    </row>
    <row r="8" ht="15.75" spans="1:14">
      <c r="A8" s="4" t="s">
        <v>1660</v>
      </c>
      <c r="B8" s="4"/>
      <c r="C8" s="4"/>
      <c r="D8" s="5" t="s">
        <v>1661</v>
      </c>
      <c r="E8" s="5"/>
      <c r="F8" s="5"/>
      <c r="G8" s="5"/>
      <c r="H8" s="6"/>
      <c r="I8" s="73"/>
      <c r="J8" s="73"/>
      <c r="K8" s="73"/>
      <c r="L8" s="73"/>
      <c r="M8" s="73"/>
      <c r="N8" s="73"/>
    </row>
    <row r="9" ht="15.75" spans="1:14">
      <c r="A9" s="4" t="s">
        <v>1662</v>
      </c>
      <c r="B9" s="4"/>
      <c r="C9" s="4"/>
      <c r="D9" s="7" t="s">
        <v>1663</v>
      </c>
      <c r="E9" s="5"/>
      <c r="F9" s="5"/>
      <c r="G9" s="5"/>
      <c r="H9" s="6"/>
      <c r="I9" s="73"/>
      <c r="J9" s="73"/>
      <c r="K9" s="73"/>
      <c r="L9" s="73"/>
      <c r="M9" s="73"/>
      <c r="N9" s="73"/>
    </row>
    <row r="10" spans="1:3">
      <c r="A10" s="8"/>
      <c r="B10" s="9"/>
      <c r="C10" s="9"/>
    </row>
    <row r="11" spans="1:14">
      <c r="A11" s="10" t="s">
        <v>181</v>
      </c>
      <c r="B11" s="11" t="s">
        <v>1664</v>
      </c>
      <c r="C11" s="12"/>
      <c r="D11" s="13"/>
      <c r="E11" s="13"/>
      <c r="F11" s="13"/>
      <c r="G11" s="13"/>
      <c r="H11" s="13"/>
      <c r="I11" s="13"/>
      <c r="J11" s="13"/>
      <c r="K11" s="13"/>
      <c r="L11" s="13"/>
      <c r="M11" s="13"/>
      <c r="N11" s="74"/>
    </row>
    <row r="12" spans="1:14">
      <c r="A12" s="10"/>
      <c r="B12" s="14">
        <v>1</v>
      </c>
      <c r="C12" s="15" t="s">
        <v>1665</v>
      </c>
      <c r="D12" s="16"/>
      <c r="E12" s="16"/>
      <c r="F12" s="16"/>
      <c r="G12" s="16"/>
      <c r="H12" s="17"/>
      <c r="I12" s="75" t="str">
        <f>PAK!E6</f>
        <v>Dr. Zilfa</v>
      </c>
      <c r="J12" s="76"/>
      <c r="K12" s="76"/>
      <c r="L12" s="76"/>
      <c r="M12" s="76"/>
      <c r="N12" s="77"/>
    </row>
    <row r="13" spans="1:14">
      <c r="A13" s="10"/>
      <c r="B13" s="14">
        <v>2</v>
      </c>
      <c r="C13" s="15" t="s">
        <v>1666</v>
      </c>
      <c r="D13" s="16"/>
      <c r="E13" s="16"/>
      <c r="F13" s="16"/>
      <c r="G13" s="16"/>
      <c r="H13" s="17"/>
      <c r="I13" s="78" t="str">
        <f>PAK!E7</f>
        <v>195807181986032001</v>
      </c>
      <c r="J13" s="79"/>
      <c r="K13" s="79"/>
      <c r="L13" s="79"/>
      <c r="M13" s="79"/>
      <c r="N13" s="80"/>
    </row>
    <row r="14" spans="1:14">
      <c r="A14" s="10"/>
      <c r="B14" s="14">
        <v>3</v>
      </c>
      <c r="C14" s="15" t="s">
        <v>77</v>
      </c>
      <c r="D14" s="16"/>
      <c r="E14" s="16"/>
      <c r="F14" s="16"/>
      <c r="G14" s="16"/>
      <c r="H14" s="17"/>
      <c r="I14" s="78" t="str">
        <f>PAK!E9</f>
        <v>Bt. Tebal IV Angkat, Kab. Agam / 18 Juli 1958</v>
      </c>
      <c r="J14" s="79"/>
      <c r="K14" s="79"/>
      <c r="L14" s="79"/>
      <c r="M14" s="79"/>
      <c r="N14" s="80"/>
    </row>
    <row r="15" spans="1:14">
      <c r="A15" s="10"/>
      <c r="B15" s="14">
        <v>4</v>
      </c>
      <c r="C15" s="15" t="s">
        <v>1667</v>
      </c>
      <c r="D15" s="16"/>
      <c r="E15" s="16"/>
      <c r="F15" s="16"/>
      <c r="G15" s="16"/>
      <c r="H15" s="17"/>
      <c r="I15" s="78" t="str">
        <f>PAK!E13</f>
        <v>Pembina Tk. I (Gol. IV/b) /1 Oktober 2008</v>
      </c>
      <c r="J15" s="79"/>
      <c r="K15" s="79"/>
      <c r="L15" s="79"/>
      <c r="M15" s="79"/>
      <c r="N15" s="80"/>
    </row>
    <row r="16" spans="1:14">
      <c r="A16" s="10"/>
      <c r="B16" s="14">
        <v>5</v>
      </c>
      <c r="C16" s="15" t="s">
        <v>1668</v>
      </c>
      <c r="D16" s="16"/>
      <c r="E16" s="16"/>
      <c r="F16" s="16"/>
      <c r="G16" s="16"/>
      <c r="H16" s="17"/>
      <c r="I16" s="78" t="str">
        <f>PAK!E12</f>
        <v>Lektor Kepala /1 Mei 2008</v>
      </c>
      <c r="J16" s="79"/>
      <c r="K16" s="79"/>
      <c r="L16" s="79"/>
      <c r="M16" s="79"/>
      <c r="N16" s="80"/>
    </row>
    <row r="17" spans="1:14">
      <c r="A17" s="10"/>
      <c r="B17" s="14">
        <v>6</v>
      </c>
      <c r="C17" s="15" t="s">
        <v>1660</v>
      </c>
      <c r="D17" s="16"/>
      <c r="E17" s="16"/>
      <c r="F17" s="16"/>
      <c r="G17" s="16"/>
      <c r="H17" s="17"/>
      <c r="I17" s="78" t="s">
        <v>1669</v>
      </c>
      <c r="J17" s="79"/>
      <c r="K17" s="79"/>
      <c r="L17" s="79"/>
      <c r="M17" s="79"/>
      <c r="N17" s="80"/>
    </row>
    <row r="18" spans="1:14">
      <c r="A18" s="10"/>
      <c r="B18" s="14">
        <v>7</v>
      </c>
      <c r="C18" s="15" t="s">
        <v>1670</v>
      </c>
      <c r="D18" s="16"/>
      <c r="E18" s="16"/>
      <c r="F18" s="16"/>
      <c r="G18" s="16"/>
      <c r="H18" s="17"/>
      <c r="I18" s="78" t="s">
        <v>1671</v>
      </c>
      <c r="J18" s="79"/>
      <c r="K18" s="79"/>
      <c r="L18" s="79"/>
      <c r="M18" s="79"/>
      <c r="N18" s="80"/>
    </row>
    <row r="19" spans="1:14">
      <c r="A19" s="10"/>
      <c r="B19" s="18">
        <v>8</v>
      </c>
      <c r="C19" s="15" t="s">
        <v>1672</v>
      </c>
      <c r="D19" s="16"/>
      <c r="E19" s="16"/>
      <c r="F19" s="16"/>
      <c r="G19" s="16"/>
      <c r="H19" s="17"/>
      <c r="I19" s="81" t="s">
        <v>1673</v>
      </c>
      <c r="J19" s="16"/>
      <c r="K19" s="16"/>
      <c r="L19" s="16"/>
      <c r="M19" s="16"/>
      <c r="N19" s="17"/>
    </row>
    <row r="20" spans="1:14">
      <c r="A20" s="10"/>
      <c r="B20" s="18">
        <v>9</v>
      </c>
      <c r="C20" s="15" t="s">
        <v>1674</v>
      </c>
      <c r="D20" s="16"/>
      <c r="E20" s="16"/>
      <c r="F20" s="16"/>
      <c r="G20" s="16"/>
      <c r="H20" s="17"/>
      <c r="I20" s="15" t="s">
        <v>1675</v>
      </c>
      <c r="J20" s="16"/>
      <c r="K20" s="16"/>
      <c r="L20" s="16"/>
      <c r="M20" s="16"/>
      <c r="N20" s="17"/>
    </row>
    <row r="21" spans="1:14">
      <c r="A21" s="19" t="s">
        <v>190</v>
      </c>
      <c r="B21" s="20" t="s">
        <v>1676</v>
      </c>
      <c r="C21" s="21" t="s">
        <v>1677</v>
      </c>
      <c r="D21" s="21"/>
      <c r="E21" s="21"/>
      <c r="F21" s="21"/>
      <c r="G21" s="21"/>
      <c r="H21" s="21"/>
      <c r="I21" s="21"/>
      <c r="J21" s="21"/>
      <c r="K21" s="21"/>
      <c r="L21" s="21"/>
      <c r="M21" s="21"/>
      <c r="N21" s="21"/>
    </row>
    <row r="22" ht="21.75" customHeight="1" spans="1:14">
      <c r="A22" s="19"/>
      <c r="B22" s="22"/>
      <c r="C22" s="23" t="s">
        <v>1678</v>
      </c>
      <c r="D22" s="24"/>
      <c r="E22" s="23" t="s">
        <v>104</v>
      </c>
      <c r="F22" s="24"/>
      <c r="G22" s="23" t="s">
        <v>1679</v>
      </c>
      <c r="H22" s="24"/>
      <c r="I22" s="23" t="s">
        <v>1680</v>
      </c>
      <c r="J22" s="24"/>
      <c r="K22" s="23" t="s">
        <v>1681</v>
      </c>
      <c r="L22" s="24"/>
      <c r="M22" s="23" t="s">
        <v>60</v>
      </c>
      <c r="N22" s="24"/>
    </row>
    <row r="23" spans="1:14">
      <c r="A23" s="19"/>
      <c r="B23" s="25"/>
      <c r="C23" s="21" t="s">
        <v>90</v>
      </c>
      <c r="D23" s="26" t="s">
        <v>93</v>
      </c>
      <c r="E23" s="21" t="s">
        <v>90</v>
      </c>
      <c r="F23" s="26" t="s">
        <v>93</v>
      </c>
      <c r="G23" s="21" t="s">
        <v>90</v>
      </c>
      <c r="H23" s="26" t="s">
        <v>93</v>
      </c>
      <c r="I23" s="21" t="s">
        <v>90</v>
      </c>
      <c r="J23" s="26" t="s">
        <v>93</v>
      </c>
      <c r="K23" s="21" t="s">
        <v>90</v>
      </c>
      <c r="L23" s="26" t="s">
        <v>93</v>
      </c>
      <c r="M23" s="21" t="s">
        <v>90</v>
      </c>
      <c r="N23" s="26" t="s">
        <v>93</v>
      </c>
    </row>
    <row r="24" spans="1:14">
      <c r="A24" s="19"/>
      <c r="B24" s="19" t="s">
        <v>183</v>
      </c>
      <c r="C24" s="27">
        <f>PAK!F20</f>
        <v>150</v>
      </c>
      <c r="D24" s="28">
        <f>PAK!G20</f>
        <v>50</v>
      </c>
      <c r="E24" s="27">
        <f>DUPAK!H43</f>
        <v>110.23</v>
      </c>
      <c r="F24" s="29">
        <f>DUPAK!I44</f>
        <v>136.833333333333</v>
      </c>
      <c r="G24" s="27">
        <f>DUPAK!H107</f>
        <v>144.77</v>
      </c>
      <c r="H24" s="28">
        <f>DUPAK!I108</f>
        <v>268.245</v>
      </c>
      <c r="I24" s="27">
        <f>PAK!F24</f>
        <v>59</v>
      </c>
      <c r="J24" s="28">
        <f>DUPAK!I152</f>
        <v>0</v>
      </c>
      <c r="K24" s="27">
        <f>PAK!F27</f>
        <v>86</v>
      </c>
      <c r="L24" s="28">
        <f>DUPAK!I180</f>
        <v>3</v>
      </c>
      <c r="M24" s="27"/>
      <c r="N24" s="27"/>
    </row>
    <row r="25" spans="1:14">
      <c r="A25" s="19"/>
      <c r="B25" s="19" t="s">
        <v>187</v>
      </c>
      <c r="C25" s="27"/>
      <c r="D25" s="28">
        <f>DUPAK!I42</f>
        <v>0</v>
      </c>
      <c r="E25" s="27"/>
      <c r="F25" s="28">
        <f>DUPAK!I46</f>
        <v>5</v>
      </c>
      <c r="G25" s="27"/>
      <c r="H25" s="28">
        <f>DUPAK!I140</f>
        <v>0</v>
      </c>
      <c r="I25" s="27"/>
      <c r="J25" s="28">
        <f>DUPAK!I154</f>
        <v>0</v>
      </c>
      <c r="K25" s="27"/>
      <c r="L25" s="28">
        <f>DUPAK!I183</f>
        <v>0</v>
      </c>
      <c r="M25" s="27"/>
      <c r="N25" s="27"/>
    </row>
    <row r="26" spans="1:14">
      <c r="A26" s="19"/>
      <c r="B26" s="19" t="s">
        <v>196</v>
      </c>
      <c r="C26" s="27"/>
      <c r="D26" s="27"/>
      <c r="E26" s="27"/>
      <c r="F26" s="28">
        <f>DUPAK!I48</f>
        <v>0</v>
      </c>
      <c r="G26" s="27"/>
      <c r="H26" s="28">
        <f>DUPAK!I142</f>
        <v>0</v>
      </c>
      <c r="I26" s="27"/>
      <c r="J26" s="28">
        <f>DUPAK!I161</f>
        <v>26</v>
      </c>
      <c r="K26" s="27"/>
      <c r="L26" s="28">
        <f>DUPAK!I190</f>
        <v>0</v>
      </c>
      <c r="M26" s="27"/>
      <c r="N26" s="27"/>
    </row>
    <row r="27" spans="1:14">
      <c r="A27" s="19"/>
      <c r="B27" s="19" t="s">
        <v>199</v>
      </c>
      <c r="C27" s="27"/>
      <c r="D27" s="27"/>
      <c r="E27" s="27"/>
      <c r="F27" s="28">
        <f>DUPAK!I56</f>
        <v>41.5</v>
      </c>
      <c r="G27" s="27"/>
      <c r="H27" s="28">
        <f>DUPAK!I144</f>
        <v>0</v>
      </c>
      <c r="I27" s="27"/>
      <c r="J27" s="28">
        <f>DUPAK!I172</f>
        <v>0</v>
      </c>
      <c r="K27" s="27"/>
      <c r="L27" s="28">
        <f>DUPAK!I199</f>
        <v>0</v>
      </c>
      <c r="M27" s="27"/>
      <c r="N27" s="27"/>
    </row>
    <row r="28" spans="1:14">
      <c r="A28" s="19"/>
      <c r="B28" s="19" t="s">
        <v>207</v>
      </c>
      <c r="C28" s="27"/>
      <c r="D28" s="27"/>
      <c r="E28" s="27"/>
      <c r="F28" s="28">
        <f>DUPAK!I67</f>
        <v>19.5</v>
      </c>
      <c r="G28" s="27"/>
      <c r="H28" s="28">
        <f>DUPAK!I147</f>
        <v>0</v>
      </c>
      <c r="I28" s="27"/>
      <c r="J28" s="28">
        <f>DUPAK!I176</f>
        <v>0</v>
      </c>
      <c r="K28" s="27"/>
      <c r="L28" s="28">
        <f>DUPAK!I206</f>
        <v>0</v>
      </c>
      <c r="M28" s="27"/>
      <c r="N28" s="27"/>
    </row>
    <row r="29" spans="1:14">
      <c r="A29" s="19"/>
      <c r="B29" s="19" t="s">
        <v>211</v>
      </c>
      <c r="C29" s="27"/>
      <c r="D29" s="27"/>
      <c r="E29" s="27"/>
      <c r="F29" s="28">
        <f>DUPAK!I70</f>
        <v>14</v>
      </c>
      <c r="G29" s="27"/>
      <c r="H29" s="27"/>
      <c r="I29" s="27"/>
      <c r="J29" s="27"/>
      <c r="K29" s="27"/>
      <c r="L29" s="28">
        <f>DUPAK!I209</f>
        <v>23</v>
      </c>
      <c r="M29" s="27"/>
      <c r="N29" s="27"/>
    </row>
    <row r="30" spans="1:14">
      <c r="A30" s="19"/>
      <c r="B30" s="19" t="s">
        <v>214</v>
      </c>
      <c r="C30" s="27"/>
      <c r="D30" s="27"/>
      <c r="E30" s="27"/>
      <c r="F30" s="28">
        <f>DUPAK!I72</f>
        <v>0</v>
      </c>
      <c r="G30" s="27"/>
      <c r="H30" s="27"/>
      <c r="I30" s="27"/>
      <c r="J30" s="27"/>
      <c r="K30" s="27"/>
      <c r="L30" s="28">
        <f>DUPAK!I216</f>
        <v>0</v>
      </c>
      <c r="M30" s="27"/>
      <c r="N30" s="27"/>
    </row>
    <row r="31" spans="1:14">
      <c r="A31" s="19"/>
      <c r="B31" s="19" t="s">
        <v>217</v>
      </c>
      <c r="C31" s="27"/>
      <c r="D31" s="27"/>
      <c r="E31" s="27"/>
      <c r="F31" s="28">
        <v>0</v>
      </c>
      <c r="G31" s="27"/>
      <c r="H31" s="27"/>
      <c r="I31" s="27"/>
      <c r="J31" s="27"/>
      <c r="K31" s="27"/>
      <c r="L31" s="28">
        <f>DUPAK!I225</f>
        <v>0</v>
      </c>
      <c r="M31" s="27"/>
      <c r="N31" s="27"/>
    </row>
    <row r="32" spans="1:14">
      <c r="A32" s="19"/>
      <c r="B32" s="19" t="s">
        <v>181</v>
      </c>
      <c r="C32" s="27"/>
      <c r="D32" s="30"/>
      <c r="E32" s="27"/>
      <c r="F32" s="28">
        <f>DUPAK!I74</f>
        <v>0</v>
      </c>
      <c r="G32" s="27"/>
      <c r="H32" s="27"/>
      <c r="I32" s="27"/>
      <c r="J32" s="27"/>
      <c r="K32" s="27"/>
      <c r="L32" s="28">
        <f>DUPAK!I229</f>
        <v>0</v>
      </c>
      <c r="M32" s="27"/>
      <c r="N32" s="27"/>
    </row>
    <row r="33" spans="1:14">
      <c r="A33" s="19"/>
      <c r="B33" s="19" t="s">
        <v>223</v>
      </c>
      <c r="C33" s="27"/>
      <c r="D33" s="27"/>
      <c r="E33" s="27"/>
      <c r="F33" s="28">
        <f>DUPAK!I79</f>
        <v>0</v>
      </c>
      <c r="G33" s="27"/>
      <c r="H33" s="27"/>
      <c r="I33" s="27"/>
      <c r="J33" s="27"/>
      <c r="K33" s="27"/>
      <c r="L33" s="28">
        <f>DUPAK!I233</f>
        <v>0</v>
      </c>
      <c r="M33" s="27"/>
      <c r="N33" s="27"/>
    </row>
    <row r="34" spans="1:14">
      <c r="A34" s="19"/>
      <c r="B34" s="19" t="s">
        <v>233</v>
      </c>
      <c r="C34" s="27"/>
      <c r="D34" s="27"/>
      <c r="E34" s="27"/>
      <c r="F34" s="28">
        <f>DUPAK!I88</f>
        <v>0</v>
      </c>
      <c r="G34" s="27"/>
      <c r="H34" s="27"/>
      <c r="I34" s="27"/>
      <c r="J34" s="27"/>
      <c r="K34" s="27"/>
      <c r="L34" s="28">
        <f>PENUNJANG!L99</f>
        <v>4</v>
      </c>
      <c r="M34" s="27"/>
      <c r="N34" s="27"/>
    </row>
    <row r="35" spans="1:14">
      <c r="A35" s="19"/>
      <c r="B35" s="19" t="s">
        <v>237</v>
      </c>
      <c r="C35" s="27"/>
      <c r="D35" s="27"/>
      <c r="E35" s="27"/>
      <c r="F35" s="28">
        <v>0</v>
      </c>
      <c r="G35" s="27"/>
      <c r="H35" s="27"/>
      <c r="I35" s="27"/>
      <c r="J35" s="27"/>
      <c r="K35" s="27"/>
      <c r="L35" s="27"/>
      <c r="M35" s="27"/>
      <c r="N35" s="27"/>
    </row>
    <row r="36" spans="1:14">
      <c r="A36" s="19"/>
      <c r="B36" s="19" t="s">
        <v>241</v>
      </c>
      <c r="C36" s="27"/>
      <c r="D36" s="27"/>
      <c r="E36" s="27"/>
      <c r="F36" s="28">
        <f>DUPAK!I99</f>
        <v>0</v>
      </c>
      <c r="G36" s="27"/>
      <c r="H36" s="27"/>
      <c r="I36" s="27"/>
      <c r="J36" s="27"/>
      <c r="K36" s="27"/>
      <c r="L36" s="27"/>
      <c r="M36" s="27"/>
      <c r="N36" s="27"/>
    </row>
    <row r="37" spans="1:14">
      <c r="A37" s="31" t="s">
        <v>1682</v>
      </c>
      <c r="B37" s="32"/>
      <c r="C37" s="33"/>
      <c r="D37" s="33">
        <f>SUM(D24:D25)</f>
        <v>50</v>
      </c>
      <c r="E37" s="33"/>
      <c r="F37" s="34">
        <f>SUM(F24:F36)</f>
        <v>216.833333333333</v>
      </c>
      <c r="G37" s="33"/>
      <c r="H37" s="34">
        <f>SUM(H24:H28)</f>
        <v>268.245</v>
      </c>
      <c r="I37" s="33"/>
      <c r="J37" s="33">
        <f>SUM(J24:J28)</f>
        <v>26</v>
      </c>
      <c r="K37" s="33"/>
      <c r="L37" s="33">
        <f>SUM(L24:L36)</f>
        <v>30</v>
      </c>
      <c r="M37" s="82"/>
      <c r="N37" s="83">
        <f>SUM(D37:M37)</f>
        <v>591.078333333333</v>
      </c>
    </row>
    <row r="38" spans="1:14">
      <c r="A38" s="35"/>
      <c r="B38" s="36"/>
      <c r="C38" s="37">
        <f>C24</f>
        <v>150</v>
      </c>
      <c r="D38" s="38"/>
      <c r="E38" s="37">
        <f>E24</f>
        <v>110.23</v>
      </c>
      <c r="F38" s="38"/>
      <c r="G38" s="37">
        <f>G24</f>
        <v>144.77</v>
      </c>
      <c r="H38" s="39"/>
      <c r="I38" s="37">
        <f>I24</f>
        <v>59</v>
      </c>
      <c r="J38" s="39"/>
      <c r="K38" s="37">
        <f>K24</f>
        <v>86</v>
      </c>
      <c r="L38" s="39"/>
      <c r="M38" s="39">
        <f>C38+E38+G38+I38+K38</f>
        <v>550</v>
      </c>
      <c r="N38" s="39"/>
    </row>
    <row r="39" ht="27" customHeight="1" spans="1:14">
      <c r="A39" s="40" t="s">
        <v>1683</v>
      </c>
      <c r="B39" s="40"/>
      <c r="C39" s="41" t="s">
        <v>1684</v>
      </c>
      <c r="D39" s="42"/>
      <c r="E39" s="42"/>
      <c r="F39" s="43"/>
      <c r="G39" s="39"/>
      <c r="H39" s="44"/>
      <c r="I39" s="39"/>
      <c r="J39" s="39"/>
      <c r="K39" s="39"/>
      <c r="L39" s="39"/>
      <c r="M39" s="39"/>
      <c r="N39" s="45">
        <f>H39</f>
        <v>0</v>
      </c>
    </row>
    <row r="40" spans="1:14">
      <c r="A40" s="40" t="s">
        <v>1685</v>
      </c>
      <c r="B40" s="40"/>
      <c r="C40" s="45"/>
      <c r="D40" s="45">
        <f>D37</f>
        <v>50</v>
      </c>
      <c r="E40" s="45"/>
      <c r="F40" s="46">
        <f>F37</f>
        <v>216.833333333333</v>
      </c>
      <c r="G40" s="45"/>
      <c r="H40" s="46">
        <f>+H37+H39</f>
        <v>268.245</v>
      </c>
      <c r="I40" s="45"/>
      <c r="J40" s="45">
        <f>J37</f>
        <v>26</v>
      </c>
      <c r="K40" s="45"/>
      <c r="L40" s="45">
        <f>L37</f>
        <v>30</v>
      </c>
      <c r="M40" s="33"/>
      <c r="N40" s="34">
        <f>SUM(D40:M40)</f>
        <v>591.078333333333</v>
      </c>
    </row>
    <row r="41" spans="1:14">
      <c r="A41" s="31" t="s">
        <v>1686</v>
      </c>
      <c r="B41" s="32"/>
      <c r="C41" s="47"/>
      <c r="D41" s="48"/>
      <c r="E41" s="33"/>
      <c r="F41" s="48">
        <f>+N41*35%</f>
        <v>105</v>
      </c>
      <c r="G41" s="33"/>
      <c r="H41" s="48">
        <f>+N41*45%</f>
        <v>135</v>
      </c>
      <c r="I41" s="33"/>
      <c r="J41" s="48">
        <f>+N41*10%</f>
        <v>30</v>
      </c>
      <c r="K41" s="33"/>
      <c r="L41" s="48">
        <f>+N41*10%</f>
        <v>30</v>
      </c>
      <c r="M41" s="84">
        <f>M38+N41</f>
        <v>850</v>
      </c>
      <c r="N41" s="85">
        <v>300</v>
      </c>
    </row>
    <row r="42" spans="1:14">
      <c r="A42" s="35"/>
      <c r="B42" s="36"/>
      <c r="C42" s="39"/>
      <c r="D42" s="49"/>
      <c r="E42" s="39"/>
      <c r="F42" s="50" t="s">
        <v>1687</v>
      </c>
      <c r="G42" s="39"/>
      <c r="H42" s="49" t="s">
        <v>1688</v>
      </c>
      <c r="I42" s="39"/>
      <c r="J42" s="49" t="s">
        <v>1689</v>
      </c>
      <c r="K42" s="39"/>
      <c r="L42" s="49" t="s">
        <v>1689</v>
      </c>
      <c r="M42" s="86"/>
      <c r="N42" s="87"/>
    </row>
    <row r="43" spans="1:14">
      <c r="A43" s="51"/>
      <c r="B43" s="51"/>
      <c r="C43" s="51"/>
      <c r="D43" s="51"/>
      <c r="E43" s="52"/>
      <c r="F43" s="52"/>
      <c r="G43" s="52"/>
      <c r="H43" s="51"/>
      <c r="I43" s="88"/>
      <c r="J43" s="54"/>
      <c r="K43" s="88"/>
      <c r="L43" s="54"/>
      <c r="M43" s="88"/>
      <c r="N43" s="88"/>
    </row>
    <row r="44" customHeight="1" spans="1:14">
      <c r="A44" s="20" t="s">
        <v>2</v>
      </c>
      <c r="B44" s="53" t="s">
        <v>1690</v>
      </c>
      <c r="C44" s="54"/>
      <c r="D44" s="54"/>
      <c r="E44" s="54"/>
      <c r="F44" s="54"/>
      <c r="G44" s="55"/>
      <c r="H44" s="20" t="s">
        <v>1691</v>
      </c>
      <c r="I44" s="21" t="s">
        <v>2</v>
      </c>
      <c r="J44" s="21" t="s">
        <v>1692</v>
      </c>
      <c r="K44" s="21"/>
      <c r="L44" s="21"/>
      <c r="M44" s="21" t="s">
        <v>1693</v>
      </c>
      <c r="N44" s="21"/>
    </row>
    <row r="45" spans="1:14">
      <c r="A45" s="25"/>
      <c r="B45" s="56"/>
      <c r="C45" s="52"/>
      <c r="D45" s="52"/>
      <c r="E45" s="52"/>
      <c r="F45" s="52"/>
      <c r="G45" s="57"/>
      <c r="H45" s="25"/>
      <c r="I45" s="89" t="s">
        <v>156</v>
      </c>
      <c r="J45" s="90"/>
      <c r="K45" s="90"/>
      <c r="L45" s="90"/>
      <c r="M45" s="1172" t="s">
        <v>1694</v>
      </c>
      <c r="N45" s="91"/>
    </row>
    <row r="46" spans="1:14">
      <c r="A46" s="58" t="s">
        <v>1695</v>
      </c>
      <c r="B46" s="59" t="s">
        <v>1696</v>
      </c>
      <c r="C46" s="60"/>
      <c r="D46" s="60"/>
      <c r="E46" s="60"/>
      <c r="F46" s="60"/>
      <c r="G46" s="61"/>
      <c r="H46" s="62"/>
      <c r="I46" s="92"/>
      <c r="J46" s="93"/>
      <c r="K46" s="93"/>
      <c r="L46" s="93"/>
      <c r="M46" s="94"/>
      <c r="N46" s="94"/>
    </row>
    <row r="47" customHeight="1" spans="1:14">
      <c r="A47" s="63"/>
      <c r="B47" s="64" t="s">
        <v>1697</v>
      </c>
      <c r="C47" s="65"/>
      <c r="D47" s="65"/>
      <c r="E47" s="65"/>
      <c r="F47" s="65"/>
      <c r="G47" s="66"/>
      <c r="H47" s="67"/>
      <c r="I47" s="92" t="s">
        <v>158</v>
      </c>
      <c r="J47" s="90"/>
      <c r="K47" s="90"/>
      <c r="L47" s="90"/>
      <c r="M47" s="1172" t="s">
        <v>1694</v>
      </c>
      <c r="N47" s="91"/>
    </row>
    <row r="48" spans="1:14">
      <c r="A48" s="58" t="s">
        <v>158</v>
      </c>
      <c r="B48" s="59" t="s">
        <v>1696</v>
      </c>
      <c r="C48" s="60"/>
      <c r="D48" s="60"/>
      <c r="E48" s="60"/>
      <c r="F48" s="60"/>
      <c r="G48" s="61"/>
      <c r="H48" s="62"/>
      <c r="I48" s="92"/>
      <c r="J48" s="93"/>
      <c r="K48" s="93"/>
      <c r="L48" s="93"/>
      <c r="M48" s="95"/>
      <c r="N48" s="95"/>
    </row>
    <row r="49" customHeight="1" spans="1:14">
      <c r="A49" s="68"/>
      <c r="B49" s="69" t="s">
        <v>1698</v>
      </c>
      <c r="C49" s="70"/>
      <c r="D49" s="70"/>
      <c r="E49" s="70"/>
      <c r="F49" s="70"/>
      <c r="G49" s="71"/>
      <c r="H49" s="72"/>
      <c r="I49" s="92" t="s">
        <v>160</v>
      </c>
      <c r="J49" s="90"/>
      <c r="K49" s="90"/>
      <c r="L49" s="90"/>
      <c r="M49" s="1172" t="s">
        <v>1694</v>
      </c>
      <c r="N49" s="91"/>
    </row>
    <row r="50" spans="1:14">
      <c r="A50" s="68"/>
      <c r="B50" s="69"/>
      <c r="C50" s="70"/>
      <c r="D50" s="70"/>
      <c r="E50" s="70"/>
      <c r="F50" s="70"/>
      <c r="G50" s="71"/>
      <c r="H50" s="72"/>
      <c r="I50" s="92"/>
      <c r="J50" s="93"/>
      <c r="K50" s="93"/>
      <c r="L50" s="93"/>
      <c r="M50" s="93"/>
      <c r="N50" s="93"/>
    </row>
    <row r="51" customHeight="1" spans="1:14">
      <c r="A51" s="68"/>
      <c r="B51" s="69"/>
      <c r="C51" s="70"/>
      <c r="D51" s="70"/>
      <c r="E51" s="70"/>
      <c r="F51" s="70"/>
      <c r="G51" s="71"/>
      <c r="H51" s="72"/>
      <c r="I51" s="92" t="s">
        <v>162</v>
      </c>
      <c r="J51" s="93"/>
      <c r="K51" s="93"/>
      <c r="L51" s="93"/>
      <c r="M51" s="1172" t="s">
        <v>1694</v>
      </c>
      <c r="N51" s="91"/>
    </row>
    <row r="52" spans="1:14">
      <c r="A52" s="68"/>
      <c r="B52" s="69"/>
      <c r="C52" s="70"/>
      <c r="D52" s="70"/>
      <c r="E52" s="70"/>
      <c r="F52" s="70"/>
      <c r="G52" s="71"/>
      <c r="H52" s="72"/>
      <c r="I52" s="96"/>
      <c r="J52" s="97"/>
      <c r="K52" s="97"/>
      <c r="L52" s="97"/>
      <c r="M52" s="91"/>
      <c r="N52" s="91"/>
    </row>
    <row r="53" customHeight="1" spans="1:14">
      <c r="A53" s="68"/>
      <c r="B53" s="69"/>
      <c r="C53" s="70"/>
      <c r="D53" s="70"/>
      <c r="E53" s="70"/>
      <c r="F53" s="70"/>
      <c r="G53" s="71"/>
      <c r="H53" s="72"/>
      <c r="I53" s="92" t="s">
        <v>164</v>
      </c>
      <c r="J53" s="93"/>
      <c r="K53" s="93"/>
      <c r="L53" s="93"/>
      <c r="M53" s="1172" t="s">
        <v>1694</v>
      </c>
      <c r="N53" s="91"/>
    </row>
    <row r="54" spans="1:14">
      <c r="A54" s="68"/>
      <c r="B54" s="69"/>
      <c r="C54" s="70"/>
      <c r="D54" s="70"/>
      <c r="E54" s="70"/>
      <c r="F54" s="70"/>
      <c r="G54" s="71"/>
      <c r="H54" s="72"/>
      <c r="I54" s="92"/>
      <c r="J54" s="93"/>
      <c r="K54" s="93"/>
      <c r="L54" s="93"/>
      <c r="M54" s="94"/>
      <c r="N54" s="94"/>
    </row>
    <row r="55" customHeight="1" spans="1:14">
      <c r="A55" s="68"/>
      <c r="B55" s="69"/>
      <c r="C55" s="70"/>
      <c r="D55" s="70"/>
      <c r="E55" s="70"/>
      <c r="F55" s="70"/>
      <c r="G55" s="71"/>
      <c r="H55" s="72"/>
      <c r="I55" s="92" t="s">
        <v>166</v>
      </c>
      <c r="J55" s="93"/>
      <c r="K55" s="93"/>
      <c r="L55" s="93"/>
      <c r="M55" s="1172" t="s">
        <v>1694</v>
      </c>
      <c r="N55" s="91"/>
    </row>
    <row r="56" customHeight="1" spans="1:14">
      <c r="A56" s="68"/>
      <c r="B56" s="69"/>
      <c r="C56" s="70"/>
      <c r="D56" s="70"/>
      <c r="E56" s="70"/>
      <c r="F56" s="70"/>
      <c r="G56" s="71"/>
      <c r="H56" s="72"/>
      <c r="I56" s="98"/>
      <c r="J56" s="99"/>
      <c r="K56" s="100"/>
      <c r="L56" s="101"/>
      <c r="M56" s="99"/>
      <c r="N56" s="101"/>
    </row>
    <row r="57" spans="1:14">
      <c r="A57" s="68"/>
      <c r="B57" s="69"/>
      <c r="C57" s="70"/>
      <c r="D57" s="70"/>
      <c r="E57" s="70"/>
      <c r="F57" s="70"/>
      <c r="G57" s="71"/>
      <c r="H57" s="72"/>
      <c r="I57" s="102" t="s">
        <v>1699</v>
      </c>
      <c r="J57" s="103"/>
      <c r="K57" s="103"/>
      <c r="L57" s="103"/>
      <c r="M57" s="103"/>
      <c r="N57" s="103"/>
    </row>
    <row r="58" customHeight="1" spans="1:14">
      <c r="A58" s="58" t="s">
        <v>160</v>
      </c>
      <c r="B58" s="59" t="s">
        <v>1700</v>
      </c>
      <c r="C58" s="60"/>
      <c r="D58" s="60"/>
      <c r="E58" s="60"/>
      <c r="F58" s="60"/>
      <c r="G58" s="61"/>
      <c r="H58" s="62"/>
      <c r="I58" s="102" t="s">
        <v>1701</v>
      </c>
      <c r="J58" s="103"/>
      <c r="K58" s="103"/>
      <c r="L58" s="103"/>
      <c r="M58" s="103"/>
      <c r="N58" s="103"/>
    </row>
    <row r="59" customHeight="1" spans="1:14">
      <c r="A59" s="68"/>
      <c r="B59" s="69"/>
      <c r="C59" s="70"/>
      <c r="D59" s="70"/>
      <c r="E59" s="70"/>
      <c r="F59" s="70"/>
      <c r="G59" s="71"/>
      <c r="H59" s="72"/>
      <c r="I59" s="102" t="s">
        <v>371</v>
      </c>
      <c r="J59" s="103"/>
      <c r="K59" s="103"/>
      <c r="L59" s="103"/>
      <c r="M59" s="103"/>
      <c r="N59" s="103"/>
    </row>
    <row r="60" customHeight="1" spans="1:14">
      <c r="A60" s="68"/>
      <c r="B60" s="69"/>
      <c r="C60" s="70"/>
      <c r="D60" s="70"/>
      <c r="E60" s="70"/>
      <c r="F60" s="70"/>
      <c r="G60" s="71"/>
      <c r="H60" s="72"/>
      <c r="I60" s="102"/>
      <c r="J60" s="103"/>
      <c r="K60" s="103"/>
      <c r="L60" s="103"/>
      <c r="M60" s="103"/>
      <c r="N60" s="103"/>
    </row>
    <row r="61" spans="1:14">
      <c r="A61" s="68"/>
      <c r="B61" s="69"/>
      <c r="C61" s="70"/>
      <c r="D61" s="70"/>
      <c r="E61" s="70"/>
      <c r="F61" s="70"/>
      <c r="G61" s="71"/>
      <c r="H61" s="72"/>
      <c r="I61" s="102"/>
      <c r="J61" s="103"/>
      <c r="K61" s="103"/>
      <c r="L61" s="103"/>
      <c r="M61" s="103"/>
      <c r="N61" s="103"/>
    </row>
    <row r="62" spans="1:14">
      <c r="A62" s="68"/>
      <c r="B62" s="69"/>
      <c r="C62" s="70"/>
      <c r="D62" s="70"/>
      <c r="E62" s="70"/>
      <c r="F62" s="70"/>
      <c r="G62" s="71"/>
      <c r="H62" s="72"/>
      <c r="I62" s="104"/>
      <c r="J62" s="105"/>
      <c r="K62" s="106"/>
      <c r="L62" s="107"/>
      <c r="M62" s="107"/>
      <c r="N62" s="107"/>
    </row>
    <row r="63" spans="1:14">
      <c r="A63" s="68"/>
      <c r="B63" s="69"/>
      <c r="C63" s="70"/>
      <c r="D63" s="70"/>
      <c r="E63" s="70"/>
      <c r="F63" s="70"/>
      <c r="G63" s="71"/>
      <c r="H63" s="72"/>
      <c r="I63" s="102" t="s">
        <v>1702</v>
      </c>
      <c r="J63" s="103"/>
      <c r="K63" s="103"/>
      <c r="L63" s="103"/>
      <c r="M63" s="103"/>
      <c r="N63" s="103"/>
    </row>
    <row r="64" customHeight="1" spans="1:14">
      <c r="A64" s="63"/>
      <c r="B64" s="64"/>
      <c r="C64" s="65"/>
      <c r="D64" s="65"/>
      <c r="E64" s="65"/>
      <c r="F64" s="65"/>
      <c r="G64" s="66"/>
      <c r="H64" s="67"/>
      <c r="I64" s="103" t="s">
        <v>1703</v>
      </c>
      <c r="J64" s="103"/>
      <c r="K64" s="103"/>
      <c r="L64" s="103"/>
      <c r="M64" s="103"/>
      <c r="N64" s="103"/>
    </row>
    <row r="65" spans="1:14">
      <c r="A65" s="54"/>
      <c r="B65" s="54"/>
      <c r="C65" s="54"/>
      <c r="D65" s="54"/>
      <c r="E65" s="54"/>
      <c r="F65" s="54"/>
      <c r="G65" s="54"/>
      <c r="H65" s="54"/>
      <c r="I65" s="103"/>
      <c r="J65" s="103"/>
      <c r="K65" s="103"/>
      <c r="L65" s="103"/>
      <c r="M65" s="103"/>
      <c r="N65" s="103"/>
    </row>
    <row r="66" spans="1:14">
      <c r="A66" s="108" t="s">
        <v>1704</v>
      </c>
      <c r="B66" s="109"/>
      <c r="C66" s="109"/>
      <c r="D66" s="109"/>
      <c r="E66" s="110"/>
      <c r="F66" s="110"/>
      <c r="G66" s="110"/>
      <c r="H66" s="110"/>
      <c r="I66" s="110"/>
      <c r="J66" s="110"/>
      <c r="K66" s="110"/>
      <c r="L66" s="110"/>
      <c r="M66" s="110"/>
      <c r="N66" s="110"/>
    </row>
    <row r="67" spans="1:14">
      <c r="A67" s="111"/>
      <c r="B67" s="112" t="s">
        <v>1705</v>
      </c>
      <c r="C67" s="113"/>
      <c r="D67" s="113"/>
      <c r="E67" s="113"/>
      <c r="F67" s="113"/>
      <c r="G67" s="113"/>
      <c r="H67" s="113"/>
      <c r="I67" s="113"/>
      <c r="J67" s="113"/>
      <c r="K67" s="113"/>
      <c r="L67" s="113"/>
      <c r="M67" s="113"/>
      <c r="N67" s="113"/>
    </row>
    <row r="68" spans="1:14">
      <c r="A68" s="114"/>
      <c r="B68" s="112" t="s">
        <v>1706</v>
      </c>
      <c r="C68" s="113"/>
      <c r="D68" s="113"/>
      <c r="E68" s="113"/>
      <c r="F68" s="113"/>
      <c r="G68" s="113"/>
      <c r="H68" s="113"/>
      <c r="I68" s="113"/>
      <c r="J68" s="113"/>
      <c r="K68" s="113"/>
      <c r="L68" s="113"/>
      <c r="M68" s="113"/>
      <c r="N68" s="113"/>
    </row>
  </sheetData>
  <mergeCells count="88">
    <mergeCell ref="A5:N5"/>
    <mergeCell ref="A6:N6"/>
    <mergeCell ref="A8:C8"/>
    <mergeCell ref="A9:C9"/>
    <mergeCell ref="B11:N11"/>
    <mergeCell ref="C12:H12"/>
    <mergeCell ref="I12:N12"/>
    <mergeCell ref="C13:H13"/>
    <mergeCell ref="I13:N13"/>
    <mergeCell ref="C14:H14"/>
    <mergeCell ref="I14:N14"/>
    <mergeCell ref="C15:H15"/>
    <mergeCell ref="I15:N15"/>
    <mergeCell ref="C16:H16"/>
    <mergeCell ref="I16:N16"/>
    <mergeCell ref="C17:H17"/>
    <mergeCell ref="I17:N17"/>
    <mergeCell ref="C18:H18"/>
    <mergeCell ref="I18:N18"/>
    <mergeCell ref="C19:H19"/>
    <mergeCell ref="I19:N19"/>
    <mergeCell ref="C20:H20"/>
    <mergeCell ref="I20:N20"/>
    <mergeCell ref="C21:N21"/>
    <mergeCell ref="C22:D22"/>
    <mergeCell ref="E22:F22"/>
    <mergeCell ref="G22:H22"/>
    <mergeCell ref="I22:J22"/>
    <mergeCell ref="K22:L22"/>
    <mergeCell ref="M22:N22"/>
    <mergeCell ref="A39:B39"/>
    <mergeCell ref="C39:F39"/>
    <mergeCell ref="A40:B40"/>
    <mergeCell ref="A43:N43"/>
    <mergeCell ref="J44:L44"/>
    <mergeCell ref="M44:N44"/>
    <mergeCell ref="J45:L45"/>
    <mergeCell ref="M45:N45"/>
    <mergeCell ref="B46:G46"/>
    <mergeCell ref="J46:L46"/>
    <mergeCell ref="M46:N46"/>
    <mergeCell ref="B47:G47"/>
    <mergeCell ref="J47:L47"/>
    <mergeCell ref="M47:N47"/>
    <mergeCell ref="B48:G48"/>
    <mergeCell ref="J48:L48"/>
    <mergeCell ref="M48:N48"/>
    <mergeCell ref="B49:G49"/>
    <mergeCell ref="J49:L49"/>
    <mergeCell ref="M49:N49"/>
    <mergeCell ref="J50:L50"/>
    <mergeCell ref="M50:N50"/>
    <mergeCell ref="J51:L51"/>
    <mergeCell ref="M51:N51"/>
    <mergeCell ref="J52:L52"/>
    <mergeCell ref="M52:N52"/>
    <mergeCell ref="J53:L53"/>
    <mergeCell ref="M53:N53"/>
    <mergeCell ref="J54:L54"/>
    <mergeCell ref="M54:N54"/>
    <mergeCell ref="J55:L55"/>
    <mergeCell ref="M55:N55"/>
    <mergeCell ref="J56:L56"/>
    <mergeCell ref="M56:N56"/>
    <mergeCell ref="I57:N57"/>
    <mergeCell ref="I58:N58"/>
    <mergeCell ref="I59:N59"/>
    <mergeCell ref="I60:N60"/>
    <mergeCell ref="I61:N61"/>
    <mergeCell ref="I62:J62"/>
    <mergeCell ref="I63:N63"/>
    <mergeCell ref="I64:N64"/>
    <mergeCell ref="B65:G65"/>
    <mergeCell ref="I65:N65"/>
    <mergeCell ref="A11:A19"/>
    <mergeCell ref="A21:A36"/>
    <mergeCell ref="A44:A45"/>
    <mergeCell ref="A46:A47"/>
    <mergeCell ref="A48:A57"/>
    <mergeCell ref="A58:A64"/>
    <mergeCell ref="B21:B23"/>
    <mergeCell ref="H44:H45"/>
    <mergeCell ref="M41:M42"/>
    <mergeCell ref="N41:N42"/>
    <mergeCell ref="B58:G59"/>
    <mergeCell ref="A41:B42"/>
    <mergeCell ref="B44:G45"/>
    <mergeCell ref="A37:B38"/>
  </mergeCells>
  <pageMargins left="0.7" right="0.7" top="0.75" bottom="0.75" header="0.3" footer="0.3"/>
  <pageSetup paperSize="9" scale="70" orientation="portrait"/>
  <headerFooter/>
  <drawing r:id="rId1"/>
  <legacyDrawing r:id="rId2"/>
  <oleObjects>
    <mc:AlternateContent xmlns:mc="http://schemas.openxmlformats.org/markup-compatibility/2006">
      <mc:Choice Requires="x14">
        <oleObject shapeId="2049" progId="Word.Picture.8" r:id="rId3">
          <objectPr defaultSize="0" r:id="rId4">
            <anchor moveWithCells="1" sizeWithCells="1">
              <from>
                <xdr:col>6</xdr:col>
                <xdr:colOff>361950</xdr:colOff>
                <xdr:row>0</xdr:row>
                <xdr:rowOff>57150</xdr:rowOff>
              </from>
              <to>
                <xdr:col>7</xdr:col>
                <xdr:colOff>352425</xdr:colOff>
                <xdr:row>3</xdr:row>
                <xdr:rowOff>161925</xdr:rowOff>
              </to>
            </anchor>
          </objectPr>
        </oleObject>
      </mc:Choice>
      <mc:Fallback>
        <oleObject shapeId="2049" progId="Word.Picture.8"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PERSYARATAN ADMINISTRASI 2020</vt:lpstr>
      <vt:lpstr>PAK</vt:lpstr>
      <vt:lpstr>DUPAK</vt:lpstr>
      <vt:lpstr>PENDIDIKAN</vt:lpstr>
      <vt:lpstr>PENELITIAN</vt:lpstr>
      <vt:lpstr>PENGABDIAN</vt:lpstr>
      <vt:lpstr>PENUNJANG</vt:lpstr>
      <vt:lpstr>Resume PENILAIAN TPJA UNAND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hp</cp:lastModifiedBy>
  <dcterms:created xsi:type="dcterms:W3CDTF">2013-02-21T03:23:00Z</dcterms:created>
  <cp:lastPrinted>2021-10-04T07:03:00Z</cp:lastPrinted>
  <dcterms:modified xsi:type="dcterms:W3CDTF">2022-02-24T01:32:48Z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176C332C60B341D7AF351EB352FBD264</vt:lpwstr>
  </property>
  <property fmtid="{D5CDD505-2E9C-101B-9397-08002B2CF9AE}" pid="3" name="KSOProductBuildVer">
    <vt:lpwstr>1033-11.2.0.10463</vt:lpwstr>
  </property>
</Properties>
</file>